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worksheets/sheet1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4.xml" ContentType="application/vnd.openxmlformats-officedocument.drawing+xml"/>
  <Override PartName="/xl/tables/table13.xml" ContentType="application/vnd.openxmlformats-officedocument.spreadsheetml.table+xml"/>
  <Override PartName="/xl/drawings/drawing5.xml" ContentType="application/vnd.openxmlformats-officedocument.drawing+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slicers/slicer2.xml" ContentType="application/vnd.ms-excel.slicer+xml"/>
  <Override PartName="/xl/comments2.xml" ContentType="application/vnd.openxmlformats-officedocument.spreadsheetml.comments+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autoCompressPictures="0"/>
  <mc:AlternateContent xmlns:mc="http://schemas.openxmlformats.org/markup-compatibility/2006">
    <mc:Choice Requires="x15">
      <x15ac:absPath xmlns:x15ac="http://schemas.microsoft.com/office/spreadsheetml/2010/11/ac" url="https://jmuedu-my.sharepoint.com/personal/auerbank_dukes_jmu_edu/Documents/Documents/"/>
    </mc:Choice>
  </mc:AlternateContent>
  <xr:revisionPtr revIDLastSave="1633" documentId="14_{C38E524A-471C-43BF-A876-41059C3E3336}" xr6:coauthVersionLast="47" xr6:coauthVersionMax="47" xr10:uidLastSave="{C6F6DCEE-AE85-44D7-8A5B-72080E5F545F}"/>
  <bookViews>
    <workbookView xWindow="-110" yWindow="-110" windowWidth="19420" windowHeight="11500" firstSheet="10" activeTab="13" xr2:uid="{00000000-000D-0000-FFFF-FFFF00000000}"/>
  </bookViews>
  <sheets>
    <sheet name="exec_summary" sheetId="8" r:id="rId1"/>
    <sheet name="2023_Analysis_Hub" sheetId="7" r:id="rId2"/>
    <sheet name="Regression_Data" sheetId="12" r:id="rId3"/>
    <sheet name="Multiple_Regression_CAGR_LPI" sheetId="16" r:id="rId4"/>
    <sheet name="LPI_performance_time_series " sheetId="13" r:id="rId5"/>
    <sheet name="2018" sheetId="6" r:id="rId6"/>
    <sheet name="2016" sheetId="5" r:id="rId7"/>
    <sheet name="2014" sheetId="1" r:id="rId8"/>
    <sheet name="2012" sheetId="2" r:id="rId9"/>
    <sheet name="2010" sheetId="3" r:id="rId10"/>
    <sheet name="2007" sheetId="4" r:id="rId11"/>
    <sheet name="world_pop_table" sheetId="10" r:id="rId12"/>
    <sheet name="avg_LPI_column_chart" sheetId="15" r:id="rId13"/>
    <sheet name="singapore_trend_analysis " sheetId="11" r:id="rId14"/>
  </sheets>
  <definedNames>
    <definedName name="_xlnm._FilterDatabase" localSheetId="10" hidden="1">'2007'!$A$3:$S$3</definedName>
    <definedName name="_xlnm._FilterDatabase" localSheetId="9" hidden="1">'2010'!$A$3:$T$3</definedName>
    <definedName name="_xlnm._FilterDatabase" localSheetId="4" hidden="1">'LPI_performance_time_series '!$W$2:$AC$259</definedName>
    <definedName name="_xlnm._FilterDatabase" localSheetId="2" hidden="1">Regression_Data!$B$3:$G$141</definedName>
    <definedName name="_xlchart.v1.0" hidden="1">'2023_Analysis_Hub'!$AC$3:$AC$141</definedName>
    <definedName name="CAGR_Column" localSheetId="1">'2023_Analysis_Hub'!$AC$3:$AC$141</definedName>
    <definedName name="Slicer_Economy">#N/A</definedName>
    <definedName name="Slicer_Year">#N/A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9" i="8" l="1"/>
  <c r="B8" i="8"/>
  <c r="AD141"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3" i="7"/>
  <c r="B7" i="8"/>
  <c r="B6" i="8"/>
  <c r="B5" i="8"/>
  <c r="C263" i="13"/>
  <c r="D263" i="13"/>
  <c r="E263" i="13"/>
  <c r="F263" i="13"/>
  <c r="G263" i="13"/>
  <c r="B263" i="13"/>
  <c r="C262" i="13"/>
  <c r="D262" i="13"/>
  <c r="E262" i="13"/>
  <c r="F262" i="13"/>
  <c r="G262" i="13"/>
  <c r="B262" i="13"/>
  <c r="H46" i="12" a="1"/>
  <c r="H46" i="12" s="1"/>
  <c r="H104" i="12" a="1"/>
  <c r="H104" i="12" s="1"/>
  <c r="H60" i="12" a="1"/>
  <c r="H60" i="12" s="1"/>
  <c r="H81" i="12" a="1"/>
  <c r="H81" i="12" s="1"/>
  <c r="H127" i="12" a="1"/>
  <c r="H127" i="12" s="1"/>
  <c r="H91" i="12" a="1"/>
  <c r="H91" i="12" s="1"/>
  <c r="H44" i="12" a="1"/>
  <c r="H44" i="12" s="1"/>
  <c r="H30" i="12" a="1"/>
  <c r="H30" i="12" s="1"/>
  <c r="H128" i="12" a="1"/>
  <c r="H128" i="12" s="1"/>
  <c r="H97" i="12" a="1"/>
  <c r="H97" i="12" s="1"/>
  <c r="H52" i="12" a="1"/>
  <c r="H52" i="12" s="1"/>
  <c r="H18" i="12" a="1"/>
  <c r="H18" i="12" s="1"/>
  <c r="H122" i="12" a="1"/>
  <c r="H122" i="12" s="1"/>
  <c r="H19" i="12" a="1"/>
  <c r="H19" i="12" s="1"/>
  <c r="H12" i="12" a="1"/>
  <c r="H12" i="12" s="1"/>
  <c r="I104" i="12" a="1"/>
  <c r="I104" i="12" s="1"/>
  <c r="I60" i="12" a="1"/>
  <c r="I60" i="12" s="1"/>
  <c r="I81" i="12" a="1"/>
  <c r="I81" i="12" s="1"/>
  <c r="I127" i="12" a="1"/>
  <c r="I127" i="12" s="1"/>
  <c r="I91" i="12" a="1"/>
  <c r="I91" i="12" s="1"/>
  <c r="I44" i="12" a="1"/>
  <c r="I44" i="12" s="1"/>
  <c r="I30" i="12" a="1"/>
  <c r="I30" i="12" s="1"/>
  <c r="I128" i="12" a="1"/>
  <c r="I128" i="12" s="1"/>
  <c r="I97" i="12" a="1"/>
  <c r="I97" i="12" s="1"/>
  <c r="I52" i="12" a="1"/>
  <c r="I52" i="12" s="1"/>
  <c r="I18" i="12" a="1"/>
  <c r="I18" i="12" s="1"/>
  <c r="I122" i="12" a="1"/>
  <c r="I122" i="12" s="1"/>
  <c r="I19" i="12" a="1"/>
  <c r="I19" i="12" s="1"/>
  <c r="I12" i="12" a="1"/>
  <c r="I12" i="12" s="1"/>
  <c r="I46" i="12" a="1"/>
  <c r="I46" i="12" s="1"/>
  <c r="BV4" i="13"/>
  <c r="BV5" i="13"/>
  <c r="BV6" i="13"/>
  <c r="BV7" i="13"/>
  <c r="BV8" i="13"/>
  <c r="BV9" i="13"/>
  <c r="BV10" i="13"/>
  <c r="BV11" i="13"/>
  <c r="BV12" i="13"/>
  <c r="BV13" i="13"/>
  <c r="BV14" i="13"/>
  <c r="BV15" i="13"/>
  <c r="BV16" i="13"/>
  <c r="BV17" i="13"/>
  <c r="BV18" i="13"/>
  <c r="BV19" i="13"/>
  <c r="BV20" i="13"/>
  <c r="BV21" i="13"/>
  <c r="BV22" i="13"/>
  <c r="BV23" i="13"/>
  <c r="BV24" i="13"/>
  <c r="BV25" i="13"/>
  <c r="BV26" i="13"/>
  <c r="BV27" i="13"/>
  <c r="BV28" i="13"/>
  <c r="BV29" i="13"/>
  <c r="BV30" i="13"/>
  <c r="BV31" i="13"/>
  <c r="BV32" i="13"/>
  <c r="BV33" i="13"/>
  <c r="BV34" i="13"/>
  <c r="BV35" i="13"/>
  <c r="BV36" i="13"/>
  <c r="BV37" i="13"/>
  <c r="BV38" i="13"/>
  <c r="BV39" i="13"/>
  <c r="BV40" i="13"/>
  <c r="BV41" i="13"/>
  <c r="BV42" i="13"/>
  <c r="BV43" i="13"/>
  <c r="BV44" i="13"/>
  <c r="BV45" i="13"/>
  <c r="BV46" i="13"/>
  <c r="BV47" i="13"/>
  <c r="BV48" i="13"/>
  <c r="BV49" i="13"/>
  <c r="BV50" i="13"/>
  <c r="BV51" i="13"/>
  <c r="BV52" i="13"/>
  <c r="BV53" i="13"/>
  <c r="BV54" i="13"/>
  <c r="BV55" i="13"/>
  <c r="BV56" i="13"/>
  <c r="BV57" i="13"/>
  <c r="BV58" i="13"/>
  <c r="BV59" i="13"/>
  <c r="BV60" i="13"/>
  <c r="BV61" i="13"/>
  <c r="BV62" i="13"/>
  <c r="BV63" i="13"/>
  <c r="BV64" i="13"/>
  <c r="BV65" i="13"/>
  <c r="BV66" i="13"/>
  <c r="BV67" i="13"/>
  <c r="BV68" i="13"/>
  <c r="BV69" i="13"/>
  <c r="BV70" i="13"/>
  <c r="BV71" i="13"/>
  <c r="BV72" i="13"/>
  <c r="BV73" i="13"/>
  <c r="BV74" i="13"/>
  <c r="BV75" i="13"/>
  <c r="BV76" i="13"/>
  <c r="BV77" i="13"/>
  <c r="BV78" i="13"/>
  <c r="BV79" i="13"/>
  <c r="BV80" i="13"/>
  <c r="BV81" i="13"/>
  <c r="BV82" i="13"/>
  <c r="BV83" i="13"/>
  <c r="BV84" i="13"/>
  <c r="BV85" i="13"/>
  <c r="BV86" i="13"/>
  <c r="BV87" i="13"/>
  <c r="BV88" i="13"/>
  <c r="BV89" i="13"/>
  <c r="BV90" i="13"/>
  <c r="BV91" i="13"/>
  <c r="BV92" i="13"/>
  <c r="BV93" i="13"/>
  <c r="BV94" i="13"/>
  <c r="BV95" i="13"/>
  <c r="BV96" i="13"/>
  <c r="BV97" i="13"/>
  <c r="BV98" i="13"/>
  <c r="BV99" i="13"/>
  <c r="BV100" i="13"/>
  <c r="BV101" i="13"/>
  <c r="BV102" i="13"/>
  <c r="BV103" i="13"/>
  <c r="BV104" i="13"/>
  <c r="BV105" i="13"/>
  <c r="BV106" i="13"/>
  <c r="BV107" i="13"/>
  <c r="BV108" i="13"/>
  <c r="BV109" i="13"/>
  <c r="BV110" i="13"/>
  <c r="BV111" i="13"/>
  <c r="BV112" i="13"/>
  <c r="BV113" i="13"/>
  <c r="BV114" i="13"/>
  <c r="BV115" i="13"/>
  <c r="BV116" i="13"/>
  <c r="BV117" i="13"/>
  <c r="BV118" i="13"/>
  <c r="BV119" i="13"/>
  <c r="BV120" i="13"/>
  <c r="BV121" i="13"/>
  <c r="BV122" i="13"/>
  <c r="BV123" i="13"/>
  <c r="BV124" i="13"/>
  <c r="BV125" i="13"/>
  <c r="BV126" i="13"/>
  <c r="BV127" i="13"/>
  <c r="BV128" i="13"/>
  <c r="BV129" i="13"/>
  <c r="BV130" i="13"/>
  <c r="BV131" i="13"/>
  <c r="BV132" i="13"/>
  <c r="BV133" i="13"/>
  <c r="BV134" i="13"/>
  <c r="BV135" i="13"/>
  <c r="BV136" i="13"/>
  <c r="BV137" i="13"/>
  <c r="BV138" i="13"/>
  <c r="BV139" i="13"/>
  <c r="BV140" i="13"/>
  <c r="BV141" i="13"/>
  <c r="BV142" i="13"/>
  <c r="BV143" i="13"/>
  <c r="BV144" i="13"/>
  <c r="BV145" i="13"/>
  <c r="BV146" i="13"/>
  <c r="BV147" i="13"/>
  <c r="BV148" i="13"/>
  <c r="BV149" i="13"/>
  <c r="BV150" i="13"/>
  <c r="BV151" i="13"/>
  <c r="BV152" i="13"/>
  <c r="BV153" i="13"/>
  <c r="BV154" i="13"/>
  <c r="BV155" i="13"/>
  <c r="BV156" i="13"/>
  <c r="BV157" i="13"/>
  <c r="BV158" i="13"/>
  <c r="BV159" i="13"/>
  <c r="BV160" i="13"/>
  <c r="BV161" i="13"/>
  <c r="BV162" i="13"/>
  <c r="BV163" i="13"/>
  <c r="BV164" i="13"/>
  <c r="BV165" i="13"/>
  <c r="BV166" i="13"/>
  <c r="BV167" i="13"/>
  <c r="BV168" i="13"/>
  <c r="BV169" i="13"/>
  <c r="BV170" i="13"/>
  <c r="BV171" i="13"/>
  <c r="BV172" i="13"/>
  <c r="BV173" i="13"/>
  <c r="BV174" i="13"/>
  <c r="BV175" i="13"/>
  <c r="BV176" i="13"/>
  <c r="BV177" i="13"/>
  <c r="BV178" i="13"/>
  <c r="BV179" i="13"/>
  <c r="BV180" i="13"/>
  <c r="BV181" i="13"/>
  <c r="BV182" i="13"/>
  <c r="BV183" i="13"/>
  <c r="BV184" i="13"/>
  <c r="BV185" i="13"/>
  <c r="BV186" i="13"/>
  <c r="BV187" i="13"/>
  <c r="BV188" i="13"/>
  <c r="BV189" i="13"/>
  <c r="BV190" i="13"/>
  <c r="BV191" i="13"/>
  <c r="BV192" i="13"/>
  <c r="BV193" i="13"/>
  <c r="BV194" i="13"/>
  <c r="BV195" i="13"/>
  <c r="BV196" i="13"/>
  <c r="BV197" i="13"/>
  <c r="BV198" i="13"/>
  <c r="BV199" i="13"/>
  <c r="BV200" i="13"/>
  <c r="BV201" i="13"/>
  <c r="BV202" i="13"/>
  <c r="BV203" i="13"/>
  <c r="BV204" i="13"/>
  <c r="BV205" i="13"/>
  <c r="BV206" i="13"/>
  <c r="BV207" i="13"/>
  <c r="BV208" i="13"/>
  <c r="BV209" i="13"/>
  <c r="BV210" i="13"/>
  <c r="BV211" i="13"/>
  <c r="BV212" i="13"/>
  <c r="BV213" i="13"/>
  <c r="BV214" i="13"/>
  <c r="BV215" i="13"/>
  <c r="BV216" i="13"/>
  <c r="BV217" i="13"/>
  <c r="BV218" i="13"/>
  <c r="BV219" i="13"/>
  <c r="BV220" i="13"/>
  <c r="BV221" i="13"/>
  <c r="BV222" i="13"/>
  <c r="BV223" i="13"/>
  <c r="BV224" i="13"/>
  <c r="BV225" i="13"/>
  <c r="BV226" i="13"/>
  <c r="BV227" i="13"/>
  <c r="BV228" i="13"/>
  <c r="BV229" i="13"/>
  <c r="BV230" i="13"/>
  <c r="BV231" i="13"/>
  <c r="BV232" i="13"/>
  <c r="BV233" i="13"/>
  <c r="BV234" i="13"/>
  <c r="BV235" i="13"/>
  <c r="BV236" i="13"/>
  <c r="BV237" i="13"/>
  <c r="BV238" i="13"/>
  <c r="BV239" i="13"/>
  <c r="BV240" i="13"/>
  <c r="BV241" i="13"/>
  <c r="BV242" i="13"/>
  <c r="BV243" i="13"/>
  <c r="BV244" i="13"/>
  <c r="BV245" i="13"/>
  <c r="BV246" i="13"/>
  <c r="BV247" i="13"/>
  <c r="BV248" i="13"/>
  <c r="BV249" i="13"/>
  <c r="BV250" i="13"/>
  <c r="BV251" i="13"/>
  <c r="BV252" i="13"/>
  <c r="BV253" i="13"/>
  <c r="BV254" i="13"/>
  <c r="BV255" i="13"/>
  <c r="BV256" i="13"/>
  <c r="BV257" i="13"/>
  <c r="BV258" i="13"/>
  <c r="BV259" i="13"/>
  <c r="BV3" i="13"/>
  <c r="BU4" i="13" a="1"/>
  <c r="BU4" i="13" s="1"/>
  <c r="BU5" i="13" a="1"/>
  <c r="BU5" i="13" s="1"/>
  <c r="BU6" i="13" a="1"/>
  <c r="BU6" i="13" s="1"/>
  <c r="BU7" i="13" a="1"/>
  <c r="BU7" i="13" s="1"/>
  <c r="BU8" i="13" a="1"/>
  <c r="BU8" i="13" s="1"/>
  <c r="BU9" i="13" a="1"/>
  <c r="BU9" i="13" s="1"/>
  <c r="BU10" i="13" a="1"/>
  <c r="BU10" i="13" s="1"/>
  <c r="BU11" i="13" a="1"/>
  <c r="BU11" i="13" s="1"/>
  <c r="BU12" i="13" a="1"/>
  <c r="BU12" i="13" s="1"/>
  <c r="BU13" i="13" a="1"/>
  <c r="BU13" i="13" s="1"/>
  <c r="BU14" i="13" a="1"/>
  <c r="BU14" i="13" s="1"/>
  <c r="BU15" i="13" a="1"/>
  <c r="BU15" i="13" s="1"/>
  <c r="BU16" i="13" a="1"/>
  <c r="BU16" i="13" s="1"/>
  <c r="BU17" i="13" a="1"/>
  <c r="BU17" i="13" s="1"/>
  <c r="BU18" i="13" a="1"/>
  <c r="BU18" i="13" s="1"/>
  <c r="BU19" i="13" a="1"/>
  <c r="BU19" i="13" s="1"/>
  <c r="BU20" i="13" a="1"/>
  <c r="BU20" i="13" s="1"/>
  <c r="BU21" i="13" a="1"/>
  <c r="BU21" i="13" s="1"/>
  <c r="BU22" i="13" a="1"/>
  <c r="BU22" i="13" s="1"/>
  <c r="BU23" i="13" a="1"/>
  <c r="BU23" i="13" s="1"/>
  <c r="BU24" i="13" a="1"/>
  <c r="BU24" i="13" s="1"/>
  <c r="BU25" i="13" a="1"/>
  <c r="BU25" i="13" s="1"/>
  <c r="BU26" i="13" a="1"/>
  <c r="BU26" i="13" s="1"/>
  <c r="BU27" i="13" a="1"/>
  <c r="BU27" i="13" s="1"/>
  <c r="BU28" i="13" a="1"/>
  <c r="BU28" i="13" s="1"/>
  <c r="BU29" i="13" a="1"/>
  <c r="BU29" i="13" s="1"/>
  <c r="BU30" i="13" a="1"/>
  <c r="BU30" i="13" s="1"/>
  <c r="BU31" i="13" a="1"/>
  <c r="BU31" i="13" s="1"/>
  <c r="BU32" i="13" a="1"/>
  <c r="BU32" i="13" s="1"/>
  <c r="BU33" i="13" a="1"/>
  <c r="BU33" i="13" s="1"/>
  <c r="BU34" i="13" a="1"/>
  <c r="BU34" i="13" s="1"/>
  <c r="BU35" i="13" a="1"/>
  <c r="BU35" i="13" s="1"/>
  <c r="BU36" i="13" a="1"/>
  <c r="BU36" i="13" s="1"/>
  <c r="BU37" i="13" a="1"/>
  <c r="BU37" i="13" s="1"/>
  <c r="BU38" i="13" a="1"/>
  <c r="BU38" i="13" s="1"/>
  <c r="BU39" i="13" a="1"/>
  <c r="BU39" i="13" s="1"/>
  <c r="BU40" i="13" a="1"/>
  <c r="BU40" i="13" s="1"/>
  <c r="BU41" i="13" a="1"/>
  <c r="BU41" i="13" s="1"/>
  <c r="BU42" i="13" a="1"/>
  <c r="BU42" i="13" s="1"/>
  <c r="BU43" i="13" a="1"/>
  <c r="BU43" i="13" s="1"/>
  <c r="BU44" i="13" a="1"/>
  <c r="BU44" i="13" s="1"/>
  <c r="BU45" i="13" a="1"/>
  <c r="BU45" i="13" s="1"/>
  <c r="BU46" i="13" a="1"/>
  <c r="BU46" i="13" s="1"/>
  <c r="BU47" i="13" a="1"/>
  <c r="BU47" i="13" s="1"/>
  <c r="BU48" i="13" a="1"/>
  <c r="BU48" i="13" s="1"/>
  <c r="BU49" i="13" a="1"/>
  <c r="BU49" i="13" s="1"/>
  <c r="BU50" i="13" a="1"/>
  <c r="BU50" i="13" s="1"/>
  <c r="BU51" i="13" a="1"/>
  <c r="BU51" i="13" s="1"/>
  <c r="BU52" i="13" a="1"/>
  <c r="BU52" i="13" s="1"/>
  <c r="BU53" i="13" a="1"/>
  <c r="BU53" i="13" s="1"/>
  <c r="BU54" i="13" a="1"/>
  <c r="BU54" i="13" s="1"/>
  <c r="BU55" i="13" a="1"/>
  <c r="BU55" i="13" s="1"/>
  <c r="BU56" i="13" a="1"/>
  <c r="BU56" i="13" s="1"/>
  <c r="BU57" i="13" a="1"/>
  <c r="BU57" i="13" s="1"/>
  <c r="BU58" i="13" a="1"/>
  <c r="BU58" i="13" s="1"/>
  <c r="BU59" i="13" a="1"/>
  <c r="BU59" i="13" s="1"/>
  <c r="BU60" i="13" a="1"/>
  <c r="BU60" i="13" s="1"/>
  <c r="BU61" i="13" a="1"/>
  <c r="BU61" i="13" s="1"/>
  <c r="BU62" i="13" a="1"/>
  <c r="BU62" i="13" s="1"/>
  <c r="BU63" i="13" a="1"/>
  <c r="BU63" i="13" s="1"/>
  <c r="BU64" i="13" a="1"/>
  <c r="BU64" i="13" s="1"/>
  <c r="BU65" i="13" a="1"/>
  <c r="BU65" i="13" s="1"/>
  <c r="BU66" i="13" a="1"/>
  <c r="BU66" i="13" s="1"/>
  <c r="BU67" i="13" a="1"/>
  <c r="BU67" i="13" s="1"/>
  <c r="BU68" i="13" a="1"/>
  <c r="BU68" i="13" s="1"/>
  <c r="BU69" i="13" a="1"/>
  <c r="BU69" i="13" s="1"/>
  <c r="BU70" i="13" a="1"/>
  <c r="BU70" i="13" s="1"/>
  <c r="BU71" i="13" a="1"/>
  <c r="BU71" i="13" s="1"/>
  <c r="BU72" i="13" a="1"/>
  <c r="BU72" i="13" s="1"/>
  <c r="BU73" i="13" a="1"/>
  <c r="BU73" i="13" s="1"/>
  <c r="BU74" i="13" a="1"/>
  <c r="BU74" i="13" s="1"/>
  <c r="BU75" i="13" a="1"/>
  <c r="BU75" i="13" s="1"/>
  <c r="BU76" i="13" a="1"/>
  <c r="BU76" i="13" s="1"/>
  <c r="BU77" i="13" a="1"/>
  <c r="BU77" i="13" s="1"/>
  <c r="BU78" i="13" a="1"/>
  <c r="BU78" i="13" s="1"/>
  <c r="BU79" i="13" a="1"/>
  <c r="BU79" i="13" s="1"/>
  <c r="BU80" i="13" a="1"/>
  <c r="BU80" i="13" s="1"/>
  <c r="BU81" i="13" a="1"/>
  <c r="BU81" i="13" s="1"/>
  <c r="BU82" i="13" a="1"/>
  <c r="BU82" i="13" s="1"/>
  <c r="BU83" i="13" a="1"/>
  <c r="BU83" i="13" s="1"/>
  <c r="BU84" i="13" a="1"/>
  <c r="BU84" i="13" s="1"/>
  <c r="BU85" i="13" a="1"/>
  <c r="BU85" i="13" s="1"/>
  <c r="BU86" i="13" a="1"/>
  <c r="BU86" i="13" s="1"/>
  <c r="BU87" i="13" a="1"/>
  <c r="BU87" i="13" s="1"/>
  <c r="BU88" i="13" a="1"/>
  <c r="BU88" i="13" s="1"/>
  <c r="BU89" i="13" a="1"/>
  <c r="BU89" i="13" s="1"/>
  <c r="BU90" i="13" a="1"/>
  <c r="BU90" i="13" s="1"/>
  <c r="BU91" i="13" a="1"/>
  <c r="BU91" i="13" s="1"/>
  <c r="BU92" i="13" a="1"/>
  <c r="BU92" i="13" s="1"/>
  <c r="BU93" i="13" a="1"/>
  <c r="BU93" i="13" s="1"/>
  <c r="BU94" i="13" a="1"/>
  <c r="BU94" i="13" s="1"/>
  <c r="BU95" i="13" a="1"/>
  <c r="BU95" i="13" s="1"/>
  <c r="BU96" i="13" a="1"/>
  <c r="BU96" i="13" s="1"/>
  <c r="BU97" i="13" a="1"/>
  <c r="BU97" i="13" s="1"/>
  <c r="BU98" i="13" a="1"/>
  <c r="BU98" i="13" s="1"/>
  <c r="BU99" i="13" a="1"/>
  <c r="BU99" i="13" s="1"/>
  <c r="BU100" i="13" a="1"/>
  <c r="BU100" i="13" s="1"/>
  <c r="BU101" i="13" a="1"/>
  <c r="BU101" i="13" s="1"/>
  <c r="BU102" i="13" a="1"/>
  <c r="BU102" i="13" s="1"/>
  <c r="BU103" i="13" a="1"/>
  <c r="BU103" i="13" s="1"/>
  <c r="BU104" i="13" a="1"/>
  <c r="BU104" i="13" s="1"/>
  <c r="BU105" i="13" a="1"/>
  <c r="BU105" i="13" s="1"/>
  <c r="BU106" i="13" a="1"/>
  <c r="BU106" i="13" s="1"/>
  <c r="BU107" i="13" a="1"/>
  <c r="BU107" i="13" s="1"/>
  <c r="BU108" i="13" a="1"/>
  <c r="BU108" i="13" s="1"/>
  <c r="BU109" i="13" a="1"/>
  <c r="BU109" i="13" s="1"/>
  <c r="BU110" i="13" a="1"/>
  <c r="BU110" i="13" s="1"/>
  <c r="BU111" i="13" a="1"/>
  <c r="BU111" i="13" s="1"/>
  <c r="BU112" i="13" a="1"/>
  <c r="BU112" i="13" s="1"/>
  <c r="BU113" i="13" a="1"/>
  <c r="BU113" i="13" s="1"/>
  <c r="BU114" i="13" a="1"/>
  <c r="BU114" i="13" s="1"/>
  <c r="BU115" i="13" a="1"/>
  <c r="BU115" i="13" s="1"/>
  <c r="BU116" i="13" a="1"/>
  <c r="BU116" i="13" s="1"/>
  <c r="BU117" i="13" a="1"/>
  <c r="BU117" i="13" s="1"/>
  <c r="BU118" i="13" a="1"/>
  <c r="BU118" i="13" s="1"/>
  <c r="BU119" i="13" a="1"/>
  <c r="BU119" i="13" s="1"/>
  <c r="BU120" i="13" a="1"/>
  <c r="BU120" i="13" s="1"/>
  <c r="BU121" i="13" a="1"/>
  <c r="BU121" i="13" s="1"/>
  <c r="BU122" i="13" a="1"/>
  <c r="BU122" i="13" s="1"/>
  <c r="BU123" i="13" a="1"/>
  <c r="BU123" i="13" s="1"/>
  <c r="BU124" i="13" a="1"/>
  <c r="BU124" i="13" s="1"/>
  <c r="BU125" i="13" a="1"/>
  <c r="BU125" i="13" s="1"/>
  <c r="BU126" i="13" a="1"/>
  <c r="BU126" i="13" s="1"/>
  <c r="BU127" i="13" a="1"/>
  <c r="BU127" i="13" s="1"/>
  <c r="BU128" i="13" a="1"/>
  <c r="BU128" i="13" s="1"/>
  <c r="BU129" i="13" a="1"/>
  <c r="BU129" i="13" s="1"/>
  <c r="BU130" i="13" a="1"/>
  <c r="BU130" i="13" s="1"/>
  <c r="BU131" i="13" a="1"/>
  <c r="BU131" i="13" s="1"/>
  <c r="BU132" i="13" a="1"/>
  <c r="BU132" i="13" s="1"/>
  <c r="BU133" i="13" a="1"/>
  <c r="BU133" i="13" s="1"/>
  <c r="BU134" i="13" a="1"/>
  <c r="BU134" i="13" s="1"/>
  <c r="BU135" i="13" a="1"/>
  <c r="BU135" i="13" s="1"/>
  <c r="BU136" i="13" a="1"/>
  <c r="BU136" i="13" s="1"/>
  <c r="BU137" i="13" a="1"/>
  <c r="BU137" i="13" s="1"/>
  <c r="BU138" i="13" a="1"/>
  <c r="BU138" i="13" s="1"/>
  <c r="BU139" i="13" a="1"/>
  <c r="BU139" i="13" s="1"/>
  <c r="BU140" i="13" a="1"/>
  <c r="BU140" i="13" s="1"/>
  <c r="BU141" i="13" a="1"/>
  <c r="BU141" i="13" s="1"/>
  <c r="BU142" i="13" a="1"/>
  <c r="BU142" i="13" s="1"/>
  <c r="BU143" i="13" a="1"/>
  <c r="BU143" i="13" s="1"/>
  <c r="BU144" i="13" a="1"/>
  <c r="BU144" i="13" s="1"/>
  <c r="BU145" i="13" a="1"/>
  <c r="BU145" i="13" s="1"/>
  <c r="BU146" i="13" a="1"/>
  <c r="BU146" i="13" s="1"/>
  <c r="BU147" i="13" a="1"/>
  <c r="BU147" i="13" s="1"/>
  <c r="BU148" i="13" a="1"/>
  <c r="BU148" i="13" s="1"/>
  <c r="BU149" i="13" a="1"/>
  <c r="BU149" i="13" s="1"/>
  <c r="BU150" i="13" a="1"/>
  <c r="BU150" i="13" s="1"/>
  <c r="BU151" i="13" a="1"/>
  <c r="BU151" i="13" s="1"/>
  <c r="BU152" i="13" a="1"/>
  <c r="BU152" i="13" s="1"/>
  <c r="BU153" i="13" a="1"/>
  <c r="BU153" i="13" s="1"/>
  <c r="BU154" i="13" a="1"/>
  <c r="BU154" i="13" s="1"/>
  <c r="BU155" i="13" a="1"/>
  <c r="BU155" i="13" s="1"/>
  <c r="BU156" i="13" a="1"/>
  <c r="BU156" i="13" s="1"/>
  <c r="BU157" i="13" a="1"/>
  <c r="BU157" i="13" s="1"/>
  <c r="BU158" i="13" a="1"/>
  <c r="BU158" i="13" s="1"/>
  <c r="BU159" i="13" a="1"/>
  <c r="BU159" i="13" s="1"/>
  <c r="BU160" i="13" a="1"/>
  <c r="BU160" i="13" s="1"/>
  <c r="BU161" i="13" a="1"/>
  <c r="BU161" i="13" s="1"/>
  <c r="BU162" i="13" a="1"/>
  <c r="BU162" i="13" s="1"/>
  <c r="BU163" i="13" a="1"/>
  <c r="BU163" i="13" s="1"/>
  <c r="BU164" i="13" a="1"/>
  <c r="BU164" i="13" s="1"/>
  <c r="BU165" i="13" a="1"/>
  <c r="BU165" i="13" s="1"/>
  <c r="BU166" i="13" a="1"/>
  <c r="BU166" i="13" s="1"/>
  <c r="BU167" i="13" a="1"/>
  <c r="BU167" i="13" s="1"/>
  <c r="BU168" i="13" a="1"/>
  <c r="BU168" i="13" s="1"/>
  <c r="BU169" i="13" a="1"/>
  <c r="BU169" i="13" s="1"/>
  <c r="BU170" i="13" a="1"/>
  <c r="BU170" i="13" s="1"/>
  <c r="BU171" i="13" a="1"/>
  <c r="BU171" i="13" s="1"/>
  <c r="BU172" i="13" a="1"/>
  <c r="BU172" i="13" s="1"/>
  <c r="BU173" i="13" a="1"/>
  <c r="BU173" i="13" s="1"/>
  <c r="BU174" i="13" a="1"/>
  <c r="BU174" i="13" s="1"/>
  <c r="BU175" i="13" a="1"/>
  <c r="BU175" i="13" s="1"/>
  <c r="BU176" i="13" a="1"/>
  <c r="BU176" i="13" s="1"/>
  <c r="BU177" i="13" a="1"/>
  <c r="BU177" i="13" s="1"/>
  <c r="BU178" i="13" a="1"/>
  <c r="BU178" i="13" s="1"/>
  <c r="BU179" i="13" a="1"/>
  <c r="BU179" i="13" s="1"/>
  <c r="BU180" i="13" a="1"/>
  <c r="BU180" i="13" s="1"/>
  <c r="BU181" i="13" a="1"/>
  <c r="BU181" i="13" s="1"/>
  <c r="BU182" i="13" a="1"/>
  <c r="BU182" i="13" s="1"/>
  <c r="BU183" i="13" a="1"/>
  <c r="BU183" i="13" s="1"/>
  <c r="BU184" i="13" a="1"/>
  <c r="BU184" i="13" s="1"/>
  <c r="BU185" i="13" a="1"/>
  <c r="BU185" i="13" s="1"/>
  <c r="BU186" i="13" a="1"/>
  <c r="BU186" i="13" s="1"/>
  <c r="BU187" i="13" a="1"/>
  <c r="BU187" i="13" s="1"/>
  <c r="BU188" i="13" a="1"/>
  <c r="BU188" i="13" s="1"/>
  <c r="BU189" i="13" a="1"/>
  <c r="BU189" i="13" s="1"/>
  <c r="BU190" i="13" a="1"/>
  <c r="BU190" i="13" s="1"/>
  <c r="BU191" i="13" a="1"/>
  <c r="BU191" i="13" s="1"/>
  <c r="BU192" i="13" a="1"/>
  <c r="BU192" i="13" s="1"/>
  <c r="BU193" i="13" a="1"/>
  <c r="BU193" i="13" s="1"/>
  <c r="BU194" i="13" a="1"/>
  <c r="BU194" i="13" s="1"/>
  <c r="BU195" i="13" a="1"/>
  <c r="BU195" i="13" s="1"/>
  <c r="BU196" i="13" a="1"/>
  <c r="BU196" i="13" s="1"/>
  <c r="BU197" i="13" a="1"/>
  <c r="BU197" i="13" s="1"/>
  <c r="BU198" i="13" a="1"/>
  <c r="BU198" i="13" s="1"/>
  <c r="BU199" i="13" a="1"/>
  <c r="BU199" i="13" s="1"/>
  <c r="BU200" i="13" a="1"/>
  <c r="BU200" i="13" s="1"/>
  <c r="BU201" i="13" a="1"/>
  <c r="BU201" i="13" s="1"/>
  <c r="BU202" i="13" a="1"/>
  <c r="BU202" i="13" s="1"/>
  <c r="BU203" i="13" a="1"/>
  <c r="BU203" i="13" s="1"/>
  <c r="BU204" i="13" a="1"/>
  <c r="BU204" i="13" s="1"/>
  <c r="BU205" i="13" a="1"/>
  <c r="BU205" i="13" s="1"/>
  <c r="BU206" i="13" a="1"/>
  <c r="BU206" i="13" s="1"/>
  <c r="BU207" i="13" a="1"/>
  <c r="BU207" i="13" s="1"/>
  <c r="BU208" i="13" a="1"/>
  <c r="BU208" i="13" s="1"/>
  <c r="BU209" i="13" a="1"/>
  <c r="BU209" i="13" s="1"/>
  <c r="BU210" i="13" a="1"/>
  <c r="BU210" i="13" s="1"/>
  <c r="BU211" i="13" a="1"/>
  <c r="BU211" i="13" s="1"/>
  <c r="BU212" i="13" a="1"/>
  <c r="BU212" i="13" s="1"/>
  <c r="BU213" i="13" a="1"/>
  <c r="BU213" i="13" s="1"/>
  <c r="BU214" i="13" a="1"/>
  <c r="BU214" i="13" s="1"/>
  <c r="BU215" i="13" a="1"/>
  <c r="BU215" i="13" s="1"/>
  <c r="BU216" i="13" a="1"/>
  <c r="BU216" i="13" s="1"/>
  <c r="BU217" i="13" a="1"/>
  <c r="BU217" i="13" s="1"/>
  <c r="BU218" i="13" a="1"/>
  <c r="BU218" i="13" s="1"/>
  <c r="BU219" i="13" a="1"/>
  <c r="BU219" i="13" s="1"/>
  <c r="BU220" i="13" a="1"/>
  <c r="BU220" i="13" s="1"/>
  <c r="BU221" i="13" a="1"/>
  <c r="BU221" i="13" s="1"/>
  <c r="BU222" i="13" a="1"/>
  <c r="BU222" i="13" s="1"/>
  <c r="BU223" i="13" a="1"/>
  <c r="BU223" i="13" s="1"/>
  <c r="BU224" i="13" a="1"/>
  <c r="BU224" i="13" s="1"/>
  <c r="BU225" i="13" a="1"/>
  <c r="BU225" i="13" s="1"/>
  <c r="BU226" i="13" a="1"/>
  <c r="BU226" i="13" s="1"/>
  <c r="BU227" i="13" a="1"/>
  <c r="BU227" i="13" s="1"/>
  <c r="BU228" i="13" a="1"/>
  <c r="BU228" i="13" s="1"/>
  <c r="BU229" i="13" a="1"/>
  <c r="BU229" i="13" s="1"/>
  <c r="BU230" i="13" a="1"/>
  <c r="BU230" i="13" s="1"/>
  <c r="BU231" i="13" a="1"/>
  <c r="BU231" i="13" s="1"/>
  <c r="BU232" i="13" a="1"/>
  <c r="BU232" i="13" s="1"/>
  <c r="BU233" i="13" a="1"/>
  <c r="BU233" i="13" s="1"/>
  <c r="BU234" i="13" a="1"/>
  <c r="BU234" i="13" s="1"/>
  <c r="BU235" i="13" a="1"/>
  <c r="BU235" i="13" s="1"/>
  <c r="BU236" i="13" a="1"/>
  <c r="BU236" i="13" s="1"/>
  <c r="BU237" i="13" a="1"/>
  <c r="BU237" i="13" s="1"/>
  <c r="BU238" i="13" a="1"/>
  <c r="BU238" i="13" s="1"/>
  <c r="BU239" i="13" a="1"/>
  <c r="BU239" i="13" s="1"/>
  <c r="BU240" i="13" a="1"/>
  <c r="BU240" i="13" s="1"/>
  <c r="BU241" i="13" a="1"/>
  <c r="BU241" i="13" s="1"/>
  <c r="BU242" i="13" a="1"/>
  <c r="BU242" i="13" s="1"/>
  <c r="BU243" i="13" a="1"/>
  <c r="BU243" i="13" s="1"/>
  <c r="BU244" i="13" a="1"/>
  <c r="BU244" i="13" s="1"/>
  <c r="BU245" i="13" a="1"/>
  <c r="BU245" i="13" s="1"/>
  <c r="BU246" i="13" a="1"/>
  <c r="BU246" i="13" s="1"/>
  <c r="BU247" i="13" a="1"/>
  <c r="BU247" i="13" s="1"/>
  <c r="BU248" i="13" a="1"/>
  <c r="BU248" i="13" s="1"/>
  <c r="BU249" i="13" a="1"/>
  <c r="BU249" i="13" s="1"/>
  <c r="BU250" i="13" a="1"/>
  <c r="BU250" i="13" s="1"/>
  <c r="BU251" i="13" a="1"/>
  <c r="BU251" i="13" s="1"/>
  <c r="BU252" i="13" a="1"/>
  <c r="BU252" i="13" s="1"/>
  <c r="BU253" i="13" a="1"/>
  <c r="BU253" i="13" s="1"/>
  <c r="BU254" i="13" a="1"/>
  <c r="BU254" i="13" s="1"/>
  <c r="BU255" i="13" a="1"/>
  <c r="BU255" i="13" s="1"/>
  <c r="BU256" i="13" a="1"/>
  <c r="BU256" i="13" s="1"/>
  <c r="BU257" i="13" a="1"/>
  <c r="BU257" i="13" s="1"/>
  <c r="BU258" i="13" a="1"/>
  <c r="BU258" i="13" s="1"/>
  <c r="BU259" i="13" a="1"/>
  <c r="BU259" i="13" s="1"/>
  <c r="BU3" i="13" a="1"/>
  <c r="BU3" i="13" s="1"/>
  <c r="BT4" i="13" a="1"/>
  <c r="BT4" i="13" s="1"/>
  <c r="BT5" i="13" a="1"/>
  <c r="BT5" i="13" s="1"/>
  <c r="BT6" i="13" a="1"/>
  <c r="BT6" i="13" s="1"/>
  <c r="BT7" i="13" a="1"/>
  <c r="BT7" i="13" s="1"/>
  <c r="BT8" i="13" a="1"/>
  <c r="BT8" i="13" s="1"/>
  <c r="BT9" i="13" a="1"/>
  <c r="BT9" i="13" s="1"/>
  <c r="BT10" i="13" a="1"/>
  <c r="BT10" i="13" s="1"/>
  <c r="BT11" i="13" a="1"/>
  <c r="BT11" i="13" s="1"/>
  <c r="BT12" i="13" a="1"/>
  <c r="BT12" i="13" s="1"/>
  <c r="BT13" i="13" a="1"/>
  <c r="BT13" i="13" s="1"/>
  <c r="BT14" i="13" a="1"/>
  <c r="BT14" i="13" s="1"/>
  <c r="BT15" i="13" a="1"/>
  <c r="BT15" i="13" s="1"/>
  <c r="BT16" i="13" a="1"/>
  <c r="BT16" i="13" s="1"/>
  <c r="BT17" i="13" a="1"/>
  <c r="BT17" i="13" s="1"/>
  <c r="BT18" i="13" a="1"/>
  <c r="BT18" i="13" s="1"/>
  <c r="BT19" i="13" a="1"/>
  <c r="BT19" i="13" s="1"/>
  <c r="BT20" i="13" a="1"/>
  <c r="BT20" i="13" s="1"/>
  <c r="BT21" i="13" a="1"/>
  <c r="BT21" i="13" s="1"/>
  <c r="BT22" i="13" a="1"/>
  <c r="BT22" i="13" s="1"/>
  <c r="BT23" i="13" a="1"/>
  <c r="BT23" i="13" s="1"/>
  <c r="BT24" i="13" a="1"/>
  <c r="BT24" i="13" s="1"/>
  <c r="BT25" i="13" a="1"/>
  <c r="BT25" i="13" s="1"/>
  <c r="BT26" i="13" a="1"/>
  <c r="BT26" i="13" s="1"/>
  <c r="BT27" i="13" a="1"/>
  <c r="BT27" i="13" s="1"/>
  <c r="BT28" i="13" a="1"/>
  <c r="BT28" i="13" s="1"/>
  <c r="BT29" i="13" a="1"/>
  <c r="BT29" i="13" s="1"/>
  <c r="BT30" i="13" a="1"/>
  <c r="BT30" i="13" s="1"/>
  <c r="BT31" i="13" a="1"/>
  <c r="BT31" i="13" s="1"/>
  <c r="BT32" i="13" a="1"/>
  <c r="BT32" i="13" s="1"/>
  <c r="BT33" i="13" a="1"/>
  <c r="BT33" i="13" s="1"/>
  <c r="BT34" i="13" a="1"/>
  <c r="BT34" i="13" s="1"/>
  <c r="BT35" i="13" a="1"/>
  <c r="BT35" i="13" s="1"/>
  <c r="BT36" i="13" a="1"/>
  <c r="BT36" i="13" s="1"/>
  <c r="BT37" i="13" a="1"/>
  <c r="BT37" i="13" s="1"/>
  <c r="BT38" i="13" a="1"/>
  <c r="BT38" i="13" s="1"/>
  <c r="BT39" i="13" a="1"/>
  <c r="BT39" i="13" s="1"/>
  <c r="BT40" i="13" a="1"/>
  <c r="BT40" i="13" s="1"/>
  <c r="BT41" i="13" a="1"/>
  <c r="BT41" i="13" s="1"/>
  <c r="BT42" i="13" a="1"/>
  <c r="BT42" i="13" s="1"/>
  <c r="BT43" i="13" a="1"/>
  <c r="BT43" i="13" s="1"/>
  <c r="BT44" i="13" a="1"/>
  <c r="BT44" i="13" s="1"/>
  <c r="BT45" i="13" a="1"/>
  <c r="BT45" i="13" s="1"/>
  <c r="BT46" i="13" a="1"/>
  <c r="BT46" i="13" s="1"/>
  <c r="BT47" i="13" a="1"/>
  <c r="BT47" i="13" s="1"/>
  <c r="BT48" i="13" a="1"/>
  <c r="BT48" i="13" s="1"/>
  <c r="BT49" i="13" a="1"/>
  <c r="BT49" i="13" s="1"/>
  <c r="BT50" i="13" a="1"/>
  <c r="BT50" i="13" s="1"/>
  <c r="BT51" i="13" a="1"/>
  <c r="BT51" i="13" s="1"/>
  <c r="BT52" i="13" a="1"/>
  <c r="BT52" i="13" s="1"/>
  <c r="BT53" i="13" a="1"/>
  <c r="BT53" i="13" s="1"/>
  <c r="BT54" i="13" a="1"/>
  <c r="BT54" i="13" s="1"/>
  <c r="BT55" i="13" a="1"/>
  <c r="BT55" i="13" s="1"/>
  <c r="BT56" i="13" a="1"/>
  <c r="BT56" i="13" s="1"/>
  <c r="BT57" i="13" a="1"/>
  <c r="BT57" i="13" s="1"/>
  <c r="BT58" i="13" a="1"/>
  <c r="BT58" i="13" s="1"/>
  <c r="BT59" i="13" a="1"/>
  <c r="BT59" i="13" s="1"/>
  <c r="BT60" i="13" a="1"/>
  <c r="BT60" i="13" s="1"/>
  <c r="BT61" i="13" a="1"/>
  <c r="BT61" i="13" s="1"/>
  <c r="BT62" i="13" a="1"/>
  <c r="BT62" i="13" s="1"/>
  <c r="BT63" i="13" a="1"/>
  <c r="BT63" i="13" s="1"/>
  <c r="BT64" i="13" a="1"/>
  <c r="BT64" i="13" s="1"/>
  <c r="BT65" i="13" a="1"/>
  <c r="BT65" i="13" s="1"/>
  <c r="BT66" i="13" a="1"/>
  <c r="BT66" i="13" s="1"/>
  <c r="BT67" i="13" a="1"/>
  <c r="BT67" i="13" s="1"/>
  <c r="BT68" i="13" a="1"/>
  <c r="BT68" i="13" s="1"/>
  <c r="BT69" i="13" a="1"/>
  <c r="BT69" i="13" s="1"/>
  <c r="BT70" i="13" a="1"/>
  <c r="BT70" i="13" s="1"/>
  <c r="BT71" i="13" a="1"/>
  <c r="BT71" i="13" s="1"/>
  <c r="BT72" i="13" a="1"/>
  <c r="BT72" i="13" s="1"/>
  <c r="BT73" i="13" a="1"/>
  <c r="BT73" i="13" s="1"/>
  <c r="BT74" i="13" a="1"/>
  <c r="BT74" i="13" s="1"/>
  <c r="BT75" i="13" a="1"/>
  <c r="BT75" i="13" s="1"/>
  <c r="BT76" i="13" a="1"/>
  <c r="BT76" i="13" s="1"/>
  <c r="BT77" i="13" a="1"/>
  <c r="BT77" i="13" s="1"/>
  <c r="BT78" i="13" a="1"/>
  <c r="BT78" i="13" s="1"/>
  <c r="BT79" i="13" a="1"/>
  <c r="BT79" i="13" s="1"/>
  <c r="BT80" i="13" a="1"/>
  <c r="BT80" i="13" s="1"/>
  <c r="BT81" i="13" a="1"/>
  <c r="BT81" i="13" s="1"/>
  <c r="BT82" i="13" a="1"/>
  <c r="BT82" i="13" s="1"/>
  <c r="BT83" i="13" a="1"/>
  <c r="BT83" i="13" s="1"/>
  <c r="BT84" i="13" a="1"/>
  <c r="BT84" i="13" s="1"/>
  <c r="BT85" i="13" a="1"/>
  <c r="BT85" i="13" s="1"/>
  <c r="BT86" i="13" a="1"/>
  <c r="BT86" i="13" s="1"/>
  <c r="BT87" i="13" a="1"/>
  <c r="BT87" i="13" s="1"/>
  <c r="BT88" i="13" a="1"/>
  <c r="BT88" i="13" s="1"/>
  <c r="BT89" i="13" a="1"/>
  <c r="BT89" i="13" s="1"/>
  <c r="BT90" i="13" a="1"/>
  <c r="BT90" i="13" s="1"/>
  <c r="BT91" i="13" a="1"/>
  <c r="BT91" i="13" s="1"/>
  <c r="BT92" i="13" a="1"/>
  <c r="BT92" i="13" s="1"/>
  <c r="BT93" i="13" a="1"/>
  <c r="BT93" i="13" s="1"/>
  <c r="BT94" i="13" a="1"/>
  <c r="BT94" i="13" s="1"/>
  <c r="BT95" i="13" a="1"/>
  <c r="BT95" i="13" s="1"/>
  <c r="BT96" i="13" a="1"/>
  <c r="BT96" i="13" s="1"/>
  <c r="BT97" i="13" a="1"/>
  <c r="BT97" i="13" s="1"/>
  <c r="BT98" i="13" a="1"/>
  <c r="BT98" i="13" s="1"/>
  <c r="BT99" i="13" a="1"/>
  <c r="BT99" i="13" s="1"/>
  <c r="BT100" i="13" a="1"/>
  <c r="BT100" i="13" s="1"/>
  <c r="BT101" i="13" a="1"/>
  <c r="BT101" i="13" s="1"/>
  <c r="BT102" i="13" a="1"/>
  <c r="BT102" i="13" s="1"/>
  <c r="BT103" i="13" a="1"/>
  <c r="BT103" i="13" s="1"/>
  <c r="BT104" i="13" a="1"/>
  <c r="BT104" i="13" s="1"/>
  <c r="BT105" i="13" a="1"/>
  <c r="BT105" i="13" s="1"/>
  <c r="BT106" i="13" a="1"/>
  <c r="BT106" i="13" s="1"/>
  <c r="BT107" i="13" a="1"/>
  <c r="BT107" i="13" s="1"/>
  <c r="BT108" i="13" a="1"/>
  <c r="BT108" i="13" s="1"/>
  <c r="BT109" i="13" a="1"/>
  <c r="BT109" i="13" s="1"/>
  <c r="BT110" i="13" a="1"/>
  <c r="BT110" i="13" s="1"/>
  <c r="BT111" i="13" a="1"/>
  <c r="BT111" i="13" s="1"/>
  <c r="BT112" i="13" a="1"/>
  <c r="BT112" i="13" s="1"/>
  <c r="BT113" i="13" a="1"/>
  <c r="BT113" i="13" s="1"/>
  <c r="BT114" i="13" a="1"/>
  <c r="BT114" i="13" s="1"/>
  <c r="BT115" i="13" a="1"/>
  <c r="BT115" i="13" s="1"/>
  <c r="BT116" i="13" a="1"/>
  <c r="BT116" i="13" s="1"/>
  <c r="BT117" i="13" a="1"/>
  <c r="BT117" i="13" s="1"/>
  <c r="BT118" i="13" a="1"/>
  <c r="BT118" i="13" s="1"/>
  <c r="BT119" i="13" a="1"/>
  <c r="BT119" i="13" s="1"/>
  <c r="BT120" i="13" a="1"/>
  <c r="BT120" i="13" s="1"/>
  <c r="BT121" i="13" a="1"/>
  <c r="BT121" i="13" s="1"/>
  <c r="BT122" i="13" a="1"/>
  <c r="BT122" i="13" s="1"/>
  <c r="BT123" i="13" a="1"/>
  <c r="BT123" i="13" s="1"/>
  <c r="BT124" i="13" a="1"/>
  <c r="BT124" i="13" s="1"/>
  <c r="BT125" i="13" a="1"/>
  <c r="BT125" i="13" s="1"/>
  <c r="BT126" i="13" a="1"/>
  <c r="BT126" i="13" s="1"/>
  <c r="BT127" i="13" a="1"/>
  <c r="BT127" i="13" s="1"/>
  <c r="BT128" i="13" a="1"/>
  <c r="BT128" i="13" s="1"/>
  <c r="BT129" i="13" a="1"/>
  <c r="BT129" i="13" s="1"/>
  <c r="BT130" i="13" a="1"/>
  <c r="BT130" i="13" s="1"/>
  <c r="BT131" i="13" a="1"/>
  <c r="BT131" i="13" s="1"/>
  <c r="BT132" i="13" a="1"/>
  <c r="BT132" i="13" s="1"/>
  <c r="BT133" i="13" a="1"/>
  <c r="BT133" i="13" s="1"/>
  <c r="BT134" i="13" a="1"/>
  <c r="BT134" i="13" s="1"/>
  <c r="BT135" i="13" a="1"/>
  <c r="BT135" i="13" s="1"/>
  <c r="BT136" i="13" a="1"/>
  <c r="BT136" i="13" s="1"/>
  <c r="BT137" i="13" a="1"/>
  <c r="BT137" i="13" s="1"/>
  <c r="BT138" i="13" a="1"/>
  <c r="BT138" i="13" s="1"/>
  <c r="BT139" i="13" a="1"/>
  <c r="BT139" i="13" s="1"/>
  <c r="BT140" i="13" a="1"/>
  <c r="BT140" i="13" s="1"/>
  <c r="BT141" i="13" a="1"/>
  <c r="BT141" i="13" s="1"/>
  <c r="BT142" i="13" a="1"/>
  <c r="BT142" i="13" s="1"/>
  <c r="BT143" i="13" a="1"/>
  <c r="BT143" i="13" s="1"/>
  <c r="BT144" i="13" a="1"/>
  <c r="BT144" i="13" s="1"/>
  <c r="BT145" i="13" a="1"/>
  <c r="BT145" i="13" s="1"/>
  <c r="BT146" i="13" a="1"/>
  <c r="BT146" i="13" s="1"/>
  <c r="BT147" i="13" a="1"/>
  <c r="BT147" i="13" s="1"/>
  <c r="BT148" i="13" a="1"/>
  <c r="BT148" i="13" s="1"/>
  <c r="BT149" i="13" a="1"/>
  <c r="BT149" i="13" s="1"/>
  <c r="BT150" i="13" a="1"/>
  <c r="BT150" i="13" s="1"/>
  <c r="BT151" i="13" a="1"/>
  <c r="BT151" i="13" s="1"/>
  <c r="BT152" i="13" a="1"/>
  <c r="BT152" i="13" s="1"/>
  <c r="BT153" i="13" a="1"/>
  <c r="BT153" i="13" s="1"/>
  <c r="BT154" i="13" a="1"/>
  <c r="BT154" i="13" s="1"/>
  <c r="BT155" i="13" a="1"/>
  <c r="BT155" i="13" s="1"/>
  <c r="BT156" i="13" a="1"/>
  <c r="BT156" i="13" s="1"/>
  <c r="BT157" i="13" a="1"/>
  <c r="BT157" i="13" s="1"/>
  <c r="BT158" i="13" a="1"/>
  <c r="BT158" i="13" s="1"/>
  <c r="BT159" i="13" a="1"/>
  <c r="BT159" i="13" s="1"/>
  <c r="BT160" i="13" a="1"/>
  <c r="BT160" i="13" s="1"/>
  <c r="BT161" i="13" a="1"/>
  <c r="BT161" i="13" s="1"/>
  <c r="BT162" i="13" a="1"/>
  <c r="BT162" i="13" s="1"/>
  <c r="BT163" i="13" a="1"/>
  <c r="BT163" i="13" s="1"/>
  <c r="BT164" i="13" a="1"/>
  <c r="BT164" i="13" s="1"/>
  <c r="BT165" i="13" a="1"/>
  <c r="BT165" i="13" s="1"/>
  <c r="BT166" i="13" a="1"/>
  <c r="BT166" i="13" s="1"/>
  <c r="BT167" i="13" a="1"/>
  <c r="BT167" i="13" s="1"/>
  <c r="BT168" i="13" a="1"/>
  <c r="BT168" i="13" s="1"/>
  <c r="BT169" i="13" a="1"/>
  <c r="BT169" i="13" s="1"/>
  <c r="BT170" i="13" a="1"/>
  <c r="BT170" i="13" s="1"/>
  <c r="BT171" i="13" a="1"/>
  <c r="BT171" i="13" s="1"/>
  <c r="BT172" i="13" a="1"/>
  <c r="BT172" i="13" s="1"/>
  <c r="BT173" i="13" a="1"/>
  <c r="BT173" i="13" s="1"/>
  <c r="BT174" i="13" a="1"/>
  <c r="BT174" i="13" s="1"/>
  <c r="BT175" i="13" a="1"/>
  <c r="BT175" i="13" s="1"/>
  <c r="BT176" i="13" a="1"/>
  <c r="BT176" i="13" s="1"/>
  <c r="BT177" i="13" a="1"/>
  <c r="BT177" i="13" s="1"/>
  <c r="BT178" i="13" a="1"/>
  <c r="BT178" i="13" s="1"/>
  <c r="BT179" i="13" a="1"/>
  <c r="BT179" i="13" s="1"/>
  <c r="BT180" i="13" a="1"/>
  <c r="BT180" i="13" s="1"/>
  <c r="BT181" i="13" a="1"/>
  <c r="BT181" i="13" s="1"/>
  <c r="BT182" i="13" a="1"/>
  <c r="BT182" i="13" s="1"/>
  <c r="BT183" i="13" a="1"/>
  <c r="BT183" i="13" s="1"/>
  <c r="BT184" i="13" a="1"/>
  <c r="BT184" i="13" s="1"/>
  <c r="BT185" i="13" a="1"/>
  <c r="BT185" i="13" s="1"/>
  <c r="BT186" i="13" a="1"/>
  <c r="BT186" i="13" s="1"/>
  <c r="BT187" i="13" a="1"/>
  <c r="BT187" i="13" s="1"/>
  <c r="BT188" i="13" a="1"/>
  <c r="BT188" i="13" s="1"/>
  <c r="BT189" i="13" a="1"/>
  <c r="BT189" i="13" s="1"/>
  <c r="BT190" i="13" a="1"/>
  <c r="BT190" i="13" s="1"/>
  <c r="BT191" i="13" a="1"/>
  <c r="BT191" i="13" s="1"/>
  <c r="BT192" i="13" a="1"/>
  <c r="BT192" i="13" s="1"/>
  <c r="BT193" i="13" a="1"/>
  <c r="BT193" i="13" s="1"/>
  <c r="BT194" i="13" a="1"/>
  <c r="BT194" i="13" s="1"/>
  <c r="BT195" i="13" a="1"/>
  <c r="BT195" i="13" s="1"/>
  <c r="BT196" i="13" a="1"/>
  <c r="BT196" i="13" s="1"/>
  <c r="BT197" i="13" a="1"/>
  <c r="BT197" i="13" s="1"/>
  <c r="BT198" i="13" a="1"/>
  <c r="BT198" i="13" s="1"/>
  <c r="BT199" i="13" a="1"/>
  <c r="BT199" i="13" s="1"/>
  <c r="BT200" i="13" a="1"/>
  <c r="BT200" i="13" s="1"/>
  <c r="BT201" i="13" a="1"/>
  <c r="BT201" i="13" s="1"/>
  <c r="BT202" i="13" a="1"/>
  <c r="BT202" i="13" s="1"/>
  <c r="BT203" i="13" a="1"/>
  <c r="BT203" i="13" s="1"/>
  <c r="BT204" i="13" a="1"/>
  <c r="BT204" i="13" s="1"/>
  <c r="BT205" i="13" a="1"/>
  <c r="BT205" i="13" s="1"/>
  <c r="BT206" i="13" a="1"/>
  <c r="BT206" i="13" s="1"/>
  <c r="BT207" i="13" a="1"/>
  <c r="BT207" i="13" s="1"/>
  <c r="BT208" i="13" a="1"/>
  <c r="BT208" i="13" s="1"/>
  <c r="BT209" i="13" a="1"/>
  <c r="BT209" i="13" s="1"/>
  <c r="BT210" i="13" a="1"/>
  <c r="BT210" i="13" s="1"/>
  <c r="BT211" i="13" a="1"/>
  <c r="BT211" i="13" s="1"/>
  <c r="BT212" i="13" a="1"/>
  <c r="BT212" i="13" s="1"/>
  <c r="BT213" i="13" a="1"/>
  <c r="BT213" i="13" s="1"/>
  <c r="BT214" i="13" a="1"/>
  <c r="BT214" i="13" s="1"/>
  <c r="BT215" i="13" a="1"/>
  <c r="BT215" i="13" s="1"/>
  <c r="BT216" i="13" a="1"/>
  <c r="BT216" i="13" s="1"/>
  <c r="BT217" i="13" a="1"/>
  <c r="BT217" i="13" s="1"/>
  <c r="BT218" i="13" a="1"/>
  <c r="BT218" i="13" s="1"/>
  <c r="BT219" i="13" a="1"/>
  <c r="BT219" i="13" s="1"/>
  <c r="BT220" i="13" a="1"/>
  <c r="BT220" i="13" s="1"/>
  <c r="BT221" i="13" a="1"/>
  <c r="BT221" i="13" s="1"/>
  <c r="BT222" i="13" a="1"/>
  <c r="BT222" i="13" s="1"/>
  <c r="BT223" i="13" a="1"/>
  <c r="BT223" i="13" s="1"/>
  <c r="BT224" i="13" a="1"/>
  <c r="BT224" i="13" s="1"/>
  <c r="BT225" i="13" a="1"/>
  <c r="BT225" i="13" s="1"/>
  <c r="BT226" i="13" a="1"/>
  <c r="BT226" i="13" s="1"/>
  <c r="BT227" i="13" a="1"/>
  <c r="BT227" i="13" s="1"/>
  <c r="BT228" i="13" a="1"/>
  <c r="BT228" i="13" s="1"/>
  <c r="BT229" i="13" a="1"/>
  <c r="BT229" i="13" s="1"/>
  <c r="BT230" i="13" a="1"/>
  <c r="BT230" i="13" s="1"/>
  <c r="BT231" i="13" a="1"/>
  <c r="BT231" i="13" s="1"/>
  <c r="BT232" i="13" a="1"/>
  <c r="BT232" i="13" s="1"/>
  <c r="BT233" i="13" a="1"/>
  <c r="BT233" i="13" s="1"/>
  <c r="BT234" i="13" a="1"/>
  <c r="BT234" i="13" s="1"/>
  <c r="BT235" i="13" a="1"/>
  <c r="BT235" i="13" s="1"/>
  <c r="BT236" i="13" a="1"/>
  <c r="BT236" i="13" s="1"/>
  <c r="BT237" i="13" a="1"/>
  <c r="BT237" i="13" s="1"/>
  <c r="BT238" i="13" a="1"/>
  <c r="BT238" i="13" s="1"/>
  <c r="BT239" i="13" a="1"/>
  <c r="BT239" i="13" s="1"/>
  <c r="BT240" i="13" a="1"/>
  <c r="BT240" i="13" s="1"/>
  <c r="BT241" i="13" a="1"/>
  <c r="BT241" i="13" s="1"/>
  <c r="BT242" i="13" a="1"/>
  <c r="BT242" i="13" s="1"/>
  <c r="BT243" i="13" a="1"/>
  <c r="BT243" i="13" s="1"/>
  <c r="BT244" i="13" a="1"/>
  <c r="BT244" i="13" s="1"/>
  <c r="BT245" i="13" a="1"/>
  <c r="BT245" i="13" s="1"/>
  <c r="BT246" i="13" a="1"/>
  <c r="BT246" i="13" s="1"/>
  <c r="BT247" i="13" a="1"/>
  <c r="BT247" i="13" s="1"/>
  <c r="BT248" i="13" a="1"/>
  <c r="BT248" i="13" s="1"/>
  <c r="BT249" i="13" a="1"/>
  <c r="BT249" i="13" s="1"/>
  <c r="BT250" i="13" a="1"/>
  <c r="BT250" i="13" s="1"/>
  <c r="BT251" i="13" a="1"/>
  <c r="BT251" i="13" s="1"/>
  <c r="BT252" i="13" a="1"/>
  <c r="BT252" i="13" s="1"/>
  <c r="BT253" i="13" a="1"/>
  <c r="BT253" i="13" s="1"/>
  <c r="BT254" i="13" a="1"/>
  <c r="BT254" i="13" s="1"/>
  <c r="BT255" i="13" a="1"/>
  <c r="BT255" i="13" s="1"/>
  <c r="BT256" i="13" a="1"/>
  <c r="BT256" i="13" s="1"/>
  <c r="BT257" i="13" a="1"/>
  <c r="BT257" i="13" s="1"/>
  <c r="BT258" i="13" a="1"/>
  <c r="BT258" i="13" s="1"/>
  <c r="BT259" i="13" a="1"/>
  <c r="BT259" i="13" s="1"/>
  <c r="BT3" i="13" a="1"/>
  <c r="BT3" i="13" s="1"/>
  <c r="BS4" i="13" a="1"/>
  <c r="BS4" i="13" s="1"/>
  <c r="BS5" i="13" a="1"/>
  <c r="BS5" i="13" s="1"/>
  <c r="BS6" i="13" a="1"/>
  <c r="BS6" i="13" s="1"/>
  <c r="BS7" i="13" a="1"/>
  <c r="BS7" i="13" s="1"/>
  <c r="BS8" i="13" a="1"/>
  <c r="BS8" i="13" s="1"/>
  <c r="BS9" i="13" a="1"/>
  <c r="BS9" i="13" s="1"/>
  <c r="BS10" i="13" a="1"/>
  <c r="BS10" i="13" s="1"/>
  <c r="BS11" i="13" a="1"/>
  <c r="BS11" i="13" s="1"/>
  <c r="BS12" i="13" a="1"/>
  <c r="BS12" i="13" s="1"/>
  <c r="BS13" i="13" a="1"/>
  <c r="BS13" i="13" s="1"/>
  <c r="BS14" i="13" a="1"/>
  <c r="BS14" i="13" s="1"/>
  <c r="BS15" i="13" a="1"/>
  <c r="BS15" i="13" s="1"/>
  <c r="BS16" i="13" a="1"/>
  <c r="BS16" i="13" s="1"/>
  <c r="BS17" i="13" a="1"/>
  <c r="BS17" i="13" s="1"/>
  <c r="BS18" i="13" a="1"/>
  <c r="BS18" i="13" s="1"/>
  <c r="BS19" i="13" a="1"/>
  <c r="BS19" i="13" s="1"/>
  <c r="BS20" i="13" a="1"/>
  <c r="BS20" i="13" s="1"/>
  <c r="BS21" i="13" a="1"/>
  <c r="BS21" i="13" s="1"/>
  <c r="BS22" i="13" a="1"/>
  <c r="BS22" i="13" s="1"/>
  <c r="BS23" i="13" a="1"/>
  <c r="BS23" i="13" s="1"/>
  <c r="BS24" i="13" a="1"/>
  <c r="BS24" i="13" s="1"/>
  <c r="BS25" i="13" a="1"/>
  <c r="BS25" i="13" s="1"/>
  <c r="BS26" i="13" a="1"/>
  <c r="BS26" i="13" s="1"/>
  <c r="BS27" i="13" a="1"/>
  <c r="BS27" i="13" s="1"/>
  <c r="BS28" i="13" a="1"/>
  <c r="BS28" i="13" s="1"/>
  <c r="BS29" i="13" a="1"/>
  <c r="BS29" i="13" s="1"/>
  <c r="BS30" i="13" a="1"/>
  <c r="BS30" i="13" s="1"/>
  <c r="BS31" i="13" a="1"/>
  <c r="BS31" i="13" s="1"/>
  <c r="BS32" i="13" a="1"/>
  <c r="BS32" i="13" s="1"/>
  <c r="BS33" i="13" a="1"/>
  <c r="BS33" i="13" s="1"/>
  <c r="BS34" i="13" a="1"/>
  <c r="BS34" i="13" s="1"/>
  <c r="BS35" i="13" a="1"/>
  <c r="BS35" i="13" s="1"/>
  <c r="BS36" i="13" a="1"/>
  <c r="BS36" i="13" s="1"/>
  <c r="BS37" i="13" a="1"/>
  <c r="BS37" i="13" s="1"/>
  <c r="BS38" i="13" a="1"/>
  <c r="BS38" i="13" s="1"/>
  <c r="BS39" i="13" a="1"/>
  <c r="BS39" i="13" s="1"/>
  <c r="BS40" i="13" a="1"/>
  <c r="BS40" i="13" s="1"/>
  <c r="BS41" i="13" a="1"/>
  <c r="BS41" i="13" s="1"/>
  <c r="BS42" i="13" a="1"/>
  <c r="BS42" i="13" s="1"/>
  <c r="BS43" i="13" a="1"/>
  <c r="BS43" i="13" s="1"/>
  <c r="BS44" i="13" a="1"/>
  <c r="BS44" i="13" s="1"/>
  <c r="BS45" i="13" a="1"/>
  <c r="BS45" i="13" s="1"/>
  <c r="BS46" i="13" a="1"/>
  <c r="BS46" i="13" s="1"/>
  <c r="BS47" i="13" a="1"/>
  <c r="BS47" i="13" s="1"/>
  <c r="BS48" i="13" a="1"/>
  <c r="BS48" i="13" s="1"/>
  <c r="BS49" i="13" a="1"/>
  <c r="BS49" i="13" s="1"/>
  <c r="BS50" i="13" a="1"/>
  <c r="BS50" i="13" s="1"/>
  <c r="BS51" i="13" a="1"/>
  <c r="BS51" i="13" s="1"/>
  <c r="BS52" i="13" a="1"/>
  <c r="BS52" i="13" s="1"/>
  <c r="BS53" i="13" a="1"/>
  <c r="BS53" i="13" s="1"/>
  <c r="BS54" i="13" a="1"/>
  <c r="BS54" i="13" s="1"/>
  <c r="BS55" i="13" a="1"/>
  <c r="BS55" i="13" s="1"/>
  <c r="BS56" i="13" a="1"/>
  <c r="BS56" i="13" s="1"/>
  <c r="BS57" i="13" a="1"/>
  <c r="BS57" i="13" s="1"/>
  <c r="BS58" i="13" a="1"/>
  <c r="BS58" i="13" s="1"/>
  <c r="BS59" i="13" a="1"/>
  <c r="BS59" i="13" s="1"/>
  <c r="BS60" i="13" a="1"/>
  <c r="BS60" i="13" s="1"/>
  <c r="BS61" i="13" a="1"/>
  <c r="BS61" i="13" s="1"/>
  <c r="BS62" i="13" a="1"/>
  <c r="BS62" i="13" s="1"/>
  <c r="BS63" i="13" a="1"/>
  <c r="BS63" i="13" s="1"/>
  <c r="BS64" i="13" a="1"/>
  <c r="BS64" i="13" s="1"/>
  <c r="BS65" i="13" a="1"/>
  <c r="BS65" i="13" s="1"/>
  <c r="BS66" i="13" a="1"/>
  <c r="BS66" i="13" s="1"/>
  <c r="BS67" i="13" a="1"/>
  <c r="BS67" i="13" s="1"/>
  <c r="BS68" i="13" a="1"/>
  <c r="BS68" i="13" s="1"/>
  <c r="BS69" i="13" a="1"/>
  <c r="BS69" i="13" s="1"/>
  <c r="BS70" i="13" a="1"/>
  <c r="BS70" i="13" s="1"/>
  <c r="BS71" i="13" a="1"/>
  <c r="BS71" i="13" s="1"/>
  <c r="BS72" i="13" a="1"/>
  <c r="BS72" i="13" s="1"/>
  <c r="BS73" i="13" a="1"/>
  <c r="BS73" i="13" s="1"/>
  <c r="BS74" i="13" a="1"/>
  <c r="BS74" i="13" s="1"/>
  <c r="BS75" i="13" a="1"/>
  <c r="BS75" i="13" s="1"/>
  <c r="BS76" i="13" a="1"/>
  <c r="BS76" i="13" s="1"/>
  <c r="BS77" i="13" a="1"/>
  <c r="BS77" i="13" s="1"/>
  <c r="BS78" i="13" a="1"/>
  <c r="BS78" i="13" s="1"/>
  <c r="BS79" i="13" a="1"/>
  <c r="BS79" i="13" s="1"/>
  <c r="BS80" i="13" a="1"/>
  <c r="BS80" i="13" s="1"/>
  <c r="BS81" i="13" a="1"/>
  <c r="BS81" i="13" s="1"/>
  <c r="BS82" i="13" a="1"/>
  <c r="BS82" i="13" s="1"/>
  <c r="BS83" i="13" a="1"/>
  <c r="BS83" i="13" s="1"/>
  <c r="BS84" i="13" a="1"/>
  <c r="BS84" i="13" s="1"/>
  <c r="BS85" i="13" a="1"/>
  <c r="BS85" i="13" s="1"/>
  <c r="BS86" i="13" a="1"/>
  <c r="BS86" i="13" s="1"/>
  <c r="BS87" i="13" a="1"/>
  <c r="BS87" i="13" s="1"/>
  <c r="BS88" i="13" a="1"/>
  <c r="BS88" i="13" s="1"/>
  <c r="BS89" i="13" a="1"/>
  <c r="BS89" i="13" s="1"/>
  <c r="BS90" i="13" a="1"/>
  <c r="BS90" i="13" s="1"/>
  <c r="BS91" i="13" a="1"/>
  <c r="BS91" i="13" s="1"/>
  <c r="BS92" i="13" a="1"/>
  <c r="BS92" i="13" s="1"/>
  <c r="BS93" i="13" a="1"/>
  <c r="BS93" i="13" s="1"/>
  <c r="BS94" i="13" a="1"/>
  <c r="BS94" i="13" s="1"/>
  <c r="BS95" i="13" a="1"/>
  <c r="BS95" i="13" s="1"/>
  <c r="BS96" i="13" a="1"/>
  <c r="BS96" i="13" s="1"/>
  <c r="BS97" i="13" a="1"/>
  <c r="BS97" i="13" s="1"/>
  <c r="BS98" i="13" a="1"/>
  <c r="BS98" i="13" s="1"/>
  <c r="BS99" i="13" a="1"/>
  <c r="BS99" i="13" s="1"/>
  <c r="BS100" i="13" a="1"/>
  <c r="BS100" i="13" s="1"/>
  <c r="BS101" i="13" a="1"/>
  <c r="BS101" i="13" s="1"/>
  <c r="BS102" i="13" a="1"/>
  <c r="BS102" i="13" s="1"/>
  <c r="BS103" i="13" a="1"/>
  <c r="BS103" i="13" s="1"/>
  <c r="BS104" i="13" a="1"/>
  <c r="BS104" i="13" s="1"/>
  <c r="BS105" i="13" a="1"/>
  <c r="BS105" i="13" s="1"/>
  <c r="BS106" i="13" a="1"/>
  <c r="BS106" i="13" s="1"/>
  <c r="BS107" i="13" a="1"/>
  <c r="BS107" i="13" s="1"/>
  <c r="BS108" i="13" a="1"/>
  <c r="BS108" i="13" s="1"/>
  <c r="BS109" i="13" a="1"/>
  <c r="BS109" i="13" s="1"/>
  <c r="BS110" i="13" a="1"/>
  <c r="BS110" i="13" s="1"/>
  <c r="BS111" i="13" a="1"/>
  <c r="BS111" i="13" s="1"/>
  <c r="BS112" i="13" a="1"/>
  <c r="BS112" i="13" s="1"/>
  <c r="BS113" i="13" a="1"/>
  <c r="BS113" i="13" s="1"/>
  <c r="BS114" i="13" a="1"/>
  <c r="BS114" i="13" s="1"/>
  <c r="BS115" i="13" a="1"/>
  <c r="BS115" i="13" s="1"/>
  <c r="BS116" i="13" a="1"/>
  <c r="BS116" i="13" s="1"/>
  <c r="BS117" i="13" a="1"/>
  <c r="BS117" i="13" s="1"/>
  <c r="BS118" i="13" a="1"/>
  <c r="BS118" i="13" s="1"/>
  <c r="BS119" i="13" a="1"/>
  <c r="BS119" i="13" s="1"/>
  <c r="BS120" i="13" a="1"/>
  <c r="BS120" i="13" s="1"/>
  <c r="BS121" i="13" a="1"/>
  <c r="BS121" i="13" s="1"/>
  <c r="BS122" i="13" a="1"/>
  <c r="BS122" i="13" s="1"/>
  <c r="BS123" i="13" a="1"/>
  <c r="BS123" i="13" s="1"/>
  <c r="BS124" i="13" a="1"/>
  <c r="BS124" i="13" s="1"/>
  <c r="BS125" i="13" a="1"/>
  <c r="BS125" i="13" s="1"/>
  <c r="BS126" i="13" a="1"/>
  <c r="BS126" i="13" s="1"/>
  <c r="BS127" i="13" a="1"/>
  <c r="BS127" i="13" s="1"/>
  <c r="BS128" i="13" a="1"/>
  <c r="BS128" i="13" s="1"/>
  <c r="BS129" i="13" a="1"/>
  <c r="BS129" i="13" s="1"/>
  <c r="BS130" i="13" a="1"/>
  <c r="BS130" i="13" s="1"/>
  <c r="BS131" i="13" a="1"/>
  <c r="BS131" i="13" s="1"/>
  <c r="BS132" i="13" a="1"/>
  <c r="BS132" i="13" s="1"/>
  <c r="BS133" i="13" a="1"/>
  <c r="BS133" i="13" s="1"/>
  <c r="BS134" i="13" a="1"/>
  <c r="BS134" i="13" s="1"/>
  <c r="BS135" i="13" a="1"/>
  <c r="BS135" i="13" s="1"/>
  <c r="BS136" i="13" a="1"/>
  <c r="BS136" i="13" s="1"/>
  <c r="BS137" i="13" a="1"/>
  <c r="BS137" i="13" s="1"/>
  <c r="BS138" i="13" a="1"/>
  <c r="BS138" i="13" s="1"/>
  <c r="BS139" i="13" a="1"/>
  <c r="BS139" i="13" s="1"/>
  <c r="BS140" i="13" a="1"/>
  <c r="BS140" i="13" s="1"/>
  <c r="BS141" i="13" a="1"/>
  <c r="BS141" i="13" s="1"/>
  <c r="BS142" i="13" a="1"/>
  <c r="BS142" i="13" s="1"/>
  <c r="BS143" i="13" a="1"/>
  <c r="BS143" i="13" s="1"/>
  <c r="BS144" i="13" a="1"/>
  <c r="BS144" i="13" s="1"/>
  <c r="BS145" i="13" a="1"/>
  <c r="BS145" i="13" s="1"/>
  <c r="BS146" i="13" a="1"/>
  <c r="BS146" i="13" s="1"/>
  <c r="BS147" i="13" a="1"/>
  <c r="BS147" i="13" s="1"/>
  <c r="BS148" i="13" a="1"/>
  <c r="BS148" i="13" s="1"/>
  <c r="BS149" i="13" a="1"/>
  <c r="BS149" i="13" s="1"/>
  <c r="BS150" i="13" a="1"/>
  <c r="BS150" i="13" s="1"/>
  <c r="BS151" i="13" a="1"/>
  <c r="BS151" i="13" s="1"/>
  <c r="BS152" i="13" a="1"/>
  <c r="BS152" i="13" s="1"/>
  <c r="BS153" i="13" a="1"/>
  <c r="BS153" i="13" s="1"/>
  <c r="BS154" i="13" a="1"/>
  <c r="BS154" i="13" s="1"/>
  <c r="BS155" i="13" a="1"/>
  <c r="BS155" i="13" s="1"/>
  <c r="BS156" i="13" a="1"/>
  <c r="BS156" i="13" s="1"/>
  <c r="BS157" i="13" a="1"/>
  <c r="BS157" i="13" s="1"/>
  <c r="BS158" i="13" a="1"/>
  <c r="BS158" i="13" s="1"/>
  <c r="BS159" i="13" a="1"/>
  <c r="BS159" i="13" s="1"/>
  <c r="BS160" i="13" a="1"/>
  <c r="BS160" i="13" s="1"/>
  <c r="BS161" i="13" a="1"/>
  <c r="BS161" i="13" s="1"/>
  <c r="BS162" i="13" a="1"/>
  <c r="BS162" i="13" s="1"/>
  <c r="BS163" i="13" a="1"/>
  <c r="BS163" i="13" s="1"/>
  <c r="BS164" i="13" a="1"/>
  <c r="BS164" i="13" s="1"/>
  <c r="BS165" i="13" a="1"/>
  <c r="BS165" i="13" s="1"/>
  <c r="BS166" i="13" a="1"/>
  <c r="BS166" i="13" s="1"/>
  <c r="BS167" i="13" a="1"/>
  <c r="BS167" i="13" s="1"/>
  <c r="BS168" i="13" a="1"/>
  <c r="BS168" i="13" s="1"/>
  <c r="BS169" i="13" a="1"/>
  <c r="BS169" i="13" s="1"/>
  <c r="BS170" i="13" a="1"/>
  <c r="BS170" i="13" s="1"/>
  <c r="BS171" i="13" a="1"/>
  <c r="BS171" i="13" s="1"/>
  <c r="BS172" i="13" a="1"/>
  <c r="BS172" i="13" s="1"/>
  <c r="BS173" i="13" a="1"/>
  <c r="BS173" i="13" s="1"/>
  <c r="BS174" i="13" a="1"/>
  <c r="BS174" i="13" s="1"/>
  <c r="BS175" i="13" a="1"/>
  <c r="BS175" i="13" s="1"/>
  <c r="BS176" i="13" a="1"/>
  <c r="BS176" i="13" s="1"/>
  <c r="BS177" i="13" a="1"/>
  <c r="BS177" i="13" s="1"/>
  <c r="BS178" i="13" a="1"/>
  <c r="BS178" i="13" s="1"/>
  <c r="BS179" i="13" a="1"/>
  <c r="BS179" i="13" s="1"/>
  <c r="BS180" i="13" a="1"/>
  <c r="BS180" i="13" s="1"/>
  <c r="BS181" i="13" a="1"/>
  <c r="BS181" i="13" s="1"/>
  <c r="BS182" i="13" a="1"/>
  <c r="BS182" i="13" s="1"/>
  <c r="BS183" i="13" a="1"/>
  <c r="BS183" i="13" s="1"/>
  <c r="BS184" i="13" a="1"/>
  <c r="BS184" i="13" s="1"/>
  <c r="BS185" i="13" a="1"/>
  <c r="BS185" i="13" s="1"/>
  <c r="BS186" i="13" a="1"/>
  <c r="BS186" i="13" s="1"/>
  <c r="BS187" i="13" a="1"/>
  <c r="BS187" i="13" s="1"/>
  <c r="BS188" i="13" a="1"/>
  <c r="BS188" i="13" s="1"/>
  <c r="BS189" i="13" a="1"/>
  <c r="BS189" i="13" s="1"/>
  <c r="BS190" i="13" a="1"/>
  <c r="BS190" i="13" s="1"/>
  <c r="BS191" i="13" a="1"/>
  <c r="BS191" i="13" s="1"/>
  <c r="BS192" i="13" a="1"/>
  <c r="BS192" i="13" s="1"/>
  <c r="BS193" i="13" a="1"/>
  <c r="BS193" i="13" s="1"/>
  <c r="BS194" i="13" a="1"/>
  <c r="BS194" i="13" s="1"/>
  <c r="BS195" i="13" a="1"/>
  <c r="BS195" i="13" s="1"/>
  <c r="BS196" i="13" a="1"/>
  <c r="BS196" i="13" s="1"/>
  <c r="BS197" i="13" a="1"/>
  <c r="BS197" i="13" s="1"/>
  <c r="BS198" i="13" a="1"/>
  <c r="BS198" i="13" s="1"/>
  <c r="BS199" i="13" a="1"/>
  <c r="BS199" i="13" s="1"/>
  <c r="BS200" i="13" a="1"/>
  <c r="BS200" i="13" s="1"/>
  <c r="BS201" i="13" a="1"/>
  <c r="BS201" i="13" s="1"/>
  <c r="BS202" i="13" a="1"/>
  <c r="BS202" i="13" s="1"/>
  <c r="BS203" i="13" a="1"/>
  <c r="BS203" i="13" s="1"/>
  <c r="BS204" i="13" a="1"/>
  <c r="BS204" i="13" s="1"/>
  <c r="BS205" i="13" a="1"/>
  <c r="BS205" i="13" s="1"/>
  <c r="BS206" i="13" a="1"/>
  <c r="BS206" i="13" s="1"/>
  <c r="BS207" i="13" a="1"/>
  <c r="BS207" i="13" s="1"/>
  <c r="BS208" i="13" a="1"/>
  <c r="BS208" i="13" s="1"/>
  <c r="BS209" i="13" a="1"/>
  <c r="BS209" i="13" s="1"/>
  <c r="BS210" i="13" a="1"/>
  <c r="BS210" i="13" s="1"/>
  <c r="BS211" i="13" a="1"/>
  <c r="BS211" i="13" s="1"/>
  <c r="BS212" i="13" a="1"/>
  <c r="BS212" i="13" s="1"/>
  <c r="BS213" i="13" a="1"/>
  <c r="BS213" i="13" s="1"/>
  <c r="BS214" i="13" a="1"/>
  <c r="BS214" i="13" s="1"/>
  <c r="BS215" i="13" a="1"/>
  <c r="BS215" i="13" s="1"/>
  <c r="BS216" i="13" a="1"/>
  <c r="BS216" i="13" s="1"/>
  <c r="BS217" i="13" a="1"/>
  <c r="BS217" i="13" s="1"/>
  <c r="BS218" i="13" a="1"/>
  <c r="BS218" i="13" s="1"/>
  <c r="BS219" i="13" a="1"/>
  <c r="BS219" i="13" s="1"/>
  <c r="BS220" i="13" a="1"/>
  <c r="BS220" i="13" s="1"/>
  <c r="BS221" i="13" a="1"/>
  <c r="BS221" i="13" s="1"/>
  <c r="BS222" i="13" a="1"/>
  <c r="BS222" i="13" s="1"/>
  <c r="BS223" i="13" a="1"/>
  <c r="BS223" i="13" s="1"/>
  <c r="BS224" i="13" a="1"/>
  <c r="BS224" i="13" s="1"/>
  <c r="BS225" i="13" a="1"/>
  <c r="BS225" i="13" s="1"/>
  <c r="BS226" i="13" a="1"/>
  <c r="BS226" i="13" s="1"/>
  <c r="BS227" i="13" a="1"/>
  <c r="BS227" i="13" s="1"/>
  <c r="BS228" i="13" a="1"/>
  <c r="BS228" i="13" s="1"/>
  <c r="BS229" i="13" a="1"/>
  <c r="BS229" i="13" s="1"/>
  <c r="BS230" i="13" a="1"/>
  <c r="BS230" i="13" s="1"/>
  <c r="BS231" i="13" a="1"/>
  <c r="BS231" i="13" s="1"/>
  <c r="BS232" i="13" a="1"/>
  <c r="BS232" i="13" s="1"/>
  <c r="BS233" i="13" a="1"/>
  <c r="BS233" i="13" s="1"/>
  <c r="BS234" i="13" a="1"/>
  <c r="BS234" i="13" s="1"/>
  <c r="BS235" i="13" a="1"/>
  <c r="BS235" i="13" s="1"/>
  <c r="BS236" i="13" a="1"/>
  <c r="BS236" i="13" s="1"/>
  <c r="BS237" i="13" a="1"/>
  <c r="BS237" i="13" s="1"/>
  <c r="BS238" i="13" a="1"/>
  <c r="BS238" i="13" s="1"/>
  <c r="BS239" i="13" a="1"/>
  <c r="BS239" i="13" s="1"/>
  <c r="BS240" i="13" a="1"/>
  <c r="BS240" i="13" s="1"/>
  <c r="BS241" i="13" a="1"/>
  <c r="BS241" i="13" s="1"/>
  <c r="BS242" i="13" a="1"/>
  <c r="BS242" i="13" s="1"/>
  <c r="BS243" i="13" a="1"/>
  <c r="BS243" i="13" s="1"/>
  <c r="BS244" i="13" a="1"/>
  <c r="BS244" i="13" s="1"/>
  <c r="BS245" i="13" a="1"/>
  <c r="BS245" i="13" s="1"/>
  <c r="BS246" i="13" a="1"/>
  <c r="BS246" i="13" s="1"/>
  <c r="BS247" i="13" a="1"/>
  <c r="BS247" i="13" s="1"/>
  <c r="BS248" i="13" a="1"/>
  <c r="BS248" i="13" s="1"/>
  <c r="BS249" i="13" a="1"/>
  <c r="BS249" i="13" s="1"/>
  <c r="BS250" i="13" a="1"/>
  <c r="BS250" i="13" s="1"/>
  <c r="BS251" i="13" a="1"/>
  <c r="BS251" i="13" s="1"/>
  <c r="BS252" i="13" a="1"/>
  <c r="BS252" i="13" s="1"/>
  <c r="BS253" i="13" a="1"/>
  <c r="BS253" i="13" s="1"/>
  <c r="BS254" i="13" a="1"/>
  <c r="BS254" i="13" s="1"/>
  <c r="BS255" i="13" a="1"/>
  <c r="BS255" i="13" s="1"/>
  <c r="BS256" i="13" a="1"/>
  <c r="BS256" i="13" s="1"/>
  <c r="BS257" i="13" a="1"/>
  <c r="BS257" i="13" s="1"/>
  <c r="BS258" i="13" a="1"/>
  <c r="BS258" i="13" s="1"/>
  <c r="BS259" i="13" a="1"/>
  <c r="BS259" i="13" s="1"/>
  <c r="BS3" i="13" a="1"/>
  <c r="BS3" i="13" s="1"/>
  <c r="BR4" i="13" a="1"/>
  <c r="BR4" i="13" s="1"/>
  <c r="BR5" i="13" a="1"/>
  <c r="BR5" i="13" s="1"/>
  <c r="BR6" i="13" a="1"/>
  <c r="BR6" i="13" s="1"/>
  <c r="BR7" i="13" a="1"/>
  <c r="BR7" i="13" s="1"/>
  <c r="BR8" i="13" a="1"/>
  <c r="BR8" i="13" s="1"/>
  <c r="BR9" i="13" a="1"/>
  <c r="BR9" i="13" s="1"/>
  <c r="BR10" i="13" a="1"/>
  <c r="BR10" i="13" s="1"/>
  <c r="BR11" i="13" a="1"/>
  <c r="BR11" i="13" s="1"/>
  <c r="BR12" i="13" a="1"/>
  <c r="BR12" i="13" s="1"/>
  <c r="BR13" i="13" a="1"/>
  <c r="BR13" i="13" s="1"/>
  <c r="BR14" i="13" a="1"/>
  <c r="BR14" i="13" s="1"/>
  <c r="BR15" i="13" a="1"/>
  <c r="BR15" i="13" s="1"/>
  <c r="BR16" i="13" a="1"/>
  <c r="BR16" i="13" s="1"/>
  <c r="BR17" i="13" a="1"/>
  <c r="BR17" i="13" s="1"/>
  <c r="BR18" i="13" a="1"/>
  <c r="BR18" i="13" s="1"/>
  <c r="BR19" i="13" a="1"/>
  <c r="BR19" i="13" s="1"/>
  <c r="BR20" i="13" a="1"/>
  <c r="BR20" i="13" s="1"/>
  <c r="BR21" i="13" a="1"/>
  <c r="BR21" i="13" s="1"/>
  <c r="BR22" i="13" a="1"/>
  <c r="BR22" i="13" s="1"/>
  <c r="BR23" i="13" a="1"/>
  <c r="BR23" i="13" s="1"/>
  <c r="BR24" i="13" a="1"/>
  <c r="BR24" i="13" s="1"/>
  <c r="BR25" i="13" a="1"/>
  <c r="BR25" i="13" s="1"/>
  <c r="BR26" i="13" a="1"/>
  <c r="BR26" i="13" s="1"/>
  <c r="BR27" i="13" a="1"/>
  <c r="BR27" i="13" s="1"/>
  <c r="BR28" i="13" a="1"/>
  <c r="BR28" i="13" s="1"/>
  <c r="BR29" i="13" a="1"/>
  <c r="BR29" i="13" s="1"/>
  <c r="BR30" i="13" a="1"/>
  <c r="BR30" i="13" s="1"/>
  <c r="BR31" i="13" a="1"/>
  <c r="BR31" i="13" s="1"/>
  <c r="BR32" i="13" a="1"/>
  <c r="BR32" i="13" s="1"/>
  <c r="BR33" i="13" a="1"/>
  <c r="BR33" i="13" s="1"/>
  <c r="BR34" i="13" a="1"/>
  <c r="BR34" i="13" s="1"/>
  <c r="BR35" i="13" a="1"/>
  <c r="BR35" i="13" s="1"/>
  <c r="BR36" i="13" a="1"/>
  <c r="BR36" i="13" s="1"/>
  <c r="BR37" i="13" a="1"/>
  <c r="BR37" i="13" s="1"/>
  <c r="BR38" i="13" a="1"/>
  <c r="BR38" i="13" s="1"/>
  <c r="BR39" i="13" a="1"/>
  <c r="BR39" i="13" s="1"/>
  <c r="BR40" i="13" a="1"/>
  <c r="BR40" i="13" s="1"/>
  <c r="BR41" i="13" a="1"/>
  <c r="BR41" i="13" s="1"/>
  <c r="BR42" i="13" a="1"/>
  <c r="BR42" i="13" s="1"/>
  <c r="BR43" i="13" a="1"/>
  <c r="BR43" i="13" s="1"/>
  <c r="BR44" i="13" a="1"/>
  <c r="BR44" i="13" s="1"/>
  <c r="BR45" i="13" a="1"/>
  <c r="BR45" i="13" s="1"/>
  <c r="BR46" i="13" a="1"/>
  <c r="BR46" i="13" s="1"/>
  <c r="BR47" i="13" a="1"/>
  <c r="BR47" i="13" s="1"/>
  <c r="BR48" i="13" a="1"/>
  <c r="BR48" i="13" s="1"/>
  <c r="BR49" i="13" a="1"/>
  <c r="BR49" i="13" s="1"/>
  <c r="BR50" i="13" a="1"/>
  <c r="BR50" i="13" s="1"/>
  <c r="BR51" i="13" a="1"/>
  <c r="BR51" i="13" s="1"/>
  <c r="BR52" i="13" a="1"/>
  <c r="BR52" i="13" s="1"/>
  <c r="BR53" i="13" a="1"/>
  <c r="BR53" i="13" s="1"/>
  <c r="BR54" i="13" a="1"/>
  <c r="BR54" i="13" s="1"/>
  <c r="BR55" i="13" a="1"/>
  <c r="BR55" i="13" s="1"/>
  <c r="BR56" i="13" a="1"/>
  <c r="BR56" i="13" s="1"/>
  <c r="BR57" i="13" a="1"/>
  <c r="BR57" i="13" s="1"/>
  <c r="BR58" i="13" a="1"/>
  <c r="BR58" i="13" s="1"/>
  <c r="BR59" i="13" a="1"/>
  <c r="BR59" i="13" s="1"/>
  <c r="BR60" i="13" a="1"/>
  <c r="BR60" i="13" s="1"/>
  <c r="BR61" i="13" a="1"/>
  <c r="BR61" i="13" s="1"/>
  <c r="BR62" i="13" a="1"/>
  <c r="BR62" i="13" s="1"/>
  <c r="BR63" i="13" a="1"/>
  <c r="BR63" i="13" s="1"/>
  <c r="BR64" i="13" a="1"/>
  <c r="BR64" i="13" s="1"/>
  <c r="BR65" i="13" a="1"/>
  <c r="BR65" i="13" s="1"/>
  <c r="BR66" i="13" a="1"/>
  <c r="BR66" i="13" s="1"/>
  <c r="BR67" i="13" a="1"/>
  <c r="BR67" i="13" s="1"/>
  <c r="BR68" i="13" a="1"/>
  <c r="BR68" i="13" s="1"/>
  <c r="BR69" i="13" a="1"/>
  <c r="BR69" i="13" s="1"/>
  <c r="BR70" i="13" a="1"/>
  <c r="BR70" i="13" s="1"/>
  <c r="BR71" i="13" a="1"/>
  <c r="BR71" i="13" s="1"/>
  <c r="BR72" i="13" a="1"/>
  <c r="BR72" i="13" s="1"/>
  <c r="BR73" i="13" a="1"/>
  <c r="BR73" i="13" s="1"/>
  <c r="BR74" i="13" a="1"/>
  <c r="BR74" i="13" s="1"/>
  <c r="BR75" i="13" a="1"/>
  <c r="BR75" i="13" s="1"/>
  <c r="BR76" i="13" a="1"/>
  <c r="BR76" i="13" s="1"/>
  <c r="BR77" i="13" a="1"/>
  <c r="BR77" i="13" s="1"/>
  <c r="BR78" i="13" a="1"/>
  <c r="BR78" i="13" s="1"/>
  <c r="BR79" i="13" a="1"/>
  <c r="BR79" i="13" s="1"/>
  <c r="BR80" i="13" a="1"/>
  <c r="BR80" i="13" s="1"/>
  <c r="BR81" i="13" a="1"/>
  <c r="BR81" i="13" s="1"/>
  <c r="BR82" i="13" a="1"/>
  <c r="BR82" i="13" s="1"/>
  <c r="BR83" i="13" a="1"/>
  <c r="BR83" i="13" s="1"/>
  <c r="BR84" i="13" a="1"/>
  <c r="BR84" i="13" s="1"/>
  <c r="BR85" i="13" a="1"/>
  <c r="BR85" i="13" s="1"/>
  <c r="BR86" i="13" a="1"/>
  <c r="BR86" i="13" s="1"/>
  <c r="BR87" i="13" a="1"/>
  <c r="BR87" i="13" s="1"/>
  <c r="BR88" i="13" a="1"/>
  <c r="BR88" i="13" s="1"/>
  <c r="BR89" i="13" a="1"/>
  <c r="BR89" i="13" s="1"/>
  <c r="BR90" i="13" a="1"/>
  <c r="BR90" i="13" s="1"/>
  <c r="BR91" i="13" a="1"/>
  <c r="BR91" i="13" s="1"/>
  <c r="BR92" i="13" a="1"/>
  <c r="BR92" i="13" s="1"/>
  <c r="BR93" i="13" a="1"/>
  <c r="BR93" i="13" s="1"/>
  <c r="BR94" i="13" a="1"/>
  <c r="BR94" i="13" s="1"/>
  <c r="BR95" i="13" a="1"/>
  <c r="BR95" i="13" s="1"/>
  <c r="BR96" i="13" a="1"/>
  <c r="BR96" i="13" s="1"/>
  <c r="BR97" i="13" a="1"/>
  <c r="BR97" i="13" s="1"/>
  <c r="BR98" i="13" a="1"/>
  <c r="BR98" i="13" s="1"/>
  <c r="BR99" i="13" a="1"/>
  <c r="BR99" i="13" s="1"/>
  <c r="BR100" i="13" a="1"/>
  <c r="BR100" i="13" s="1"/>
  <c r="BR101" i="13" a="1"/>
  <c r="BR101" i="13" s="1"/>
  <c r="BR102" i="13" a="1"/>
  <c r="BR102" i="13" s="1"/>
  <c r="BR103" i="13" a="1"/>
  <c r="BR103" i="13" s="1"/>
  <c r="BR104" i="13" a="1"/>
  <c r="BR104" i="13" s="1"/>
  <c r="BR105" i="13" a="1"/>
  <c r="BR105" i="13" s="1"/>
  <c r="BR106" i="13" a="1"/>
  <c r="BR106" i="13" s="1"/>
  <c r="BR107" i="13" a="1"/>
  <c r="BR107" i="13" s="1"/>
  <c r="BR108" i="13" a="1"/>
  <c r="BR108" i="13" s="1"/>
  <c r="BR109" i="13" a="1"/>
  <c r="BR109" i="13" s="1"/>
  <c r="BR110" i="13" a="1"/>
  <c r="BR110" i="13" s="1"/>
  <c r="BR111" i="13" a="1"/>
  <c r="BR111" i="13" s="1"/>
  <c r="BR112" i="13" a="1"/>
  <c r="BR112" i="13" s="1"/>
  <c r="BR113" i="13" a="1"/>
  <c r="BR113" i="13" s="1"/>
  <c r="BR114" i="13" a="1"/>
  <c r="BR114" i="13" s="1"/>
  <c r="BR115" i="13" a="1"/>
  <c r="BR115" i="13" s="1"/>
  <c r="BR116" i="13" a="1"/>
  <c r="BR116" i="13" s="1"/>
  <c r="BR117" i="13" a="1"/>
  <c r="BR117" i="13" s="1"/>
  <c r="BR118" i="13" a="1"/>
  <c r="BR118" i="13" s="1"/>
  <c r="BR119" i="13" a="1"/>
  <c r="BR119" i="13" s="1"/>
  <c r="BR120" i="13" a="1"/>
  <c r="BR120" i="13" s="1"/>
  <c r="BR121" i="13" a="1"/>
  <c r="BR121" i="13" s="1"/>
  <c r="BR122" i="13" a="1"/>
  <c r="BR122" i="13" s="1"/>
  <c r="BR123" i="13" a="1"/>
  <c r="BR123" i="13" s="1"/>
  <c r="BR124" i="13" a="1"/>
  <c r="BR124" i="13" s="1"/>
  <c r="BR125" i="13" a="1"/>
  <c r="BR125" i="13" s="1"/>
  <c r="BR126" i="13" a="1"/>
  <c r="BR126" i="13" s="1"/>
  <c r="BR127" i="13" a="1"/>
  <c r="BR127" i="13" s="1"/>
  <c r="BR128" i="13" a="1"/>
  <c r="BR128" i="13" s="1"/>
  <c r="BR129" i="13" a="1"/>
  <c r="BR129" i="13" s="1"/>
  <c r="BR130" i="13" a="1"/>
  <c r="BR130" i="13" s="1"/>
  <c r="BR131" i="13" a="1"/>
  <c r="BR131" i="13" s="1"/>
  <c r="BR132" i="13" a="1"/>
  <c r="BR132" i="13" s="1"/>
  <c r="BR133" i="13" a="1"/>
  <c r="BR133" i="13" s="1"/>
  <c r="BR134" i="13" a="1"/>
  <c r="BR134" i="13" s="1"/>
  <c r="BR135" i="13" a="1"/>
  <c r="BR135" i="13" s="1"/>
  <c r="BR136" i="13" a="1"/>
  <c r="BR136" i="13" s="1"/>
  <c r="BR137" i="13" a="1"/>
  <c r="BR137" i="13" s="1"/>
  <c r="BR138" i="13" a="1"/>
  <c r="BR138" i="13" s="1"/>
  <c r="BR139" i="13" a="1"/>
  <c r="BR139" i="13" s="1"/>
  <c r="BR140" i="13" a="1"/>
  <c r="BR140" i="13" s="1"/>
  <c r="BR141" i="13" a="1"/>
  <c r="BR141" i="13" s="1"/>
  <c r="BR142" i="13" a="1"/>
  <c r="BR142" i="13" s="1"/>
  <c r="BR143" i="13" a="1"/>
  <c r="BR143" i="13" s="1"/>
  <c r="BR144" i="13" a="1"/>
  <c r="BR144" i="13" s="1"/>
  <c r="BR145" i="13" a="1"/>
  <c r="BR145" i="13" s="1"/>
  <c r="BR146" i="13" a="1"/>
  <c r="BR146" i="13" s="1"/>
  <c r="BR147" i="13" a="1"/>
  <c r="BR147" i="13" s="1"/>
  <c r="BR148" i="13" a="1"/>
  <c r="BR148" i="13" s="1"/>
  <c r="BR149" i="13" a="1"/>
  <c r="BR149" i="13" s="1"/>
  <c r="BR150" i="13" a="1"/>
  <c r="BR150" i="13" s="1"/>
  <c r="BR151" i="13" a="1"/>
  <c r="BR151" i="13" s="1"/>
  <c r="BR152" i="13" a="1"/>
  <c r="BR152" i="13" s="1"/>
  <c r="BR153" i="13" a="1"/>
  <c r="BR153" i="13" s="1"/>
  <c r="BR154" i="13" a="1"/>
  <c r="BR154" i="13" s="1"/>
  <c r="BR155" i="13" a="1"/>
  <c r="BR155" i="13" s="1"/>
  <c r="BR156" i="13" a="1"/>
  <c r="BR156" i="13" s="1"/>
  <c r="BR157" i="13" a="1"/>
  <c r="BR157" i="13" s="1"/>
  <c r="BR158" i="13" a="1"/>
  <c r="BR158" i="13" s="1"/>
  <c r="BR159" i="13" a="1"/>
  <c r="BR159" i="13" s="1"/>
  <c r="BR160" i="13" a="1"/>
  <c r="BR160" i="13" s="1"/>
  <c r="BR161" i="13" a="1"/>
  <c r="BR161" i="13" s="1"/>
  <c r="BR162" i="13" a="1"/>
  <c r="BR162" i="13" s="1"/>
  <c r="BR163" i="13" a="1"/>
  <c r="BR163" i="13" s="1"/>
  <c r="BR164" i="13" a="1"/>
  <c r="BR164" i="13" s="1"/>
  <c r="BR165" i="13" a="1"/>
  <c r="BR165" i="13" s="1"/>
  <c r="BR166" i="13" a="1"/>
  <c r="BR166" i="13" s="1"/>
  <c r="BR167" i="13" a="1"/>
  <c r="BR167" i="13" s="1"/>
  <c r="BR168" i="13" a="1"/>
  <c r="BR168" i="13" s="1"/>
  <c r="BR169" i="13" a="1"/>
  <c r="BR169" i="13" s="1"/>
  <c r="BR170" i="13" a="1"/>
  <c r="BR170" i="13" s="1"/>
  <c r="BR171" i="13" a="1"/>
  <c r="BR171" i="13" s="1"/>
  <c r="BR172" i="13" a="1"/>
  <c r="BR172" i="13" s="1"/>
  <c r="BR173" i="13" a="1"/>
  <c r="BR173" i="13" s="1"/>
  <c r="BR174" i="13" a="1"/>
  <c r="BR174" i="13" s="1"/>
  <c r="BR175" i="13" a="1"/>
  <c r="BR175" i="13" s="1"/>
  <c r="BR176" i="13" a="1"/>
  <c r="BR176" i="13" s="1"/>
  <c r="BR177" i="13" a="1"/>
  <c r="BR177" i="13" s="1"/>
  <c r="BR178" i="13" a="1"/>
  <c r="BR178" i="13" s="1"/>
  <c r="BR179" i="13" a="1"/>
  <c r="BR179" i="13" s="1"/>
  <c r="BR180" i="13" a="1"/>
  <c r="BR180" i="13" s="1"/>
  <c r="BR181" i="13" a="1"/>
  <c r="BR181" i="13" s="1"/>
  <c r="BR182" i="13" a="1"/>
  <c r="BR182" i="13" s="1"/>
  <c r="BR183" i="13" a="1"/>
  <c r="BR183" i="13" s="1"/>
  <c r="BR184" i="13" a="1"/>
  <c r="BR184" i="13" s="1"/>
  <c r="BR185" i="13" a="1"/>
  <c r="BR185" i="13" s="1"/>
  <c r="BR186" i="13" a="1"/>
  <c r="BR186" i="13" s="1"/>
  <c r="BR187" i="13" a="1"/>
  <c r="BR187" i="13" s="1"/>
  <c r="BR188" i="13" a="1"/>
  <c r="BR188" i="13" s="1"/>
  <c r="BR189" i="13" a="1"/>
  <c r="BR189" i="13" s="1"/>
  <c r="BR190" i="13" a="1"/>
  <c r="BR190" i="13" s="1"/>
  <c r="BR191" i="13" a="1"/>
  <c r="BR191" i="13" s="1"/>
  <c r="BR192" i="13" a="1"/>
  <c r="BR192" i="13" s="1"/>
  <c r="BR193" i="13" a="1"/>
  <c r="BR193" i="13" s="1"/>
  <c r="BR194" i="13" a="1"/>
  <c r="BR194" i="13" s="1"/>
  <c r="BR195" i="13" a="1"/>
  <c r="BR195" i="13" s="1"/>
  <c r="BR196" i="13" a="1"/>
  <c r="BR196" i="13" s="1"/>
  <c r="BR197" i="13" a="1"/>
  <c r="BR197" i="13" s="1"/>
  <c r="BR198" i="13" a="1"/>
  <c r="BR198" i="13" s="1"/>
  <c r="BR199" i="13" a="1"/>
  <c r="BR199" i="13" s="1"/>
  <c r="BR200" i="13" a="1"/>
  <c r="BR200" i="13" s="1"/>
  <c r="BR201" i="13" a="1"/>
  <c r="BR201" i="13" s="1"/>
  <c r="BR202" i="13" a="1"/>
  <c r="BR202" i="13" s="1"/>
  <c r="BR203" i="13" a="1"/>
  <c r="BR203" i="13" s="1"/>
  <c r="BR204" i="13" a="1"/>
  <c r="BR204" i="13" s="1"/>
  <c r="BR205" i="13" a="1"/>
  <c r="BR205" i="13" s="1"/>
  <c r="BR206" i="13" a="1"/>
  <c r="BR206" i="13" s="1"/>
  <c r="BR207" i="13" a="1"/>
  <c r="BR207" i="13" s="1"/>
  <c r="BR208" i="13" a="1"/>
  <c r="BR208" i="13" s="1"/>
  <c r="BR209" i="13" a="1"/>
  <c r="BR209" i="13" s="1"/>
  <c r="BR210" i="13" a="1"/>
  <c r="BR210" i="13" s="1"/>
  <c r="BR211" i="13" a="1"/>
  <c r="BR211" i="13" s="1"/>
  <c r="BR212" i="13" a="1"/>
  <c r="BR212" i="13" s="1"/>
  <c r="BR213" i="13" a="1"/>
  <c r="BR213" i="13" s="1"/>
  <c r="BR214" i="13" a="1"/>
  <c r="BR214" i="13" s="1"/>
  <c r="BR215" i="13" a="1"/>
  <c r="BR215" i="13" s="1"/>
  <c r="BR216" i="13" a="1"/>
  <c r="BR216" i="13" s="1"/>
  <c r="BR217" i="13" a="1"/>
  <c r="BR217" i="13" s="1"/>
  <c r="BR218" i="13" a="1"/>
  <c r="BR218" i="13" s="1"/>
  <c r="BR219" i="13" a="1"/>
  <c r="BR219" i="13" s="1"/>
  <c r="BR220" i="13" a="1"/>
  <c r="BR220" i="13" s="1"/>
  <c r="BR221" i="13" a="1"/>
  <c r="BR221" i="13" s="1"/>
  <c r="BR222" i="13" a="1"/>
  <c r="BR222" i="13" s="1"/>
  <c r="BR223" i="13" a="1"/>
  <c r="BR223" i="13" s="1"/>
  <c r="BR224" i="13" a="1"/>
  <c r="BR224" i="13" s="1"/>
  <c r="BR225" i="13" a="1"/>
  <c r="BR225" i="13" s="1"/>
  <c r="BR226" i="13" a="1"/>
  <c r="BR226" i="13" s="1"/>
  <c r="BR227" i="13" a="1"/>
  <c r="BR227" i="13" s="1"/>
  <c r="BR228" i="13" a="1"/>
  <c r="BR228" i="13" s="1"/>
  <c r="BR229" i="13" a="1"/>
  <c r="BR229" i="13" s="1"/>
  <c r="BR230" i="13" a="1"/>
  <c r="BR230" i="13" s="1"/>
  <c r="BR231" i="13" a="1"/>
  <c r="BR231" i="13" s="1"/>
  <c r="BR232" i="13" a="1"/>
  <c r="BR232" i="13" s="1"/>
  <c r="BR233" i="13" a="1"/>
  <c r="BR233" i="13" s="1"/>
  <c r="BR234" i="13" a="1"/>
  <c r="BR234" i="13" s="1"/>
  <c r="BR235" i="13" a="1"/>
  <c r="BR235" i="13" s="1"/>
  <c r="BR236" i="13" a="1"/>
  <c r="BR236" i="13" s="1"/>
  <c r="BR237" i="13" a="1"/>
  <c r="BR237" i="13" s="1"/>
  <c r="BR238" i="13" a="1"/>
  <c r="BR238" i="13" s="1"/>
  <c r="BR239" i="13" a="1"/>
  <c r="BR239" i="13" s="1"/>
  <c r="BR240" i="13" a="1"/>
  <c r="BR240" i="13" s="1"/>
  <c r="BR241" i="13" a="1"/>
  <c r="BR241" i="13" s="1"/>
  <c r="BR242" i="13" a="1"/>
  <c r="BR242" i="13" s="1"/>
  <c r="BR243" i="13" a="1"/>
  <c r="BR243" i="13" s="1"/>
  <c r="BR244" i="13" a="1"/>
  <c r="BR244" i="13" s="1"/>
  <c r="BR245" i="13" a="1"/>
  <c r="BR245" i="13" s="1"/>
  <c r="BR246" i="13" a="1"/>
  <c r="BR246" i="13" s="1"/>
  <c r="BR247" i="13" a="1"/>
  <c r="BR247" i="13" s="1"/>
  <c r="BR248" i="13" a="1"/>
  <c r="BR248" i="13" s="1"/>
  <c r="BR249" i="13" a="1"/>
  <c r="BR249" i="13"/>
  <c r="BR250" i="13" a="1"/>
  <c r="BR250" i="13" s="1"/>
  <c r="BR251" i="13" a="1"/>
  <c r="BR251" i="13" s="1"/>
  <c r="BR252" i="13" a="1"/>
  <c r="BR252" i="13" s="1"/>
  <c r="BR253" i="13" a="1"/>
  <c r="BR253" i="13" s="1"/>
  <c r="BR254" i="13" a="1"/>
  <c r="BR254" i="13" s="1"/>
  <c r="BR255" i="13" a="1"/>
  <c r="BR255" i="13" s="1"/>
  <c r="BR256" i="13" a="1"/>
  <c r="BR256" i="13" s="1"/>
  <c r="BR257" i="13" a="1"/>
  <c r="BR257" i="13" s="1"/>
  <c r="BR258" i="13" a="1"/>
  <c r="BR258" i="13" s="1"/>
  <c r="BR259" i="13" a="1"/>
  <c r="BR259" i="13" s="1"/>
  <c r="BR3" i="13" a="1"/>
  <c r="BR3" i="13" s="1"/>
  <c r="BQ4" i="13" a="1"/>
  <c r="BQ4" i="13" s="1"/>
  <c r="BQ5" i="13" a="1"/>
  <c r="BQ5" i="13" s="1"/>
  <c r="BQ6" i="13" a="1"/>
  <c r="BQ6" i="13" s="1"/>
  <c r="BQ7" i="13" a="1"/>
  <c r="BQ7" i="13" s="1"/>
  <c r="BQ8" i="13" a="1"/>
  <c r="BQ8" i="13" s="1"/>
  <c r="BQ9" i="13" a="1"/>
  <c r="BQ9" i="13" s="1"/>
  <c r="BQ10" i="13" a="1"/>
  <c r="BQ10" i="13" s="1"/>
  <c r="BQ11" i="13" a="1"/>
  <c r="BQ11" i="13" s="1"/>
  <c r="BQ12" i="13" a="1"/>
  <c r="BQ12" i="13" s="1"/>
  <c r="BQ13" i="13" a="1"/>
  <c r="BQ13" i="13" s="1"/>
  <c r="BQ14" i="13" a="1"/>
  <c r="BQ14" i="13" s="1"/>
  <c r="BQ15" i="13" a="1"/>
  <c r="BQ15" i="13" s="1"/>
  <c r="BQ16" i="13" a="1"/>
  <c r="BQ16" i="13" s="1"/>
  <c r="BQ17" i="13" a="1"/>
  <c r="BQ17" i="13" s="1"/>
  <c r="BQ18" i="13" a="1"/>
  <c r="BQ18" i="13" s="1"/>
  <c r="BQ19" i="13" a="1"/>
  <c r="BQ19" i="13" s="1"/>
  <c r="BQ20" i="13" a="1"/>
  <c r="BQ20" i="13" s="1"/>
  <c r="BQ21" i="13" a="1"/>
  <c r="BQ21" i="13" s="1"/>
  <c r="BQ22" i="13" a="1"/>
  <c r="BQ22" i="13" s="1"/>
  <c r="BQ23" i="13" a="1"/>
  <c r="BQ23" i="13" s="1"/>
  <c r="BQ24" i="13" a="1"/>
  <c r="BQ24" i="13" s="1"/>
  <c r="BQ25" i="13" a="1"/>
  <c r="BQ25" i="13" s="1"/>
  <c r="BQ26" i="13" a="1"/>
  <c r="BQ26" i="13" s="1"/>
  <c r="BQ27" i="13" a="1"/>
  <c r="BQ27" i="13" s="1"/>
  <c r="BQ28" i="13" a="1"/>
  <c r="BQ28" i="13" s="1"/>
  <c r="BQ29" i="13" a="1"/>
  <c r="BQ29" i="13" s="1"/>
  <c r="BQ30" i="13" a="1"/>
  <c r="BQ30" i="13" s="1"/>
  <c r="BQ31" i="13" a="1"/>
  <c r="BQ31" i="13" s="1"/>
  <c r="BQ32" i="13" a="1"/>
  <c r="BQ32" i="13" s="1"/>
  <c r="BQ33" i="13" a="1"/>
  <c r="BQ33" i="13" s="1"/>
  <c r="BQ34" i="13" a="1"/>
  <c r="BQ34" i="13" s="1"/>
  <c r="BQ35" i="13" a="1"/>
  <c r="BQ35" i="13" s="1"/>
  <c r="BQ36" i="13" a="1"/>
  <c r="BQ36" i="13" s="1"/>
  <c r="BQ37" i="13" a="1"/>
  <c r="BQ37" i="13" s="1"/>
  <c r="BQ38" i="13" a="1"/>
  <c r="BQ38" i="13" s="1"/>
  <c r="BQ39" i="13" a="1"/>
  <c r="BQ39" i="13" s="1"/>
  <c r="BQ40" i="13" a="1"/>
  <c r="BQ40" i="13" s="1"/>
  <c r="BQ41" i="13" a="1"/>
  <c r="BQ41" i="13" s="1"/>
  <c r="BQ42" i="13" a="1"/>
  <c r="BQ42" i="13" s="1"/>
  <c r="BQ43" i="13" a="1"/>
  <c r="BQ43" i="13" s="1"/>
  <c r="BQ44" i="13" a="1"/>
  <c r="BQ44" i="13" s="1"/>
  <c r="BQ45" i="13" a="1"/>
  <c r="BQ45" i="13" s="1"/>
  <c r="BQ46" i="13" a="1"/>
  <c r="BQ46" i="13" s="1"/>
  <c r="BQ47" i="13" a="1"/>
  <c r="BQ47" i="13" s="1"/>
  <c r="BQ48" i="13" a="1"/>
  <c r="BQ48" i="13" s="1"/>
  <c r="BQ49" i="13" a="1"/>
  <c r="BQ49" i="13" s="1"/>
  <c r="BQ50" i="13" a="1"/>
  <c r="BQ50" i="13" s="1"/>
  <c r="BQ51" i="13" a="1"/>
  <c r="BQ51" i="13" s="1"/>
  <c r="BQ52" i="13" a="1"/>
  <c r="BQ52" i="13" s="1"/>
  <c r="BQ53" i="13" a="1"/>
  <c r="BQ53" i="13" s="1"/>
  <c r="BQ54" i="13" a="1"/>
  <c r="BQ54" i="13" s="1"/>
  <c r="BQ55" i="13" a="1"/>
  <c r="BQ55" i="13" s="1"/>
  <c r="BQ56" i="13" a="1"/>
  <c r="BQ56" i="13" s="1"/>
  <c r="BQ57" i="13" a="1"/>
  <c r="BQ57" i="13" s="1"/>
  <c r="BQ58" i="13" a="1"/>
  <c r="BQ58" i="13" s="1"/>
  <c r="BQ59" i="13" a="1"/>
  <c r="BQ59" i="13" s="1"/>
  <c r="BQ60" i="13" a="1"/>
  <c r="BQ60" i="13" s="1"/>
  <c r="BQ61" i="13" a="1"/>
  <c r="BQ61" i="13" s="1"/>
  <c r="BQ62" i="13" a="1"/>
  <c r="BQ62" i="13" s="1"/>
  <c r="BQ63" i="13" a="1"/>
  <c r="BQ63" i="13" s="1"/>
  <c r="BQ64" i="13" a="1"/>
  <c r="BQ64" i="13" s="1"/>
  <c r="BQ65" i="13" a="1"/>
  <c r="BQ65" i="13" s="1"/>
  <c r="BQ66" i="13" a="1"/>
  <c r="BQ66" i="13" s="1"/>
  <c r="BQ67" i="13" a="1"/>
  <c r="BQ67" i="13" s="1"/>
  <c r="BQ68" i="13" a="1"/>
  <c r="BQ68" i="13" s="1"/>
  <c r="BQ69" i="13" a="1"/>
  <c r="BQ69" i="13" s="1"/>
  <c r="BQ70" i="13" a="1"/>
  <c r="BQ70" i="13" s="1"/>
  <c r="BQ71" i="13" a="1"/>
  <c r="BQ71" i="13" s="1"/>
  <c r="BQ72" i="13" a="1"/>
  <c r="BQ72" i="13" s="1"/>
  <c r="BQ73" i="13" a="1"/>
  <c r="BQ73" i="13" s="1"/>
  <c r="BQ74" i="13" a="1"/>
  <c r="BQ74" i="13" s="1"/>
  <c r="BQ75" i="13" a="1"/>
  <c r="BQ75" i="13" s="1"/>
  <c r="BQ76" i="13" a="1"/>
  <c r="BQ76" i="13" s="1"/>
  <c r="BQ77" i="13" a="1"/>
  <c r="BQ77" i="13" s="1"/>
  <c r="BQ78" i="13" a="1"/>
  <c r="BQ78" i="13" s="1"/>
  <c r="BQ79" i="13" a="1"/>
  <c r="BQ79" i="13" s="1"/>
  <c r="BQ80" i="13" a="1"/>
  <c r="BQ80" i="13" s="1"/>
  <c r="BQ81" i="13" a="1"/>
  <c r="BQ81" i="13" s="1"/>
  <c r="BQ82" i="13" a="1"/>
  <c r="BQ82" i="13" s="1"/>
  <c r="BQ83" i="13" a="1"/>
  <c r="BQ83" i="13" s="1"/>
  <c r="BQ84" i="13" a="1"/>
  <c r="BQ84" i="13" s="1"/>
  <c r="BQ85" i="13" a="1"/>
  <c r="BQ85" i="13" s="1"/>
  <c r="BQ86" i="13" a="1"/>
  <c r="BQ86" i="13" s="1"/>
  <c r="BQ87" i="13" a="1"/>
  <c r="BQ87" i="13" s="1"/>
  <c r="BQ88" i="13" a="1"/>
  <c r="BQ88" i="13" s="1"/>
  <c r="BQ89" i="13" a="1"/>
  <c r="BQ89" i="13" s="1"/>
  <c r="BQ90" i="13" a="1"/>
  <c r="BQ90" i="13" s="1"/>
  <c r="BQ91" i="13" a="1"/>
  <c r="BQ91" i="13" s="1"/>
  <c r="BQ92" i="13" a="1"/>
  <c r="BQ92" i="13" s="1"/>
  <c r="BQ93" i="13" a="1"/>
  <c r="BQ93" i="13" s="1"/>
  <c r="BQ94" i="13" a="1"/>
  <c r="BQ94" i="13" s="1"/>
  <c r="BQ95" i="13" a="1"/>
  <c r="BQ95" i="13" s="1"/>
  <c r="BQ96" i="13" a="1"/>
  <c r="BQ96" i="13" s="1"/>
  <c r="BQ97" i="13" a="1"/>
  <c r="BQ97" i="13" s="1"/>
  <c r="BQ98" i="13" a="1"/>
  <c r="BQ98" i="13" s="1"/>
  <c r="BQ99" i="13" a="1"/>
  <c r="BQ99" i="13" s="1"/>
  <c r="BQ100" i="13" a="1"/>
  <c r="BQ100" i="13" s="1"/>
  <c r="BQ101" i="13" a="1"/>
  <c r="BQ101" i="13" s="1"/>
  <c r="BQ102" i="13" a="1"/>
  <c r="BQ102" i="13" s="1"/>
  <c r="BQ103" i="13" a="1"/>
  <c r="BQ103" i="13" s="1"/>
  <c r="BQ104" i="13" a="1"/>
  <c r="BQ104" i="13" s="1"/>
  <c r="BQ105" i="13" a="1"/>
  <c r="BQ105" i="13" s="1"/>
  <c r="BQ106" i="13" a="1"/>
  <c r="BQ106" i="13" s="1"/>
  <c r="BQ107" i="13" a="1"/>
  <c r="BQ107" i="13" s="1"/>
  <c r="BQ108" i="13" a="1"/>
  <c r="BQ108" i="13" s="1"/>
  <c r="BQ109" i="13" a="1"/>
  <c r="BQ109" i="13" s="1"/>
  <c r="BQ110" i="13" a="1"/>
  <c r="BQ110" i="13" s="1"/>
  <c r="BQ111" i="13" a="1"/>
  <c r="BQ111" i="13" s="1"/>
  <c r="BQ112" i="13" a="1"/>
  <c r="BQ112" i="13" s="1"/>
  <c r="BQ113" i="13" a="1"/>
  <c r="BQ113" i="13" s="1"/>
  <c r="BQ114" i="13" a="1"/>
  <c r="BQ114" i="13" s="1"/>
  <c r="BQ115" i="13" a="1"/>
  <c r="BQ115" i="13" s="1"/>
  <c r="BQ116" i="13" a="1"/>
  <c r="BQ116" i="13" s="1"/>
  <c r="BQ117" i="13" a="1"/>
  <c r="BQ117" i="13" s="1"/>
  <c r="BQ118" i="13" a="1"/>
  <c r="BQ118" i="13" s="1"/>
  <c r="BQ119" i="13" a="1"/>
  <c r="BQ119" i="13" s="1"/>
  <c r="BQ120" i="13" a="1"/>
  <c r="BQ120" i="13" s="1"/>
  <c r="BQ121" i="13" a="1"/>
  <c r="BQ121" i="13" s="1"/>
  <c r="BQ122" i="13" a="1"/>
  <c r="BQ122" i="13" s="1"/>
  <c r="BQ123" i="13" a="1"/>
  <c r="BQ123" i="13" s="1"/>
  <c r="BQ124" i="13" a="1"/>
  <c r="BQ124" i="13" s="1"/>
  <c r="BQ125" i="13" a="1"/>
  <c r="BQ125" i="13" s="1"/>
  <c r="BQ126" i="13" a="1"/>
  <c r="BQ126" i="13" s="1"/>
  <c r="BQ127" i="13" a="1"/>
  <c r="BQ127" i="13" s="1"/>
  <c r="BQ128" i="13" a="1"/>
  <c r="BQ128" i="13" s="1"/>
  <c r="BQ129" i="13" a="1"/>
  <c r="BQ129" i="13" s="1"/>
  <c r="BQ130" i="13" a="1"/>
  <c r="BQ130" i="13" s="1"/>
  <c r="BQ131" i="13" a="1"/>
  <c r="BQ131" i="13" s="1"/>
  <c r="BQ132" i="13" a="1"/>
  <c r="BQ132" i="13" s="1"/>
  <c r="BQ133" i="13" a="1"/>
  <c r="BQ133" i="13" s="1"/>
  <c r="BQ134" i="13" a="1"/>
  <c r="BQ134" i="13" s="1"/>
  <c r="BQ135" i="13" a="1"/>
  <c r="BQ135" i="13" s="1"/>
  <c r="BQ136" i="13" a="1"/>
  <c r="BQ136" i="13" s="1"/>
  <c r="BQ137" i="13" a="1"/>
  <c r="BQ137" i="13" s="1"/>
  <c r="BQ138" i="13" a="1"/>
  <c r="BQ138" i="13" s="1"/>
  <c r="BQ139" i="13" a="1"/>
  <c r="BQ139" i="13" s="1"/>
  <c r="BQ140" i="13" a="1"/>
  <c r="BQ140" i="13" s="1"/>
  <c r="BQ141" i="13" a="1"/>
  <c r="BQ141" i="13" s="1"/>
  <c r="BQ142" i="13" a="1"/>
  <c r="BQ142" i="13" s="1"/>
  <c r="BQ143" i="13" a="1"/>
  <c r="BQ143" i="13" s="1"/>
  <c r="BQ144" i="13" a="1"/>
  <c r="BQ144" i="13" s="1"/>
  <c r="BQ145" i="13" a="1"/>
  <c r="BQ145" i="13" s="1"/>
  <c r="BQ146" i="13" a="1"/>
  <c r="BQ146" i="13" s="1"/>
  <c r="BQ147" i="13" a="1"/>
  <c r="BQ147" i="13" s="1"/>
  <c r="BQ148" i="13" a="1"/>
  <c r="BQ148" i="13" s="1"/>
  <c r="BQ149" i="13" a="1"/>
  <c r="BQ149" i="13" s="1"/>
  <c r="BQ150" i="13" a="1"/>
  <c r="BQ150" i="13" s="1"/>
  <c r="BQ151" i="13" a="1"/>
  <c r="BQ151" i="13" s="1"/>
  <c r="BQ152" i="13" a="1"/>
  <c r="BQ152" i="13" s="1"/>
  <c r="BQ153" i="13" a="1"/>
  <c r="BQ153" i="13" s="1"/>
  <c r="BQ154" i="13" a="1"/>
  <c r="BQ154" i="13" s="1"/>
  <c r="BQ155" i="13" a="1"/>
  <c r="BQ155" i="13" s="1"/>
  <c r="BQ156" i="13" a="1"/>
  <c r="BQ156" i="13" s="1"/>
  <c r="BQ157" i="13" a="1"/>
  <c r="BQ157" i="13" s="1"/>
  <c r="BQ158" i="13" a="1"/>
  <c r="BQ158" i="13" s="1"/>
  <c r="BQ159" i="13" a="1"/>
  <c r="BQ159" i="13" s="1"/>
  <c r="BQ160" i="13" a="1"/>
  <c r="BQ160" i="13" s="1"/>
  <c r="BQ161" i="13" a="1"/>
  <c r="BQ161" i="13" s="1"/>
  <c r="BQ162" i="13" a="1"/>
  <c r="BQ162" i="13" s="1"/>
  <c r="BQ163" i="13" a="1"/>
  <c r="BQ163" i="13" s="1"/>
  <c r="BQ164" i="13" a="1"/>
  <c r="BQ164" i="13" s="1"/>
  <c r="BQ165" i="13" a="1"/>
  <c r="BQ165" i="13" s="1"/>
  <c r="BQ166" i="13" a="1"/>
  <c r="BQ166" i="13" s="1"/>
  <c r="BQ167" i="13" a="1"/>
  <c r="BQ167" i="13" s="1"/>
  <c r="BQ168" i="13" a="1"/>
  <c r="BQ168" i="13" s="1"/>
  <c r="BQ169" i="13" a="1"/>
  <c r="BQ169" i="13" s="1"/>
  <c r="BQ170" i="13" a="1"/>
  <c r="BQ170" i="13" s="1"/>
  <c r="BQ171" i="13" a="1"/>
  <c r="BQ171" i="13" s="1"/>
  <c r="BQ172" i="13" a="1"/>
  <c r="BQ172" i="13" s="1"/>
  <c r="BQ173" i="13" a="1"/>
  <c r="BQ173" i="13" s="1"/>
  <c r="BQ174" i="13" a="1"/>
  <c r="BQ174" i="13" s="1"/>
  <c r="BQ175" i="13" a="1"/>
  <c r="BQ175" i="13" s="1"/>
  <c r="BQ176" i="13" a="1"/>
  <c r="BQ176" i="13" s="1"/>
  <c r="BQ177" i="13" a="1"/>
  <c r="BQ177" i="13" s="1"/>
  <c r="BQ178" i="13" a="1"/>
  <c r="BQ178" i="13" s="1"/>
  <c r="BQ179" i="13" a="1"/>
  <c r="BQ179" i="13" s="1"/>
  <c r="BQ180" i="13" a="1"/>
  <c r="BQ180" i="13" s="1"/>
  <c r="BQ181" i="13" a="1"/>
  <c r="BQ181" i="13" s="1"/>
  <c r="BQ182" i="13" a="1"/>
  <c r="BQ182" i="13" s="1"/>
  <c r="BQ183" i="13" a="1"/>
  <c r="BQ183" i="13" s="1"/>
  <c r="BQ184" i="13" a="1"/>
  <c r="BQ184" i="13" s="1"/>
  <c r="BQ185" i="13" a="1"/>
  <c r="BQ185" i="13" s="1"/>
  <c r="BQ186" i="13" a="1"/>
  <c r="BQ186" i="13" s="1"/>
  <c r="BQ187" i="13" a="1"/>
  <c r="BQ187" i="13" s="1"/>
  <c r="BQ188" i="13" a="1"/>
  <c r="BQ188" i="13" s="1"/>
  <c r="BQ189" i="13" a="1"/>
  <c r="BQ189" i="13" s="1"/>
  <c r="BQ190" i="13" a="1"/>
  <c r="BQ190" i="13" s="1"/>
  <c r="BQ191" i="13" a="1"/>
  <c r="BQ191" i="13" s="1"/>
  <c r="BQ192" i="13" a="1"/>
  <c r="BQ192" i="13" s="1"/>
  <c r="BQ193" i="13" a="1"/>
  <c r="BQ193" i="13" s="1"/>
  <c r="BQ194" i="13" a="1"/>
  <c r="BQ194" i="13" s="1"/>
  <c r="BQ195" i="13" a="1"/>
  <c r="BQ195" i="13" s="1"/>
  <c r="BQ196" i="13" a="1"/>
  <c r="BQ196" i="13" s="1"/>
  <c r="BQ197" i="13" a="1"/>
  <c r="BQ197" i="13" s="1"/>
  <c r="BQ198" i="13" a="1"/>
  <c r="BQ198" i="13" s="1"/>
  <c r="BQ199" i="13" a="1"/>
  <c r="BQ199" i="13" s="1"/>
  <c r="BQ200" i="13" a="1"/>
  <c r="BQ200" i="13" s="1"/>
  <c r="BQ201" i="13" a="1"/>
  <c r="BQ201" i="13" s="1"/>
  <c r="BQ202" i="13" a="1"/>
  <c r="BQ202" i="13" s="1"/>
  <c r="BQ203" i="13" a="1"/>
  <c r="BQ203" i="13" s="1"/>
  <c r="BQ204" i="13" a="1"/>
  <c r="BQ204" i="13" s="1"/>
  <c r="BQ205" i="13" a="1"/>
  <c r="BQ205" i="13" s="1"/>
  <c r="BQ206" i="13" a="1"/>
  <c r="BQ206" i="13" s="1"/>
  <c r="BQ207" i="13" a="1"/>
  <c r="BQ207" i="13" s="1"/>
  <c r="BQ208" i="13" a="1"/>
  <c r="BQ208" i="13" s="1"/>
  <c r="BQ209" i="13" a="1"/>
  <c r="BQ209" i="13" s="1"/>
  <c r="BQ210" i="13" a="1"/>
  <c r="BQ210" i="13" s="1"/>
  <c r="BQ211" i="13" a="1"/>
  <c r="BQ211" i="13" s="1"/>
  <c r="BQ212" i="13" a="1"/>
  <c r="BQ212" i="13" s="1"/>
  <c r="BQ213" i="13" a="1"/>
  <c r="BQ213" i="13" s="1"/>
  <c r="BQ214" i="13" a="1"/>
  <c r="BQ214" i="13" s="1"/>
  <c r="BQ215" i="13" a="1"/>
  <c r="BQ215" i="13" s="1"/>
  <c r="BQ216" i="13" a="1"/>
  <c r="BQ216" i="13" s="1"/>
  <c r="BQ217" i="13" a="1"/>
  <c r="BQ217" i="13" s="1"/>
  <c r="BQ218" i="13" a="1"/>
  <c r="BQ218" i="13" s="1"/>
  <c r="BQ219" i="13" a="1"/>
  <c r="BQ219" i="13" s="1"/>
  <c r="BQ220" i="13" a="1"/>
  <c r="BQ220" i="13" s="1"/>
  <c r="BQ221" i="13" a="1"/>
  <c r="BQ221" i="13" s="1"/>
  <c r="BQ222" i="13" a="1"/>
  <c r="BQ222" i="13" s="1"/>
  <c r="BQ223" i="13" a="1"/>
  <c r="BQ223" i="13" s="1"/>
  <c r="BQ224" i="13" a="1"/>
  <c r="BQ224" i="13" s="1"/>
  <c r="BQ225" i="13" a="1"/>
  <c r="BQ225" i="13" s="1"/>
  <c r="BQ226" i="13" a="1"/>
  <c r="BQ226" i="13" s="1"/>
  <c r="BQ227" i="13" a="1"/>
  <c r="BQ227" i="13" s="1"/>
  <c r="BQ228" i="13" a="1"/>
  <c r="BQ228" i="13" s="1"/>
  <c r="BQ229" i="13" a="1"/>
  <c r="BQ229" i="13" s="1"/>
  <c r="BQ230" i="13" a="1"/>
  <c r="BQ230" i="13" s="1"/>
  <c r="BQ231" i="13" a="1"/>
  <c r="BQ231" i="13" s="1"/>
  <c r="BQ232" i="13" a="1"/>
  <c r="BQ232" i="13" s="1"/>
  <c r="BQ233" i="13" a="1"/>
  <c r="BQ233" i="13" s="1"/>
  <c r="BQ234" i="13" a="1"/>
  <c r="BQ234" i="13" s="1"/>
  <c r="BQ235" i="13" a="1"/>
  <c r="BQ235" i="13" s="1"/>
  <c r="BQ236" i="13" a="1"/>
  <c r="BQ236" i="13" s="1"/>
  <c r="BQ237" i="13" a="1"/>
  <c r="BQ237" i="13" s="1"/>
  <c r="BQ238" i="13" a="1"/>
  <c r="BQ238" i="13" s="1"/>
  <c r="BQ239" i="13" a="1"/>
  <c r="BQ239" i="13" s="1"/>
  <c r="BQ240" i="13" a="1"/>
  <c r="BQ240" i="13" s="1"/>
  <c r="BQ241" i="13" a="1"/>
  <c r="BQ241" i="13" s="1"/>
  <c r="BQ242" i="13" a="1"/>
  <c r="BQ242" i="13" s="1"/>
  <c r="BQ243" i="13" a="1"/>
  <c r="BQ243" i="13" s="1"/>
  <c r="BQ244" i="13" a="1"/>
  <c r="BQ244" i="13" s="1"/>
  <c r="BQ245" i="13" a="1"/>
  <c r="BQ245" i="13" s="1"/>
  <c r="BQ246" i="13" a="1"/>
  <c r="BQ246" i="13" s="1"/>
  <c r="BQ247" i="13" a="1"/>
  <c r="BQ247" i="13" s="1"/>
  <c r="BQ248" i="13" a="1"/>
  <c r="BQ248" i="13" s="1"/>
  <c r="BQ249" i="13" a="1"/>
  <c r="BQ249" i="13" s="1"/>
  <c r="BQ250" i="13" a="1"/>
  <c r="BQ250" i="13" s="1"/>
  <c r="BQ251" i="13" a="1"/>
  <c r="BQ251" i="13" s="1"/>
  <c r="BQ252" i="13" a="1"/>
  <c r="BQ252" i="13" s="1"/>
  <c r="BQ253" i="13" a="1"/>
  <c r="BQ253" i="13" s="1"/>
  <c r="BQ254" i="13" a="1"/>
  <c r="BQ254" i="13" s="1"/>
  <c r="BQ255" i="13" a="1"/>
  <c r="BQ255" i="13" s="1"/>
  <c r="BQ256" i="13" a="1"/>
  <c r="BQ256" i="13" s="1"/>
  <c r="BQ257" i="13" a="1"/>
  <c r="BQ257" i="13" s="1"/>
  <c r="BQ258" i="13" a="1"/>
  <c r="BQ258" i="13" s="1"/>
  <c r="BQ259" i="13" a="1"/>
  <c r="BQ259" i="13" s="1"/>
  <c r="BQ3" i="13" a="1"/>
  <c r="BQ3" i="13" s="1"/>
  <c r="BP4" i="13" a="1"/>
  <c r="BP4" i="13" s="1"/>
  <c r="BP5" i="13" a="1"/>
  <c r="BP5" i="13" s="1"/>
  <c r="BP6" i="13" a="1"/>
  <c r="BP6" i="13" s="1"/>
  <c r="BP7" i="13" a="1"/>
  <c r="BP7" i="13" s="1"/>
  <c r="BP8" i="13" a="1"/>
  <c r="BP8" i="13" s="1"/>
  <c r="BP9" i="13" a="1"/>
  <c r="BP9" i="13" s="1"/>
  <c r="BP10" i="13" a="1"/>
  <c r="BP10" i="13" s="1"/>
  <c r="BP11" i="13" a="1"/>
  <c r="BP11" i="13" s="1"/>
  <c r="BP12" i="13" a="1"/>
  <c r="BP12" i="13" s="1"/>
  <c r="BP13" i="13" a="1"/>
  <c r="BP13" i="13" s="1"/>
  <c r="BP14" i="13" a="1"/>
  <c r="BP14" i="13" s="1"/>
  <c r="BP15" i="13" a="1"/>
  <c r="BP15" i="13" s="1"/>
  <c r="BP16" i="13" a="1"/>
  <c r="BP16" i="13" s="1"/>
  <c r="BP17" i="13" a="1"/>
  <c r="BP17" i="13" s="1"/>
  <c r="BP18" i="13" a="1"/>
  <c r="BP18" i="13" s="1"/>
  <c r="BP19" i="13" a="1"/>
  <c r="BP19" i="13" s="1"/>
  <c r="BP20" i="13" a="1"/>
  <c r="BP20" i="13" s="1"/>
  <c r="BP21" i="13" a="1"/>
  <c r="BP21" i="13" s="1"/>
  <c r="BP22" i="13" a="1"/>
  <c r="BP22" i="13" s="1"/>
  <c r="BP23" i="13" a="1"/>
  <c r="BP23" i="13" s="1"/>
  <c r="BP24" i="13" a="1"/>
  <c r="BP24" i="13" s="1"/>
  <c r="BP25" i="13" a="1"/>
  <c r="BP25" i="13" s="1"/>
  <c r="BP26" i="13" a="1"/>
  <c r="BP26" i="13" s="1"/>
  <c r="BP27" i="13" a="1"/>
  <c r="BP27" i="13" s="1"/>
  <c r="BP28" i="13" a="1"/>
  <c r="BP28" i="13" s="1"/>
  <c r="BP29" i="13" a="1"/>
  <c r="BP29" i="13" s="1"/>
  <c r="BP30" i="13" a="1"/>
  <c r="BP30" i="13" s="1"/>
  <c r="BP31" i="13" a="1"/>
  <c r="BP31" i="13" s="1"/>
  <c r="BP32" i="13" a="1"/>
  <c r="BP32" i="13" s="1"/>
  <c r="BP33" i="13" a="1"/>
  <c r="BP33" i="13" s="1"/>
  <c r="BP34" i="13" a="1"/>
  <c r="BP34" i="13" s="1"/>
  <c r="BP35" i="13" a="1"/>
  <c r="BP35" i="13" s="1"/>
  <c r="BP36" i="13" a="1"/>
  <c r="BP36" i="13" s="1"/>
  <c r="BP37" i="13" a="1"/>
  <c r="BP37" i="13" s="1"/>
  <c r="BP38" i="13" a="1"/>
  <c r="BP38" i="13" s="1"/>
  <c r="BP39" i="13" a="1"/>
  <c r="BP39" i="13" s="1"/>
  <c r="BP40" i="13" a="1"/>
  <c r="BP40" i="13" s="1"/>
  <c r="BP41" i="13" a="1"/>
  <c r="BP41" i="13" s="1"/>
  <c r="BP42" i="13" a="1"/>
  <c r="BP42" i="13" s="1"/>
  <c r="BP43" i="13" a="1"/>
  <c r="BP43" i="13" s="1"/>
  <c r="BP44" i="13" a="1"/>
  <c r="BP44" i="13" s="1"/>
  <c r="BP45" i="13" a="1"/>
  <c r="BP45" i="13" s="1"/>
  <c r="BP46" i="13" a="1"/>
  <c r="BP46" i="13" s="1"/>
  <c r="BP47" i="13" a="1"/>
  <c r="BP47" i="13" s="1"/>
  <c r="BP48" i="13" a="1"/>
  <c r="BP48" i="13" s="1"/>
  <c r="BP49" i="13" a="1"/>
  <c r="BP49" i="13" s="1"/>
  <c r="BP50" i="13" a="1"/>
  <c r="BP50" i="13" s="1"/>
  <c r="BP51" i="13" a="1"/>
  <c r="BP51" i="13" s="1"/>
  <c r="BP52" i="13" a="1"/>
  <c r="BP52" i="13" s="1"/>
  <c r="BP53" i="13" a="1"/>
  <c r="BP53" i="13" s="1"/>
  <c r="BP54" i="13" a="1"/>
  <c r="BP54" i="13" s="1"/>
  <c r="BP55" i="13" a="1"/>
  <c r="BP55" i="13" s="1"/>
  <c r="BP56" i="13" a="1"/>
  <c r="BP56" i="13" s="1"/>
  <c r="BP57" i="13" a="1"/>
  <c r="BP57" i="13" s="1"/>
  <c r="BP58" i="13" a="1"/>
  <c r="BP58" i="13" s="1"/>
  <c r="BP59" i="13" a="1"/>
  <c r="BP59" i="13" s="1"/>
  <c r="BP60" i="13" a="1"/>
  <c r="BP60" i="13" s="1"/>
  <c r="BP61" i="13" a="1"/>
  <c r="BP61" i="13" s="1"/>
  <c r="BP62" i="13" a="1"/>
  <c r="BP62" i="13" s="1"/>
  <c r="BP63" i="13" a="1"/>
  <c r="BP63" i="13" s="1"/>
  <c r="BP64" i="13" a="1"/>
  <c r="BP64" i="13" s="1"/>
  <c r="BP65" i="13" a="1"/>
  <c r="BP65" i="13" s="1"/>
  <c r="BP66" i="13" a="1"/>
  <c r="BP66" i="13" s="1"/>
  <c r="BP67" i="13" a="1"/>
  <c r="BP67" i="13" s="1"/>
  <c r="BP68" i="13" a="1"/>
  <c r="BP68" i="13" s="1"/>
  <c r="BP69" i="13" a="1"/>
  <c r="BP69" i="13" s="1"/>
  <c r="BP70" i="13" a="1"/>
  <c r="BP70" i="13" s="1"/>
  <c r="BP71" i="13" a="1"/>
  <c r="BP71" i="13" s="1"/>
  <c r="BP72" i="13" a="1"/>
  <c r="BP72" i="13" s="1"/>
  <c r="BP73" i="13" a="1"/>
  <c r="BP73" i="13" s="1"/>
  <c r="BP74" i="13" a="1"/>
  <c r="BP74" i="13" s="1"/>
  <c r="BP75" i="13" a="1"/>
  <c r="BP75" i="13" s="1"/>
  <c r="BP76" i="13" a="1"/>
  <c r="BP76" i="13" s="1"/>
  <c r="BP77" i="13" a="1"/>
  <c r="BP77" i="13" s="1"/>
  <c r="BP78" i="13" a="1"/>
  <c r="BP78" i="13" s="1"/>
  <c r="BP79" i="13" a="1"/>
  <c r="BP79" i="13" s="1"/>
  <c r="BP80" i="13" a="1"/>
  <c r="BP80" i="13" s="1"/>
  <c r="BP81" i="13" a="1"/>
  <c r="BP81" i="13" s="1"/>
  <c r="BP82" i="13" a="1"/>
  <c r="BP82" i="13" s="1"/>
  <c r="BP83" i="13" a="1"/>
  <c r="BP83" i="13" s="1"/>
  <c r="BP84" i="13" a="1"/>
  <c r="BP84" i="13" s="1"/>
  <c r="BP85" i="13" a="1"/>
  <c r="BP85" i="13" s="1"/>
  <c r="BP86" i="13" a="1"/>
  <c r="BP86" i="13" s="1"/>
  <c r="BP87" i="13" a="1"/>
  <c r="BP87" i="13" s="1"/>
  <c r="BP88" i="13" a="1"/>
  <c r="BP88" i="13" s="1"/>
  <c r="BP89" i="13" a="1"/>
  <c r="BP89" i="13" s="1"/>
  <c r="BP90" i="13" a="1"/>
  <c r="BP90" i="13" s="1"/>
  <c r="BP91" i="13" a="1"/>
  <c r="BP91" i="13" s="1"/>
  <c r="BP92" i="13" a="1"/>
  <c r="BP92" i="13" s="1"/>
  <c r="BP93" i="13" a="1"/>
  <c r="BP93" i="13" s="1"/>
  <c r="BP94" i="13" a="1"/>
  <c r="BP94" i="13" s="1"/>
  <c r="BP95" i="13" a="1"/>
  <c r="BP95" i="13" s="1"/>
  <c r="BP96" i="13" a="1"/>
  <c r="BP96" i="13" s="1"/>
  <c r="BP97" i="13" a="1"/>
  <c r="BP97" i="13" s="1"/>
  <c r="BP98" i="13" a="1"/>
  <c r="BP98" i="13" s="1"/>
  <c r="BP99" i="13" a="1"/>
  <c r="BP99" i="13" s="1"/>
  <c r="BP100" i="13" a="1"/>
  <c r="BP100" i="13" s="1"/>
  <c r="BP101" i="13" a="1"/>
  <c r="BP101" i="13" s="1"/>
  <c r="BP102" i="13" a="1"/>
  <c r="BP102" i="13" s="1"/>
  <c r="BP103" i="13" a="1"/>
  <c r="BP103" i="13" s="1"/>
  <c r="BP104" i="13" a="1"/>
  <c r="BP104" i="13" s="1"/>
  <c r="BP105" i="13" a="1"/>
  <c r="BP105" i="13" s="1"/>
  <c r="BP106" i="13" a="1"/>
  <c r="BP106" i="13" s="1"/>
  <c r="BP107" i="13" a="1"/>
  <c r="BP107" i="13" s="1"/>
  <c r="BP108" i="13" a="1"/>
  <c r="BP108" i="13" s="1"/>
  <c r="BP109" i="13" a="1"/>
  <c r="BP109" i="13" s="1"/>
  <c r="BP110" i="13" a="1"/>
  <c r="BP110" i="13" s="1"/>
  <c r="BP111" i="13" a="1"/>
  <c r="BP111" i="13" s="1"/>
  <c r="BP112" i="13" a="1"/>
  <c r="BP112" i="13" s="1"/>
  <c r="BP113" i="13" a="1"/>
  <c r="BP113" i="13" s="1"/>
  <c r="BP114" i="13" a="1"/>
  <c r="BP114" i="13" s="1"/>
  <c r="BP115" i="13" a="1"/>
  <c r="BP115" i="13" s="1"/>
  <c r="BP116" i="13" a="1"/>
  <c r="BP116" i="13" s="1"/>
  <c r="BP117" i="13" a="1"/>
  <c r="BP117" i="13" s="1"/>
  <c r="BP118" i="13" a="1"/>
  <c r="BP118" i="13" s="1"/>
  <c r="BP119" i="13" a="1"/>
  <c r="BP119" i="13" s="1"/>
  <c r="BP120" i="13" a="1"/>
  <c r="BP120" i="13" s="1"/>
  <c r="BP121" i="13" a="1"/>
  <c r="BP121" i="13" s="1"/>
  <c r="BP122" i="13" a="1"/>
  <c r="BP122" i="13" s="1"/>
  <c r="BP123" i="13" a="1"/>
  <c r="BP123" i="13" s="1"/>
  <c r="BP124" i="13" a="1"/>
  <c r="BP124" i="13" s="1"/>
  <c r="BP125" i="13" a="1"/>
  <c r="BP125" i="13" s="1"/>
  <c r="BP126" i="13" a="1"/>
  <c r="BP126" i="13" s="1"/>
  <c r="BP127" i="13" a="1"/>
  <c r="BP127" i="13" s="1"/>
  <c r="BP128" i="13" a="1"/>
  <c r="BP128" i="13" s="1"/>
  <c r="BP129" i="13" a="1"/>
  <c r="BP129" i="13" s="1"/>
  <c r="BP130" i="13" a="1"/>
  <c r="BP130" i="13" s="1"/>
  <c r="BP131" i="13" a="1"/>
  <c r="BP131" i="13" s="1"/>
  <c r="BP132" i="13" a="1"/>
  <c r="BP132" i="13" s="1"/>
  <c r="BP133" i="13" a="1"/>
  <c r="BP133" i="13" s="1"/>
  <c r="BP134" i="13" a="1"/>
  <c r="BP134" i="13" s="1"/>
  <c r="BP135" i="13" a="1"/>
  <c r="BP135" i="13" s="1"/>
  <c r="BP136" i="13" a="1"/>
  <c r="BP136" i="13" s="1"/>
  <c r="BP137" i="13" a="1"/>
  <c r="BP137" i="13" s="1"/>
  <c r="BP138" i="13" a="1"/>
  <c r="BP138" i="13" s="1"/>
  <c r="BP139" i="13" a="1"/>
  <c r="BP139" i="13" s="1"/>
  <c r="BP140" i="13" a="1"/>
  <c r="BP140" i="13" s="1"/>
  <c r="BP141" i="13" a="1"/>
  <c r="BP141" i="13" s="1"/>
  <c r="BP142" i="13" a="1"/>
  <c r="BP142" i="13" s="1"/>
  <c r="BP143" i="13" a="1"/>
  <c r="BP143" i="13" s="1"/>
  <c r="BP144" i="13" a="1"/>
  <c r="BP144" i="13" s="1"/>
  <c r="BP145" i="13" a="1"/>
  <c r="BP145" i="13" s="1"/>
  <c r="BP146" i="13" a="1"/>
  <c r="BP146" i="13" s="1"/>
  <c r="BP147" i="13" a="1"/>
  <c r="BP147" i="13" s="1"/>
  <c r="BP148" i="13" a="1"/>
  <c r="BP148" i="13" s="1"/>
  <c r="BP149" i="13" a="1"/>
  <c r="BP149" i="13" s="1"/>
  <c r="BP150" i="13" a="1"/>
  <c r="BP150" i="13" s="1"/>
  <c r="BP151" i="13" a="1"/>
  <c r="BP151" i="13" s="1"/>
  <c r="BP152" i="13" a="1"/>
  <c r="BP152" i="13" s="1"/>
  <c r="BP153" i="13" a="1"/>
  <c r="BP153" i="13" s="1"/>
  <c r="BP154" i="13" a="1"/>
  <c r="BP154" i="13" s="1"/>
  <c r="BP155" i="13" a="1"/>
  <c r="BP155" i="13" s="1"/>
  <c r="BP156" i="13" a="1"/>
  <c r="BP156" i="13" s="1"/>
  <c r="BP157" i="13" a="1"/>
  <c r="BP157" i="13" s="1"/>
  <c r="BP158" i="13" a="1"/>
  <c r="BP158" i="13" s="1"/>
  <c r="BP159" i="13" a="1"/>
  <c r="BP159" i="13" s="1"/>
  <c r="BP160" i="13" a="1"/>
  <c r="BP160" i="13" s="1"/>
  <c r="BP161" i="13" a="1"/>
  <c r="BP161" i="13" s="1"/>
  <c r="BP162" i="13" a="1"/>
  <c r="BP162" i="13" s="1"/>
  <c r="BP163" i="13" a="1"/>
  <c r="BP163" i="13" s="1"/>
  <c r="BP164" i="13" a="1"/>
  <c r="BP164" i="13" s="1"/>
  <c r="BP165" i="13" a="1"/>
  <c r="BP165" i="13" s="1"/>
  <c r="BP166" i="13" a="1"/>
  <c r="BP166" i="13" s="1"/>
  <c r="BP167" i="13" a="1"/>
  <c r="BP167" i="13" s="1"/>
  <c r="BP168" i="13" a="1"/>
  <c r="BP168" i="13" s="1"/>
  <c r="BP169" i="13" a="1"/>
  <c r="BP169" i="13" s="1"/>
  <c r="BP170" i="13" a="1"/>
  <c r="BP170" i="13" s="1"/>
  <c r="BP171" i="13" a="1"/>
  <c r="BP171" i="13" s="1"/>
  <c r="BP172" i="13" a="1"/>
  <c r="BP172" i="13" s="1"/>
  <c r="BP173" i="13" a="1"/>
  <c r="BP173" i="13" s="1"/>
  <c r="BP174" i="13" a="1"/>
  <c r="BP174" i="13" s="1"/>
  <c r="BP175" i="13" a="1"/>
  <c r="BP175" i="13" s="1"/>
  <c r="BP176" i="13" a="1"/>
  <c r="BP176" i="13" s="1"/>
  <c r="BP177" i="13" a="1"/>
  <c r="BP177" i="13" s="1"/>
  <c r="BP178" i="13" a="1"/>
  <c r="BP178" i="13" s="1"/>
  <c r="BP179" i="13" a="1"/>
  <c r="BP179" i="13" s="1"/>
  <c r="BP180" i="13" a="1"/>
  <c r="BP180" i="13" s="1"/>
  <c r="BP181" i="13" a="1"/>
  <c r="BP181" i="13" s="1"/>
  <c r="BP182" i="13" a="1"/>
  <c r="BP182" i="13" s="1"/>
  <c r="BP183" i="13" a="1"/>
  <c r="BP183" i="13" s="1"/>
  <c r="BP184" i="13" a="1"/>
  <c r="BP184" i="13" s="1"/>
  <c r="BP185" i="13" a="1"/>
  <c r="BP185" i="13" s="1"/>
  <c r="BP186" i="13" a="1"/>
  <c r="BP186" i="13" s="1"/>
  <c r="BP187" i="13" a="1"/>
  <c r="BP187" i="13" s="1"/>
  <c r="BP188" i="13" a="1"/>
  <c r="BP188" i="13" s="1"/>
  <c r="BP189" i="13" a="1"/>
  <c r="BP189" i="13" s="1"/>
  <c r="BP190" i="13" a="1"/>
  <c r="BP190" i="13" s="1"/>
  <c r="BP191" i="13" a="1"/>
  <c r="BP191" i="13" s="1"/>
  <c r="BP192" i="13" a="1"/>
  <c r="BP192" i="13" s="1"/>
  <c r="BP193" i="13" a="1"/>
  <c r="BP193" i="13" s="1"/>
  <c r="BP194" i="13" a="1"/>
  <c r="BP194" i="13" s="1"/>
  <c r="BP195" i="13" a="1"/>
  <c r="BP195" i="13" s="1"/>
  <c r="BP196" i="13" a="1"/>
  <c r="BP196" i="13" s="1"/>
  <c r="BP197" i="13" a="1"/>
  <c r="BP197" i="13" s="1"/>
  <c r="BP198" i="13" a="1"/>
  <c r="BP198" i="13" s="1"/>
  <c r="BP199" i="13" a="1"/>
  <c r="BP199" i="13" s="1"/>
  <c r="BP200" i="13" a="1"/>
  <c r="BP200" i="13" s="1"/>
  <c r="BP201" i="13" a="1"/>
  <c r="BP201" i="13" s="1"/>
  <c r="BP202" i="13" a="1"/>
  <c r="BP202" i="13" s="1"/>
  <c r="BP203" i="13" a="1"/>
  <c r="BP203" i="13" s="1"/>
  <c r="BP204" i="13" a="1"/>
  <c r="BP204" i="13" s="1"/>
  <c r="BP205" i="13" a="1"/>
  <c r="BP205" i="13" s="1"/>
  <c r="BP206" i="13" a="1"/>
  <c r="BP206" i="13" s="1"/>
  <c r="BP207" i="13" a="1"/>
  <c r="BP207" i="13" s="1"/>
  <c r="BP208" i="13" a="1"/>
  <c r="BP208" i="13" s="1"/>
  <c r="BP209" i="13" a="1"/>
  <c r="BP209" i="13" s="1"/>
  <c r="BP210" i="13" a="1"/>
  <c r="BP210" i="13" s="1"/>
  <c r="BP211" i="13" a="1"/>
  <c r="BP211" i="13" s="1"/>
  <c r="BP212" i="13" a="1"/>
  <c r="BP212" i="13" s="1"/>
  <c r="BP213" i="13" a="1"/>
  <c r="BP213" i="13" s="1"/>
  <c r="BP214" i="13" a="1"/>
  <c r="BP214" i="13" s="1"/>
  <c r="BP215" i="13" a="1"/>
  <c r="BP215" i="13" s="1"/>
  <c r="BP216" i="13" a="1"/>
  <c r="BP216" i="13" s="1"/>
  <c r="BP217" i="13" a="1"/>
  <c r="BP217" i="13" s="1"/>
  <c r="BP218" i="13" a="1"/>
  <c r="BP218" i="13" s="1"/>
  <c r="BP219" i="13" a="1"/>
  <c r="BP219" i="13" s="1"/>
  <c r="BP220" i="13" a="1"/>
  <c r="BP220" i="13" s="1"/>
  <c r="BP221" i="13" a="1"/>
  <c r="BP221" i="13" s="1"/>
  <c r="BP222" i="13" a="1"/>
  <c r="BP222" i="13" s="1"/>
  <c r="BP223" i="13" a="1"/>
  <c r="BP223" i="13" s="1"/>
  <c r="BP224" i="13" a="1"/>
  <c r="BP224" i="13" s="1"/>
  <c r="BP225" i="13" a="1"/>
  <c r="BP225" i="13" s="1"/>
  <c r="BP226" i="13" a="1"/>
  <c r="BP226" i="13" s="1"/>
  <c r="BP227" i="13" a="1"/>
  <c r="BP227" i="13" s="1"/>
  <c r="BP228" i="13" a="1"/>
  <c r="BP228" i="13" s="1"/>
  <c r="BP229" i="13" a="1"/>
  <c r="BP229" i="13" s="1"/>
  <c r="BP230" i="13" a="1"/>
  <c r="BP230" i="13" s="1"/>
  <c r="BP231" i="13" a="1"/>
  <c r="BP231" i="13" s="1"/>
  <c r="BP232" i="13" a="1"/>
  <c r="BP232" i="13" s="1"/>
  <c r="BP233" i="13" a="1"/>
  <c r="BP233" i="13" s="1"/>
  <c r="BP234" i="13" a="1"/>
  <c r="BP234" i="13" s="1"/>
  <c r="BP235" i="13" a="1"/>
  <c r="BP235" i="13" s="1"/>
  <c r="BP236" i="13" a="1"/>
  <c r="BP236" i="13" s="1"/>
  <c r="BP237" i="13" a="1"/>
  <c r="BP237" i="13" s="1"/>
  <c r="BP238" i="13" a="1"/>
  <c r="BP238" i="13" s="1"/>
  <c r="BP239" i="13" a="1"/>
  <c r="BP239" i="13" s="1"/>
  <c r="BP240" i="13" a="1"/>
  <c r="BP240" i="13" s="1"/>
  <c r="BP241" i="13" a="1"/>
  <c r="BP241" i="13" s="1"/>
  <c r="BP242" i="13" a="1"/>
  <c r="BP242" i="13" s="1"/>
  <c r="BP243" i="13" a="1"/>
  <c r="BP243" i="13" s="1"/>
  <c r="BP244" i="13" a="1"/>
  <c r="BP244" i="13" s="1"/>
  <c r="BP245" i="13" a="1"/>
  <c r="BP245" i="13" s="1"/>
  <c r="BP246" i="13" a="1"/>
  <c r="BP246" i="13" s="1"/>
  <c r="BP247" i="13" a="1"/>
  <c r="BP247" i="13" s="1"/>
  <c r="BP248" i="13" a="1"/>
  <c r="BP248" i="13" s="1"/>
  <c r="BP249" i="13" a="1"/>
  <c r="BP249" i="13" s="1"/>
  <c r="BP250" i="13" a="1"/>
  <c r="BP250" i="13" s="1"/>
  <c r="BP251" i="13" a="1"/>
  <c r="BP251" i="13" s="1"/>
  <c r="BP252" i="13" a="1"/>
  <c r="BP252" i="13" s="1"/>
  <c r="BP253" i="13" a="1"/>
  <c r="BP253" i="13" s="1"/>
  <c r="BP254" i="13" a="1"/>
  <c r="BP254" i="13" s="1"/>
  <c r="BP255" i="13" a="1"/>
  <c r="BP255" i="13" s="1"/>
  <c r="BP256" i="13" a="1"/>
  <c r="BP256" i="13" s="1"/>
  <c r="BP257" i="13" a="1"/>
  <c r="BP257" i="13" s="1"/>
  <c r="BP258" i="13" a="1"/>
  <c r="BP258" i="13" s="1"/>
  <c r="BP259" i="13" a="1"/>
  <c r="BP259" i="13" s="1"/>
  <c r="BP3" i="13" a="1"/>
  <c r="BP3" i="13" s="1"/>
  <c r="G104" i="12" a="1"/>
  <c r="G104" i="12" s="1"/>
  <c r="G60" i="12" a="1"/>
  <c r="G60" i="12" s="1"/>
  <c r="G81" i="12" a="1"/>
  <c r="G81" i="12" s="1"/>
  <c r="G127" i="12" a="1"/>
  <c r="G127" i="12" s="1"/>
  <c r="G91" i="12" a="1"/>
  <c r="G91" i="12" s="1"/>
  <c r="G44" i="12" a="1"/>
  <c r="G44" i="12" s="1"/>
  <c r="G30" i="12" a="1"/>
  <c r="G30" i="12" s="1"/>
  <c r="G128" i="12" a="1"/>
  <c r="G128" i="12" s="1"/>
  <c r="G97" i="12" a="1"/>
  <c r="G97" i="12" s="1"/>
  <c r="G52" i="12" a="1"/>
  <c r="G52" i="12" s="1"/>
  <c r="G18" i="12" a="1"/>
  <c r="G18" i="12" s="1"/>
  <c r="G122" i="12" a="1"/>
  <c r="G122" i="12" s="1"/>
  <c r="G19" i="12" a="1"/>
  <c r="G19" i="12" s="1"/>
  <c r="G12" i="12" a="1"/>
  <c r="G12" i="12" s="1"/>
  <c r="G46" i="12" a="1"/>
  <c r="G46" i="12" s="1"/>
  <c r="F104" i="12" a="1"/>
  <c r="F104" i="12" s="1"/>
  <c r="F60" i="12" a="1"/>
  <c r="F60" i="12" s="1"/>
  <c r="F81" i="12" a="1"/>
  <c r="F81" i="12" s="1"/>
  <c r="F127" i="12" a="1"/>
  <c r="F127" i="12" s="1"/>
  <c r="F91" i="12" a="1"/>
  <c r="F91" i="12" s="1"/>
  <c r="F44" i="12" a="1"/>
  <c r="F44" i="12" s="1"/>
  <c r="F30" i="12" a="1"/>
  <c r="F30" i="12" s="1"/>
  <c r="F128" i="12" a="1"/>
  <c r="F128" i="12" s="1"/>
  <c r="F97" i="12" a="1"/>
  <c r="F97" i="12" s="1"/>
  <c r="F52" i="12" a="1"/>
  <c r="F52" i="12" s="1"/>
  <c r="F18" i="12" a="1"/>
  <c r="F18" i="12" s="1"/>
  <c r="F122" i="12" a="1"/>
  <c r="F122" i="12" s="1"/>
  <c r="F19" i="12" a="1"/>
  <c r="F19" i="12" s="1"/>
  <c r="F12" i="12" a="1"/>
  <c r="F12" i="12" s="1"/>
  <c r="F46" i="12" a="1"/>
  <c r="F46" i="12" s="1"/>
  <c r="E104" i="12"/>
  <c r="E60" i="12"/>
  <c r="E81" i="12"/>
  <c r="E127" i="12"/>
  <c r="E91" i="12"/>
  <c r="E44" i="12"/>
  <c r="E30" i="12"/>
  <c r="E128" i="12"/>
  <c r="E97" i="12"/>
  <c r="E52" i="12"/>
  <c r="E18" i="12"/>
  <c r="E122" i="12"/>
  <c r="E19" i="12"/>
  <c r="E12" i="12"/>
  <c r="E46" i="12"/>
  <c r="D104" i="12"/>
  <c r="D60" i="12"/>
  <c r="D81" i="12"/>
  <c r="D127" i="12"/>
  <c r="D91" i="12"/>
  <c r="D44" i="12"/>
  <c r="D30" i="12"/>
  <c r="D128" i="12"/>
  <c r="D97" i="12"/>
  <c r="D52" i="12"/>
  <c r="D18" i="12"/>
  <c r="D122" i="12"/>
  <c r="D19" i="12"/>
  <c r="D12" i="12"/>
  <c r="D46" i="12"/>
  <c r="C104" i="12"/>
  <c r="C60" i="12"/>
  <c r="C81" i="12"/>
  <c r="C127" i="12"/>
  <c r="C91" i="12"/>
  <c r="C44" i="12"/>
  <c r="C30" i="12"/>
  <c r="C128" i="12"/>
  <c r="C97" i="12"/>
  <c r="C52" i="12"/>
  <c r="C18" i="12"/>
  <c r="C122" i="12"/>
  <c r="C19" i="12"/>
  <c r="C12" i="12"/>
  <c r="C46" i="12"/>
  <c r="BM4" i="13"/>
  <c r="BM5" i="13"/>
  <c r="BM6" i="13"/>
  <c r="BM7" i="13"/>
  <c r="BM8" i="13"/>
  <c r="BM9" i="13"/>
  <c r="BM10" i="13"/>
  <c r="BM11" i="13"/>
  <c r="BM12" i="13"/>
  <c r="BM13" i="13"/>
  <c r="BM14" i="13"/>
  <c r="BM15" i="13"/>
  <c r="BM16" i="13"/>
  <c r="BM17" i="13"/>
  <c r="BM18" i="13"/>
  <c r="BM19" i="13"/>
  <c r="BM20" i="13"/>
  <c r="BM21" i="13"/>
  <c r="BM22" i="13"/>
  <c r="BM23" i="13"/>
  <c r="BM24" i="13"/>
  <c r="BM25" i="13"/>
  <c r="BM26" i="13"/>
  <c r="BM27" i="13"/>
  <c r="BM28" i="13"/>
  <c r="BM29" i="13"/>
  <c r="BM30" i="13"/>
  <c r="BM31" i="13"/>
  <c r="BM32" i="13"/>
  <c r="BM33" i="13"/>
  <c r="BM34" i="13"/>
  <c r="BM35" i="13"/>
  <c r="BM36" i="13"/>
  <c r="BM37" i="13"/>
  <c r="BM38" i="13"/>
  <c r="BM39" i="13"/>
  <c r="BM40" i="13"/>
  <c r="BM41" i="13"/>
  <c r="BM42" i="13"/>
  <c r="BM43" i="13"/>
  <c r="BM44" i="13"/>
  <c r="BM45" i="13"/>
  <c r="BM46" i="13"/>
  <c r="BM47" i="13"/>
  <c r="BM48" i="13"/>
  <c r="BM49" i="13"/>
  <c r="BM50" i="13"/>
  <c r="BM51" i="13"/>
  <c r="BM52" i="13"/>
  <c r="BM53" i="13"/>
  <c r="BM54" i="13"/>
  <c r="BM55" i="13"/>
  <c r="BM56" i="13"/>
  <c r="BM57" i="13"/>
  <c r="BM58" i="13"/>
  <c r="BM59" i="13"/>
  <c r="BM60" i="13"/>
  <c r="BM61" i="13"/>
  <c r="BM62" i="13"/>
  <c r="BM63" i="13"/>
  <c r="BM64" i="13"/>
  <c r="BM65" i="13"/>
  <c r="BM66" i="13"/>
  <c r="BM67" i="13"/>
  <c r="BM68" i="13"/>
  <c r="BM69" i="13"/>
  <c r="BM70" i="13"/>
  <c r="BM71" i="13"/>
  <c r="BM72" i="13"/>
  <c r="BM73" i="13"/>
  <c r="BM74" i="13"/>
  <c r="BM75" i="13"/>
  <c r="BM76" i="13"/>
  <c r="BM77" i="13"/>
  <c r="BM78" i="13"/>
  <c r="BM79" i="13"/>
  <c r="BM80" i="13"/>
  <c r="BM81" i="13"/>
  <c r="BM82" i="13"/>
  <c r="BM83" i="13"/>
  <c r="BM84" i="13"/>
  <c r="BM85" i="13"/>
  <c r="BM86" i="13"/>
  <c r="BM87" i="13"/>
  <c r="BM88" i="13"/>
  <c r="BM89" i="13"/>
  <c r="BM90" i="13"/>
  <c r="BM91" i="13"/>
  <c r="BM92" i="13"/>
  <c r="BM93" i="13"/>
  <c r="BM94" i="13"/>
  <c r="BM95" i="13"/>
  <c r="BM96" i="13"/>
  <c r="BM97" i="13"/>
  <c r="BM98" i="13"/>
  <c r="BM99" i="13"/>
  <c r="BM100" i="13"/>
  <c r="BM101" i="13"/>
  <c r="BM102" i="13"/>
  <c r="BM103" i="13"/>
  <c r="BM104" i="13"/>
  <c r="BM105" i="13"/>
  <c r="BM106" i="13"/>
  <c r="BM107" i="13"/>
  <c r="BM108" i="13"/>
  <c r="BM109" i="13"/>
  <c r="BM110" i="13"/>
  <c r="BM111" i="13"/>
  <c r="BM112" i="13"/>
  <c r="BM113" i="13"/>
  <c r="BM114" i="13"/>
  <c r="BM115" i="13"/>
  <c r="BM116" i="13"/>
  <c r="BM117" i="13"/>
  <c r="BM118" i="13"/>
  <c r="BM119" i="13"/>
  <c r="BM120" i="13"/>
  <c r="BM121" i="13"/>
  <c r="BM122" i="13"/>
  <c r="BM123" i="13"/>
  <c r="BM124" i="13"/>
  <c r="BM125" i="13"/>
  <c r="BM126" i="13"/>
  <c r="BM127" i="13"/>
  <c r="BM128" i="13"/>
  <c r="BM129" i="13"/>
  <c r="BM130" i="13"/>
  <c r="BM131" i="13"/>
  <c r="BM132" i="13"/>
  <c r="BM133" i="13"/>
  <c r="BM134" i="13"/>
  <c r="BM135" i="13"/>
  <c r="BM136" i="13"/>
  <c r="BM137" i="13"/>
  <c r="BM138" i="13"/>
  <c r="BM139" i="13"/>
  <c r="BM140" i="13"/>
  <c r="BM141" i="13"/>
  <c r="BM142" i="13"/>
  <c r="BM143" i="13"/>
  <c r="BM144" i="13"/>
  <c r="BM145" i="13"/>
  <c r="BM146" i="13"/>
  <c r="BM147" i="13"/>
  <c r="BM148" i="13"/>
  <c r="BM149" i="13"/>
  <c r="BM150" i="13"/>
  <c r="BM151" i="13"/>
  <c r="BM152" i="13"/>
  <c r="BM153" i="13"/>
  <c r="BM154" i="13"/>
  <c r="BM155" i="13"/>
  <c r="BM156" i="13"/>
  <c r="BM157" i="13"/>
  <c r="BM158" i="13"/>
  <c r="BM159" i="13"/>
  <c r="BM160" i="13"/>
  <c r="BM161" i="13"/>
  <c r="BM162" i="13"/>
  <c r="BM163" i="13"/>
  <c r="BM164" i="13"/>
  <c r="BM165" i="13"/>
  <c r="BM166" i="13"/>
  <c r="BM167" i="13"/>
  <c r="BM168" i="13"/>
  <c r="BM169" i="13"/>
  <c r="BM170" i="13"/>
  <c r="BM171" i="13"/>
  <c r="BM172" i="13"/>
  <c r="BM173" i="13"/>
  <c r="BM174" i="13"/>
  <c r="BM175" i="13"/>
  <c r="BM176" i="13"/>
  <c r="BM177" i="13"/>
  <c r="BM178" i="13"/>
  <c r="BM179" i="13"/>
  <c r="BM180" i="13"/>
  <c r="BM181" i="13"/>
  <c r="BM182" i="13"/>
  <c r="BM183" i="13"/>
  <c r="BM184" i="13"/>
  <c r="BM185" i="13"/>
  <c r="BM186" i="13"/>
  <c r="BM187" i="13"/>
  <c r="BM188" i="13"/>
  <c r="BM189" i="13"/>
  <c r="BM190" i="13"/>
  <c r="BM191" i="13"/>
  <c r="BM192" i="13"/>
  <c r="BM193" i="13"/>
  <c r="BM194" i="13"/>
  <c r="BM195" i="13"/>
  <c r="BM196" i="13"/>
  <c r="BM197" i="13"/>
  <c r="BM198" i="13"/>
  <c r="BM199" i="13"/>
  <c r="BM200" i="13"/>
  <c r="BM201" i="13"/>
  <c r="BM202" i="13"/>
  <c r="BM203" i="13"/>
  <c r="BM204" i="13"/>
  <c r="BM205" i="13"/>
  <c r="BM206" i="13"/>
  <c r="BM207" i="13"/>
  <c r="BM208" i="13"/>
  <c r="BM209" i="13"/>
  <c r="BM210" i="13"/>
  <c r="BM211" i="13"/>
  <c r="BM212" i="13"/>
  <c r="BM213" i="13"/>
  <c r="BM214" i="13"/>
  <c r="BM215" i="13"/>
  <c r="BM216" i="13"/>
  <c r="BM217" i="13"/>
  <c r="BM218" i="13"/>
  <c r="BM219" i="13"/>
  <c r="BM220" i="13"/>
  <c r="BM221" i="13"/>
  <c r="BM222" i="13"/>
  <c r="BM223" i="13"/>
  <c r="BM224" i="13"/>
  <c r="BM225" i="13"/>
  <c r="BM226" i="13"/>
  <c r="BM227" i="13"/>
  <c r="BM228" i="13"/>
  <c r="BM229" i="13"/>
  <c r="BM230" i="13"/>
  <c r="BM231" i="13"/>
  <c r="BM232" i="13"/>
  <c r="BM233" i="13"/>
  <c r="BM234" i="13"/>
  <c r="BM235" i="13"/>
  <c r="BM236" i="13"/>
  <c r="BM237" i="13"/>
  <c r="BM238" i="13"/>
  <c r="BM239" i="13"/>
  <c r="BM240" i="13"/>
  <c r="BM241" i="13"/>
  <c r="BM242" i="13"/>
  <c r="BM243" i="13"/>
  <c r="BM244" i="13"/>
  <c r="BM245" i="13"/>
  <c r="BM246" i="13"/>
  <c r="BM247" i="13"/>
  <c r="BM248" i="13"/>
  <c r="BM249" i="13"/>
  <c r="BM250" i="13"/>
  <c r="BM251" i="13"/>
  <c r="BM252" i="13"/>
  <c r="BM253" i="13"/>
  <c r="BM254" i="13"/>
  <c r="BM255" i="13"/>
  <c r="BM256" i="13"/>
  <c r="BM257" i="13"/>
  <c r="BM258" i="13"/>
  <c r="BM259" i="13"/>
  <c r="BM3" i="13"/>
  <c r="BL4" i="13" a="1"/>
  <c r="BL4" i="13" s="1"/>
  <c r="BL5" i="13" a="1"/>
  <c r="BL5" i="13" s="1"/>
  <c r="BL6" i="13" a="1"/>
  <c r="BL6" i="13" s="1"/>
  <c r="BL7" i="13" a="1"/>
  <c r="BL7" i="13" s="1"/>
  <c r="BL8" i="13" a="1"/>
  <c r="BL8" i="13" s="1"/>
  <c r="BL9" i="13" a="1"/>
  <c r="BL9" i="13" s="1"/>
  <c r="BL10" i="13" a="1"/>
  <c r="BL10" i="13" s="1"/>
  <c r="BL11" i="13" a="1"/>
  <c r="BL11" i="13" s="1"/>
  <c r="BL12" i="13" a="1"/>
  <c r="BL12" i="13" s="1"/>
  <c r="BL13" i="13" a="1"/>
  <c r="BL13" i="13" s="1"/>
  <c r="BL14" i="13" a="1"/>
  <c r="BL14" i="13" s="1"/>
  <c r="BL15" i="13" a="1"/>
  <c r="BL15" i="13" s="1"/>
  <c r="BL16" i="13" a="1"/>
  <c r="BL16" i="13" s="1"/>
  <c r="BL17" i="13" a="1"/>
  <c r="BL17" i="13" s="1"/>
  <c r="BL18" i="13" a="1"/>
  <c r="BL18" i="13" s="1"/>
  <c r="BL19" i="13" a="1"/>
  <c r="BL19" i="13" s="1"/>
  <c r="BL20" i="13" a="1"/>
  <c r="BL20" i="13" s="1"/>
  <c r="BL21" i="13" a="1"/>
  <c r="BL21" i="13" s="1"/>
  <c r="BL22" i="13" a="1"/>
  <c r="BL22" i="13" s="1"/>
  <c r="BL23" i="13" a="1"/>
  <c r="BL23" i="13" s="1"/>
  <c r="BL24" i="13" a="1"/>
  <c r="BL24" i="13" s="1"/>
  <c r="BL25" i="13" a="1"/>
  <c r="BL25" i="13" s="1"/>
  <c r="BL26" i="13" a="1"/>
  <c r="BL26" i="13" s="1"/>
  <c r="BL27" i="13" a="1"/>
  <c r="BL27" i="13" s="1"/>
  <c r="BL28" i="13" a="1"/>
  <c r="BL28" i="13" s="1"/>
  <c r="BL29" i="13" a="1"/>
  <c r="BL29" i="13" s="1"/>
  <c r="BL30" i="13" a="1"/>
  <c r="BL30" i="13" s="1"/>
  <c r="BL31" i="13" a="1"/>
  <c r="BL31" i="13" s="1"/>
  <c r="BL32" i="13" a="1"/>
  <c r="BL32" i="13" s="1"/>
  <c r="BL33" i="13" a="1"/>
  <c r="BL33" i="13" s="1"/>
  <c r="BL34" i="13" a="1"/>
  <c r="BL34" i="13" s="1"/>
  <c r="BL35" i="13" a="1"/>
  <c r="BL35" i="13" s="1"/>
  <c r="BL36" i="13" a="1"/>
  <c r="BL36" i="13" s="1"/>
  <c r="BL37" i="13" a="1"/>
  <c r="BL37" i="13" s="1"/>
  <c r="BL38" i="13" a="1"/>
  <c r="BL38" i="13" s="1"/>
  <c r="BL39" i="13" a="1"/>
  <c r="BL39" i="13" s="1"/>
  <c r="BL40" i="13" a="1"/>
  <c r="BL40" i="13" s="1"/>
  <c r="BL41" i="13" a="1"/>
  <c r="BL41" i="13" s="1"/>
  <c r="BL42" i="13" a="1"/>
  <c r="BL42" i="13" s="1"/>
  <c r="BL43" i="13" a="1"/>
  <c r="BL43" i="13" s="1"/>
  <c r="BL44" i="13" a="1"/>
  <c r="BL44" i="13" s="1"/>
  <c r="BL45" i="13" a="1"/>
  <c r="BL45" i="13" s="1"/>
  <c r="BL46" i="13" a="1"/>
  <c r="BL46" i="13" s="1"/>
  <c r="BL47" i="13" a="1"/>
  <c r="BL47" i="13" s="1"/>
  <c r="BL48" i="13" a="1"/>
  <c r="BL48" i="13" s="1"/>
  <c r="BL49" i="13" a="1"/>
  <c r="BL49" i="13" s="1"/>
  <c r="BL50" i="13" a="1"/>
  <c r="BL50" i="13" s="1"/>
  <c r="BL51" i="13" a="1"/>
  <c r="BL51" i="13" s="1"/>
  <c r="BL52" i="13" a="1"/>
  <c r="BL52" i="13" s="1"/>
  <c r="BL53" i="13" a="1"/>
  <c r="BL53" i="13" s="1"/>
  <c r="BL54" i="13" a="1"/>
  <c r="BL54" i="13" s="1"/>
  <c r="BL55" i="13" a="1"/>
  <c r="BL55" i="13" s="1"/>
  <c r="BL56" i="13" a="1"/>
  <c r="BL56" i="13" s="1"/>
  <c r="BL57" i="13" a="1"/>
  <c r="BL57" i="13" s="1"/>
  <c r="BL58" i="13" a="1"/>
  <c r="BL58" i="13" s="1"/>
  <c r="BL59" i="13" a="1"/>
  <c r="BL59" i="13" s="1"/>
  <c r="BL60" i="13" a="1"/>
  <c r="BL60" i="13" s="1"/>
  <c r="BL61" i="13" a="1"/>
  <c r="BL61" i="13" s="1"/>
  <c r="BL62" i="13" a="1"/>
  <c r="BL62" i="13" s="1"/>
  <c r="BL63" i="13" a="1"/>
  <c r="BL63" i="13" s="1"/>
  <c r="BL64" i="13" a="1"/>
  <c r="BL64" i="13" s="1"/>
  <c r="BL65" i="13" a="1"/>
  <c r="BL65" i="13" s="1"/>
  <c r="BL66" i="13" a="1"/>
  <c r="BL66" i="13" s="1"/>
  <c r="BL67" i="13" a="1"/>
  <c r="BL67" i="13" s="1"/>
  <c r="BL68" i="13" a="1"/>
  <c r="BL68" i="13" s="1"/>
  <c r="BL69" i="13" a="1"/>
  <c r="BL69" i="13" s="1"/>
  <c r="BL70" i="13" a="1"/>
  <c r="BL70" i="13" s="1"/>
  <c r="BL71" i="13" a="1"/>
  <c r="BL71" i="13" s="1"/>
  <c r="BL72" i="13" a="1"/>
  <c r="BL72" i="13" s="1"/>
  <c r="BL73" i="13" a="1"/>
  <c r="BL73" i="13" s="1"/>
  <c r="BL74" i="13" a="1"/>
  <c r="BL74" i="13" s="1"/>
  <c r="BL75" i="13" a="1"/>
  <c r="BL75" i="13" s="1"/>
  <c r="BL76" i="13" a="1"/>
  <c r="BL76" i="13" s="1"/>
  <c r="BL77" i="13" a="1"/>
  <c r="BL77" i="13" s="1"/>
  <c r="BL78" i="13" a="1"/>
  <c r="BL78" i="13" s="1"/>
  <c r="BL79" i="13" a="1"/>
  <c r="BL79" i="13" s="1"/>
  <c r="BL80" i="13" a="1"/>
  <c r="BL80" i="13" s="1"/>
  <c r="BL81" i="13" a="1"/>
  <c r="BL81" i="13" s="1"/>
  <c r="BL82" i="13" a="1"/>
  <c r="BL82" i="13" s="1"/>
  <c r="BL83" i="13" a="1"/>
  <c r="BL83" i="13" s="1"/>
  <c r="BL84" i="13" a="1"/>
  <c r="BL84" i="13" s="1"/>
  <c r="BL85" i="13" a="1"/>
  <c r="BL85" i="13" s="1"/>
  <c r="BL86" i="13" a="1"/>
  <c r="BL86" i="13" s="1"/>
  <c r="BL87" i="13" a="1"/>
  <c r="BL87" i="13" s="1"/>
  <c r="BL88" i="13" a="1"/>
  <c r="BL88" i="13" s="1"/>
  <c r="BL89" i="13" a="1"/>
  <c r="BL89" i="13" s="1"/>
  <c r="BL90" i="13" a="1"/>
  <c r="BL90" i="13" s="1"/>
  <c r="BL91" i="13" a="1"/>
  <c r="BL91" i="13" s="1"/>
  <c r="BL92" i="13" a="1"/>
  <c r="BL92" i="13" s="1"/>
  <c r="BL93" i="13" a="1"/>
  <c r="BL93" i="13" s="1"/>
  <c r="BL94" i="13" a="1"/>
  <c r="BL94" i="13" s="1"/>
  <c r="BL95" i="13" a="1"/>
  <c r="BL95" i="13" s="1"/>
  <c r="BL96" i="13" a="1"/>
  <c r="BL96" i="13" s="1"/>
  <c r="BL97" i="13" a="1"/>
  <c r="BL97" i="13" s="1"/>
  <c r="BL98" i="13" a="1"/>
  <c r="BL98" i="13" s="1"/>
  <c r="BL99" i="13" a="1"/>
  <c r="BL99" i="13" s="1"/>
  <c r="BL100" i="13" a="1"/>
  <c r="BL100" i="13" s="1"/>
  <c r="BL101" i="13" a="1"/>
  <c r="BL101" i="13" s="1"/>
  <c r="BL102" i="13" a="1"/>
  <c r="BL102" i="13" s="1"/>
  <c r="BL103" i="13" a="1"/>
  <c r="BL103" i="13" s="1"/>
  <c r="BL104" i="13" a="1"/>
  <c r="BL104" i="13" s="1"/>
  <c r="BL105" i="13" a="1"/>
  <c r="BL105" i="13" s="1"/>
  <c r="BL106" i="13" a="1"/>
  <c r="BL106" i="13" s="1"/>
  <c r="BL107" i="13" a="1"/>
  <c r="BL107" i="13" s="1"/>
  <c r="BL108" i="13" a="1"/>
  <c r="BL108" i="13" s="1"/>
  <c r="BL109" i="13" a="1"/>
  <c r="BL109" i="13" s="1"/>
  <c r="BL110" i="13" a="1"/>
  <c r="BL110" i="13" s="1"/>
  <c r="BL111" i="13" a="1"/>
  <c r="BL111" i="13" s="1"/>
  <c r="BL112" i="13" a="1"/>
  <c r="BL112" i="13" s="1"/>
  <c r="BL113" i="13" a="1"/>
  <c r="BL113" i="13" s="1"/>
  <c r="BL114" i="13" a="1"/>
  <c r="BL114" i="13" s="1"/>
  <c r="BL115" i="13" a="1"/>
  <c r="BL115" i="13" s="1"/>
  <c r="BL116" i="13" a="1"/>
  <c r="BL116" i="13" s="1"/>
  <c r="BL117" i="13" a="1"/>
  <c r="BL117" i="13" s="1"/>
  <c r="BL118" i="13" a="1"/>
  <c r="BL118" i="13" s="1"/>
  <c r="BL119" i="13" a="1"/>
  <c r="BL119" i="13" s="1"/>
  <c r="BL120" i="13" a="1"/>
  <c r="BL120" i="13" s="1"/>
  <c r="BL121" i="13" a="1"/>
  <c r="BL121" i="13" s="1"/>
  <c r="BL122" i="13" a="1"/>
  <c r="BL122" i="13" s="1"/>
  <c r="BL123" i="13" a="1"/>
  <c r="BL123" i="13" s="1"/>
  <c r="BL124" i="13" a="1"/>
  <c r="BL124" i="13" s="1"/>
  <c r="BL125" i="13" a="1"/>
  <c r="BL125" i="13" s="1"/>
  <c r="BL126" i="13" a="1"/>
  <c r="BL126" i="13" s="1"/>
  <c r="BL127" i="13" a="1"/>
  <c r="BL127" i="13" s="1"/>
  <c r="BL128" i="13" a="1"/>
  <c r="BL128" i="13" s="1"/>
  <c r="BL129" i="13" a="1"/>
  <c r="BL129" i="13" s="1"/>
  <c r="BL130" i="13" a="1"/>
  <c r="BL130" i="13" s="1"/>
  <c r="BL131" i="13" a="1"/>
  <c r="BL131" i="13" s="1"/>
  <c r="BL132" i="13" a="1"/>
  <c r="BL132" i="13" s="1"/>
  <c r="BL133" i="13" a="1"/>
  <c r="BL133" i="13" s="1"/>
  <c r="BL134" i="13" a="1"/>
  <c r="BL134" i="13" s="1"/>
  <c r="BL135" i="13" a="1"/>
  <c r="BL135" i="13" s="1"/>
  <c r="BL136" i="13" a="1"/>
  <c r="BL136" i="13" s="1"/>
  <c r="BL137" i="13" a="1"/>
  <c r="BL137" i="13" s="1"/>
  <c r="BL138" i="13" a="1"/>
  <c r="BL138" i="13" s="1"/>
  <c r="BL139" i="13" a="1"/>
  <c r="BL139" i="13" s="1"/>
  <c r="BL140" i="13" a="1"/>
  <c r="BL140" i="13" s="1"/>
  <c r="BL141" i="13" a="1"/>
  <c r="BL141" i="13" s="1"/>
  <c r="BL142" i="13" a="1"/>
  <c r="BL142" i="13" s="1"/>
  <c r="BL143" i="13" a="1"/>
  <c r="BL143" i="13" s="1"/>
  <c r="BL144" i="13" a="1"/>
  <c r="BL144" i="13" s="1"/>
  <c r="BL145" i="13" a="1"/>
  <c r="BL145" i="13" s="1"/>
  <c r="BL146" i="13" a="1"/>
  <c r="BL146" i="13" s="1"/>
  <c r="BL147" i="13" a="1"/>
  <c r="BL147" i="13" s="1"/>
  <c r="BL148" i="13" a="1"/>
  <c r="BL148" i="13" s="1"/>
  <c r="BL149" i="13" a="1"/>
  <c r="BL149" i="13" s="1"/>
  <c r="BL150" i="13" a="1"/>
  <c r="BL150" i="13" s="1"/>
  <c r="BL151" i="13" a="1"/>
  <c r="BL151" i="13" s="1"/>
  <c r="BL152" i="13" a="1"/>
  <c r="BL152" i="13" s="1"/>
  <c r="BL153" i="13" a="1"/>
  <c r="BL153" i="13" s="1"/>
  <c r="BL154" i="13" a="1"/>
  <c r="BL154" i="13" s="1"/>
  <c r="BL155" i="13" a="1"/>
  <c r="BL155" i="13" s="1"/>
  <c r="BL156" i="13" a="1"/>
  <c r="BL156" i="13" s="1"/>
  <c r="BL157" i="13" a="1"/>
  <c r="BL157" i="13" s="1"/>
  <c r="BL158" i="13" a="1"/>
  <c r="BL158" i="13" s="1"/>
  <c r="BL159" i="13" a="1"/>
  <c r="BL159" i="13" s="1"/>
  <c r="BL160" i="13" a="1"/>
  <c r="BL160" i="13" s="1"/>
  <c r="BL161" i="13" a="1"/>
  <c r="BL161" i="13" s="1"/>
  <c r="BL162" i="13" a="1"/>
  <c r="BL162" i="13" s="1"/>
  <c r="BL163" i="13" a="1"/>
  <c r="BL163" i="13" s="1"/>
  <c r="BL164" i="13" a="1"/>
  <c r="BL164" i="13" s="1"/>
  <c r="BL165" i="13" a="1"/>
  <c r="BL165" i="13" s="1"/>
  <c r="BL166" i="13" a="1"/>
  <c r="BL166" i="13" s="1"/>
  <c r="BL167" i="13" a="1"/>
  <c r="BL167" i="13" s="1"/>
  <c r="BL168" i="13" a="1"/>
  <c r="BL168" i="13" s="1"/>
  <c r="BL169" i="13" a="1"/>
  <c r="BL169" i="13" s="1"/>
  <c r="BL170" i="13" a="1"/>
  <c r="BL170" i="13" s="1"/>
  <c r="BL171" i="13" a="1"/>
  <c r="BL171" i="13" s="1"/>
  <c r="BL172" i="13" a="1"/>
  <c r="BL172" i="13" s="1"/>
  <c r="BL173" i="13" a="1"/>
  <c r="BL173" i="13" s="1"/>
  <c r="BL174" i="13" a="1"/>
  <c r="BL174" i="13" s="1"/>
  <c r="BL175" i="13" a="1"/>
  <c r="BL175" i="13" s="1"/>
  <c r="BL176" i="13" a="1"/>
  <c r="BL176" i="13" s="1"/>
  <c r="BL177" i="13" a="1"/>
  <c r="BL177" i="13" s="1"/>
  <c r="BL178" i="13" a="1"/>
  <c r="BL178" i="13" s="1"/>
  <c r="BL179" i="13" a="1"/>
  <c r="BL179" i="13" s="1"/>
  <c r="BL180" i="13" a="1"/>
  <c r="BL180" i="13" s="1"/>
  <c r="BL181" i="13" a="1"/>
  <c r="BL181" i="13" s="1"/>
  <c r="BL182" i="13" a="1"/>
  <c r="BL182" i="13" s="1"/>
  <c r="BL183" i="13" a="1"/>
  <c r="BL183" i="13" s="1"/>
  <c r="BL184" i="13" a="1"/>
  <c r="BL184" i="13" s="1"/>
  <c r="BL185" i="13" a="1"/>
  <c r="BL185" i="13" s="1"/>
  <c r="BL186" i="13" a="1"/>
  <c r="BL186" i="13" s="1"/>
  <c r="BL187" i="13" a="1"/>
  <c r="BL187" i="13" s="1"/>
  <c r="BL188" i="13" a="1"/>
  <c r="BL188" i="13" s="1"/>
  <c r="BL189" i="13" a="1"/>
  <c r="BL189" i="13" s="1"/>
  <c r="BL190" i="13" a="1"/>
  <c r="BL190" i="13" s="1"/>
  <c r="BL191" i="13" a="1"/>
  <c r="BL191" i="13" s="1"/>
  <c r="BL192" i="13" a="1"/>
  <c r="BL192" i="13" s="1"/>
  <c r="BL193" i="13" a="1"/>
  <c r="BL193" i="13" s="1"/>
  <c r="BL194" i="13" a="1"/>
  <c r="BL194" i="13" s="1"/>
  <c r="BL195" i="13" a="1"/>
  <c r="BL195" i="13" s="1"/>
  <c r="BL196" i="13" a="1"/>
  <c r="BL196" i="13" s="1"/>
  <c r="BL197" i="13" a="1"/>
  <c r="BL197" i="13" s="1"/>
  <c r="BL198" i="13" a="1"/>
  <c r="BL198" i="13" s="1"/>
  <c r="BL199" i="13" a="1"/>
  <c r="BL199" i="13" s="1"/>
  <c r="BL200" i="13" a="1"/>
  <c r="BL200" i="13" s="1"/>
  <c r="BL201" i="13" a="1"/>
  <c r="BL201" i="13" s="1"/>
  <c r="BL202" i="13" a="1"/>
  <c r="BL202" i="13" s="1"/>
  <c r="BL203" i="13" a="1"/>
  <c r="BL203" i="13" s="1"/>
  <c r="BL204" i="13" a="1"/>
  <c r="BL204" i="13" s="1"/>
  <c r="BL205" i="13" a="1"/>
  <c r="BL205" i="13" s="1"/>
  <c r="BL206" i="13" a="1"/>
  <c r="BL206" i="13" s="1"/>
  <c r="BL207" i="13" a="1"/>
  <c r="BL207" i="13" s="1"/>
  <c r="BL208" i="13" a="1"/>
  <c r="BL208" i="13" s="1"/>
  <c r="BL209" i="13" a="1"/>
  <c r="BL209" i="13" s="1"/>
  <c r="BL210" i="13" a="1"/>
  <c r="BL210" i="13" s="1"/>
  <c r="BL211" i="13" a="1"/>
  <c r="BL211" i="13" s="1"/>
  <c r="BL212" i="13" a="1"/>
  <c r="BL212" i="13" s="1"/>
  <c r="BL213" i="13" a="1"/>
  <c r="BL213" i="13" s="1"/>
  <c r="BL214" i="13" a="1"/>
  <c r="BL214" i="13" s="1"/>
  <c r="BL215" i="13" a="1"/>
  <c r="BL215" i="13" s="1"/>
  <c r="BL216" i="13" a="1"/>
  <c r="BL216" i="13" s="1"/>
  <c r="BL217" i="13" a="1"/>
  <c r="BL217" i="13" s="1"/>
  <c r="BL218" i="13" a="1"/>
  <c r="BL218" i="13" s="1"/>
  <c r="BL219" i="13" a="1"/>
  <c r="BL219" i="13" s="1"/>
  <c r="BL220" i="13" a="1"/>
  <c r="BL220" i="13" s="1"/>
  <c r="BL221" i="13" a="1"/>
  <c r="BL221" i="13" s="1"/>
  <c r="BL222" i="13" a="1"/>
  <c r="BL222" i="13" s="1"/>
  <c r="BL223" i="13" a="1"/>
  <c r="BL223" i="13" s="1"/>
  <c r="BL224" i="13" a="1"/>
  <c r="BL224" i="13" s="1"/>
  <c r="BL225" i="13" a="1"/>
  <c r="BL225" i="13" s="1"/>
  <c r="BL226" i="13" a="1"/>
  <c r="BL226" i="13" s="1"/>
  <c r="BL227" i="13" a="1"/>
  <c r="BL227" i="13" s="1"/>
  <c r="BL228" i="13" a="1"/>
  <c r="BL228" i="13" s="1"/>
  <c r="BL229" i="13" a="1"/>
  <c r="BL229" i="13" s="1"/>
  <c r="BL230" i="13" a="1"/>
  <c r="BL230" i="13" s="1"/>
  <c r="BL231" i="13" a="1"/>
  <c r="BL231" i="13" s="1"/>
  <c r="BL232" i="13" a="1"/>
  <c r="BL232" i="13" s="1"/>
  <c r="BL233" i="13" a="1"/>
  <c r="BL233" i="13" s="1"/>
  <c r="BL234" i="13" a="1"/>
  <c r="BL234" i="13" s="1"/>
  <c r="BL235" i="13" a="1"/>
  <c r="BL235" i="13" s="1"/>
  <c r="BL236" i="13" a="1"/>
  <c r="BL236" i="13" s="1"/>
  <c r="BL237" i="13" a="1"/>
  <c r="BL237" i="13" s="1"/>
  <c r="BL238" i="13" a="1"/>
  <c r="BL238" i="13" s="1"/>
  <c r="BL239" i="13" a="1"/>
  <c r="BL239" i="13" s="1"/>
  <c r="BL240" i="13" a="1"/>
  <c r="BL240" i="13" s="1"/>
  <c r="BL241" i="13" a="1"/>
  <c r="BL241" i="13" s="1"/>
  <c r="BL242" i="13" a="1"/>
  <c r="BL242" i="13" s="1"/>
  <c r="BL243" i="13" a="1"/>
  <c r="BL243" i="13" s="1"/>
  <c r="BL244" i="13" a="1"/>
  <c r="BL244" i="13" s="1"/>
  <c r="BL245" i="13" a="1"/>
  <c r="BL245" i="13" s="1"/>
  <c r="BL246" i="13" a="1"/>
  <c r="BL246" i="13" s="1"/>
  <c r="BL247" i="13" a="1"/>
  <c r="BL247" i="13" s="1"/>
  <c r="BL248" i="13" a="1"/>
  <c r="BL248" i="13" s="1"/>
  <c r="BL249" i="13" a="1"/>
  <c r="BL249" i="13" s="1"/>
  <c r="BL250" i="13" a="1"/>
  <c r="BL250" i="13" s="1"/>
  <c r="BL251" i="13" a="1"/>
  <c r="BL251" i="13" s="1"/>
  <c r="BL252" i="13" a="1"/>
  <c r="BL252" i="13" s="1"/>
  <c r="BL253" i="13" a="1"/>
  <c r="BL253" i="13" s="1"/>
  <c r="BL254" i="13" a="1"/>
  <c r="BL254" i="13" s="1"/>
  <c r="BL255" i="13" a="1"/>
  <c r="BL255" i="13" s="1"/>
  <c r="BL256" i="13" a="1"/>
  <c r="BL256" i="13" s="1"/>
  <c r="BL257" i="13" a="1"/>
  <c r="BL257" i="13" s="1"/>
  <c r="BL258" i="13" a="1"/>
  <c r="BL258" i="13" s="1"/>
  <c r="BL259" i="13" a="1"/>
  <c r="BL259" i="13" s="1"/>
  <c r="BL3" i="13" a="1"/>
  <c r="BL3" i="13" s="1"/>
  <c r="BK4" i="13" a="1"/>
  <c r="BK4" i="13" s="1"/>
  <c r="BK5" i="13" a="1"/>
  <c r="BK5" i="13" s="1"/>
  <c r="BK6" i="13" a="1"/>
  <c r="BK6" i="13" s="1"/>
  <c r="BK7" i="13" a="1"/>
  <c r="BK7" i="13" s="1"/>
  <c r="BK8" i="13" a="1"/>
  <c r="BK8" i="13" s="1"/>
  <c r="BK9" i="13" a="1"/>
  <c r="BK9" i="13" s="1"/>
  <c r="BK10" i="13" a="1"/>
  <c r="BK10" i="13" s="1"/>
  <c r="BK11" i="13" a="1"/>
  <c r="BK11" i="13" s="1"/>
  <c r="BK12" i="13" a="1"/>
  <c r="BK12" i="13" s="1"/>
  <c r="BK13" i="13" a="1"/>
  <c r="BK13" i="13" s="1"/>
  <c r="BK14" i="13" a="1"/>
  <c r="BK14" i="13" s="1"/>
  <c r="BK15" i="13" a="1"/>
  <c r="BK15" i="13" s="1"/>
  <c r="BK16" i="13" a="1"/>
  <c r="BK16" i="13" s="1"/>
  <c r="BK17" i="13" a="1"/>
  <c r="BK17" i="13" s="1"/>
  <c r="BK18" i="13" a="1"/>
  <c r="BK18" i="13" s="1"/>
  <c r="BK19" i="13" a="1"/>
  <c r="BK19" i="13" s="1"/>
  <c r="BK20" i="13" a="1"/>
  <c r="BK20" i="13" s="1"/>
  <c r="BK21" i="13" a="1"/>
  <c r="BK21" i="13" s="1"/>
  <c r="BK22" i="13" a="1"/>
  <c r="BK22" i="13" s="1"/>
  <c r="BK23" i="13" a="1"/>
  <c r="BK23" i="13" s="1"/>
  <c r="BK24" i="13" a="1"/>
  <c r="BK24" i="13" s="1"/>
  <c r="BK25" i="13" a="1"/>
  <c r="BK25" i="13" s="1"/>
  <c r="BK26" i="13" a="1"/>
  <c r="BK26" i="13" s="1"/>
  <c r="BK27" i="13" a="1"/>
  <c r="BK27" i="13" s="1"/>
  <c r="BK28" i="13" a="1"/>
  <c r="BK28" i="13" s="1"/>
  <c r="BK29" i="13" a="1"/>
  <c r="BK29" i="13" s="1"/>
  <c r="BK30" i="13" a="1"/>
  <c r="BK30" i="13" s="1"/>
  <c r="BK31" i="13" a="1"/>
  <c r="BK31" i="13" s="1"/>
  <c r="BK32" i="13" a="1"/>
  <c r="BK32" i="13" s="1"/>
  <c r="BK33" i="13" a="1"/>
  <c r="BK33" i="13" s="1"/>
  <c r="BK34" i="13" a="1"/>
  <c r="BK34" i="13" s="1"/>
  <c r="BK35" i="13" a="1"/>
  <c r="BK35" i="13" s="1"/>
  <c r="BK36" i="13" a="1"/>
  <c r="BK36" i="13" s="1"/>
  <c r="BK37" i="13" a="1"/>
  <c r="BK37" i="13" s="1"/>
  <c r="BK38" i="13" a="1"/>
  <c r="BK38" i="13" s="1"/>
  <c r="BK39" i="13" a="1"/>
  <c r="BK39" i="13" s="1"/>
  <c r="BK40" i="13" a="1"/>
  <c r="BK40" i="13" s="1"/>
  <c r="BK41" i="13" a="1"/>
  <c r="BK41" i="13" s="1"/>
  <c r="BK42" i="13" a="1"/>
  <c r="BK42" i="13" s="1"/>
  <c r="BK43" i="13" a="1"/>
  <c r="BK43" i="13" s="1"/>
  <c r="BK44" i="13" a="1"/>
  <c r="BK44" i="13" s="1"/>
  <c r="BK45" i="13" a="1"/>
  <c r="BK45" i="13" s="1"/>
  <c r="BK46" i="13" a="1"/>
  <c r="BK46" i="13" s="1"/>
  <c r="BK47" i="13" a="1"/>
  <c r="BK47" i="13" s="1"/>
  <c r="BK48" i="13" a="1"/>
  <c r="BK48" i="13" s="1"/>
  <c r="BK49" i="13" a="1"/>
  <c r="BK49" i="13" s="1"/>
  <c r="BK50" i="13" a="1"/>
  <c r="BK50" i="13" s="1"/>
  <c r="BK51" i="13" a="1"/>
  <c r="BK51" i="13" s="1"/>
  <c r="BK52" i="13" a="1"/>
  <c r="BK52" i="13" s="1"/>
  <c r="BK53" i="13" a="1"/>
  <c r="BK53" i="13" s="1"/>
  <c r="BK54" i="13" a="1"/>
  <c r="BK54" i="13" s="1"/>
  <c r="BK55" i="13" a="1"/>
  <c r="BK55" i="13" s="1"/>
  <c r="BK56" i="13" a="1"/>
  <c r="BK56" i="13" s="1"/>
  <c r="BK57" i="13" a="1"/>
  <c r="BK57" i="13" s="1"/>
  <c r="BK58" i="13" a="1"/>
  <c r="BK58" i="13" s="1"/>
  <c r="BK59" i="13" a="1"/>
  <c r="BK59" i="13" s="1"/>
  <c r="BK60" i="13" a="1"/>
  <c r="BK60" i="13" s="1"/>
  <c r="BK61" i="13" a="1"/>
  <c r="BK61" i="13" s="1"/>
  <c r="BK62" i="13" a="1"/>
  <c r="BK62" i="13" s="1"/>
  <c r="BK63" i="13" a="1"/>
  <c r="BK63" i="13" s="1"/>
  <c r="BK64" i="13" a="1"/>
  <c r="BK64" i="13" s="1"/>
  <c r="BK65" i="13" a="1"/>
  <c r="BK65" i="13" s="1"/>
  <c r="BK66" i="13" a="1"/>
  <c r="BK66" i="13" s="1"/>
  <c r="BK67" i="13" a="1"/>
  <c r="BK67" i="13" s="1"/>
  <c r="BK68" i="13" a="1"/>
  <c r="BK68" i="13" s="1"/>
  <c r="BK69" i="13" a="1"/>
  <c r="BK69" i="13" s="1"/>
  <c r="BK70" i="13" a="1"/>
  <c r="BK70" i="13" s="1"/>
  <c r="BK71" i="13" a="1"/>
  <c r="BK71" i="13" s="1"/>
  <c r="BK72" i="13" a="1"/>
  <c r="BK72" i="13" s="1"/>
  <c r="BK73" i="13" a="1"/>
  <c r="BK73" i="13" s="1"/>
  <c r="BK74" i="13" a="1"/>
  <c r="BK74" i="13" s="1"/>
  <c r="BK75" i="13" a="1"/>
  <c r="BK75" i="13" s="1"/>
  <c r="BK76" i="13" a="1"/>
  <c r="BK76" i="13" s="1"/>
  <c r="BK77" i="13" a="1"/>
  <c r="BK77" i="13" s="1"/>
  <c r="BK78" i="13" a="1"/>
  <c r="BK78" i="13" s="1"/>
  <c r="BK79" i="13" a="1"/>
  <c r="BK79" i="13" s="1"/>
  <c r="BK80" i="13" a="1"/>
  <c r="BK80" i="13" s="1"/>
  <c r="BK81" i="13" a="1"/>
  <c r="BK81" i="13" s="1"/>
  <c r="BK82" i="13" a="1"/>
  <c r="BK82" i="13" s="1"/>
  <c r="BK83" i="13" a="1"/>
  <c r="BK83" i="13" s="1"/>
  <c r="BK84" i="13" a="1"/>
  <c r="BK84" i="13" s="1"/>
  <c r="BK85" i="13" a="1"/>
  <c r="BK85" i="13" s="1"/>
  <c r="BK86" i="13" a="1"/>
  <c r="BK86" i="13" s="1"/>
  <c r="BK87" i="13" a="1"/>
  <c r="BK87" i="13" s="1"/>
  <c r="BK88" i="13" a="1"/>
  <c r="BK88" i="13" s="1"/>
  <c r="BK89" i="13" a="1"/>
  <c r="BK89" i="13" s="1"/>
  <c r="BK90" i="13" a="1"/>
  <c r="BK90" i="13" s="1"/>
  <c r="BK91" i="13" a="1"/>
  <c r="BK91" i="13" s="1"/>
  <c r="BK92" i="13" a="1"/>
  <c r="BK92" i="13" s="1"/>
  <c r="BK93" i="13" a="1"/>
  <c r="BK93" i="13" s="1"/>
  <c r="BK94" i="13" a="1"/>
  <c r="BK94" i="13" s="1"/>
  <c r="BK95" i="13" a="1"/>
  <c r="BK95" i="13" s="1"/>
  <c r="BK96" i="13" a="1"/>
  <c r="BK96" i="13" s="1"/>
  <c r="BK97" i="13" a="1"/>
  <c r="BK97" i="13" s="1"/>
  <c r="BK98" i="13" a="1"/>
  <c r="BK98" i="13" s="1"/>
  <c r="BK99" i="13" a="1"/>
  <c r="BK99" i="13" s="1"/>
  <c r="BK100" i="13" a="1"/>
  <c r="BK100" i="13" s="1"/>
  <c r="BK101" i="13" a="1"/>
  <c r="BK101" i="13" s="1"/>
  <c r="BK102" i="13" a="1"/>
  <c r="BK102" i="13" s="1"/>
  <c r="BK103" i="13" a="1"/>
  <c r="BK103" i="13" s="1"/>
  <c r="BK104" i="13" a="1"/>
  <c r="BK104" i="13" s="1"/>
  <c r="BK105" i="13" a="1"/>
  <c r="BK105" i="13" s="1"/>
  <c r="BK106" i="13" a="1"/>
  <c r="BK106" i="13" s="1"/>
  <c r="BK107" i="13" a="1"/>
  <c r="BK107" i="13" s="1"/>
  <c r="BK108" i="13" a="1"/>
  <c r="BK108" i="13" s="1"/>
  <c r="BK109" i="13" a="1"/>
  <c r="BK109" i="13" s="1"/>
  <c r="BK110" i="13" a="1"/>
  <c r="BK110" i="13" s="1"/>
  <c r="BK111" i="13" a="1"/>
  <c r="BK111" i="13" s="1"/>
  <c r="BK112" i="13" a="1"/>
  <c r="BK112" i="13" s="1"/>
  <c r="BK113" i="13" a="1"/>
  <c r="BK113" i="13" s="1"/>
  <c r="BK114" i="13" a="1"/>
  <c r="BK114" i="13" s="1"/>
  <c r="BK115" i="13" a="1"/>
  <c r="BK115" i="13" s="1"/>
  <c r="BK116" i="13" a="1"/>
  <c r="BK116" i="13" s="1"/>
  <c r="BK117" i="13" a="1"/>
  <c r="BK117" i="13" s="1"/>
  <c r="BK118" i="13" a="1"/>
  <c r="BK118" i="13" s="1"/>
  <c r="BK119" i="13" a="1"/>
  <c r="BK119" i="13" s="1"/>
  <c r="BK120" i="13" a="1"/>
  <c r="BK120" i="13" s="1"/>
  <c r="BK121" i="13" a="1"/>
  <c r="BK121" i="13" s="1"/>
  <c r="BK122" i="13" a="1"/>
  <c r="BK122" i="13" s="1"/>
  <c r="BK123" i="13" a="1"/>
  <c r="BK123" i="13" s="1"/>
  <c r="BK124" i="13" a="1"/>
  <c r="BK124" i="13" s="1"/>
  <c r="BK125" i="13" a="1"/>
  <c r="BK125" i="13" s="1"/>
  <c r="BK126" i="13" a="1"/>
  <c r="BK126" i="13" s="1"/>
  <c r="BK127" i="13" a="1"/>
  <c r="BK127" i="13" s="1"/>
  <c r="BK128" i="13" a="1"/>
  <c r="BK128" i="13" s="1"/>
  <c r="BK129" i="13" a="1"/>
  <c r="BK129" i="13" s="1"/>
  <c r="BK130" i="13" a="1"/>
  <c r="BK130" i="13" s="1"/>
  <c r="BK131" i="13" a="1"/>
  <c r="BK131" i="13" s="1"/>
  <c r="BK132" i="13" a="1"/>
  <c r="BK132" i="13" s="1"/>
  <c r="BK133" i="13" a="1"/>
  <c r="BK133" i="13" s="1"/>
  <c r="BK134" i="13" a="1"/>
  <c r="BK134" i="13" s="1"/>
  <c r="BK135" i="13" a="1"/>
  <c r="BK135" i="13" s="1"/>
  <c r="BK136" i="13" a="1"/>
  <c r="BK136" i="13" s="1"/>
  <c r="BK137" i="13" a="1"/>
  <c r="BK137" i="13" s="1"/>
  <c r="BK138" i="13" a="1"/>
  <c r="BK138" i="13" s="1"/>
  <c r="BK139" i="13" a="1"/>
  <c r="BK139" i="13" s="1"/>
  <c r="BK140" i="13" a="1"/>
  <c r="BK140" i="13" s="1"/>
  <c r="BK141" i="13" a="1"/>
  <c r="BK141" i="13" s="1"/>
  <c r="BK142" i="13" a="1"/>
  <c r="BK142" i="13" s="1"/>
  <c r="BK143" i="13" a="1"/>
  <c r="BK143" i="13" s="1"/>
  <c r="BK144" i="13" a="1"/>
  <c r="BK144" i="13" s="1"/>
  <c r="BK145" i="13" a="1"/>
  <c r="BK145" i="13" s="1"/>
  <c r="BK146" i="13" a="1"/>
  <c r="BK146" i="13" s="1"/>
  <c r="BK147" i="13" a="1"/>
  <c r="BK147" i="13" s="1"/>
  <c r="BK148" i="13" a="1"/>
  <c r="BK148" i="13" s="1"/>
  <c r="BK149" i="13" a="1"/>
  <c r="BK149" i="13" s="1"/>
  <c r="BK150" i="13" a="1"/>
  <c r="BK150" i="13" s="1"/>
  <c r="BK151" i="13" a="1"/>
  <c r="BK151" i="13" s="1"/>
  <c r="BK152" i="13" a="1"/>
  <c r="BK152" i="13" s="1"/>
  <c r="BK153" i="13" a="1"/>
  <c r="BK153" i="13" s="1"/>
  <c r="BK154" i="13" a="1"/>
  <c r="BK154" i="13" s="1"/>
  <c r="BK155" i="13" a="1"/>
  <c r="BK155" i="13" s="1"/>
  <c r="BK156" i="13" a="1"/>
  <c r="BK156" i="13" s="1"/>
  <c r="BK157" i="13" a="1"/>
  <c r="BK157" i="13" s="1"/>
  <c r="BK158" i="13" a="1"/>
  <c r="BK158" i="13" s="1"/>
  <c r="BK159" i="13" a="1"/>
  <c r="BK159" i="13" s="1"/>
  <c r="BK160" i="13" a="1"/>
  <c r="BK160" i="13" s="1"/>
  <c r="BK161" i="13" a="1"/>
  <c r="BK161" i="13" s="1"/>
  <c r="BK162" i="13" a="1"/>
  <c r="BK162" i="13" s="1"/>
  <c r="BK163" i="13" a="1"/>
  <c r="BK163" i="13" s="1"/>
  <c r="BK164" i="13" a="1"/>
  <c r="BK164" i="13" s="1"/>
  <c r="BK165" i="13" a="1"/>
  <c r="BK165" i="13" s="1"/>
  <c r="BK166" i="13" a="1"/>
  <c r="BK166" i="13" s="1"/>
  <c r="BK167" i="13" a="1"/>
  <c r="BK167" i="13" s="1"/>
  <c r="BK168" i="13" a="1"/>
  <c r="BK168" i="13" s="1"/>
  <c r="BK169" i="13" a="1"/>
  <c r="BK169" i="13" s="1"/>
  <c r="BK170" i="13" a="1"/>
  <c r="BK170" i="13" s="1"/>
  <c r="BK171" i="13" a="1"/>
  <c r="BK171" i="13" s="1"/>
  <c r="BK172" i="13" a="1"/>
  <c r="BK172" i="13" s="1"/>
  <c r="BK173" i="13" a="1"/>
  <c r="BK173" i="13" s="1"/>
  <c r="BK174" i="13" a="1"/>
  <c r="BK174" i="13" s="1"/>
  <c r="BK175" i="13" a="1"/>
  <c r="BK175" i="13" s="1"/>
  <c r="BK176" i="13" a="1"/>
  <c r="BK176" i="13" s="1"/>
  <c r="BK177" i="13" a="1"/>
  <c r="BK177" i="13" s="1"/>
  <c r="BK178" i="13" a="1"/>
  <c r="BK178" i="13" s="1"/>
  <c r="BK179" i="13" a="1"/>
  <c r="BK179" i="13" s="1"/>
  <c r="BK180" i="13" a="1"/>
  <c r="BK180" i="13" s="1"/>
  <c r="BK181" i="13" a="1"/>
  <c r="BK181" i="13" s="1"/>
  <c r="BK182" i="13" a="1"/>
  <c r="BK182" i="13" s="1"/>
  <c r="BK183" i="13" a="1"/>
  <c r="BK183" i="13" s="1"/>
  <c r="BK184" i="13" a="1"/>
  <c r="BK184" i="13" s="1"/>
  <c r="BK185" i="13" a="1"/>
  <c r="BK185" i="13" s="1"/>
  <c r="BK186" i="13" a="1"/>
  <c r="BK186" i="13" s="1"/>
  <c r="BK187" i="13" a="1"/>
  <c r="BK187" i="13" s="1"/>
  <c r="BK188" i="13" a="1"/>
  <c r="BK188" i="13" s="1"/>
  <c r="BK189" i="13" a="1"/>
  <c r="BK189" i="13" s="1"/>
  <c r="BK190" i="13" a="1"/>
  <c r="BK190" i="13" s="1"/>
  <c r="BK191" i="13" a="1"/>
  <c r="BK191" i="13" s="1"/>
  <c r="BK192" i="13" a="1"/>
  <c r="BK192" i="13" s="1"/>
  <c r="BK193" i="13" a="1"/>
  <c r="BK193" i="13" s="1"/>
  <c r="BK194" i="13" a="1"/>
  <c r="BK194" i="13" s="1"/>
  <c r="BK195" i="13" a="1"/>
  <c r="BK195" i="13" s="1"/>
  <c r="BK196" i="13" a="1"/>
  <c r="BK196" i="13" s="1"/>
  <c r="BK197" i="13" a="1"/>
  <c r="BK197" i="13" s="1"/>
  <c r="BK198" i="13" a="1"/>
  <c r="BK198" i="13" s="1"/>
  <c r="BK199" i="13" a="1"/>
  <c r="BK199" i="13" s="1"/>
  <c r="BK200" i="13" a="1"/>
  <c r="BK200" i="13" s="1"/>
  <c r="BK201" i="13" a="1"/>
  <c r="BK201" i="13" s="1"/>
  <c r="BK202" i="13" a="1"/>
  <c r="BK202" i="13" s="1"/>
  <c r="BK203" i="13" a="1"/>
  <c r="BK203" i="13" s="1"/>
  <c r="BK204" i="13" a="1"/>
  <c r="BK204" i="13" s="1"/>
  <c r="BK205" i="13" a="1"/>
  <c r="BK205" i="13" s="1"/>
  <c r="BK206" i="13" a="1"/>
  <c r="BK206" i="13" s="1"/>
  <c r="BK207" i="13" a="1"/>
  <c r="BK207" i="13" s="1"/>
  <c r="BK208" i="13" a="1"/>
  <c r="BK208" i="13" s="1"/>
  <c r="BK209" i="13" a="1"/>
  <c r="BK209" i="13" s="1"/>
  <c r="BK210" i="13" a="1"/>
  <c r="BK210" i="13" s="1"/>
  <c r="BK211" i="13" a="1"/>
  <c r="BK211" i="13" s="1"/>
  <c r="BK212" i="13" a="1"/>
  <c r="BK212" i="13" s="1"/>
  <c r="BK213" i="13" a="1"/>
  <c r="BK213" i="13" s="1"/>
  <c r="BK214" i="13" a="1"/>
  <c r="BK214" i="13" s="1"/>
  <c r="BK215" i="13" a="1"/>
  <c r="BK215" i="13" s="1"/>
  <c r="BK216" i="13" a="1"/>
  <c r="BK216" i="13" s="1"/>
  <c r="BK217" i="13" a="1"/>
  <c r="BK217" i="13" s="1"/>
  <c r="BK218" i="13" a="1"/>
  <c r="BK218" i="13" s="1"/>
  <c r="BK219" i="13" a="1"/>
  <c r="BK219" i="13" s="1"/>
  <c r="BK220" i="13" a="1"/>
  <c r="BK220" i="13" s="1"/>
  <c r="BK221" i="13" a="1"/>
  <c r="BK221" i="13" s="1"/>
  <c r="BK222" i="13" a="1"/>
  <c r="BK222" i="13" s="1"/>
  <c r="BK223" i="13" a="1"/>
  <c r="BK223" i="13" s="1"/>
  <c r="BK224" i="13" a="1"/>
  <c r="BK224" i="13" s="1"/>
  <c r="BK225" i="13" a="1"/>
  <c r="BK225" i="13" s="1"/>
  <c r="BK226" i="13" a="1"/>
  <c r="BK226" i="13" s="1"/>
  <c r="BK227" i="13" a="1"/>
  <c r="BK227" i="13" s="1"/>
  <c r="BK228" i="13" a="1"/>
  <c r="BK228" i="13" s="1"/>
  <c r="BK229" i="13" a="1"/>
  <c r="BK229" i="13" s="1"/>
  <c r="BK230" i="13" a="1"/>
  <c r="BK230" i="13" s="1"/>
  <c r="BK231" i="13" a="1"/>
  <c r="BK231" i="13" s="1"/>
  <c r="BK232" i="13" a="1"/>
  <c r="BK232" i="13" s="1"/>
  <c r="BK233" i="13" a="1"/>
  <c r="BK233" i="13" s="1"/>
  <c r="BK234" i="13" a="1"/>
  <c r="BK234" i="13" s="1"/>
  <c r="BK235" i="13" a="1"/>
  <c r="BK235" i="13" s="1"/>
  <c r="BK236" i="13" a="1"/>
  <c r="BK236" i="13" s="1"/>
  <c r="BK237" i="13" a="1"/>
  <c r="BK237" i="13" s="1"/>
  <c r="BK238" i="13" a="1"/>
  <c r="BK238" i="13" s="1"/>
  <c r="BK239" i="13" a="1"/>
  <c r="BK239" i="13" s="1"/>
  <c r="BK240" i="13" a="1"/>
  <c r="BK240" i="13" s="1"/>
  <c r="BK241" i="13" a="1"/>
  <c r="BK241" i="13" s="1"/>
  <c r="BK242" i="13" a="1"/>
  <c r="BK242" i="13" s="1"/>
  <c r="BK243" i="13" a="1"/>
  <c r="BK243" i="13" s="1"/>
  <c r="BK244" i="13" a="1"/>
  <c r="BK244" i="13" s="1"/>
  <c r="BK245" i="13" a="1"/>
  <c r="BK245" i="13" s="1"/>
  <c r="BK246" i="13" a="1"/>
  <c r="BK246" i="13" s="1"/>
  <c r="BK247" i="13" a="1"/>
  <c r="BK247" i="13" s="1"/>
  <c r="BK248" i="13" a="1"/>
  <c r="BK248" i="13" s="1"/>
  <c r="BK249" i="13" a="1"/>
  <c r="BK249" i="13" s="1"/>
  <c r="BK250" i="13" a="1"/>
  <c r="BK250" i="13" s="1"/>
  <c r="BK251" i="13" a="1"/>
  <c r="BK251" i="13" s="1"/>
  <c r="BK252" i="13" a="1"/>
  <c r="BK252" i="13" s="1"/>
  <c r="BK253" i="13" a="1"/>
  <c r="BK253" i="13" s="1"/>
  <c r="BK254" i="13" a="1"/>
  <c r="BK254" i="13" s="1"/>
  <c r="BK255" i="13" a="1"/>
  <c r="BK255" i="13" s="1"/>
  <c r="BK256" i="13" a="1"/>
  <c r="BK256" i="13" s="1"/>
  <c r="BK257" i="13" a="1"/>
  <c r="BK257" i="13" s="1"/>
  <c r="BK258" i="13" a="1"/>
  <c r="BK258" i="13" s="1"/>
  <c r="BK259" i="13" a="1"/>
  <c r="BK259" i="13" s="1"/>
  <c r="BK3" i="13" a="1"/>
  <c r="BK3" i="13" s="1"/>
  <c r="BJ4" i="13" a="1"/>
  <c r="BJ4" i="13" s="1"/>
  <c r="BJ5" i="13" a="1"/>
  <c r="BJ5" i="13" s="1"/>
  <c r="BJ6" i="13" a="1"/>
  <c r="BJ6" i="13" s="1"/>
  <c r="BJ7" i="13" a="1"/>
  <c r="BJ7" i="13" s="1"/>
  <c r="BJ8" i="13" a="1"/>
  <c r="BJ8" i="13" s="1"/>
  <c r="BJ9" i="13" a="1"/>
  <c r="BJ9" i="13" s="1"/>
  <c r="BJ10" i="13" a="1"/>
  <c r="BJ10" i="13" s="1"/>
  <c r="BJ11" i="13" a="1"/>
  <c r="BJ11" i="13" s="1"/>
  <c r="BJ12" i="13" a="1"/>
  <c r="BJ12" i="13" s="1"/>
  <c r="BJ13" i="13" a="1"/>
  <c r="BJ13" i="13" s="1"/>
  <c r="BJ14" i="13" a="1"/>
  <c r="BJ14" i="13" s="1"/>
  <c r="BJ15" i="13" a="1"/>
  <c r="BJ15" i="13" s="1"/>
  <c r="BJ16" i="13" a="1"/>
  <c r="BJ16" i="13" s="1"/>
  <c r="BJ17" i="13" a="1"/>
  <c r="BJ17" i="13" s="1"/>
  <c r="BJ18" i="13" a="1"/>
  <c r="BJ18" i="13" s="1"/>
  <c r="BJ19" i="13" a="1"/>
  <c r="BJ19" i="13" s="1"/>
  <c r="BJ20" i="13" a="1"/>
  <c r="BJ20" i="13" s="1"/>
  <c r="BJ21" i="13" a="1"/>
  <c r="BJ21" i="13" s="1"/>
  <c r="BJ22" i="13" a="1"/>
  <c r="BJ22" i="13" s="1"/>
  <c r="BJ23" i="13" a="1"/>
  <c r="BJ23" i="13" s="1"/>
  <c r="BJ24" i="13" a="1"/>
  <c r="BJ24" i="13" s="1"/>
  <c r="BJ25" i="13" a="1"/>
  <c r="BJ25" i="13" s="1"/>
  <c r="BJ26" i="13" a="1"/>
  <c r="BJ26" i="13" s="1"/>
  <c r="BJ27" i="13" a="1"/>
  <c r="BJ27" i="13" s="1"/>
  <c r="BJ28" i="13" a="1"/>
  <c r="BJ28" i="13" s="1"/>
  <c r="BJ29" i="13" a="1"/>
  <c r="BJ29" i="13" s="1"/>
  <c r="BJ30" i="13" a="1"/>
  <c r="BJ30" i="13" s="1"/>
  <c r="BJ31" i="13" a="1"/>
  <c r="BJ31" i="13" s="1"/>
  <c r="BJ32" i="13" a="1"/>
  <c r="BJ32" i="13" s="1"/>
  <c r="BJ33" i="13" a="1"/>
  <c r="BJ33" i="13" s="1"/>
  <c r="BJ34" i="13" a="1"/>
  <c r="BJ34" i="13" s="1"/>
  <c r="BJ35" i="13" a="1"/>
  <c r="BJ35" i="13" s="1"/>
  <c r="BJ36" i="13" a="1"/>
  <c r="BJ36" i="13" s="1"/>
  <c r="BJ37" i="13" a="1"/>
  <c r="BJ37" i="13" s="1"/>
  <c r="BJ38" i="13" a="1"/>
  <c r="BJ38" i="13" s="1"/>
  <c r="BJ39" i="13" a="1"/>
  <c r="BJ39" i="13" s="1"/>
  <c r="BJ40" i="13" a="1"/>
  <c r="BJ40" i="13" s="1"/>
  <c r="BJ41" i="13" a="1"/>
  <c r="BJ41" i="13" s="1"/>
  <c r="BJ42" i="13" a="1"/>
  <c r="BJ42" i="13" s="1"/>
  <c r="BJ43" i="13" a="1"/>
  <c r="BJ43" i="13" s="1"/>
  <c r="BJ44" i="13" a="1"/>
  <c r="BJ44" i="13" s="1"/>
  <c r="BJ45" i="13" a="1"/>
  <c r="BJ45" i="13" s="1"/>
  <c r="BJ46" i="13" a="1"/>
  <c r="BJ46" i="13" s="1"/>
  <c r="BJ47" i="13" a="1"/>
  <c r="BJ47" i="13" s="1"/>
  <c r="BJ48" i="13" a="1"/>
  <c r="BJ48" i="13" s="1"/>
  <c r="BJ49" i="13" a="1"/>
  <c r="BJ49" i="13" s="1"/>
  <c r="BJ50" i="13" a="1"/>
  <c r="BJ50" i="13" s="1"/>
  <c r="BJ51" i="13" a="1"/>
  <c r="BJ51" i="13" s="1"/>
  <c r="BJ52" i="13" a="1"/>
  <c r="BJ52" i="13" s="1"/>
  <c r="BJ53" i="13" a="1"/>
  <c r="BJ53" i="13" s="1"/>
  <c r="BJ54" i="13" a="1"/>
  <c r="BJ54" i="13" s="1"/>
  <c r="BJ55" i="13" a="1"/>
  <c r="BJ55" i="13" s="1"/>
  <c r="BJ56" i="13" a="1"/>
  <c r="BJ56" i="13" s="1"/>
  <c r="BJ57" i="13" a="1"/>
  <c r="BJ57" i="13" s="1"/>
  <c r="BJ58" i="13" a="1"/>
  <c r="BJ58" i="13" s="1"/>
  <c r="BJ59" i="13" a="1"/>
  <c r="BJ59" i="13" s="1"/>
  <c r="BJ60" i="13" a="1"/>
  <c r="BJ60" i="13" s="1"/>
  <c r="BJ61" i="13" a="1"/>
  <c r="BJ61" i="13" s="1"/>
  <c r="BJ62" i="13" a="1"/>
  <c r="BJ62" i="13" s="1"/>
  <c r="BJ63" i="13" a="1"/>
  <c r="BJ63" i="13" s="1"/>
  <c r="BJ64" i="13" a="1"/>
  <c r="BJ64" i="13" s="1"/>
  <c r="BJ65" i="13" a="1"/>
  <c r="BJ65" i="13" s="1"/>
  <c r="BJ66" i="13" a="1"/>
  <c r="BJ66" i="13" s="1"/>
  <c r="BJ67" i="13" a="1"/>
  <c r="BJ67" i="13" s="1"/>
  <c r="BJ68" i="13" a="1"/>
  <c r="BJ68" i="13" s="1"/>
  <c r="BJ69" i="13" a="1"/>
  <c r="BJ69" i="13" s="1"/>
  <c r="BJ70" i="13" a="1"/>
  <c r="BJ70" i="13" s="1"/>
  <c r="BJ71" i="13" a="1"/>
  <c r="BJ71" i="13" s="1"/>
  <c r="BJ72" i="13" a="1"/>
  <c r="BJ72" i="13" s="1"/>
  <c r="BJ73" i="13" a="1"/>
  <c r="BJ73" i="13" s="1"/>
  <c r="BJ74" i="13" a="1"/>
  <c r="BJ74" i="13" s="1"/>
  <c r="BJ75" i="13" a="1"/>
  <c r="BJ75" i="13" s="1"/>
  <c r="BJ76" i="13" a="1"/>
  <c r="BJ76" i="13" s="1"/>
  <c r="BJ77" i="13" a="1"/>
  <c r="BJ77" i="13" s="1"/>
  <c r="BJ78" i="13" a="1"/>
  <c r="BJ78" i="13" s="1"/>
  <c r="BJ79" i="13" a="1"/>
  <c r="BJ79" i="13" s="1"/>
  <c r="BJ80" i="13" a="1"/>
  <c r="BJ80" i="13" s="1"/>
  <c r="BJ81" i="13" a="1"/>
  <c r="BJ81" i="13" s="1"/>
  <c r="BJ82" i="13" a="1"/>
  <c r="BJ82" i="13" s="1"/>
  <c r="BJ83" i="13" a="1"/>
  <c r="BJ83" i="13" s="1"/>
  <c r="BJ84" i="13" a="1"/>
  <c r="BJ84" i="13" s="1"/>
  <c r="BJ85" i="13" a="1"/>
  <c r="BJ85" i="13" s="1"/>
  <c r="BJ86" i="13" a="1"/>
  <c r="BJ86" i="13" s="1"/>
  <c r="BJ87" i="13" a="1"/>
  <c r="BJ87" i="13" s="1"/>
  <c r="BJ88" i="13" a="1"/>
  <c r="BJ88" i="13" s="1"/>
  <c r="BJ89" i="13" a="1"/>
  <c r="BJ89" i="13" s="1"/>
  <c r="BJ90" i="13" a="1"/>
  <c r="BJ90" i="13" s="1"/>
  <c r="BJ91" i="13" a="1"/>
  <c r="BJ91" i="13" s="1"/>
  <c r="BJ92" i="13" a="1"/>
  <c r="BJ92" i="13" s="1"/>
  <c r="BJ93" i="13" a="1"/>
  <c r="BJ93" i="13" s="1"/>
  <c r="BJ94" i="13" a="1"/>
  <c r="BJ94" i="13" s="1"/>
  <c r="BJ95" i="13" a="1"/>
  <c r="BJ95" i="13" s="1"/>
  <c r="BJ96" i="13" a="1"/>
  <c r="BJ96" i="13" s="1"/>
  <c r="BJ97" i="13" a="1"/>
  <c r="BJ97" i="13" s="1"/>
  <c r="BJ98" i="13" a="1"/>
  <c r="BJ98" i="13" s="1"/>
  <c r="BJ99" i="13" a="1"/>
  <c r="BJ99" i="13" s="1"/>
  <c r="BJ100" i="13" a="1"/>
  <c r="BJ100" i="13" s="1"/>
  <c r="BJ101" i="13" a="1"/>
  <c r="BJ101" i="13" s="1"/>
  <c r="BJ102" i="13" a="1"/>
  <c r="BJ102" i="13" s="1"/>
  <c r="BJ103" i="13" a="1"/>
  <c r="BJ103" i="13" s="1"/>
  <c r="BJ104" i="13" a="1"/>
  <c r="BJ104" i="13" s="1"/>
  <c r="BJ105" i="13" a="1"/>
  <c r="BJ105" i="13" s="1"/>
  <c r="BJ106" i="13" a="1"/>
  <c r="BJ106" i="13" s="1"/>
  <c r="BJ107" i="13" a="1"/>
  <c r="BJ107" i="13" s="1"/>
  <c r="BJ108" i="13" a="1"/>
  <c r="BJ108" i="13" s="1"/>
  <c r="BJ109" i="13" a="1"/>
  <c r="BJ109" i="13" s="1"/>
  <c r="BJ110" i="13" a="1"/>
  <c r="BJ110" i="13" s="1"/>
  <c r="BJ111" i="13" a="1"/>
  <c r="BJ111" i="13" s="1"/>
  <c r="BJ112" i="13" a="1"/>
  <c r="BJ112" i="13" s="1"/>
  <c r="BJ113" i="13" a="1"/>
  <c r="BJ113" i="13" s="1"/>
  <c r="BJ114" i="13" a="1"/>
  <c r="BJ114" i="13" s="1"/>
  <c r="BJ115" i="13" a="1"/>
  <c r="BJ115" i="13" s="1"/>
  <c r="BJ116" i="13" a="1"/>
  <c r="BJ116" i="13" s="1"/>
  <c r="BJ117" i="13" a="1"/>
  <c r="BJ117" i="13" s="1"/>
  <c r="BJ118" i="13" a="1"/>
  <c r="BJ118" i="13" s="1"/>
  <c r="BJ119" i="13" a="1"/>
  <c r="BJ119" i="13" s="1"/>
  <c r="BJ120" i="13" a="1"/>
  <c r="BJ120" i="13" s="1"/>
  <c r="BJ121" i="13" a="1"/>
  <c r="BJ121" i="13" s="1"/>
  <c r="BJ122" i="13" a="1"/>
  <c r="BJ122" i="13" s="1"/>
  <c r="BJ123" i="13" a="1"/>
  <c r="BJ123" i="13" s="1"/>
  <c r="BJ124" i="13" a="1"/>
  <c r="BJ124" i="13" s="1"/>
  <c r="BJ125" i="13" a="1"/>
  <c r="BJ125" i="13" s="1"/>
  <c r="BJ126" i="13" a="1"/>
  <c r="BJ126" i="13" s="1"/>
  <c r="BJ127" i="13" a="1"/>
  <c r="BJ127" i="13" s="1"/>
  <c r="BJ128" i="13" a="1"/>
  <c r="BJ128" i="13" s="1"/>
  <c r="BJ129" i="13" a="1"/>
  <c r="BJ129" i="13" s="1"/>
  <c r="BJ130" i="13" a="1"/>
  <c r="BJ130" i="13" s="1"/>
  <c r="BJ131" i="13" a="1"/>
  <c r="BJ131" i="13" s="1"/>
  <c r="BJ132" i="13" a="1"/>
  <c r="BJ132" i="13" s="1"/>
  <c r="BJ133" i="13" a="1"/>
  <c r="BJ133" i="13" s="1"/>
  <c r="BJ134" i="13" a="1"/>
  <c r="BJ134" i="13" s="1"/>
  <c r="BJ135" i="13" a="1"/>
  <c r="BJ135" i="13" s="1"/>
  <c r="BJ136" i="13" a="1"/>
  <c r="BJ136" i="13" s="1"/>
  <c r="BJ137" i="13" a="1"/>
  <c r="BJ137" i="13" s="1"/>
  <c r="BJ138" i="13" a="1"/>
  <c r="BJ138" i="13" s="1"/>
  <c r="BJ139" i="13" a="1"/>
  <c r="BJ139" i="13" s="1"/>
  <c r="BJ140" i="13" a="1"/>
  <c r="BJ140" i="13" s="1"/>
  <c r="BJ141" i="13" a="1"/>
  <c r="BJ141" i="13" s="1"/>
  <c r="BJ142" i="13" a="1"/>
  <c r="BJ142" i="13" s="1"/>
  <c r="BJ143" i="13" a="1"/>
  <c r="BJ143" i="13" s="1"/>
  <c r="BJ144" i="13" a="1"/>
  <c r="BJ144" i="13" s="1"/>
  <c r="BJ145" i="13" a="1"/>
  <c r="BJ145" i="13" s="1"/>
  <c r="BJ146" i="13" a="1"/>
  <c r="BJ146" i="13" s="1"/>
  <c r="BJ147" i="13" a="1"/>
  <c r="BJ147" i="13" s="1"/>
  <c r="BJ148" i="13" a="1"/>
  <c r="BJ148" i="13" s="1"/>
  <c r="BJ149" i="13" a="1"/>
  <c r="BJ149" i="13" s="1"/>
  <c r="BJ150" i="13" a="1"/>
  <c r="BJ150" i="13" s="1"/>
  <c r="BJ151" i="13" a="1"/>
  <c r="BJ151" i="13" s="1"/>
  <c r="BJ152" i="13" a="1"/>
  <c r="BJ152" i="13" s="1"/>
  <c r="BJ153" i="13" a="1"/>
  <c r="BJ153" i="13" s="1"/>
  <c r="BJ154" i="13" a="1"/>
  <c r="BJ154" i="13" s="1"/>
  <c r="BJ155" i="13" a="1"/>
  <c r="BJ155" i="13" s="1"/>
  <c r="BJ156" i="13" a="1"/>
  <c r="BJ156" i="13" s="1"/>
  <c r="BJ157" i="13" a="1"/>
  <c r="BJ157" i="13" s="1"/>
  <c r="BJ158" i="13" a="1"/>
  <c r="BJ158" i="13" s="1"/>
  <c r="BJ159" i="13" a="1"/>
  <c r="BJ159" i="13" s="1"/>
  <c r="BJ160" i="13" a="1"/>
  <c r="BJ160" i="13" s="1"/>
  <c r="BJ161" i="13" a="1"/>
  <c r="BJ161" i="13" s="1"/>
  <c r="BJ162" i="13" a="1"/>
  <c r="BJ162" i="13" s="1"/>
  <c r="BJ163" i="13" a="1"/>
  <c r="BJ163" i="13" s="1"/>
  <c r="BJ164" i="13" a="1"/>
  <c r="BJ164" i="13" s="1"/>
  <c r="BJ165" i="13" a="1"/>
  <c r="BJ165" i="13" s="1"/>
  <c r="BJ166" i="13" a="1"/>
  <c r="BJ166" i="13" s="1"/>
  <c r="BJ167" i="13" a="1"/>
  <c r="BJ167" i="13" s="1"/>
  <c r="BJ168" i="13" a="1"/>
  <c r="BJ168" i="13" s="1"/>
  <c r="BJ169" i="13" a="1"/>
  <c r="BJ169" i="13" s="1"/>
  <c r="BJ170" i="13" a="1"/>
  <c r="BJ170" i="13" s="1"/>
  <c r="BJ171" i="13" a="1"/>
  <c r="BJ171" i="13" s="1"/>
  <c r="BJ172" i="13" a="1"/>
  <c r="BJ172" i="13" s="1"/>
  <c r="BJ173" i="13" a="1"/>
  <c r="BJ173" i="13" s="1"/>
  <c r="BJ174" i="13" a="1"/>
  <c r="BJ174" i="13" s="1"/>
  <c r="BJ175" i="13" a="1"/>
  <c r="BJ175" i="13" s="1"/>
  <c r="BJ176" i="13" a="1"/>
  <c r="BJ176" i="13" s="1"/>
  <c r="BJ177" i="13" a="1"/>
  <c r="BJ177" i="13" s="1"/>
  <c r="BJ178" i="13" a="1"/>
  <c r="BJ178" i="13" s="1"/>
  <c r="BJ179" i="13" a="1"/>
  <c r="BJ179" i="13" s="1"/>
  <c r="BJ180" i="13" a="1"/>
  <c r="BJ180" i="13" s="1"/>
  <c r="BJ181" i="13" a="1"/>
  <c r="BJ181" i="13" s="1"/>
  <c r="BJ182" i="13" a="1"/>
  <c r="BJ182" i="13" s="1"/>
  <c r="BJ183" i="13" a="1"/>
  <c r="BJ183" i="13" s="1"/>
  <c r="BJ184" i="13" a="1"/>
  <c r="BJ184" i="13" s="1"/>
  <c r="BJ185" i="13" a="1"/>
  <c r="BJ185" i="13" s="1"/>
  <c r="BJ186" i="13" a="1"/>
  <c r="BJ186" i="13" s="1"/>
  <c r="BJ187" i="13" a="1"/>
  <c r="BJ187" i="13" s="1"/>
  <c r="BJ188" i="13" a="1"/>
  <c r="BJ188" i="13" s="1"/>
  <c r="BJ189" i="13" a="1"/>
  <c r="BJ189" i="13" s="1"/>
  <c r="BJ190" i="13" a="1"/>
  <c r="BJ190" i="13" s="1"/>
  <c r="BJ191" i="13" a="1"/>
  <c r="BJ191" i="13" s="1"/>
  <c r="BJ192" i="13" a="1"/>
  <c r="BJ192" i="13" s="1"/>
  <c r="BJ193" i="13" a="1"/>
  <c r="BJ193" i="13" s="1"/>
  <c r="BJ194" i="13" a="1"/>
  <c r="BJ194" i="13" s="1"/>
  <c r="BJ195" i="13" a="1"/>
  <c r="BJ195" i="13" s="1"/>
  <c r="BJ196" i="13" a="1"/>
  <c r="BJ196" i="13" s="1"/>
  <c r="BJ197" i="13" a="1"/>
  <c r="BJ197" i="13" s="1"/>
  <c r="BJ198" i="13" a="1"/>
  <c r="BJ198" i="13" s="1"/>
  <c r="BJ199" i="13" a="1"/>
  <c r="BJ199" i="13" s="1"/>
  <c r="BJ200" i="13" a="1"/>
  <c r="BJ200" i="13" s="1"/>
  <c r="BJ201" i="13" a="1"/>
  <c r="BJ201" i="13" s="1"/>
  <c r="BJ202" i="13" a="1"/>
  <c r="BJ202" i="13" s="1"/>
  <c r="BJ203" i="13" a="1"/>
  <c r="BJ203" i="13" s="1"/>
  <c r="BJ204" i="13" a="1"/>
  <c r="BJ204" i="13" s="1"/>
  <c r="BJ205" i="13" a="1"/>
  <c r="BJ205" i="13" s="1"/>
  <c r="BJ206" i="13" a="1"/>
  <c r="BJ206" i="13" s="1"/>
  <c r="BJ207" i="13" a="1"/>
  <c r="BJ207" i="13" s="1"/>
  <c r="BJ208" i="13" a="1"/>
  <c r="BJ208" i="13" s="1"/>
  <c r="BJ209" i="13" a="1"/>
  <c r="BJ209" i="13" s="1"/>
  <c r="BJ210" i="13" a="1"/>
  <c r="BJ210" i="13" s="1"/>
  <c r="BJ211" i="13" a="1"/>
  <c r="BJ211" i="13" s="1"/>
  <c r="BJ212" i="13" a="1"/>
  <c r="BJ212" i="13" s="1"/>
  <c r="BJ213" i="13" a="1"/>
  <c r="BJ213" i="13" s="1"/>
  <c r="BJ214" i="13" a="1"/>
  <c r="BJ214" i="13" s="1"/>
  <c r="BJ215" i="13" a="1"/>
  <c r="BJ215" i="13" s="1"/>
  <c r="BJ216" i="13" a="1"/>
  <c r="BJ216" i="13" s="1"/>
  <c r="BJ217" i="13" a="1"/>
  <c r="BJ217" i="13" s="1"/>
  <c r="BJ218" i="13" a="1"/>
  <c r="BJ218" i="13" s="1"/>
  <c r="BJ219" i="13" a="1"/>
  <c r="BJ219" i="13" s="1"/>
  <c r="BJ220" i="13" a="1"/>
  <c r="BJ220" i="13" s="1"/>
  <c r="BJ221" i="13" a="1"/>
  <c r="BJ221" i="13" s="1"/>
  <c r="BJ222" i="13" a="1"/>
  <c r="BJ222" i="13" s="1"/>
  <c r="BJ223" i="13" a="1"/>
  <c r="BJ223" i="13" s="1"/>
  <c r="BJ224" i="13" a="1"/>
  <c r="BJ224" i="13" s="1"/>
  <c r="BJ225" i="13" a="1"/>
  <c r="BJ225" i="13" s="1"/>
  <c r="BJ226" i="13" a="1"/>
  <c r="BJ226" i="13" s="1"/>
  <c r="BJ227" i="13" a="1"/>
  <c r="BJ227" i="13" s="1"/>
  <c r="BJ228" i="13" a="1"/>
  <c r="BJ228" i="13" s="1"/>
  <c r="BJ229" i="13" a="1"/>
  <c r="BJ229" i="13" s="1"/>
  <c r="BJ230" i="13" a="1"/>
  <c r="BJ230" i="13" s="1"/>
  <c r="BJ231" i="13" a="1"/>
  <c r="BJ231" i="13" s="1"/>
  <c r="BJ232" i="13" a="1"/>
  <c r="BJ232" i="13" s="1"/>
  <c r="BJ233" i="13" a="1"/>
  <c r="BJ233" i="13" s="1"/>
  <c r="BJ234" i="13" a="1"/>
  <c r="BJ234" i="13" s="1"/>
  <c r="BJ235" i="13" a="1"/>
  <c r="BJ235" i="13" s="1"/>
  <c r="BJ236" i="13" a="1"/>
  <c r="BJ236" i="13" s="1"/>
  <c r="BJ237" i="13" a="1"/>
  <c r="BJ237" i="13" s="1"/>
  <c r="BJ238" i="13" a="1"/>
  <c r="BJ238" i="13" s="1"/>
  <c r="BJ239" i="13" a="1"/>
  <c r="BJ239" i="13" s="1"/>
  <c r="BJ240" i="13" a="1"/>
  <c r="BJ240" i="13" s="1"/>
  <c r="BJ241" i="13" a="1"/>
  <c r="BJ241" i="13" s="1"/>
  <c r="BJ242" i="13" a="1"/>
  <c r="BJ242" i="13" s="1"/>
  <c r="BJ243" i="13" a="1"/>
  <c r="BJ243" i="13" s="1"/>
  <c r="BJ244" i="13" a="1"/>
  <c r="BJ244" i="13" s="1"/>
  <c r="BJ245" i="13" a="1"/>
  <c r="BJ245" i="13" s="1"/>
  <c r="BJ246" i="13" a="1"/>
  <c r="BJ246" i="13" s="1"/>
  <c r="BJ247" i="13" a="1"/>
  <c r="BJ247" i="13" s="1"/>
  <c r="BJ248" i="13" a="1"/>
  <c r="BJ248" i="13" s="1"/>
  <c r="BJ249" i="13" a="1"/>
  <c r="BJ249" i="13" s="1"/>
  <c r="BJ250" i="13" a="1"/>
  <c r="BJ250" i="13" s="1"/>
  <c r="BJ251" i="13" a="1"/>
  <c r="BJ251" i="13" s="1"/>
  <c r="BJ252" i="13" a="1"/>
  <c r="BJ252" i="13" s="1"/>
  <c r="BJ253" i="13" a="1"/>
  <c r="BJ253" i="13" s="1"/>
  <c r="BJ254" i="13" a="1"/>
  <c r="BJ254" i="13" s="1"/>
  <c r="BJ255" i="13" a="1"/>
  <c r="BJ255" i="13" s="1"/>
  <c r="BJ256" i="13" a="1"/>
  <c r="BJ256" i="13" s="1"/>
  <c r="BJ257" i="13" a="1"/>
  <c r="BJ257" i="13" s="1"/>
  <c r="BJ258" i="13" a="1"/>
  <c r="BJ258" i="13" s="1"/>
  <c r="BJ259" i="13" a="1"/>
  <c r="BJ259" i="13" s="1"/>
  <c r="BJ3" i="13" a="1"/>
  <c r="BJ3" i="13" s="1"/>
  <c r="BI4" i="13" a="1"/>
  <c r="BI4" i="13" s="1"/>
  <c r="BI5" i="13" a="1"/>
  <c r="BI5" i="13" s="1"/>
  <c r="BI6" i="13" a="1"/>
  <c r="BI6" i="13" s="1"/>
  <c r="BI7" i="13" a="1"/>
  <c r="BI7" i="13" s="1"/>
  <c r="BI8" i="13" a="1"/>
  <c r="BI8" i="13" s="1"/>
  <c r="BI9" i="13" a="1"/>
  <c r="BI9" i="13" s="1"/>
  <c r="BI10" i="13" a="1"/>
  <c r="BI10" i="13" s="1"/>
  <c r="BI11" i="13" a="1"/>
  <c r="BI11" i="13" s="1"/>
  <c r="BI12" i="13" a="1"/>
  <c r="BI12" i="13" s="1"/>
  <c r="BI13" i="13" a="1"/>
  <c r="BI13" i="13" s="1"/>
  <c r="BI14" i="13" a="1"/>
  <c r="BI14" i="13" s="1"/>
  <c r="BI15" i="13" a="1"/>
  <c r="BI15" i="13" s="1"/>
  <c r="BI16" i="13" a="1"/>
  <c r="BI16" i="13" s="1"/>
  <c r="BI17" i="13" a="1"/>
  <c r="BI17" i="13" s="1"/>
  <c r="BI18" i="13" a="1"/>
  <c r="BI18" i="13" s="1"/>
  <c r="BI19" i="13" a="1"/>
  <c r="BI19" i="13" s="1"/>
  <c r="BI20" i="13" a="1"/>
  <c r="BI20" i="13" s="1"/>
  <c r="BI21" i="13" a="1"/>
  <c r="BI21" i="13" s="1"/>
  <c r="BI22" i="13" a="1"/>
  <c r="BI22" i="13" s="1"/>
  <c r="BI23" i="13" a="1"/>
  <c r="BI23" i="13" s="1"/>
  <c r="BI24" i="13" a="1"/>
  <c r="BI24" i="13" s="1"/>
  <c r="BI25" i="13" a="1"/>
  <c r="BI25" i="13" s="1"/>
  <c r="BI26" i="13" a="1"/>
  <c r="BI26" i="13" s="1"/>
  <c r="BI27" i="13" a="1"/>
  <c r="BI27" i="13" s="1"/>
  <c r="BI28" i="13" a="1"/>
  <c r="BI28" i="13" s="1"/>
  <c r="BI29" i="13" a="1"/>
  <c r="BI29" i="13" s="1"/>
  <c r="BI30" i="13" a="1"/>
  <c r="BI30" i="13" s="1"/>
  <c r="BI31" i="13" a="1"/>
  <c r="BI31" i="13" s="1"/>
  <c r="BI32" i="13" a="1"/>
  <c r="BI32" i="13" s="1"/>
  <c r="BI33" i="13" a="1"/>
  <c r="BI33" i="13" s="1"/>
  <c r="BI34" i="13" a="1"/>
  <c r="BI34" i="13" s="1"/>
  <c r="BI35" i="13" a="1"/>
  <c r="BI35" i="13" s="1"/>
  <c r="BI36" i="13" a="1"/>
  <c r="BI36" i="13" s="1"/>
  <c r="BI37" i="13" a="1"/>
  <c r="BI37" i="13" s="1"/>
  <c r="BI38" i="13" a="1"/>
  <c r="BI38" i="13" s="1"/>
  <c r="BI39" i="13" a="1"/>
  <c r="BI39" i="13" s="1"/>
  <c r="BI40" i="13" a="1"/>
  <c r="BI40" i="13" s="1"/>
  <c r="BI41" i="13" a="1"/>
  <c r="BI41" i="13" s="1"/>
  <c r="BI42" i="13" a="1"/>
  <c r="BI42" i="13" s="1"/>
  <c r="BI43" i="13" a="1"/>
  <c r="BI43" i="13" s="1"/>
  <c r="BI44" i="13" a="1"/>
  <c r="BI44" i="13" s="1"/>
  <c r="BI45" i="13" a="1"/>
  <c r="BI45" i="13" s="1"/>
  <c r="BI46" i="13" a="1"/>
  <c r="BI46" i="13" s="1"/>
  <c r="BI47" i="13" a="1"/>
  <c r="BI47" i="13" s="1"/>
  <c r="BI48" i="13" a="1"/>
  <c r="BI48" i="13" s="1"/>
  <c r="BI49" i="13" a="1"/>
  <c r="BI49" i="13" s="1"/>
  <c r="BI50" i="13" a="1"/>
  <c r="BI50" i="13" s="1"/>
  <c r="BI51" i="13" a="1"/>
  <c r="BI51" i="13" s="1"/>
  <c r="BI52" i="13" a="1"/>
  <c r="BI52" i="13" s="1"/>
  <c r="BI53" i="13" a="1"/>
  <c r="BI53" i="13" s="1"/>
  <c r="BI54" i="13" a="1"/>
  <c r="BI54" i="13" s="1"/>
  <c r="BI55" i="13" a="1"/>
  <c r="BI55" i="13" s="1"/>
  <c r="BI56" i="13" a="1"/>
  <c r="BI56" i="13" s="1"/>
  <c r="BI57" i="13" a="1"/>
  <c r="BI57" i="13" s="1"/>
  <c r="BI58" i="13" a="1"/>
  <c r="BI58" i="13" s="1"/>
  <c r="BI59" i="13" a="1"/>
  <c r="BI59" i="13" s="1"/>
  <c r="BI60" i="13" a="1"/>
  <c r="BI60" i="13" s="1"/>
  <c r="BI61" i="13" a="1"/>
  <c r="BI61" i="13" s="1"/>
  <c r="BI62" i="13" a="1"/>
  <c r="BI62" i="13" s="1"/>
  <c r="BI63" i="13" a="1"/>
  <c r="BI63" i="13" s="1"/>
  <c r="BI64" i="13" a="1"/>
  <c r="BI64" i="13" s="1"/>
  <c r="BI65" i="13" a="1"/>
  <c r="BI65" i="13" s="1"/>
  <c r="BI66" i="13" a="1"/>
  <c r="BI66" i="13" s="1"/>
  <c r="BI67" i="13" a="1"/>
  <c r="BI67" i="13" s="1"/>
  <c r="BI68" i="13" a="1"/>
  <c r="BI68" i="13" s="1"/>
  <c r="BI69" i="13" a="1"/>
  <c r="BI69" i="13" s="1"/>
  <c r="BI70" i="13" a="1"/>
  <c r="BI70" i="13" s="1"/>
  <c r="BI71" i="13" a="1"/>
  <c r="BI71" i="13" s="1"/>
  <c r="BI72" i="13" a="1"/>
  <c r="BI72" i="13" s="1"/>
  <c r="BI73" i="13" a="1"/>
  <c r="BI73" i="13" s="1"/>
  <c r="BI74" i="13" a="1"/>
  <c r="BI74" i="13" s="1"/>
  <c r="BI75" i="13" a="1"/>
  <c r="BI75" i="13" s="1"/>
  <c r="BI76" i="13" a="1"/>
  <c r="BI76" i="13" s="1"/>
  <c r="BI77" i="13" a="1"/>
  <c r="BI77" i="13" s="1"/>
  <c r="BI78" i="13" a="1"/>
  <c r="BI78" i="13" s="1"/>
  <c r="BI79" i="13" a="1"/>
  <c r="BI79" i="13" s="1"/>
  <c r="BI80" i="13" a="1"/>
  <c r="BI80" i="13" s="1"/>
  <c r="BI81" i="13" a="1"/>
  <c r="BI81" i="13" s="1"/>
  <c r="BI82" i="13" a="1"/>
  <c r="BI82" i="13" s="1"/>
  <c r="BI83" i="13" a="1"/>
  <c r="BI83" i="13" s="1"/>
  <c r="BI84" i="13" a="1"/>
  <c r="BI84" i="13" s="1"/>
  <c r="BI85" i="13" a="1"/>
  <c r="BI85" i="13" s="1"/>
  <c r="BI86" i="13" a="1"/>
  <c r="BI86" i="13" s="1"/>
  <c r="BI87" i="13" a="1"/>
  <c r="BI87" i="13" s="1"/>
  <c r="BI88" i="13" a="1"/>
  <c r="BI88" i="13" s="1"/>
  <c r="BI89" i="13" a="1"/>
  <c r="BI89" i="13" s="1"/>
  <c r="BI90" i="13" a="1"/>
  <c r="BI90" i="13" s="1"/>
  <c r="BI91" i="13" a="1"/>
  <c r="BI91" i="13" s="1"/>
  <c r="BI92" i="13" a="1"/>
  <c r="BI92" i="13" s="1"/>
  <c r="BI93" i="13" a="1"/>
  <c r="BI93" i="13" s="1"/>
  <c r="BI94" i="13" a="1"/>
  <c r="BI94" i="13" s="1"/>
  <c r="BI95" i="13" a="1"/>
  <c r="BI95" i="13" s="1"/>
  <c r="BI96" i="13" a="1"/>
  <c r="BI96" i="13" s="1"/>
  <c r="BI97" i="13" a="1"/>
  <c r="BI97" i="13" s="1"/>
  <c r="BI98" i="13" a="1"/>
  <c r="BI98" i="13" s="1"/>
  <c r="BI99" i="13" a="1"/>
  <c r="BI99" i="13" s="1"/>
  <c r="BI100" i="13" a="1"/>
  <c r="BI100" i="13" s="1"/>
  <c r="BI101" i="13" a="1"/>
  <c r="BI101" i="13" s="1"/>
  <c r="BI102" i="13" a="1"/>
  <c r="BI102" i="13" s="1"/>
  <c r="BI103" i="13" a="1"/>
  <c r="BI103" i="13" s="1"/>
  <c r="BI104" i="13" a="1"/>
  <c r="BI104" i="13" s="1"/>
  <c r="BI105" i="13" a="1"/>
  <c r="BI105" i="13" s="1"/>
  <c r="BI106" i="13" a="1"/>
  <c r="BI106" i="13" s="1"/>
  <c r="BI107" i="13" a="1"/>
  <c r="BI107" i="13" s="1"/>
  <c r="BI108" i="13" a="1"/>
  <c r="BI108" i="13" s="1"/>
  <c r="BI109" i="13" a="1"/>
  <c r="BI109" i="13" s="1"/>
  <c r="BI110" i="13" a="1"/>
  <c r="BI110" i="13" s="1"/>
  <c r="BI111" i="13" a="1"/>
  <c r="BI111" i="13" s="1"/>
  <c r="BI112" i="13" a="1"/>
  <c r="BI112" i="13" s="1"/>
  <c r="BI113" i="13" a="1"/>
  <c r="BI113" i="13" s="1"/>
  <c r="BI114" i="13" a="1"/>
  <c r="BI114" i="13" s="1"/>
  <c r="BI115" i="13" a="1"/>
  <c r="BI115" i="13" s="1"/>
  <c r="BI116" i="13" a="1"/>
  <c r="BI116" i="13" s="1"/>
  <c r="BI117" i="13" a="1"/>
  <c r="BI117" i="13" s="1"/>
  <c r="BI118" i="13" a="1"/>
  <c r="BI118" i="13" s="1"/>
  <c r="BI119" i="13" a="1"/>
  <c r="BI119" i="13" s="1"/>
  <c r="BI120" i="13" a="1"/>
  <c r="BI120" i="13" s="1"/>
  <c r="BI121" i="13" a="1"/>
  <c r="BI121" i="13" s="1"/>
  <c r="BI122" i="13" a="1"/>
  <c r="BI122" i="13" s="1"/>
  <c r="BI123" i="13" a="1"/>
  <c r="BI123" i="13" s="1"/>
  <c r="BI124" i="13" a="1"/>
  <c r="BI124" i="13" s="1"/>
  <c r="BI125" i="13" a="1"/>
  <c r="BI125" i="13" s="1"/>
  <c r="BI126" i="13" a="1"/>
  <c r="BI126" i="13" s="1"/>
  <c r="BI127" i="13" a="1"/>
  <c r="BI127" i="13" s="1"/>
  <c r="BI128" i="13" a="1"/>
  <c r="BI128" i="13" s="1"/>
  <c r="BI129" i="13" a="1"/>
  <c r="BI129" i="13" s="1"/>
  <c r="BI130" i="13" a="1"/>
  <c r="BI130" i="13" s="1"/>
  <c r="BI131" i="13" a="1"/>
  <c r="BI131" i="13" s="1"/>
  <c r="BI132" i="13" a="1"/>
  <c r="BI132" i="13" s="1"/>
  <c r="BI133" i="13" a="1"/>
  <c r="BI133" i="13" s="1"/>
  <c r="BI134" i="13" a="1"/>
  <c r="BI134" i="13" s="1"/>
  <c r="BI135" i="13" a="1"/>
  <c r="BI135" i="13" s="1"/>
  <c r="BI136" i="13" a="1"/>
  <c r="BI136" i="13" s="1"/>
  <c r="BI137" i="13" a="1"/>
  <c r="BI137" i="13" s="1"/>
  <c r="BI138" i="13" a="1"/>
  <c r="BI138" i="13" s="1"/>
  <c r="BI139" i="13" a="1"/>
  <c r="BI139" i="13" s="1"/>
  <c r="BI140" i="13" a="1"/>
  <c r="BI140" i="13" s="1"/>
  <c r="BI141" i="13" a="1"/>
  <c r="BI141" i="13" s="1"/>
  <c r="BI142" i="13" a="1"/>
  <c r="BI142" i="13" s="1"/>
  <c r="BI143" i="13" a="1"/>
  <c r="BI143" i="13" s="1"/>
  <c r="BI144" i="13" a="1"/>
  <c r="BI144" i="13" s="1"/>
  <c r="BI145" i="13" a="1"/>
  <c r="BI145" i="13" s="1"/>
  <c r="BI146" i="13" a="1"/>
  <c r="BI146" i="13" s="1"/>
  <c r="BI147" i="13" a="1"/>
  <c r="BI147" i="13" s="1"/>
  <c r="BI148" i="13" a="1"/>
  <c r="BI148" i="13" s="1"/>
  <c r="BI149" i="13" a="1"/>
  <c r="BI149" i="13" s="1"/>
  <c r="BI150" i="13" a="1"/>
  <c r="BI150" i="13" s="1"/>
  <c r="BI151" i="13" a="1"/>
  <c r="BI151" i="13" s="1"/>
  <c r="BI152" i="13" a="1"/>
  <c r="BI152" i="13" s="1"/>
  <c r="BI153" i="13" a="1"/>
  <c r="BI153" i="13" s="1"/>
  <c r="BI154" i="13" a="1"/>
  <c r="BI154" i="13" s="1"/>
  <c r="BI155" i="13" a="1"/>
  <c r="BI155" i="13" s="1"/>
  <c r="BI156" i="13" a="1"/>
  <c r="BI156" i="13" s="1"/>
  <c r="BI157" i="13" a="1"/>
  <c r="BI157" i="13" s="1"/>
  <c r="BI158" i="13" a="1"/>
  <c r="BI158" i="13" s="1"/>
  <c r="BI159" i="13" a="1"/>
  <c r="BI159" i="13" s="1"/>
  <c r="BI160" i="13" a="1"/>
  <c r="BI160" i="13" s="1"/>
  <c r="BI161" i="13" a="1"/>
  <c r="BI161" i="13" s="1"/>
  <c r="BI162" i="13" a="1"/>
  <c r="BI162" i="13" s="1"/>
  <c r="BI163" i="13" a="1"/>
  <c r="BI163" i="13" s="1"/>
  <c r="BI164" i="13" a="1"/>
  <c r="BI164" i="13" s="1"/>
  <c r="BI165" i="13" a="1"/>
  <c r="BI165" i="13" s="1"/>
  <c r="BI166" i="13" a="1"/>
  <c r="BI166" i="13" s="1"/>
  <c r="BI167" i="13" a="1"/>
  <c r="BI167" i="13" s="1"/>
  <c r="BI168" i="13" a="1"/>
  <c r="BI168" i="13" s="1"/>
  <c r="BI169" i="13" a="1"/>
  <c r="BI169" i="13" s="1"/>
  <c r="BI170" i="13" a="1"/>
  <c r="BI170" i="13" s="1"/>
  <c r="BI171" i="13" a="1"/>
  <c r="BI171" i="13" s="1"/>
  <c r="BI172" i="13" a="1"/>
  <c r="BI172" i="13" s="1"/>
  <c r="BI173" i="13" a="1"/>
  <c r="BI173" i="13" s="1"/>
  <c r="BI174" i="13" a="1"/>
  <c r="BI174" i="13" s="1"/>
  <c r="BI175" i="13" a="1"/>
  <c r="BI175" i="13" s="1"/>
  <c r="BI176" i="13" a="1"/>
  <c r="BI176" i="13" s="1"/>
  <c r="BI177" i="13" a="1"/>
  <c r="BI177" i="13" s="1"/>
  <c r="BI178" i="13" a="1"/>
  <c r="BI178" i="13" s="1"/>
  <c r="BI179" i="13" a="1"/>
  <c r="BI179" i="13" s="1"/>
  <c r="BI180" i="13" a="1"/>
  <c r="BI180" i="13" s="1"/>
  <c r="BI181" i="13" a="1"/>
  <c r="BI181" i="13" s="1"/>
  <c r="BI182" i="13" a="1"/>
  <c r="BI182" i="13" s="1"/>
  <c r="BI183" i="13" a="1"/>
  <c r="BI183" i="13" s="1"/>
  <c r="BI184" i="13" a="1"/>
  <c r="BI184" i="13" s="1"/>
  <c r="BI185" i="13" a="1"/>
  <c r="BI185" i="13" s="1"/>
  <c r="BI186" i="13" a="1"/>
  <c r="BI186" i="13" s="1"/>
  <c r="BI187" i="13" a="1"/>
  <c r="BI187" i="13" s="1"/>
  <c r="BI188" i="13" a="1"/>
  <c r="BI188" i="13" s="1"/>
  <c r="BI189" i="13" a="1"/>
  <c r="BI189" i="13" s="1"/>
  <c r="BI190" i="13" a="1"/>
  <c r="BI190" i="13" s="1"/>
  <c r="BI191" i="13" a="1"/>
  <c r="BI191" i="13" s="1"/>
  <c r="BI192" i="13" a="1"/>
  <c r="BI192" i="13" s="1"/>
  <c r="BI193" i="13" a="1"/>
  <c r="BI193" i="13" s="1"/>
  <c r="BI194" i="13" a="1"/>
  <c r="BI194" i="13" s="1"/>
  <c r="BI195" i="13" a="1"/>
  <c r="BI195" i="13" s="1"/>
  <c r="BI196" i="13" a="1"/>
  <c r="BI196" i="13" s="1"/>
  <c r="BI197" i="13" a="1"/>
  <c r="BI197" i="13" s="1"/>
  <c r="BI198" i="13" a="1"/>
  <c r="BI198" i="13" s="1"/>
  <c r="BI199" i="13" a="1"/>
  <c r="BI199" i="13" s="1"/>
  <c r="BI200" i="13" a="1"/>
  <c r="BI200" i="13" s="1"/>
  <c r="BI201" i="13" a="1"/>
  <c r="BI201" i="13" s="1"/>
  <c r="BI202" i="13" a="1"/>
  <c r="BI202" i="13" s="1"/>
  <c r="BI203" i="13" a="1"/>
  <c r="BI203" i="13" s="1"/>
  <c r="BI204" i="13" a="1"/>
  <c r="BI204" i="13" s="1"/>
  <c r="BI205" i="13" a="1"/>
  <c r="BI205" i="13" s="1"/>
  <c r="BI206" i="13" a="1"/>
  <c r="BI206" i="13" s="1"/>
  <c r="BI207" i="13" a="1"/>
  <c r="BI207" i="13" s="1"/>
  <c r="BI208" i="13" a="1"/>
  <c r="BI208" i="13" s="1"/>
  <c r="BI209" i="13" a="1"/>
  <c r="BI209" i="13" s="1"/>
  <c r="BI210" i="13" a="1"/>
  <c r="BI210" i="13" s="1"/>
  <c r="BI211" i="13" a="1"/>
  <c r="BI211" i="13" s="1"/>
  <c r="BI212" i="13" a="1"/>
  <c r="BI212" i="13" s="1"/>
  <c r="BI213" i="13" a="1"/>
  <c r="BI213" i="13" s="1"/>
  <c r="BI214" i="13" a="1"/>
  <c r="BI214" i="13" s="1"/>
  <c r="BI215" i="13" a="1"/>
  <c r="BI215" i="13" s="1"/>
  <c r="BI216" i="13" a="1"/>
  <c r="BI216" i="13" s="1"/>
  <c r="BI217" i="13" a="1"/>
  <c r="BI217" i="13" s="1"/>
  <c r="BI218" i="13" a="1"/>
  <c r="BI218" i="13" s="1"/>
  <c r="BI219" i="13" a="1"/>
  <c r="BI219" i="13" s="1"/>
  <c r="BI220" i="13" a="1"/>
  <c r="BI220" i="13" s="1"/>
  <c r="BI221" i="13" a="1"/>
  <c r="BI221" i="13" s="1"/>
  <c r="BI222" i="13" a="1"/>
  <c r="BI222" i="13" s="1"/>
  <c r="BI223" i="13" a="1"/>
  <c r="BI223" i="13" s="1"/>
  <c r="BI224" i="13" a="1"/>
  <c r="BI224" i="13" s="1"/>
  <c r="BI225" i="13" a="1"/>
  <c r="BI225" i="13" s="1"/>
  <c r="BI226" i="13" a="1"/>
  <c r="BI226" i="13" s="1"/>
  <c r="BI227" i="13" a="1"/>
  <c r="BI227" i="13" s="1"/>
  <c r="BI228" i="13" a="1"/>
  <c r="BI228" i="13" s="1"/>
  <c r="BI229" i="13" a="1"/>
  <c r="BI229" i="13" s="1"/>
  <c r="BI230" i="13" a="1"/>
  <c r="BI230" i="13" s="1"/>
  <c r="BI231" i="13" a="1"/>
  <c r="BI231" i="13" s="1"/>
  <c r="BI232" i="13" a="1"/>
  <c r="BI232" i="13" s="1"/>
  <c r="BI233" i="13" a="1"/>
  <c r="BI233" i="13" s="1"/>
  <c r="BI234" i="13" a="1"/>
  <c r="BI234" i="13" s="1"/>
  <c r="BI235" i="13" a="1"/>
  <c r="BI235" i="13" s="1"/>
  <c r="BI236" i="13" a="1"/>
  <c r="BI236" i="13" s="1"/>
  <c r="BI237" i="13" a="1"/>
  <c r="BI237" i="13" s="1"/>
  <c r="BI238" i="13" a="1"/>
  <c r="BI238" i="13" s="1"/>
  <c r="BI239" i="13" a="1"/>
  <c r="BI239" i="13" s="1"/>
  <c r="BI240" i="13" a="1"/>
  <c r="BI240" i="13" s="1"/>
  <c r="BI241" i="13" a="1"/>
  <c r="BI241" i="13" s="1"/>
  <c r="BI242" i="13" a="1"/>
  <c r="BI242" i="13" s="1"/>
  <c r="BI243" i="13" a="1"/>
  <c r="BI243" i="13" s="1"/>
  <c r="BI244" i="13" a="1"/>
  <c r="BI244" i="13" s="1"/>
  <c r="BI245" i="13" a="1"/>
  <c r="BI245" i="13" s="1"/>
  <c r="BI246" i="13" a="1"/>
  <c r="BI246" i="13" s="1"/>
  <c r="BI247" i="13" a="1"/>
  <c r="BI247" i="13" s="1"/>
  <c r="BI248" i="13" a="1"/>
  <c r="BI248" i="13" s="1"/>
  <c r="BI249" i="13" a="1"/>
  <c r="BI249" i="13" s="1"/>
  <c r="BI250" i="13" a="1"/>
  <c r="BI250" i="13" s="1"/>
  <c r="BI251" i="13" a="1"/>
  <c r="BI251" i="13" s="1"/>
  <c r="BI252" i="13" a="1"/>
  <c r="BI252" i="13" s="1"/>
  <c r="BI253" i="13" a="1"/>
  <c r="BI253" i="13" s="1"/>
  <c r="BI254" i="13" a="1"/>
  <c r="BI254" i="13" s="1"/>
  <c r="BI255" i="13" a="1"/>
  <c r="BI255" i="13" s="1"/>
  <c r="BI256" i="13" a="1"/>
  <c r="BI256" i="13" s="1"/>
  <c r="BI257" i="13" a="1"/>
  <c r="BI257" i="13" s="1"/>
  <c r="BI258" i="13" a="1"/>
  <c r="BI258" i="13" s="1"/>
  <c r="BI259" i="13" a="1"/>
  <c r="BI259" i="13" s="1"/>
  <c r="BI3" i="13" a="1"/>
  <c r="BI3" i="13" s="1"/>
  <c r="BH4" i="13" a="1"/>
  <c r="BH4" i="13" s="1"/>
  <c r="BH5" i="13" a="1"/>
  <c r="BH5" i="13" s="1"/>
  <c r="BH6" i="13" a="1"/>
  <c r="BH6" i="13" s="1"/>
  <c r="BH7" i="13" a="1"/>
  <c r="BH7" i="13" s="1"/>
  <c r="BH8" i="13" a="1"/>
  <c r="BH8" i="13" s="1"/>
  <c r="BH9" i="13" a="1"/>
  <c r="BH9" i="13" s="1"/>
  <c r="BH10" i="13" a="1"/>
  <c r="BH10" i="13" s="1"/>
  <c r="BH11" i="13" a="1"/>
  <c r="BH11" i="13" s="1"/>
  <c r="BH12" i="13" a="1"/>
  <c r="BH12" i="13" s="1"/>
  <c r="BH13" i="13" a="1"/>
  <c r="BH13" i="13" s="1"/>
  <c r="BH14" i="13" a="1"/>
  <c r="BH14" i="13" s="1"/>
  <c r="BH15" i="13" a="1"/>
  <c r="BH15" i="13" s="1"/>
  <c r="BH16" i="13" a="1"/>
  <c r="BH16" i="13" s="1"/>
  <c r="BH17" i="13" a="1"/>
  <c r="BH17" i="13" s="1"/>
  <c r="BH18" i="13" a="1"/>
  <c r="BH18" i="13" s="1"/>
  <c r="BH19" i="13" a="1"/>
  <c r="BH19" i="13" s="1"/>
  <c r="BH20" i="13" a="1"/>
  <c r="BH20" i="13" s="1"/>
  <c r="BH21" i="13" a="1"/>
  <c r="BH21" i="13" s="1"/>
  <c r="BH22" i="13" a="1"/>
  <c r="BH22" i="13" s="1"/>
  <c r="BH23" i="13" a="1"/>
  <c r="BH23" i="13" s="1"/>
  <c r="BH24" i="13" a="1"/>
  <c r="BH24" i="13" s="1"/>
  <c r="BH25" i="13" a="1"/>
  <c r="BH25" i="13" s="1"/>
  <c r="BH26" i="13" a="1"/>
  <c r="BH26" i="13" s="1"/>
  <c r="BH27" i="13" a="1"/>
  <c r="BH27" i="13" s="1"/>
  <c r="BH28" i="13" a="1"/>
  <c r="BH28" i="13" s="1"/>
  <c r="BH29" i="13" a="1"/>
  <c r="BH29" i="13" s="1"/>
  <c r="BH30" i="13" a="1"/>
  <c r="BH30" i="13" s="1"/>
  <c r="BH31" i="13" a="1"/>
  <c r="BH31" i="13" s="1"/>
  <c r="BH32" i="13" a="1"/>
  <c r="BH32" i="13" s="1"/>
  <c r="BH33" i="13" a="1"/>
  <c r="BH33" i="13" s="1"/>
  <c r="BH34" i="13" a="1"/>
  <c r="BH34" i="13" s="1"/>
  <c r="BH35" i="13" a="1"/>
  <c r="BH35" i="13" s="1"/>
  <c r="BH36" i="13" a="1"/>
  <c r="BH36" i="13" s="1"/>
  <c r="BH37" i="13" a="1"/>
  <c r="BH37" i="13" s="1"/>
  <c r="BH38" i="13" a="1"/>
  <c r="BH38" i="13" s="1"/>
  <c r="BH39" i="13" a="1"/>
  <c r="BH39" i="13" s="1"/>
  <c r="BH40" i="13" a="1"/>
  <c r="BH40" i="13" s="1"/>
  <c r="BH41" i="13" a="1"/>
  <c r="BH41" i="13" s="1"/>
  <c r="BH42" i="13" a="1"/>
  <c r="BH42" i="13" s="1"/>
  <c r="BH43" i="13" a="1"/>
  <c r="BH43" i="13" s="1"/>
  <c r="BH44" i="13" a="1"/>
  <c r="BH44" i="13" s="1"/>
  <c r="BH45" i="13" a="1"/>
  <c r="BH45" i="13" s="1"/>
  <c r="BH46" i="13" a="1"/>
  <c r="BH46" i="13" s="1"/>
  <c r="BH47" i="13" a="1"/>
  <c r="BH47" i="13" s="1"/>
  <c r="BH48" i="13" a="1"/>
  <c r="BH48" i="13" s="1"/>
  <c r="BH49" i="13" a="1"/>
  <c r="BH49" i="13" s="1"/>
  <c r="BH50" i="13" a="1"/>
  <c r="BH50" i="13" s="1"/>
  <c r="BH51" i="13" a="1"/>
  <c r="BH51" i="13" s="1"/>
  <c r="BH52" i="13" a="1"/>
  <c r="BH52" i="13" s="1"/>
  <c r="BH53" i="13" a="1"/>
  <c r="BH53" i="13" s="1"/>
  <c r="BH54" i="13" a="1"/>
  <c r="BH54" i="13" s="1"/>
  <c r="BH55" i="13" a="1"/>
  <c r="BH55" i="13" s="1"/>
  <c r="BH56" i="13" a="1"/>
  <c r="BH56" i="13" s="1"/>
  <c r="BH57" i="13" a="1"/>
  <c r="BH57" i="13" s="1"/>
  <c r="BH58" i="13" a="1"/>
  <c r="BH58" i="13" s="1"/>
  <c r="BH59" i="13" a="1"/>
  <c r="BH59" i="13" s="1"/>
  <c r="BH60" i="13" a="1"/>
  <c r="BH60" i="13" s="1"/>
  <c r="BH61" i="13" a="1"/>
  <c r="BH61" i="13" s="1"/>
  <c r="BH62" i="13" a="1"/>
  <c r="BH62" i="13" s="1"/>
  <c r="BH63" i="13" a="1"/>
  <c r="BH63" i="13" s="1"/>
  <c r="BH64" i="13" a="1"/>
  <c r="BH64" i="13" s="1"/>
  <c r="BH65" i="13" a="1"/>
  <c r="BH65" i="13" s="1"/>
  <c r="BH66" i="13" a="1"/>
  <c r="BH66" i="13" s="1"/>
  <c r="BH67" i="13" a="1"/>
  <c r="BH67" i="13" s="1"/>
  <c r="BH68" i="13" a="1"/>
  <c r="BH68" i="13" s="1"/>
  <c r="BH69" i="13" a="1"/>
  <c r="BH69" i="13" s="1"/>
  <c r="BH70" i="13" a="1"/>
  <c r="BH70" i="13" s="1"/>
  <c r="BH71" i="13" a="1"/>
  <c r="BH71" i="13" s="1"/>
  <c r="BH72" i="13" a="1"/>
  <c r="BH72" i="13" s="1"/>
  <c r="BH73" i="13" a="1"/>
  <c r="BH73" i="13" s="1"/>
  <c r="BH74" i="13" a="1"/>
  <c r="BH74" i="13" s="1"/>
  <c r="BH75" i="13" a="1"/>
  <c r="BH75" i="13" s="1"/>
  <c r="BH76" i="13" a="1"/>
  <c r="BH76" i="13" s="1"/>
  <c r="BH77" i="13" a="1"/>
  <c r="BH77" i="13" s="1"/>
  <c r="BH78" i="13" a="1"/>
  <c r="BH78" i="13" s="1"/>
  <c r="BH79" i="13" a="1"/>
  <c r="BH79" i="13" s="1"/>
  <c r="BH80" i="13" a="1"/>
  <c r="BH80" i="13" s="1"/>
  <c r="BH81" i="13" a="1"/>
  <c r="BH81" i="13" s="1"/>
  <c r="BH82" i="13" a="1"/>
  <c r="BH82" i="13" s="1"/>
  <c r="BH83" i="13" a="1"/>
  <c r="BH83" i="13" s="1"/>
  <c r="BH84" i="13" a="1"/>
  <c r="BH84" i="13" s="1"/>
  <c r="BH85" i="13" a="1"/>
  <c r="BH85" i="13" s="1"/>
  <c r="BH86" i="13" a="1"/>
  <c r="BH86" i="13" s="1"/>
  <c r="BH87" i="13" a="1"/>
  <c r="BH87" i="13" s="1"/>
  <c r="BH88" i="13" a="1"/>
  <c r="BH88" i="13" s="1"/>
  <c r="BH89" i="13" a="1"/>
  <c r="BH89" i="13" s="1"/>
  <c r="BH90" i="13" a="1"/>
  <c r="BH90" i="13" s="1"/>
  <c r="BH91" i="13" a="1"/>
  <c r="BH91" i="13" s="1"/>
  <c r="BH92" i="13" a="1"/>
  <c r="BH92" i="13" s="1"/>
  <c r="BH93" i="13" a="1"/>
  <c r="BH93" i="13" s="1"/>
  <c r="BH94" i="13" a="1"/>
  <c r="BH94" i="13" s="1"/>
  <c r="BH95" i="13" a="1"/>
  <c r="BH95" i="13" s="1"/>
  <c r="BH96" i="13" a="1"/>
  <c r="BH96" i="13" s="1"/>
  <c r="BH97" i="13" a="1"/>
  <c r="BH97" i="13" s="1"/>
  <c r="BH98" i="13" a="1"/>
  <c r="BH98" i="13" s="1"/>
  <c r="BH99" i="13" a="1"/>
  <c r="BH99" i="13" s="1"/>
  <c r="BH100" i="13" a="1"/>
  <c r="BH100" i="13" s="1"/>
  <c r="BH101" i="13" a="1"/>
  <c r="BH101" i="13" s="1"/>
  <c r="BH102" i="13" a="1"/>
  <c r="BH102" i="13" s="1"/>
  <c r="BH103" i="13" a="1"/>
  <c r="BH103" i="13" s="1"/>
  <c r="BH104" i="13" a="1"/>
  <c r="BH104" i="13" s="1"/>
  <c r="BH105" i="13" a="1"/>
  <c r="BH105" i="13" s="1"/>
  <c r="BH106" i="13" a="1"/>
  <c r="BH106" i="13" s="1"/>
  <c r="BH107" i="13" a="1"/>
  <c r="BH107" i="13" s="1"/>
  <c r="BH108" i="13" a="1"/>
  <c r="BH108" i="13" s="1"/>
  <c r="BH109" i="13" a="1"/>
  <c r="BH109" i="13" s="1"/>
  <c r="BH110" i="13" a="1"/>
  <c r="BH110" i="13" s="1"/>
  <c r="BH111" i="13" a="1"/>
  <c r="BH111" i="13" s="1"/>
  <c r="BH112" i="13" a="1"/>
  <c r="BH112" i="13" s="1"/>
  <c r="BH113" i="13" a="1"/>
  <c r="BH113" i="13" s="1"/>
  <c r="BH114" i="13" a="1"/>
  <c r="BH114" i="13" s="1"/>
  <c r="BH115" i="13" a="1"/>
  <c r="BH115" i="13" s="1"/>
  <c r="BH116" i="13" a="1"/>
  <c r="BH116" i="13" s="1"/>
  <c r="BH117" i="13" a="1"/>
  <c r="BH117" i="13" s="1"/>
  <c r="BH118" i="13" a="1"/>
  <c r="BH118" i="13" s="1"/>
  <c r="BH119" i="13" a="1"/>
  <c r="BH119" i="13" s="1"/>
  <c r="BH120" i="13" a="1"/>
  <c r="BH120" i="13" s="1"/>
  <c r="BH121" i="13" a="1"/>
  <c r="BH121" i="13" s="1"/>
  <c r="BH122" i="13" a="1"/>
  <c r="BH122" i="13" s="1"/>
  <c r="BH123" i="13" a="1"/>
  <c r="BH123" i="13" s="1"/>
  <c r="BH124" i="13" a="1"/>
  <c r="BH124" i="13" s="1"/>
  <c r="BH125" i="13" a="1"/>
  <c r="BH125" i="13" s="1"/>
  <c r="BH126" i="13" a="1"/>
  <c r="BH126" i="13" s="1"/>
  <c r="BH127" i="13" a="1"/>
  <c r="BH127" i="13" s="1"/>
  <c r="BH128" i="13" a="1"/>
  <c r="BH128" i="13" s="1"/>
  <c r="BH129" i="13" a="1"/>
  <c r="BH129" i="13" s="1"/>
  <c r="BH130" i="13" a="1"/>
  <c r="BH130" i="13" s="1"/>
  <c r="BH131" i="13" a="1"/>
  <c r="BH131" i="13" s="1"/>
  <c r="BH132" i="13" a="1"/>
  <c r="BH132" i="13" s="1"/>
  <c r="BH133" i="13" a="1"/>
  <c r="BH133" i="13" s="1"/>
  <c r="BH134" i="13" a="1"/>
  <c r="BH134" i="13" s="1"/>
  <c r="BH135" i="13" a="1"/>
  <c r="BH135" i="13" s="1"/>
  <c r="BH136" i="13" a="1"/>
  <c r="BH136" i="13" s="1"/>
  <c r="BH137" i="13" a="1"/>
  <c r="BH137" i="13" s="1"/>
  <c r="BH138" i="13" a="1"/>
  <c r="BH138" i="13" s="1"/>
  <c r="BH139" i="13" a="1"/>
  <c r="BH139" i="13" s="1"/>
  <c r="BH140" i="13" a="1"/>
  <c r="BH140" i="13" s="1"/>
  <c r="BH141" i="13" a="1"/>
  <c r="BH141" i="13" s="1"/>
  <c r="BH142" i="13" a="1"/>
  <c r="BH142" i="13" s="1"/>
  <c r="BH143" i="13" a="1"/>
  <c r="BH143" i="13" s="1"/>
  <c r="BH144" i="13" a="1"/>
  <c r="BH144" i="13" s="1"/>
  <c r="BH145" i="13" a="1"/>
  <c r="BH145" i="13" s="1"/>
  <c r="BH146" i="13" a="1"/>
  <c r="BH146" i="13" s="1"/>
  <c r="BH147" i="13" a="1"/>
  <c r="BH147" i="13" s="1"/>
  <c r="BH148" i="13" a="1"/>
  <c r="BH148" i="13" s="1"/>
  <c r="BH149" i="13" a="1"/>
  <c r="BH149" i="13" s="1"/>
  <c r="BH150" i="13" a="1"/>
  <c r="BH150" i="13" s="1"/>
  <c r="BH151" i="13" a="1"/>
  <c r="BH151" i="13" s="1"/>
  <c r="BH152" i="13" a="1"/>
  <c r="BH152" i="13" s="1"/>
  <c r="BH153" i="13" a="1"/>
  <c r="BH153" i="13" s="1"/>
  <c r="BH154" i="13" a="1"/>
  <c r="BH154" i="13" s="1"/>
  <c r="BH155" i="13" a="1"/>
  <c r="BH155" i="13" s="1"/>
  <c r="BH156" i="13" a="1"/>
  <c r="BH156" i="13" s="1"/>
  <c r="BH157" i="13" a="1"/>
  <c r="BH157" i="13" s="1"/>
  <c r="BH158" i="13" a="1"/>
  <c r="BH158" i="13" s="1"/>
  <c r="BH159" i="13" a="1"/>
  <c r="BH159" i="13" s="1"/>
  <c r="BH160" i="13" a="1"/>
  <c r="BH160" i="13" s="1"/>
  <c r="BH161" i="13" a="1"/>
  <c r="BH161" i="13" s="1"/>
  <c r="BH162" i="13" a="1"/>
  <c r="BH162" i="13" s="1"/>
  <c r="BH163" i="13" a="1"/>
  <c r="BH163" i="13" s="1"/>
  <c r="BH164" i="13" a="1"/>
  <c r="BH164" i="13" s="1"/>
  <c r="BH165" i="13" a="1"/>
  <c r="BH165" i="13" s="1"/>
  <c r="BH166" i="13" a="1"/>
  <c r="BH166" i="13" s="1"/>
  <c r="BH167" i="13" a="1"/>
  <c r="BH167" i="13" s="1"/>
  <c r="BH168" i="13" a="1"/>
  <c r="BH168" i="13" s="1"/>
  <c r="BH169" i="13" a="1"/>
  <c r="BH169" i="13" s="1"/>
  <c r="BH170" i="13" a="1"/>
  <c r="BH170" i="13" s="1"/>
  <c r="BH171" i="13" a="1"/>
  <c r="BH171" i="13" s="1"/>
  <c r="BH172" i="13" a="1"/>
  <c r="BH172" i="13" s="1"/>
  <c r="BH173" i="13" a="1"/>
  <c r="BH173" i="13" s="1"/>
  <c r="BH174" i="13" a="1"/>
  <c r="BH174" i="13" s="1"/>
  <c r="BH175" i="13" a="1"/>
  <c r="BH175" i="13" s="1"/>
  <c r="BH176" i="13" a="1"/>
  <c r="BH176" i="13" s="1"/>
  <c r="BH177" i="13" a="1"/>
  <c r="BH177" i="13" s="1"/>
  <c r="BH178" i="13" a="1"/>
  <c r="BH178" i="13" s="1"/>
  <c r="BH179" i="13" a="1"/>
  <c r="BH179" i="13" s="1"/>
  <c r="BH180" i="13" a="1"/>
  <c r="BH180" i="13" s="1"/>
  <c r="BH181" i="13" a="1"/>
  <c r="BH181" i="13" s="1"/>
  <c r="BH182" i="13" a="1"/>
  <c r="BH182" i="13" s="1"/>
  <c r="BH183" i="13" a="1"/>
  <c r="BH183" i="13" s="1"/>
  <c r="BH184" i="13" a="1"/>
  <c r="BH184" i="13" s="1"/>
  <c r="BH185" i="13" a="1"/>
  <c r="BH185" i="13" s="1"/>
  <c r="BH186" i="13" a="1"/>
  <c r="BH186" i="13" s="1"/>
  <c r="BH187" i="13" a="1"/>
  <c r="BH187" i="13" s="1"/>
  <c r="BH188" i="13" a="1"/>
  <c r="BH188" i="13" s="1"/>
  <c r="BH189" i="13" a="1"/>
  <c r="BH189" i="13" s="1"/>
  <c r="BH190" i="13" a="1"/>
  <c r="BH190" i="13" s="1"/>
  <c r="BH191" i="13" a="1"/>
  <c r="BH191" i="13" s="1"/>
  <c r="BH192" i="13" a="1"/>
  <c r="BH192" i="13" s="1"/>
  <c r="BH193" i="13" a="1"/>
  <c r="BH193" i="13" s="1"/>
  <c r="BH194" i="13" a="1"/>
  <c r="BH194" i="13" s="1"/>
  <c r="BH195" i="13" a="1"/>
  <c r="BH195" i="13" s="1"/>
  <c r="BH196" i="13" a="1"/>
  <c r="BH196" i="13" s="1"/>
  <c r="BH197" i="13" a="1"/>
  <c r="BH197" i="13" s="1"/>
  <c r="BH198" i="13" a="1"/>
  <c r="BH198" i="13" s="1"/>
  <c r="BH199" i="13" a="1"/>
  <c r="BH199" i="13" s="1"/>
  <c r="BH200" i="13" a="1"/>
  <c r="BH200" i="13" s="1"/>
  <c r="BH201" i="13" a="1"/>
  <c r="BH201" i="13" s="1"/>
  <c r="BH202" i="13" a="1"/>
  <c r="BH202" i="13" s="1"/>
  <c r="BH203" i="13" a="1"/>
  <c r="BH203" i="13" s="1"/>
  <c r="BH204" i="13" a="1"/>
  <c r="BH204" i="13" s="1"/>
  <c r="BH205" i="13" a="1"/>
  <c r="BH205" i="13" s="1"/>
  <c r="BH206" i="13" a="1"/>
  <c r="BH206" i="13" s="1"/>
  <c r="BH207" i="13" a="1"/>
  <c r="BH207" i="13" s="1"/>
  <c r="BH208" i="13" a="1"/>
  <c r="BH208" i="13" s="1"/>
  <c r="BH209" i="13" a="1"/>
  <c r="BH209" i="13" s="1"/>
  <c r="BH210" i="13" a="1"/>
  <c r="BH210" i="13" s="1"/>
  <c r="BH211" i="13" a="1"/>
  <c r="BH211" i="13" s="1"/>
  <c r="BH212" i="13" a="1"/>
  <c r="BH212" i="13" s="1"/>
  <c r="BH213" i="13" a="1"/>
  <c r="BH213" i="13" s="1"/>
  <c r="BH214" i="13" a="1"/>
  <c r="BH214" i="13" s="1"/>
  <c r="BH215" i="13" a="1"/>
  <c r="BH215" i="13" s="1"/>
  <c r="BH216" i="13" a="1"/>
  <c r="BH216" i="13" s="1"/>
  <c r="BH217" i="13" a="1"/>
  <c r="BH217" i="13" s="1"/>
  <c r="BH218" i="13" a="1"/>
  <c r="BH218" i="13" s="1"/>
  <c r="BH219" i="13" a="1"/>
  <c r="BH219" i="13" s="1"/>
  <c r="BH220" i="13" a="1"/>
  <c r="BH220" i="13" s="1"/>
  <c r="BH221" i="13" a="1"/>
  <c r="BH221" i="13" s="1"/>
  <c r="BH222" i="13" a="1"/>
  <c r="BH222" i="13" s="1"/>
  <c r="BH223" i="13" a="1"/>
  <c r="BH223" i="13" s="1"/>
  <c r="BH224" i="13" a="1"/>
  <c r="BH224" i="13" s="1"/>
  <c r="BH225" i="13" a="1"/>
  <c r="BH225" i="13" s="1"/>
  <c r="BH226" i="13" a="1"/>
  <c r="BH226" i="13" s="1"/>
  <c r="BH227" i="13" a="1"/>
  <c r="BH227" i="13" s="1"/>
  <c r="BH228" i="13" a="1"/>
  <c r="BH228" i="13" s="1"/>
  <c r="BH229" i="13" a="1"/>
  <c r="BH229" i="13" s="1"/>
  <c r="BH230" i="13" a="1"/>
  <c r="BH230" i="13" s="1"/>
  <c r="BH231" i="13" a="1"/>
  <c r="BH231" i="13" s="1"/>
  <c r="BH232" i="13" a="1"/>
  <c r="BH232" i="13" s="1"/>
  <c r="BH233" i="13" a="1"/>
  <c r="BH233" i="13" s="1"/>
  <c r="BH234" i="13" a="1"/>
  <c r="BH234" i="13" s="1"/>
  <c r="BH235" i="13" a="1"/>
  <c r="BH235" i="13" s="1"/>
  <c r="BH236" i="13" a="1"/>
  <c r="BH236" i="13" s="1"/>
  <c r="BH237" i="13" a="1"/>
  <c r="BH237" i="13" s="1"/>
  <c r="BH238" i="13" a="1"/>
  <c r="BH238" i="13" s="1"/>
  <c r="BH239" i="13" a="1"/>
  <c r="BH239" i="13" s="1"/>
  <c r="BH240" i="13" a="1"/>
  <c r="BH240" i="13" s="1"/>
  <c r="BH241" i="13" a="1"/>
  <c r="BH241" i="13" s="1"/>
  <c r="BH242" i="13" a="1"/>
  <c r="BH242" i="13" s="1"/>
  <c r="BH243" i="13" a="1"/>
  <c r="BH243" i="13" s="1"/>
  <c r="BH244" i="13" a="1"/>
  <c r="BH244" i="13" s="1"/>
  <c r="BH245" i="13" a="1"/>
  <c r="BH245" i="13" s="1"/>
  <c r="BH246" i="13" a="1"/>
  <c r="BH246" i="13" s="1"/>
  <c r="BH247" i="13" a="1"/>
  <c r="BH247" i="13" s="1"/>
  <c r="BH248" i="13" a="1"/>
  <c r="BH248" i="13" s="1"/>
  <c r="BH249" i="13" a="1"/>
  <c r="BH249" i="13" s="1"/>
  <c r="BH250" i="13" a="1"/>
  <c r="BH250" i="13" s="1"/>
  <c r="BH251" i="13" a="1"/>
  <c r="BH251" i="13" s="1"/>
  <c r="BH252" i="13" a="1"/>
  <c r="BH252" i="13" s="1"/>
  <c r="BH253" i="13" a="1"/>
  <c r="BH253" i="13" s="1"/>
  <c r="BH254" i="13" a="1"/>
  <c r="BH254" i="13" s="1"/>
  <c r="BH255" i="13" a="1"/>
  <c r="BH255" i="13" s="1"/>
  <c r="BH256" i="13" a="1"/>
  <c r="BH256" i="13" s="1"/>
  <c r="BH257" i="13" a="1"/>
  <c r="BH257" i="13" s="1"/>
  <c r="BH258" i="13" a="1"/>
  <c r="BH258" i="13" s="1"/>
  <c r="BH259" i="13" a="1"/>
  <c r="BH259" i="13" s="1"/>
  <c r="BH3" i="13" a="1"/>
  <c r="BH3" i="13" s="1"/>
  <c r="BG4" i="13" a="1"/>
  <c r="BG4" i="13" s="1"/>
  <c r="BG5" i="13" a="1"/>
  <c r="BG5" i="13" s="1"/>
  <c r="BG6" i="13" a="1"/>
  <c r="BG6" i="13" s="1"/>
  <c r="BG7" i="13" a="1"/>
  <c r="BG7" i="13" s="1"/>
  <c r="BG8" i="13" a="1"/>
  <c r="BG8" i="13" s="1"/>
  <c r="BG9" i="13" a="1"/>
  <c r="BG9" i="13" s="1"/>
  <c r="BG10" i="13" a="1"/>
  <c r="BG10" i="13" s="1"/>
  <c r="BG11" i="13" a="1"/>
  <c r="BG11" i="13" s="1"/>
  <c r="BG12" i="13" a="1"/>
  <c r="BG12" i="13" s="1"/>
  <c r="BG13" i="13" a="1"/>
  <c r="BG13" i="13" s="1"/>
  <c r="BG14" i="13" a="1"/>
  <c r="BG14" i="13" s="1"/>
  <c r="BG15" i="13" a="1"/>
  <c r="BG15" i="13" s="1"/>
  <c r="BG16" i="13" a="1"/>
  <c r="BG16" i="13" s="1"/>
  <c r="BG17" i="13" a="1"/>
  <c r="BG17" i="13" s="1"/>
  <c r="BG18" i="13" a="1"/>
  <c r="BG18" i="13" s="1"/>
  <c r="BG19" i="13" a="1"/>
  <c r="BG19" i="13" s="1"/>
  <c r="BG20" i="13" a="1"/>
  <c r="BG20" i="13" s="1"/>
  <c r="BG21" i="13" a="1"/>
  <c r="BG21" i="13" s="1"/>
  <c r="BG22" i="13" a="1"/>
  <c r="BG22" i="13" s="1"/>
  <c r="BG23" i="13" a="1"/>
  <c r="BG23" i="13" s="1"/>
  <c r="BG24" i="13" a="1"/>
  <c r="BG24" i="13" s="1"/>
  <c r="BG25" i="13" a="1"/>
  <c r="BG25" i="13" s="1"/>
  <c r="BG26" i="13" a="1"/>
  <c r="BG26" i="13" s="1"/>
  <c r="BG27" i="13" a="1"/>
  <c r="BG27" i="13" s="1"/>
  <c r="BG28" i="13" a="1"/>
  <c r="BG28" i="13" s="1"/>
  <c r="BG29" i="13" a="1"/>
  <c r="BG29" i="13" s="1"/>
  <c r="BG30" i="13" a="1"/>
  <c r="BG30" i="13" s="1"/>
  <c r="BG31" i="13" a="1"/>
  <c r="BG31" i="13" s="1"/>
  <c r="BG32" i="13" a="1"/>
  <c r="BG32" i="13" s="1"/>
  <c r="BG33" i="13" a="1"/>
  <c r="BG33" i="13" s="1"/>
  <c r="BG34" i="13" a="1"/>
  <c r="BG34" i="13" s="1"/>
  <c r="BG35" i="13" a="1"/>
  <c r="BG35" i="13" s="1"/>
  <c r="BG36" i="13" a="1"/>
  <c r="BG36" i="13" s="1"/>
  <c r="BG37" i="13" a="1"/>
  <c r="BG37" i="13" s="1"/>
  <c r="BG38" i="13" a="1"/>
  <c r="BG38" i="13" s="1"/>
  <c r="BG39" i="13" a="1"/>
  <c r="BG39" i="13" s="1"/>
  <c r="BG40" i="13" a="1"/>
  <c r="BG40" i="13" s="1"/>
  <c r="BG41" i="13" a="1"/>
  <c r="BG41" i="13" s="1"/>
  <c r="BG42" i="13" a="1"/>
  <c r="BG42" i="13" s="1"/>
  <c r="BG43" i="13" a="1"/>
  <c r="BG43" i="13" s="1"/>
  <c r="BG44" i="13" a="1"/>
  <c r="BG44" i="13" s="1"/>
  <c r="BG45" i="13" a="1"/>
  <c r="BG45" i="13" s="1"/>
  <c r="BG46" i="13" a="1"/>
  <c r="BG46" i="13" s="1"/>
  <c r="BG47" i="13" a="1"/>
  <c r="BG47" i="13" s="1"/>
  <c r="BG48" i="13" a="1"/>
  <c r="BG48" i="13" s="1"/>
  <c r="BG49" i="13" a="1"/>
  <c r="BG49" i="13" s="1"/>
  <c r="BG50" i="13" a="1"/>
  <c r="BG50" i="13" s="1"/>
  <c r="BG51" i="13" a="1"/>
  <c r="BG51" i="13" s="1"/>
  <c r="BG52" i="13" a="1"/>
  <c r="BG52" i="13" s="1"/>
  <c r="BG53" i="13" a="1"/>
  <c r="BG53" i="13" s="1"/>
  <c r="BG54" i="13" a="1"/>
  <c r="BG54" i="13" s="1"/>
  <c r="BG55" i="13" a="1"/>
  <c r="BG55" i="13" s="1"/>
  <c r="BG56" i="13" a="1"/>
  <c r="BG56" i="13" s="1"/>
  <c r="BG57" i="13" a="1"/>
  <c r="BG57" i="13" s="1"/>
  <c r="BG58" i="13" a="1"/>
  <c r="BG58" i="13" s="1"/>
  <c r="BG59" i="13" a="1"/>
  <c r="BG59" i="13" s="1"/>
  <c r="BG60" i="13" a="1"/>
  <c r="BG60" i="13" s="1"/>
  <c r="BG61" i="13" a="1"/>
  <c r="BG61" i="13" s="1"/>
  <c r="BG62" i="13" a="1"/>
  <c r="BG62" i="13" s="1"/>
  <c r="BG63" i="13" a="1"/>
  <c r="BG63" i="13" s="1"/>
  <c r="BG64" i="13" a="1"/>
  <c r="BG64" i="13" s="1"/>
  <c r="BG65" i="13" a="1"/>
  <c r="BG65" i="13" s="1"/>
  <c r="BG66" i="13" a="1"/>
  <c r="BG66" i="13" s="1"/>
  <c r="BG67" i="13" a="1"/>
  <c r="BG67" i="13" s="1"/>
  <c r="BG68" i="13" a="1"/>
  <c r="BG68" i="13" s="1"/>
  <c r="BG69" i="13" a="1"/>
  <c r="BG69" i="13" s="1"/>
  <c r="BG70" i="13" a="1"/>
  <c r="BG70" i="13" s="1"/>
  <c r="BG71" i="13" a="1"/>
  <c r="BG71" i="13" s="1"/>
  <c r="BG72" i="13" a="1"/>
  <c r="BG72" i="13" s="1"/>
  <c r="BG73" i="13" a="1"/>
  <c r="BG73" i="13" s="1"/>
  <c r="BG74" i="13" a="1"/>
  <c r="BG74" i="13" s="1"/>
  <c r="BG75" i="13" a="1"/>
  <c r="BG75" i="13" s="1"/>
  <c r="BG76" i="13" a="1"/>
  <c r="BG76" i="13" s="1"/>
  <c r="BG77" i="13" a="1"/>
  <c r="BG77" i="13" s="1"/>
  <c r="BG78" i="13" a="1"/>
  <c r="BG78" i="13" s="1"/>
  <c r="BG79" i="13" a="1"/>
  <c r="BG79" i="13" s="1"/>
  <c r="BG80" i="13" a="1"/>
  <c r="BG80" i="13" s="1"/>
  <c r="BG81" i="13" a="1"/>
  <c r="BG81" i="13" s="1"/>
  <c r="BG82" i="13" a="1"/>
  <c r="BG82" i="13" s="1"/>
  <c r="BG83" i="13" a="1"/>
  <c r="BG83" i="13" s="1"/>
  <c r="BG84" i="13" a="1"/>
  <c r="BG84" i="13" s="1"/>
  <c r="BG85" i="13" a="1"/>
  <c r="BG85" i="13" s="1"/>
  <c r="BG86" i="13" a="1"/>
  <c r="BG86" i="13" s="1"/>
  <c r="BG87" i="13" a="1"/>
  <c r="BG87" i="13" s="1"/>
  <c r="BG88" i="13" a="1"/>
  <c r="BG88" i="13" s="1"/>
  <c r="BG89" i="13" a="1"/>
  <c r="BG89" i="13" s="1"/>
  <c r="BG90" i="13" a="1"/>
  <c r="BG90" i="13" s="1"/>
  <c r="BG91" i="13" a="1"/>
  <c r="BG91" i="13" s="1"/>
  <c r="BG92" i="13" a="1"/>
  <c r="BG92" i="13" s="1"/>
  <c r="BG93" i="13" a="1"/>
  <c r="BG93" i="13" s="1"/>
  <c r="BG94" i="13" a="1"/>
  <c r="BG94" i="13" s="1"/>
  <c r="BG95" i="13" a="1"/>
  <c r="BG95" i="13" s="1"/>
  <c r="BG96" i="13" a="1"/>
  <c r="BG96" i="13" s="1"/>
  <c r="BG97" i="13" a="1"/>
  <c r="BG97" i="13" s="1"/>
  <c r="BG98" i="13" a="1"/>
  <c r="BG98" i="13" s="1"/>
  <c r="BG99" i="13" a="1"/>
  <c r="BG99" i="13" s="1"/>
  <c r="BG100" i="13" a="1"/>
  <c r="BG100" i="13" s="1"/>
  <c r="BG101" i="13" a="1"/>
  <c r="BG101" i="13" s="1"/>
  <c r="BG102" i="13" a="1"/>
  <c r="BG102" i="13" s="1"/>
  <c r="BG103" i="13" a="1"/>
  <c r="BG103" i="13" s="1"/>
  <c r="BG104" i="13" a="1"/>
  <c r="BG104" i="13" s="1"/>
  <c r="BG105" i="13" a="1"/>
  <c r="BG105" i="13" s="1"/>
  <c r="BG106" i="13" a="1"/>
  <c r="BG106" i="13" s="1"/>
  <c r="BG107" i="13" a="1"/>
  <c r="BG107" i="13" s="1"/>
  <c r="BG108" i="13" a="1"/>
  <c r="BG108" i="13" s="1"/>
  <c r="BG109" i="13" a="1"/>
  <c r="BG109" i="13" s="1"/>
  <c r="BG110" i="13" a="1"/>
  <c r="BG110" i="13" s="1"/>
  <c r="BG111" i="13" a="1"/>
  <c r="BG111" i="13" s="1"/>
  <c r="BG112" i="13" a="1"/>
  <c r="BG112" i="13" s="1"/>
  <c r="BG113" i="13" a="1"/>
  <c r="BG113" i="13" s="1"/>
  <c r="BG114" i="13" a="1"/>
  <c r="BG114" i="13" s="1"/>
  <c r="BG115" i="13" a="1"/>
  <c r="BG115" i="13" s="1"/>
  <c r="BG116" i="13" a="1"/>
  <c r="BG116" i="13" s="1"/>
  <c r="BG117" i="13" a="1"/>
  <c r="BG117" i="13" s="1"/>
  <c r="BG118" i="13" a="1"/>
  <c r="BG118" i="13" s="1"/>
  <c r="BG119" i="13" a="1"/>
  <c r="BG119" i="13" s="1"/>
  <c r="BG120" i="13" a="1"/>
  <c r="BG120" i="13" s="1"/>
  <c r="BG121" i="13" a="1"/>
  <c r="BG121" i="13" s="1"/>
  <c r="BG122" i="13" a="1"/>
  <c r="BG122" i="13" s="1"/>
  <c r="BG123" i="13" a="1"/>
  <c r="BG123" i="13" s="1"/>
  <c r="BG124" i="13" a="1"/>
  <c r="BG124" i="13" s="1"/>
  <c r="BG125" i="13" a="1"/>
  <c r="BG125" i="13" s="1"/>
  <c r="BG126" i="13" a="1"/>
  <c r="BG126" i="13" s="1"/>
  <c r="BG127" i="13" a="1"/>
  <c r="BG127" i="13" s="1"/>
  <c r="BG128" i="13" a="1"/>
  <c r="BG128" i="13" s="1"/>
  <c r="BG129" i="13" a="1"/>
  <c r="BG129" i="13" s="1"/>
  <c r="BG130" i="13" a="1"/>
  <c r="BG130" i="13" s="1"/>
  <c r="BG131" i="13" a="1"/>
  <c r="BG131" i="13" s="1"/>
  <c r="BG132" i="13" a="1"/>
  <c r="BG132" i="13" s="1"/>
  <c r="BG133" i="13" a="1"/>
  <c r="BG133" i="13" s="1"/>
  <c r="BG134" i="13" a="1"/>
  <c r="BG134" i="13" s="1"/>
  <c r="BG135" i="13" a="1"/>
  <c r="BG135" i="13" s="1"/>
  <c r="BG136" i="13" a="1"/>
  <c r="BG136" i="13" s="1"/>
  <c r="BG137" i="13" a="1"/>
  <c r="BG137" i="13" s="1"/>
  <c r="BG138" i="13" a="1"/>
  <c r="BG138" i="13" s="1"/>
  <c r="BG139" i="13" a="1"/>
  <c r="BG139" i="13" s="1"/>
  <c r="BG140" i="13" a="1"/>
  <c r="BG140" i="13" s="1"/>
  <c r="BG141" i="13" a="1"/>
  <c r="BG141" i="13" s="1"/>
  <c r="BG142" i="13" a="1"/>
  <c r="BG142" i="13" s="1"/>
  <c r="BG143" i="13" a="1"/>
  <c r="BG143" i="13" s="1"/>
  <c r="BG144" i="13" a="1"/>
  <c r="BG144" i="13" s="1"/>
  <c r="BG145" i="13" a="1"/>
  <c r="BG145" i="13" s="1"/>
  <c r="BG146" i="13" a="1"/>
  <c r="BG146" i="13" s="1"/>
  <c r="BG147" i="13" a="1"/>
  <c r="BG147" i="13" s="1"/>
  <c r="BG148" i="13" a="1"/>
  <c r="BG148" i="13" s="1"/>
  <c r="BG149" i="13" a="1"/>
  <c r="BG149" i="13" s="1"/>
  <c r="BG150" i="13" a="1"/>
  <c r="BG150" i="13" s="1"/>
  <c r="BG151" i="13" a="1"/>
  <c r="BG151" i="13" s="1"/>
  <c r="BG152" i="13" a="1"/>
  <c r="BG152" i="13" s="1"/>
  <c r="BG153" i="13" a="1"/>
  <c r="BG153" i="13" s="1"/>
  <c r="BG154" i="13" a="1"/>
  <c r="BG154" i="13" s="1"/>
  <c r="BG155" i="13" a="1"/>
  <c r="BG155" i="13" s="1"/>
  <c r="BG156" i="13" a="1"/>
  <c r="BG156" i="13" s="1"/>
  <c r="BG157" i="13" a="1"/>
  <c r="BG157" i="13" s="1"/>
  <c r="BG158" i="13" a="1"/>
  <c r="BG158" i="13" s="1"/>
  <c r="BG159" i="13" a="1"/>
  <c r="BG159" i="13" s="1"/>
  <c r="BG160" i="13" a="1"/>
  <c r="BG160" i="13" s="1"/>
  <c r="BG161" i="13" a="1"/>
  <c r="BG161" i="13" s="1"/>
  <c r="BG162" i="13" a="1"/>
  <c r="BG162" i="13" s="1"/>
  <c r="BG163" i="13" a="1"/>
  <c r="BG163" i="13" s="1"/>
  <c r="BG164" i="13" a="1"/>
  <c r="BG164" i="13" s="1"/>
  <c r="BG165" i="13" a="1"/>
  <c r="BG165" i="13" s="1"/>
  <c r="BG166" i="13" a="1"/>
  <c r="BG166" i="13" s="1"/>
  <c r="BG167" i="13" a="1"/>
  <c r="BG167" i="13" s="1"/>
  <c r="BG168" i="13" a="1"/>
  <c r="BG168" i="13" s="1"/>
  <c r="BG169" i="13" a="1"/>
  <c r="BG169" i="13" s="1"/>
  <c r="BG170" i="13" a="1"/>
  <c r="BG170" i="13" s="1"/>
  <c r="BG171" i="13" a="1"/>
  <c r="BG171" i="13" s="1"/>
  <c r="BG172" i="13" a="1"/>
  <c r="BG172" i="13" s="1"/>
  <c r="BG173" i="13" a="1"/>
  <c r="BG173" i="13" s="1"/>
  <c r="BG174" i="13" a="1"/>
  <c r="BG174" i="13" s="1"/>
  <c r="BG175" i="13" a="1"/>
  <c r="BG175" i="13" s="1"/>
  <c r="BG176" i="13" a="1"/>
  <c r="BG176" i="13" s="1"/>
  <c r="BG177" i="13" a="1"/>
  <c r="BG177" i="13" s="1"/>
  <c r="BG178" i="13" a="1"/>
  <c r="BG178" i="13" s="1"/>
  <c r="BG179" i="13" a="1"/>
  <c r="BG179" i="13" s="1"/>
  <c r="BG180" i="13" a="1"/>
  <c r="BG180" i="13" s="1"/>
  <c r="BG181" i="13" a="1"/>
  <c r="BG181" i="13" s="1"/>
  <c r="BG182" i="13" a="1"/>
  <c r="BG182" i="13" s="1"/>
  <c r="BG183" i="13" a="1"/>
  <c r="BG183" i="13" s="1"/>
  <c r="BG184" i="13" a="1"/>
  <c r="BG184" i="13" s="1"/>
  <c r="BG185" i="13" a="1"/>
  <c r="BG185" i="13" s="1"/>
  <c r="BG186" i="13" a="1"/>
  <c r="BG186" i="13" s="1"/>
  <c r="BG187" i="13" a="1"/>
  <c r="BG187" i="13" s="1"/>
  <c r="BG188" i="13" a="1"/>
  <c r="BG188" i="13" s="1"/>
  <c r="BG189" i="13" a="1"/>
  <c r="BG189" i="13" s="1"/>
  <c r="BG190" i="13" a="1"/>
  <c r="BG190" i="13" s="1"/>
  <c r="BG191" i="13" a="1"/>
  <c r="BG191" i="13" s="1"/>
  <c r="BG192" i="13" a="1"/>
  <c r="BG192" i="13" s="1"/>
  <c r="BG193" i="13" a="1"/>
  <c r="BG193" i="13" s="1"/>
  <c r="BG194" i="13" a="1"/>
  <c r="BG194" i="13" s="1"/>
  <c r="BG195" i="13" a="1"/>
  <c r="BG195" i="13" s="1"/>
  <c r="BG196" i="13" a="1"/>
  <c r="BG196" i="13" s="1"/>
  <c r="BG197" i="13" a="1"/>
  <c r="BG197" i="13" s="1"/>
  <c r="BG198" i="13" a="1"/>
  <c r="BG198" i="13" s="1"/>
  <c r="BG199" i="13" a="1"/>
  <c r="BG199" i="13" s="1"/>
  <c r="BG200" i="13" a="1"/>
  <c r="BG200" i="13" s="1"/>
  <c r="BG201" i="13" a="1"/>
  <c r="BG201" i="13" s="1"/>
  <c r="BG202" i="13" a="1"/>
  <c r="BG202" i="13" s="1"/>
  <c r="BG203" i="13" a="1"/>
  <c r="BG203" i="13" s="1"/>
  <c r="BG204" i="13" a="1"/>
  <c r="BG204" i="13" s="1"/>
  <c r="BG205" i="13" a="1"/>
  <c r="BG205" i="13" s="1"/>
  <c r="BG206" i="13" a="1"/>
  <c r="BG206" i="13" s="1"/>
  <c r="BG207" i="13" a="1"/>
  <c r="BG207" i="13" s="1"/>
  <c r="BG208" i="13" a="1"/>
  <c r="BG208" i="13" s="1"/>
  <c r="BG209" i="13" a="1"/>
  <c r="BG209" i="13" s="1"/>
  <c r="BG210" i="13" a="1"/>
  <c r="BG210" i="13" s="1"/>
  <c r="BG211" i="13" a="1"/>
  <c r="BG211" i="13" s="1"/>
  <c r="BG212" i="13" a="1"/>
  <c r="BG212" i="13" s="1"/>
  <c r="BG213" i="13" a="1"/>
  <c r="BG213" i="13" s="1"/>
  <c r="BG214" i="13" a="1"/>
  <c r="BG214" i="13" s="1"/>
  <c r="BG215" i="13" a="1"/>
  <c r="BG215" i="13" s="1"/>
  <c r="BG216" i="13" a="1"/>
  <c r="BG216" i="13" s="1"/>
  <c r="BG217" i="13" a="1"/>
  <c r="BG217" i="13" s="1"/>
  <c r="BG218" i="13" a="1"/>
  <c r="BG218" i="13" s="1"/>
  <c r="BG219" i="13" a="1"/>
  <c r="BG219" i="13" s="1"/>
  <c r="BG220" i="13" a="1"/>
  <c r="BG220" i="13" s="1"/>
  <c r="BG221" i="13" a="1"/>
  <c r="BG221" i="13" s="1"/>
  <c r="BG222" i="13" a="1"/>
  <c r="BG222" i="13" s="1"/>
  <c r="BG223" i="13" a="1"/>
  <c r="BG223" i="13" s="1"/>
  <c r="BG224" i="13" a="1"/>
  <c r="BG224" i="13" s="1"/>
  <c r="BG225" i="13" a="1"/>
  <c r="BG225" i="13" s="1"/>
  <c r="BG226" i="13" a="1"/>
  <c r="BG226" i="13" s="1"/>
  <c r="BG227" i="13" a="1"/>
  <c r="BG227" i="13" s="1"/>
  <c r="BG228" i="13" a="1"/>
  <c r="BG228" i="13" s="1"/>
  <c r="BG229" i="13" a="1"/>
  <c r="BG229" i="13" s="1"/>
  <c r="BG230" i="13" a="1"/>
  <c r="BG230" i="13" s="1"/>
  <c r="BG231" i="13" a="1"/>
  <c r="BG231" i="13" s="1"/>
  <c r="BG232" i="13" a="1"/>
  <c r="BG232" i="13" s="1"/>
  <c r="BG233" i="13" a="1"/>
  <c r="BG233" i="13" s="1"/>
  <c r="BG234" i="13" a="1"/>
  <c r="BG234" i="13" s="1"/>
  <c r="BG235" i="13" a="1"/>
  <c r="BG235" i="13" s="1"/>
  <c r="BG236" i="13" a="1"/>
  <c r="BG236" i="13" s="1"/>
  <c r="BG237" i="13" a="1"/>
  <c r="BG237" i="13" s="1"/>
  <c r="BG238" i="13" a="1"/>
  <c r="BG238" i="13" s="1"/>
  <c r="BG239" i="13" a="1"/>
  <c r="BG239" i="13" s="1"/>
  <c r="BG240" i="13" a="1"/>
  <c r="BG240" i="13" s="1"/>
  <c r="BG241" i="13" a="1"/>
  <c r="BG241" i="13" s="1"/>
  <c r="BG242" i="13" a="1"/>
  <c r="BG242" i="13" s="1"/>
  <c r="BG243" i="13" a="1"/>
  <c r="BG243" i="13" s="1"/>
  <c r="BG244" i="13" a="1"/>
  <c r="BG244" i="13" s="1"/>
  <c r="BG245" i="13" a="1"/>
  <c r="BG245" i="13" s="1"/>
  <c r="BG246" i="13" a="1"/>
  <c r="BG246" i="13" s="1"/>
  <c r="BG247" i="13" a="1"/>
  <c r="BG247" i="13" s="1"/>
  <c r="BG248" i="13" a="1"/>
  <c r="BG248" i="13" s="1"/>
  <c r="BG249" i="13" a="1"/>
  <c r="BG249" i="13" s="1"/>
  <c r="BG250" i="13" a="1"/>
  <c r="BG250" i="13" s="1"/>
  <c r="BG251" i="13" a="1"/>
  <c r="BG251" i="13" s="1"/>
  <c r="BG252" i="13" a="1"/>
  <c r="BG252" i="13" s="1"/>
  <c r="BG253" i="13" a="1"/>
  <c r="BG253" i="13" s="1"/>
  <c r="BG254" i="13" a="1"/>
  <c r="BG254" i="13" s="1"/>
  <c r="BG255" i="13" a="1"/>
  <c r="BG255" i="13" s="1"/>
  <c r="BG256" i="13" a="1"/>
  <c r="BG256" i="13" s="1"/>
  <c r="BG257" i="13" a="1"/>
  <c r="BG257" i="13" s="1"/>
  <c r="BG258" i="13" a="1"/>
  <c r="BG258" i="13" s="1"/>
  <c r="BG259" i="13" a="1"/>
  <c r="BG259" i="13" s="1"/>
  <c r="BG3" i="13" a="1"/>
  <c r="BG3" i="13" s="1"/>
  <c r="BD4" i="13"/>
  <c r="BD5" i="13"/>
  <c r="BD6" i="13"/>
  <c r="BD7" i="13"/>
  <c r="BD8" i="13"/>
  <c r="BD9" i="13"/>
  <c r="BD10" i="13"/>
  <c r="BD11" i="13"/>
  <c r="BD12" i="13"/>
  <c r="BD13" i="13"/>
  <c r="BD14" i="13"/>
  <c r="BD15" i="13"/>
  <c r="BD16" i="13"/>
  <c r="BD17" i="13"/>
  <c r="BD18" i="13"/>
  <c r="BD19" i="13"/>
  <c r="BD20" i="13"/>
  <c r="BD21" i="13"/>
  <c r="BD22" i="13"/>
  <c r="BD23" i="13"/>
  <c r="BD24" i="13"/>
  <c r="BD25" i="13"/>
  <c r="BD26" i="13"/>
  <c r="BD27" i="13"/>
  <c r="BD28" i="13"/>
  <c r="BD29" i="13"/>
  <c r="BD30" i="13"/>
  <c r="BD31" i="13"/>
  <c r="BD32" i="13"/>
  <c r="BD33" i="13"/>
  <c r="BD34" i="13"/>
  <c r="BD35" i="13"/>
  <c r="BD36" i="13"/>
  <c r="BD37" i="13"/>
  <c r="BD38" i="13"/>
  <c r="BD39" i="13"/>
  <c r="BD40" i="13"/>
  <c r="BD41" i="13"/>
  <c r="BD42" i="13"/>
  <c r="BD43" i="13"/>
  <c r="BD44" i="13"/>
  <c r="BD45" i="13"/>
  <c r="BD46" i="13"/>
  <c r="BD47" i="13"/>
  <c r="BD48" i="13"/>
  <c r="BD49" i="13"/>
  <c r="BD50" i="13"/>
  <c r="BD51" i="13"/>
  <c r="BD52" i="13"/>
  <c r="BD53" i="13"/>
  <c r="BD54" i="13"/>
  <c r="BD55" i="13"/>
  <c r="BD56" i="13"/>
  <c r="BD57" i="13"/>
  <c r="BD58" i="13"/>
  <c r="BD59" i="13"/>
  <c r="BD60" i="13"/>
  <c r="BD61" i="13"/>
  <c r="BD62" i="13"/>
  <c r="BD63" i="13"/>
  <c r="BD64" i="13"/>
  <c r="BD65" i="13"/>
  <c r="BD66" i="13"/>
  <c r="BD67" i="13"/>
  <c r="BD68" i="13"/>
  <c r="BD69" i="13"/>
  <c r="BD70" i="13"/>
  <c r="BD71" i="13"/>
  <c r="BD72" i="13"/>
  <c r="BD73" i="13"/>
  <c r="BD74" i="13"/>
  <c r="BD75" i="13"/>
  <c r="BD76" i="13"/>
  <c r="BD77" i="13"/>
  <c r="BD78" i="13"/>
  <c r="BD79" i="13"/>
  <c r="BD80" i="13"/>
  <c r="BD81" i="13"/>
  <c r="BD82" i="13"/>
  <c r="BD83" i="13"/>
  <c r="BD84" i="13"/>
  <c r="BD85" i="13"/>
  <c r="BD86" i="13"/>
  <c r="BD87" i="13"/>
  <c r="BD88" i="13"/>
  <c r="BD89" i="13"/>
  <c r="BD90" i="13"/>
  <c r="BD91" i="13"/>
  <c r="BD92" i="13"/>
  <c r="BD93" i="13"/>
  <c r="BD94" i="13"/>
  <c r="BD95" i="13"/>
  <c r="BD96" i="13"/>
  <c r="BD97" i="13"/>
  <c r="BD98" i="13"/>
  <c r="BD99" i="13"/>
  <c r="BD100" i="13"/>
  <c r="BD101" i="13"/>
  <c r="BD102" i="13"/>
  <c r="BD103" i="13"/>
  <c r="BD104" i="13"/>
  <c r="BD105" i="13"/>
  <c r="BD106" i="13"/>
  <c r="BD107" i="13"/>
  <c r="BD108" i="13"/>
  <c r="BD109" i="13"/>
  <c r="BD110" i="13"/>
  <c r="BD111" i="13"/>
  <c r="BD112" i="13"/>
  <c r="BD113" i="13"/>
  <c r="BD114" i="13"/>
  <c r="BD115" i="13"/>
  <c r="BD116" i="13"/>
  <c r="BD117" i="13"/>
  <c r="BD118" i="13"/>
  <c r="BD119" i="13"/>
  <c r="BD120" i="13"/>
  <c r="BD121" i="13"/>
  <c r="BD122" i="13"/>
  <c r="BD123" i="13"/>
  <c r="BD124" i="13"/>
  <c r="BD125" i="13"/>
  <c r="BD126" i="13"/>
  <c r="BD127" i="13"/>
  <c r="BD128" i="13"/>
  <c r="BD129" i="13"/>
  <c r="BD130" i="13"/>
  <c r="BD131" i="13"/>
  <c r="BD132" i="13"/>
  <c r="BD133" i="13"/>
  <c r="BD134" i="13"/>
  <c r="BD135" i="13"/>
  <c r="BD136" i="13"/>
  <c r="BD137" i="13"/>
  <c r="BD138" i="13"/>
  <c r="BD139" i="13"/>
  <c r="BD140" i="13"/>
  <c r="BD141" i="13"/>
  <c r="BD142" i="13"/>
  <c r="BD143" i="13"/>
  <c r="BD144" i="13"/>
  <c r="BD145" i="13"/>
  <c r="BD146" i="13"/>
  <c r="BD147" i="13"/>
  <c r="BD148" i="13"/>
  <c r="BD149" i="13"/>
  <c r="BD150" i="13"/>
  <c r="BD151" i="13"/>
  <c r="BD152" i="13"/>
  <c r="BD153" i="13"/>
  <c r="BD154" i="13"/>
  <c r="BD155" i="13"/>
  <c r="BD156" i="13"/>
  <c r="BD157" i="13"/>
  <c r="BD158" i="13"/>
  <c r="BD159" i="13"/>
  <c r="BD160" i="13"/>
  <c r="BD161" i="13"/>
  <c r="BD162" i="13"/>
  <c r="BD163" i="13"/>
  <c r="BD164" i="13"/>
  <c r="BD165" i="13"/>
  <c r="BD166" i="13"/>
  <c r="BD167" i="13"/>
  <c r="BD168" i="13"/>
  <c r="BD169" i="13"/>
  <c r="BD170" i="13"/>
  <c r="BD171" i="13"/>
  <c r="BD172" i="13"/>
  <c r="BD173" i="13"/>
  <c r="BD174" i="13"/>
  <c r="BD175" i="13"/>
  <c r="BD176" i="13"/>
  <c r="BD177" i="13"/>
  <c r="BD178" i="13"/>
  <c r="BD179" i="13"/>
  <c r="BD180" i="13"/>
  <c r="BD181" i="13"/>
  <c r="BD182" i="13"/>
  <c r="BD183" i="13"/>
  <c r="BD184" i="13"/>
  <c r="BD185" i="13"/>
  <c r="BD186" i="13"/>
  <c r="BD187" i="13"/>
  <c r="BD188" i="13"/>
  <c r="BD189" i="13"/>
  <c r="BD190" i="13"/>
  <c r="BD191" i="13"/>
  <c r="BD192" i="13"/>
  <c r="BD193" i="13"/>
  <c r="BD194" i="13"/>
  <c r="BD195" i="13"/>
  <c r="BD196" i="13"/>
  <c r="BD197" i="13"/>
  <c r="BD198" i="13"/>
  <c r="BD199" i="13"/>
  <c r="BD200" i="13"/>
  <c r="BD201" i="13"/>
  <c r="BD202" i="13"/>
  <c r="BD203" i="13"/>
  <c r="BD204" i="13"/>
  <c r="BD205" i="13"/>
  <c r="BD206" i="13"/>
  <c r="BD207" i="13"/>
  <c r="BD208" i="13"/>
  <c r="BD209" i="13"/>
  <c r="BD210" i="13"/>
  <c r="BD211" i="13"/>
  <c r="BD212" i="13"/>
  <c r="BD213" i="13"/>
  <c r="BD214" i="13"/>
  <c r="BD215" i="13"/>
  <c r="BD216" i="13"/>
  <c r="BD217" i="13"/>
  <c r="BD218" i="13"/>
  <c r="BD219" i="13"/>
  <c r="BD220" i="13"/>
  <c r="BD221" i="13"/>
  <c r="BD222" i="13"/>
  <c r="BD223" i="13"/>
  <c r="BD224" i="13"/>
  <c r="BD225" i="13"/>
  <c r="BD226" i="13"/>
  <c r="BD227" i="13"/>
  <c r="BD228" i="13"/>
  <c r="BD229" i="13"/>
  <c r="BD230" i="13"/>
  <c r="BD231" i="13"/>
  <c r="BD232" i="13"/>
  <c r="BD233" i="13"/>
  <c r="BD234" i="13"/>
  <c r="BD235" i="13"/>
  <c r="BD236" i="13"/>
  <c r="BD237" i="13"/>
  <c r="BD238" i="13"/>
  <c r="BD239" i="13"/>
  <c r="BD240" i="13"/>
  <c r="BD241" i="13"/>
  <c r="BD242" i="13"/>
  <c r="BD243" i="13"/>
  <c r="BD244" i="13"/>
  <c r="BD245" i="13"/>
  <c r="BD246" i="13"/>
  <c r="BD247" i="13"/>
  <c r="BD248" i="13"/>
  <c r="BD249" i="13"/>
  <c r="BD250" i="13"/>
  <c r="BD251" i="13"/>
  <c r="BD252" i="13"/>
  <c r="BD253" i="13"/>
  <c r="BD254" i="13"/>
  <c r="BD255" i="13"/>
  <c r="BD256" i="13"/>
  <c r="BD257" i="13"/>
  <c r="BD258" i="13"/>
  <c r="BD259" i="13"/>
  <c r="BD3" i="13"/>
  <c r="BC4" i="13" a="1"/>
  <c r="BC4" i="13" s="1"/>
  <c r="BC5" i="13" a="1"/>
  <c r="BC5" i="13" s="1"/>
  <c r="BC6" i="13" a="1"/>
  <c r="BC6" i="13" s="1"/>
  <c r="BC7" i="13" a="1"/>
  <c r="BC7" i="13" s="1"/>
  <c r="BC8" i="13" a="1"/>
  <c r="BC8" i="13" s="1"/>
  <c r="BC9" i="13" a="1"/>
  <c r="BC9" i="13" s="1"/>
  <c r="BC10" i="13" a="1"/>
  <c r="BC10" i="13" s="1"/>
  <c r="BC11" i="13" a="1"/>
  <c r="BC11" i="13" s="1"/>
  <c r="BC12" i="13" a="1"/>
  <c r="BC12" i="13" s="1"/>
  <c r="BC13" i="13" a="1"/>
  <c r="BC13" i="13" s="1"/>
  <c r="BC14" i="13" a="1"/>
  <c r="BC14" i="13" s="1"/>
  <c r="BC15" i="13" a="1"/>
  <c r="BC15" i="13" s="1"/>
  <c r="BC16" i="13" a="1"/>
  <c r="BC16" i="13" s="1"/>
  <c r="BC17" i="13" a="1"/>
  <c r="BC17" i="13" s="1"/>
  <c r="BC18" i="13" a="1"/>
  <c r="BC18" i="13" s="1"/>
  <c r="BC19" i="13" a="1"/>
  <c r="BC19" i="13" s="1"/>
  <c r="BC20" i="13" a="1"/>
  <c r="BC20" i="13" s="1"/>
  <c r="BC21" i="13" a="1"/>
  <c r="BC21" i="13" s="1"/>
  <c r="BC22" i="13" a="1"/>
  <c r="BC22" i="13" s="1"/>
  <c r="BC23" i="13" a="1"/>
  <c r="BC23" i="13" s="1"/>
  <c r="BC24" i="13" a="1"/>
  <c r="BC24" i="13" s="1"/>
  <c r="BC25" i="13" a="1"/>
  <c r="BC25" i="13" s="1"/>
  <c r="BC26" i="13" a="1"/>
  <c r="BC26" i="13" s="1"/>
  <c r="BC27" i="13" a="1"/>
  <c r="BC27" i="13" s="1"/>
  <c r="BC28" i="13" a="1"/>
  <c r="BC28" i="13" s="1"/>
  <c r="BC29" i="13" a="1"/>
  <c r="BC29" i="13" s="1"/>
  <c r="BC30" i="13" a="1"/>
  <c r="BC30" i="13" s="1"/>
  <c r="BC31" i="13" a="1"/>
  <c r="BC31" i="13" s="1"/>
  <c r="BC32" i="13" a="1"/>
  <c r="BC32" i="13" s="1"/>
  <c r="BC33" i="13" a="1"/>
  <c r="BC33" i="13" s="1"/>
  <c r="BC34" i="13" a="1"/>
  <c r="BC34" i="13" s="1"/>
  <c r="BC35" i="13" a="1"/>
  <c r="BC35" i="13" s="1"/>
  <c r="BC36" i="13" a="1"/>
  <c r="BC36" i="13" s="1"/>
  <c r="BC37" i="13" a="1"/>
  <c r="BC37" i="13" s="1"/>
  <c r="BC38" i="13" a="1"/>
  <c r="BC38" i="13" s="1"/>
  <c r="BC39" i="13" a="1"/>
  <c r="BC39" i="13" s="1"/>
  <c r="BC40" i="13" a="1"/>
  <c r="BC40" i="13" s="1"/>
  <c r="BC41" i="13" a="1"/>
  <c r="BC41" i="13" s="1"/>
  <c r="BC42" i="13" a="1"/>
  <c r="BC42" i="13" s="1"/>
  <c r="BC43" i="13" a="1"/>
  <c r="BC43" i="13" s="1"/>
  <c r="BC44" i="13" a="1"/>
  <c r="BC44" i="13" s="1"/>
  <c r="BC45" i="13" a="1"/>
  <c r="BC45" i="13" s="1"/>
  <c r="BC46" i="13" a="1"/>
  <c r="BC46" i="13" s="1"/>
  <c r="BC47" i="13" a="1"/>
  <c r="BC47" i="13" s="1"/>
  <c r="BC48" i="13" a="1"/>
  <c r="BC48" i="13" s="1"/>
  <c r="BC49" i="13" a="1"/>
  <c r="BC49" i="13" s="1"/>
  <c r="BC50" i="13" a="1"/>
  <c r="BC50" i="13" s="1"/>
  <c r="BC51" i="13" a="1"/>
  <c r="BC51" i="13" s="1"/>
  <c r="BC52" i="13" a="1"/>
  <c r="BC52" i="13" s="1"/>
  <c r="BC53" i="13" a="1"/>
  <c r="BC53" i="13" s="1"/>
  <c r="BC54" i="13" a="1"/>
  <c r="BC54" i="13" s="1"/>
  <c r="BC55" i="13" a="1"/>
  <c r="BC55" i="13" s="1"/>
  <c r="BC56" i="13" a="1"/>
  <c r="BC56" i="13" s="1"/>
  <c r="BC57" i="13" a="1"/>
  <c r="BC57" i="13" s="1"/>
  <c r="BC58" i="13" a="1"/>
  <c r="BC58" i="13" s="1"/>
  <c r="BC59" i="13" a="1"/>
  <c r="BC59" i="13" s="1"/>
  <c r="BC60" i="13" a="1"/>
  <c r="BC60" i="13" s="1"/>
  <c r="BC61" i="13" a="1"/>
  <c r="BC61" i="13" s="1"/>
  <c r="BC62" i="13" a="1"/>
  <c r="BC62" i="13" s="1"/>
  <c r="BC63" i="13" a="1"/>
  <c r="BC63" i="13" s="1"/>
  <c r="BC64" i="13" a="1"/>
  <c r="BC64" i="13" s="1"/>
  <c r="BC65" i="13" a="1"/>
  <c r="BC65" i="13" s="1"/>
  <c r="BC66" i="13" a="1"/>
  <c r="BC66" i="13" s="1"/>
  <c r="BC67" i="13" a="1"/>
  <c r="BC67" i="13" s="1"/>
  <c r="BC68" i="13" a="1"/>
  <c r="BC68" i="13" s="1"/>
  <c r="BC69" i="13" a="1"/>
  <c r="BC69" i="13" s="1"/>
  <c r="BC70" i="13" a="1"/>
  <c r="BC70" i="13" s="1"/>
  <c r="BC71" i="13" a="1"/>
  <c r="BC71" i="13" s="1"/>
  <c r="BC72" i="13" a="1"/>
  <c r="BC72" i="13" s="1"/>
  <c r="BC73" i="13" a="1"/>
  <c r="BC73" i="13" s="1"/>
  <c r="BC74" i="13" a="1"/>
  <c r="BC74" i="13" s="1"/>
  <c r="BC75" i="13" a="1"/>
  <c r="BC75" i="13" s="1"/>
  <c r="BC76" i="13" a="1"/>
  <c r="BC76" i="13" s="1"/>
  <c r="BC77" i="13" a="1"/>
  <c r="BC77" i="13" s="1"/>
  <c r="BC78" i="13" a="1"/>
  <c r="BC78" i="13" s="1"/>
  <c r="BC79" i="13" a="1"/>
  <c r="BC79" i="13" s="1"/>
  <c r="BC80" i="13" a="1"/>
  <c r="BC80" i="13" s="1"/>
  <c r="BC81" i="13" a="1"/>
  <c r="BC81" i="13" s="1"/>
  <c r="BC82" i="13" a="1"/>
  <c r="BC82" i="13" s="1"/>
  <c r="BC83" i="13" a="1"/>
  <c r="BC83" i="13" s="1"/>
  <c r="BC84" i="13" a="1"/>
  <c r="BC84" i="13" s="1"/>
  <c r="BC85" i="13" a="1"/>
  <c r="BC85" i="13" s="1"/>
  <c r="BC86" i="13" a="1"/>
  <c r="BC86" i="13" s="1"/>
  <c r="BC87" i="13" a="1"/>
  <c r="BC87" i="13" s="1"/>
  <c r="BC88" i="13" a="1"/>
  <c r="BC88" i="13" s="1"/>
  <c r="BC89" i="13" a="1"/>
  <c r="BC89" i="13" s="1"/>
  <c r="BC90" i="13" a="1"/>
  <c r="BC90" i="13" s="1"/>
  <c r="BC91" i="13" a="1"/>
  <c r="BC91" i="13" s="1"/>
  <c r="BC92" i="13" a="1"/>
  <c r="BC92" i="13" s="1"/>
  <c r="BC93" i="13" a="1"/>
  <c r="BC93" i="13" s="1"/>
  <c r="BC94" i="13" a="1"/>
  <c r="BC94" i="13" s="1"/>
  <c r="BC95" i="13" a="1"/>
  <c r="BC95" i="13" s="1"/>
  <c r="BC96" i="13" a="1"/>
  <c r="BC96" i="13" s="1"/>
  <c r="BC97" i="13" a="1"/>
  <c r="BC97" i="13" s="1"/>
  <c r="BC98" i="13" a="1"/>
  <c r="BC98" i="13" s="1"/>
  <c r="BC99" i="13" a="1"/>
  <c r="BC99" i="13" s="1"/>
  <c r="BC100" i="13" a="1"/>
  <c r="BC100" i="13" s="1"/>
  <c r="BC101" i="13" a="1"/>
  <c r="BC101" i="13" s="1"/>
  <c r="BC102" i="13" a="1"/>
  <c r="BC102" i="13" s="1"/>
  <c r="BC103" i="13" a="1"/>
  <c r="BC103" i="13" s="1"/>
  <c r="BC104" i="13" a="1"/>
  <c r="BC104" i="13" s="1"/>
  <c r="BC105" i="13" a="1"/>
  <c r="BC105" i="13" s="1"/>
  <c r="BC106" i="13" a="1"/>
  <c r="BC106" i="13" s="1"/>
  <c r="BC107" i="13" a="1"/>
  <c r="BC107" i="13" s="1"/>
  <c r="BC108" i="13" a="1"/>
  <c r="BC108" i="13" s="1"/>
  <c r="BC109" i="13" a="1"/>
  <c r="BC109" i="13" s="1"/>
  <c r="BC110" i="13" a="1"/>
  <c r="BC110" i="13" s="1"/>
  <c r="BC111" i="13" a="1"/>
  <c r="BC111" i="13" s="1"/>
  <c r="BC112" i="13" a="1"/>
  <c r="BC112" i="13" s="1"/>
  <c r="BC113" i="13" a="1"/>
  <c r="BC113" i="13" s="1"/>
  <c r="BC114" i="13" a="1"/>
  <c r="BC114" i="13" s="1"/>
  <c r="BC115" i="13" a="1"/>
  <c r="BC115" i="13" s="1"/>
  <c r="BC116" i="13" a="1"/>
  <c r="BC116" i="13" s="1"/>
  <c r="BC117" i="13" a="1"/>
  <c r="BC117" i="13" s="1"/>
  <c r="BC118" i="13" a="1"/>
  <c r="BC118" i="13" s="1"/>
  <c r="BC119" i="13" a="1"/>
  <c r="BC119" i="13" s="1"/>
  <c r="BC120" i="13" a="1"/>
  <c r="BC120" i="13" s="1"/>
  <c r="BC121" i="13" a="1"/>
  <c r="BC121" i="13" s="1"/>
  <c r="BC122" i="13" a="1"/>
  <c r="BC122" i="13" s="1"/>
  <c r="BC123" i="13" a="1"/>
  <c r="BC123" i="13" s="1"/>
  <c r="BC124" i="13" a="1"/>
  <c r="BC124" i="13" s="1"/>
  <c r="BC125" i="13" a="1"/>
  <c r="BC125" i="13" s="1"/>
  <c r="BC126" i="13" a="1"/>
  <c r="BC126" i="13" s="1"/>
  <c r="BC127" i="13" a="1"/>
  <c r="BC127" i="13" s="1"/>
  <c r="BC128" i="13" a="1"/>
  <c r="BC128" i="13" s="1"/>
  <c r="BC129" i="13" a="1"/>
  <c r="BC129" i="13" s="1"/>
  <c r="BC130" i="13" a="1"/>
  <c r="BC130" i="13" s="1"/>
  <c r="BC131" i="13" a="1"/>
  <c r="BC131" i="13" s="1"/>
  <c r="BC132" i="13" a="1"/>
  <c r="BC132" i="13" s="1"/>
  <c r="BC133" i="13" a="1"/>
  <c r="BC133" i="13" s="1"/>
  <c r="BC134" i="13" a="1"/>
  <c r="BC134" i="13" s="1"/>
  <c r="BC135" i="13" a="1"/>
  <c r="BC135" i="13" s="1"/>
  <c r="BC136" i="13" a="1"/>
  <c r="BC136" i="13" s="1"/>
  <c r="BC137" i="13" a="1"/>
  <c r="BC137" i="13" s="1"/>
  <c r="BC138" i="13" a="1"/>
  <c r="BC138" i="13" s="1"/>
  <c r="BC139" i="13" a="1"/>
  <c r="BC139" i="13" s="1"/>
  <c r="BC140" i="13" a="1"/>
  <c r="BC140" i="13" s="1"/>
  <c r="BC141" i="13" a="1"/>
  <c r="BC141" i="13" s="1"/>
  <c r="BC142" i="13" a="1"/>
  <c r="BC142" i="13" s="1"/>
  <c r="BC143" i="13" a="1"/>
  <c r="BC143" i="13" s="1"/>
  <c r="BC144" i="13" a="1"/>
  <c r="BC144" i="13" s="1"/>
  <c r="BC145" i="13" a="1"/>
  <c r="BC145" i="13" s="1"/>
  <c r="BC146" i="13" a="1"/>
  <c r="BC146" i="13" s="1"/>
  <c r="BC147" i="13" a="1"/>
  <c r="BC147" i="13" s="1"/>
  <c r="BC148" i="13" a="1"/>
  <c r="BC148" i="13" s="1"/>
  <c r="BC149" i="13" a="1"/>
  <c r="BC149" i="13" s="1"/>
  <c r="BC150" i="13" a="1"/>
  <c r="BC150" i="13" s="1"/>
  <c r="BC151" i="13" a="1"/>
  <c r="BC151" i="13" s="1"/>
  <c r="BC152" i="13" a="1"/>
  <c r="BC152" i="13" s="1"/>
  <c r="BC153" i="13" a="1"/>
  <c r="BC153" i="13" s="1"/>
  <c r="BC154" i="13" a="1"/>
  <c r="BC154" i="13" s="1"/>
  <c r="BC155" i="13" a="1"/>
  <c r="BC155" i="13" s="1"/>
  <c r="BC156" i="13" a="1"/>
  <c r="BC156" i="13" s="1"/>
  <c r="BC157" i="13" a="1"/>
  <c r="BC157" i="13" s="1"/>
  <c r="BC158" i="13" a="1"/>
  <c r="BC158" i="13" s="1"/>
  <c r="BC159" i="13" a="1"/>
  <c r="BC159" i="13" s="1"/>
  <c r="BC160" i="13" a="1"/>
  <c r="BC160" i="13" s="1"/>
  <c r="BC161" i="13" a="1"/>
  <c r="BC161" i="13" s="1"/>
  <c r="BC162" i="13" a="1"/>
  <c r="BC162" i="13" s="1"/>
  <c r="BC163" i="13" a="1"/>
  <c r="BC163" i="13" s="1"/>
  <c r="BC164" i="13" a="1"/>
  <c r="BC164" i="13" s="1"/>
  <c r="BC165" i="13" a="1"/>
  <c r="BC165" i="13" s="1"/>
  <c r="BC166" i="13" a="1"/>
  <c r="BC166" i="13" s="1"/>
  <c r="BC167" i="13" a="1"/>
  <c r="BC167" i="13" s="1"/>
  <c r="BC168" i="13" a="1"/>
  <c r="BC168" i="13" s="1"/>
  <c r="BC169" i="13" a="1"/>
  <c r="BC169" i="13" s="1"/>
  <c r="BC170" i="13" a="1"/>
  <c r="BC170" i="13" s="1"/>
  <c r="BC171" i="13" a="1"/>
  <c r="BC171" i="13" s="1"/>
  <c r="BC172" i="13" a="1"/>
  <c r="BC172" i="13" s="1"/>
  <c r="BC173" i="13" a="1"/>
  <c r="BC173" i="13" s="1"/>
  <c r="BC174" i="13" a="1"/>
  <c r="BC174" i="13" s="1"/>
  <c r="BC175" i="13" a="1"/>
  <c r="BC175" i="13" s="1"/>
  <c r="BC176" i="13" a="1"/>
  <c r="BC176" i="13" s="1"/>
  <c r="BC177" i="13" a="1"/>
  <c r="BC177" i="13" s="1"/>
  <c r="BC178" i="13" a="1"/>
  <c r="BC178" i="13" s="1"/>
  <c r="BC179" i="13" a="1"/>
  <c r="BC179" i="13" s="1"/>
  <c r="BC180" i="13" a="1"/>
  <c r="BC180" i="13" s="1"/>
  <c r="BC181" i="13" a="1"/>
  <c r="BC181" i="13" s="1"/>
  <c r="BC182" i="13" a="1"/>
  <c r="BC182" i="13" s="1"/>
  <c r="BC183" i="13" a="1"/>
  <c r="BC183" i="13" s="1"/>
  <c r="BC184" i="13" a="1"/>
  <c r="BC184" i="13" s="1"/>
  <c r="BC185" i="13" a="1"/>
  <c r="BC185" i="13" s="1"/>
  <c r="BC186" i="13" a="1"/>
  <c r="BC186" i="13" s="1"/>
  <c r="BC187" i="13" a="1"/>
  <c r="BC187" i="13" s="1"/>
  <c r="BC188" i="13" a="1"/>
  <c r="BC188" i="13" s="1"/>
  <c r="BC189" i="13" a="1"/>
  <c r="BC189" i="13" s="1"/>
  <c r="BC190" i="13" a="1"/>
  <c r="BC190" i="13" s="1"/>
  <c r="BC191" i="13" a="1"/>
  <c r="BC191" i="13" s="1"/>
  <c r="BC192" i="13" a="1"/>
  <c r="BC192" i="13" s="1"/>
  <c r="BC193" i="13" a="1"/>
  <c r="BC193" i="13" s="1"/>
  <c r="BC194" i="13" a="1"/>
  <c r="BC194" i="13" s="1"/>
  <c r="BC195" i="13" a="1"/>
  <c r="BC195" i="13" s="1"/>
  <c r="BC196" i="13" a="1"/>
  <c r="BC196" i="13" s="1"/>
  <c r="BC197" i="13" a="1"/>
  <c r="BC197" i="13" s="1"/>
  <c r="BC198" i="13" a="1"/>
  <c r="BC198" i="13" s="1"/>
  <c r="BC199" i="13" a="1"/>
  <c r="BC199" i="13" s="1"/>
  <c r="BC200" i="13" a="1"/>
  <c r="BC200" i="13" s="1"/>
  <c r="BC201" i="13" a="1"/>
  <c r="BC201" i="13" s="1"/>
  <c r="BC202" i="13" a="1"/>
  <c r="BC202" i="13" s="1"/>
  <c r="BC203" i="13" a="1"/>
  <c r="BC203" i="13" s="1"/>
  <c r="BC204" i="13" a="1"/>
  <c r="BC204" i="13" s="1"/>
  <c r="BC205" i="13" a="1"/>
  <c r="BC205" i="13" s="1"/>
  <c r="BC206" i="13" a="1"/>
  <c r="BC206" i="13" s="1"/>
  <c r="BC207" i="13" a="1"/>
  <c r="BC207" i="13" s="1"/>
  <c r="BC208" i="13" a="1"/>
  <c r="BC208" i="13" s="1"/>
  <c r="BC209" i="13" a="1"/>
  <c r="BC209" i="13" s="1"/>
  <c r="BC210" i="13" a="1"/>
  <c r="BC210" i="13" s="1"/>
  <c r="BC211" i="13" a="1"/>
  <c r="BC211" i="13" s="1"/>
  <c r="BC212" i="13" a="1"/>
  <c r="BC212" i="13" s="1"/>
  <c r="BC213" i="13" a="1"/>
  <c r="BC213" i="13" s="1"/>
  <c r="BC214" i="13" a="1"/>
  <c r="BC214" i="13" s="1"/>
  <c r="BC215" i="13" a="1"/>
  <c r="BC215" i="13" s="1"/>
  <c r="BC216" i="13" a="1"/>
  <c r="BC216" i="13" s="1"/>
  <c r="BC217" i="13" a="1"/>
  <c r="BC217" i="13" s="1"/>
  <c r="BC218" i="13" a="1"/>
  <c r="BC218" i="13" s="1"/>
  <c r="BC219" i="13" a="1"/>
  <c r="BC219" i="13" s="1"/>
  <c r="BC220" i="13" a="1"/>
  <c r="BC220" i="13" s="1"/>
  <c r="BC221" i="13" a="1"/>
  <c r="BC221" i="13" s="1"/>
  <c r="BC222" i="13" a="1"/>
  <c r="BC222" i="13" s="1"/>
  <c r="BC223" i="13" a="1"/>
  <c r="BC223" i="13" s="1"/>
  <c r="BC224" i="13" a="1"/>
  <c r="BC224" i="13" s="1"/>
  <c r="BC225" i="13" a="1"/>
  <c r="BC225" i="13" s="1"/>
  <c r="BC226" i="13" a="1"/>
  <c r="BC226" i="13" s="1"/>
  <c r="BC227" i="13" a="1"/>
  <c r="BC227" i="13" s="1"/>
  <c r="BC228" i="13" a="1"/>
  <c r="BC228" i="13" s="1"/>
  <c r="BC229" i="13" a="1"/>
  <c r="BC229" i="13" s="1"/>
  <c r="BC230" i="13" a="1"/>
  <c r="BC230" i="13" s="1"/>
  <c r="BC231" i="13" a="1"/>
  <c r="BC231" i="13" s="1"/>
  <c r="BC232" i="13" a="1"/>
  <c r="BC232" i="13" s="1"/>
  <c r="BC233" i="13" a="1"/>
  <c r="BC233" i="13" s="1"/>
  <c r="BC234" i="13" a="1"/>
  <c r="BC234" i="13" s="1"/>
  <c r="BC235" i="13" a="1"/>
  <c r="BC235" i="13" s="1"/>
  <c r="BC236" i="13" a="1"/>
  <c r="BC236" i="13" s="1"/>
  <c r="BC237" i="13" a="1"/>
  <c r="BC237" i="13" s="1"/>
  <c r="BC238" i="13" a="1"/>
  <c r="BC238" i="13" s="1"/>
  <c r="BC239" i="13" a="1"/>
  <c r="BC239" i="13" s="1"/>
  <c r="BC240" i="13" a="1"/>
  <c r="BC240" i="13" s="1"/>
  <c r="BC241" i="13" a="1"/>
  <c r="BC241" i="13" s="1"/>
  <c r="BC242" i="13" a="1"/>
  <c r="BC242" i="13" s="1"/>
  <c r="BC243" i="13" a="1"/>
  <c r="BC243" i="13" s="1"/>
  <c r="BC244" i="13" a="1"/>
  <c r="BC244" i="13" s="1"/>
  <c r="BC245" i="13" a="1"/>
  <c r="BC245" i="13" s="1"/>
  <c r="BC246" i="13" a="1"/>
  <c r="BC246" i="13" s="1"/>
  <c r="BC247" i="13" a="1"/>
  <c r="BC247" i="13" s="1"/>
  <c r="BC248" i="13" a="1"/>
  <c r="BC248" i="13" s="1"/>
  <c r="BC249" i="13" a="1"/>
  <c r="BC249" i="13" s="1"/>
  <c r="BC250" i="13" a="1"/>
  <c r="BC250" i="13" s="1"/>
  <c r="BC251" i="13" a="1"/>
  <c r="BC251" i="13" s="1"/>
  <c r="BC252" i="13" a="1"/>
  <c r="BC252" i="13" s="1"/>
  <c r="BC253" i="13" a="1"/>
  <c r="BC253" i="13" s="1"/>
  <c r="BC254" i="13" a="1"/>
  <c r="BC254" i="13" s="1"/>
  <c r="BC255" i="13" a="1"/>
  <c r="BC255" i="13" s="1"/>
  <c r="BC256" i="13" a="1"/>
  <c r="BC256" i="13" s="1"/>
  <c r="BC257" i="13" a="1"/>
  <c r="BC257" i="13" s="1"/>
  <c r="BC258" i="13" a="1"/>
  <c r="BC258" i="13" s="1"/>
  <c r="BC259" i="13" a="1"/>
  <c r="BC259" i="13" s="1"/>
  <c r="BC3" i="13" a="1"/>
  <c r="BC3" i="13" s="1"/>
  <c r="BB4" i="13" a="1"/>
  <c r="BB4" i="13" s="1"/>
  <c r="BB5" i="13" a="1"/>
  <c r="BB5" i="13" s="1"/>
  <c r="BB6" i="13" a="1"/>
  <c r="BB6" i="13" s="1"/>
  <c r="BB7" i="13" a="1"/>
  <c r="BB7" i="13" s="1"/>
  <c r="BB8" i="13" a="1"/>
  <c r="BB8" i="13" s="1"/>
  <c r="BB9" i="13" a="1"/>
  <c r="BB9" i="13" s="1"/>
  <c r="BB10" i="13" a="1"/>
  <c r="BB10" i="13" s="1"/>
  <c r="BB11" i="13" a="1"/>
  <c r="BB11" i="13" s="1"/>
  <c r="BB12" i="13" a="1"/>
  <c r="BB12" i="13" s="1"/>
  <c r="BB13" i="13" a="1"/>
  <c r="BB13" i="13" s="1"/>
  <c r="BB14" i="13" a="1"/>
  <c r="BB14" i="13" s="1"/>
  <c r="BB15" i="13" a="1"/>
  <c r="BB15" i="13" s="1"/>
  <c r="BB16" i="13" a="1"/>
  <c r="BB16" i="13" s="1"/>
  <c r="BB17" i="13" a="1"/>
  <c r="BB17" i="13" s="1"/>
  <c r="BB18" i="13" a="1"/>
  <c r="BB18" i="13" s="1"/>
  <c r="BB19" i="13" a="1"/>
  <c r="BB19" i="13" s="1"/>
  <c r="BB20" i="13" a="1"/>
  <c r="BB20" i="13" s="1"/>
  <c r="BB21" i="13" a="1"/>
  <c r="BB21" i="13" s="1"/>
  <c r="BB22" i="13" a="1"/>
  <c r="BB22" i="13" s="1"/>
  <c r="BB23" i="13" a="1"/>
  <c r="BB23" i="13" s="1"/>
  <c r="BB24" i="13" a="1"/>
  <c r="BB24" i="13" s="1"/>
  <c r="BB25" i="13" a="1"/>
  <c r="BB25" i="13" s="1"/>
  <c r="BB26" i="13" a="1"/>
  <c r="BB26" i="13" s="1"/>
  <c r="BB27" i="13" a="1"/>
  <c r="BB27" i="13" s="1"/>
  <c r="BB28" i="13" a="1"/>
  <c r="BB28" i="13" s="1"/>
  <c r="BB29" i="13" a="1"/>
  <c r="BB29" i="13" s="1"/>
  <c r="BB30" i="13" a="1"/>
  <c r="BB30" i="13" s="1"/>
  <c r="BB31" i="13" a="1"/>
  <c r="BB31" i="13" s="1"/>
  <c r="BB32" i="13" a="1"/>
  <c r="BB32" i="13" s="1"/>
  <c r="BB33" i="13" a="1"/>
  <c r="BB33" i="13" s="1"/>
  <c r="BB34" i="13" a="1"/>
  <c r="BB34" i="13" s="1"/>
  <c r="BB35" i="13" a="1"/>
  <c r="BB35" i="13" s="1"/>
  <c r="BB36" i="13" a="1"/>
  <c r="BB36" i="13" s="1"/>
  <c r="BB37" i="13" a="1"/>
  <c r="BB37" i="13" s="1"/>
  <c r="BB38" i="13" a="1"/>
  <c r="BB38" i="13" s="1"/>
  <c r="BB39" i="13" a="1"/>
  <c r="BB39" i="13" s="1"/>
  <c r="BB40" i="13" a="1"/>
  <c r="BB40" i="13" s="1"/>
  <c r="BB41" i="13" a="1"/>
  <c r="BB41" i="13" s="1"/>
  <c r="BB42" i="13" a="1"/>
  <c r="BB42" i="13" s="1"/>
  <c r="BB43" i="13" a="1"/>
  <c r="BB43" i="13" s="1"/>
  <c r="BB44" i="13" a="1"/>
  <c r="BB44" i="13" s="1"/>
  <c r="BB45" i="13" a="1"/>
  <c r="BB45" i="13" s="1"/>
  <c r="BB46" i="13" a="1"/>
  <c r="BB46" i="13" s="1"/>
  <c r="BB47" i="13" a="1"/>
  <c r="BB47" i="13" s="1"/>
  <c r="BB48" i="13" a="1"/>
  <c r="BB48" i="13" s="1"/>
  <c r="BB49" i="13" a="1"/>
  <c r="BB49" i="13" s="1"/>
  <c r="BB50" i="13" a="1"/>
  <c r="BB50" i="13" s="1"/>
  <c r="BB51" i="13" a="1"/>
  <c r="BB51" i="13" s="1"/>
  <c r="BB52" i="13" a="1"/>
  <c r="BB52" i="13" s="1"/>
  <c r="BB53" i="13" a="1"/>
  <c r="BB53" i="13" s="1"/>
  <c r="BB54" i="13" a="1"/>
  <c r="BB54" i="13" s="1"/>
  <c r="BB55" i="13" a="1"/>
  <c r="BB55" i="13" s="1"/>
  <c r="BB56" i="13" a="1"/>
  <c r="BB56" i="13" s="1"/>
  <c r="BB57" i="13" a="1"/>
  <c r="BB57" i="13" s="1"/>
  <c r="BB58" i="13" a="1"/>
  <c r="BB58" i="13" s="1"/>
  <c r="BB59" i="13" a="1"/>
  <c r="BB59" i="13" s="1"/>
  <c r="BB60" i="13" a="1"/>
  <c r="BB60" i="13" s="1"/>
  <c r="BB61" i="13" a="1"/>
  <c r="BB61" i="13" s="1"/>
  <c r="BB62" i="13" a="1"/>
  <c r="BB62" i="13" s="1"/>
  <c r="BB63" i="13" a="1"/>
  <c r="BB63" i="13" s="1"/>
  <c r="BB64" i="13" a="1"/>
  <c r="BB64" i="13" s="1"/>
  <c r="BB65" i="13" a="1"/>
  <c r="BB65" i="13" s="1"/>
  <c r="BB66" i="13" a="1"/>
  <c r="BB66" i="13" s="1"/>
  <c r="BB67" i="13" a="1"/>
  <c r="BB67" i="13" s="1"/>
  <c r="BB68" i="13" a="1"/>
  <c r="BB68" i="13" s="1"/>
  <c r="BB69" i="13" a="1"/>
  <c r="BB69" i="13" s="1"/>
  <c r="BB70" i="13" a="1"/>
  <c r="BB70" i="13" s="1"/>
  <c r="BB71" i="13" a="1"/>
  <c r="BB71" i="13" s="1"/>
  <c r="BB72" i="13" a="1"/>
  <c r="BB72" i="13" s="1"/>
  <c r="BB73" i="13" a="1"/>
  <c r="BB73" i="13" s="1"/>
  <c r="BB74" i="13" a="1"/>
  <c r="BB74" i="13" s="1"/>
  <c r="BB75" i="13" a="1"/>
  <c r="BB75" i="13" s="1"/>
  <c r="BB76" i="13" a="1"/>
  <c r="BB76" i="13" s="1"/>
  <c r="BB77" i="13" a="1"/>
  <c r="BB77" i="13" s="1"/>
  <c r="BB78" i="13" a="1"/>
  <c r="BB78" i="13" s="1"/>
  <c r="BB79" i="13" a="1"/>
  <c r="BB79" i="13" s="1"/>
  <c r="BB80" i="13" a="1"/>
  <c r="BB80" i="13" s="1"/>
  <c r="BB81" i="13" a="1"/>
  <c r="BB81" i="13" s="1"/>
  <c r="BB82" i="13" a="1"/>
  <c r="BB82" i="13" s="1"/>
  <c r="BB83" i="13" a="1"/>
  <c r="BB83" i="13" s="1"/>
  <c r="BB84" i="13" a="1"/>
  <c r="BB84" i="13" s="1"/>
  <c r="BB85" i="13" a="1"/>
  <c r="BB85" i="13" s="1"/>
  <c r="BB86" i="13" a="1"/>
  <c r="BB86" i="13" s="1"/>
  <c r="BB87" i="13" a="1"/>
  <c r="BB87" i="13" s="1"/>
  <c r="BB88" i="13" a="1"/>
  <c r="BB88" i="13" s="1"/>
  <c r="BB89" i="13" a="1"/>
  <c r="BB89" i="13" s="1"/>
  <c r="BB90" i="13" a="1"/>
  <c r="BB90" i="13" s="1"/>
  <c r="BB91" i="13" a="1"/>
  <c r="BB91" i="13" s="1"/>
  <c r="BB92" i="13" a="1"/>
  <c r="BB92" i="13" s="1"/>
  <c r="BB93" i="13" a="1"/>
  <c r="BB93" i="13" s="1"/>
  <c r="BB94" i="13" a="1"/>
  <c r="BB94" i="13" s="1"/>
  <c r="BB95" i="13" a="1"/>
  <c r="BB95" i="13" s="1"/>
  <c r="BB96" i="13" a="1"/>
  <c r="BB96" i="13" s="1"/>
  <c r="BB97" i="13" a="1"/>
  <c r="BB97" i="13" s="1"/>
  <c r="BB98" i="13" a="1"/>
  <c r="BB98" i="13" s="1"/>
  <c r="BB99" i="13" a="1"/>
  <c r="BB99" i="13" s="1"/>
  <c r="BB100" i="13" a="1"/>
  <c r="BB100" i="13" s="1"/>
  <c r="BB101" i="13" a="1"/>
  <c r="BB101" i="13" s="1"/>
  <c r="BB102" i="13" a="1"/>
  <c r="BB102" i="13" s="1"/>
  <c r="BB103" i="13" a="1"/>
  <c r="BB103" i="13" s="1"/>
  <c r="BB104" i="13" a="1"/>
  <c r="BB104" i="13" s="1"/>
  <c r="BB105" i="13" a="1"/>
  <c r="BB105" i="13" s="1"/>
  <c r="BB106" i="13" a="1"/>
  <c r="BB106" i="13" s="1"/>
  <c r="BB107" i="13" a="1"/>
  <c r="BB107" i="13" s="1"/>
  <c r="BB108" i="13" a="1"/>
  <c r="BB108" i="13" s="1"/>
  <c r="BB109" i="13" a="1"/>
  <c r="BB109" i="13" s="1"/>
  <c r="BB110" i="13" a="1"/>
  <c r="BB110" i="13" s="1"/>
  <c r="BB111" i="13" a="1"/>
  <c r="BB111" i="13" s="1"/>
  <c r="BB112" i="13" a="1"/>
  <c r="BB112" i="13" s="1"/>
  <c r="BB113" i="13" a="1"/>
  <c r="BB113" i="13" s="1"/>
  <c r="BB114" i="13" a="1"/>
  <c r="BB114" i="13" s="1"/>
  <c r="BB115" i="13" a="1"/>
  <c r="BB115" i="13" s="1"/>
  <c r="BB116" i="13" a="1"/>
  <c r="BB116" i="13" s="1"/>
  <c r="BB117" i="13" a="1"/>
  <c r="BB117" i="13" s="1"/>
  <c r="BB118" i="13" a="1"/>
  <c r="BB118" i="13" s="1"/>
  <c r="BB119" i="13" a="1"/>
  <c r="BB119" i="13" s="1"/>
  <c r="BB120" i="13" a="1"/>
  <c r="BB120" i="13" s="1"/>
  <c r="BB121" i="13" a="1"/>
  <c r="BB121" i="13" s="1"/>
  <c r="BB122" i="13" a="1"/>
  <c r="BB122" i="13" s="1"/>
  <c r="BB123" i="13" a="1"/>
  <c r="BB123" i="13" s="1"/>
  <c r="BB124" i="13" a="1"/>
  <c r="BB124" i="13" s="1"/>
  <c r="BB125" i="13" a="1"/>
  <c r="BB125" i="13" s="1"/>
  <c r="BB126" i="13" a="1"/>
  <c r="BB126" i="13" s="1"/>
  <c r="BB127" i="13" a="1"/>
  <c r="BB127" i="13" s="1"/>
  <c r="BB128" i="13" a="1"/>
  <c r="BB128" i="13" s="1"/>
  <c r="BB129" i="13" a="1"/>
  <c r="BB129" i="13" s="1"/>
  <c r="BB130" i="13" a="1"/>
  <c r="BB130" i="13" s="1"/>
  <c r="BB131" i="13" a="1"/>
  <c r="BB131" i="13" s="1"/>
  <c r="BB132" i="13" a="1"/>
  <c r="BB132" i="13" s="1"/>
  <c r="BB133" i="13" a="1"/>
  <c r="BB133" i="13" s="1"/>
  <c r="BB134" i="13" a="1"/>
  <c r="BB134" i="13" s="1"/>
  <c r="BB135" i="13" a="1"/>
  <c r="BB135" i="13" s="1"/>
  <c r="BB136" i="13" a="1"/>
  <c r="BB136" i="13" s="1"/>
  <c r="BB137" i="13" a="1"/>
  <c r="BB137" i="13" s="1"/>
  <c r="BB138" i="13" a="1"/>
  <c r="BB138" i="13" s="1"/>
  <c r="BB139" i="13" a="1"/>
  <c r="BB139" i="13" s="1"/>
  <c r="BB140" i="13" a="1"/>
  <c r="BB140" i="13" s="1"/>
  <c r="BB141" i="13" a="1"/>
  <c r="BB141" i="13" s="1"/>
  <c r="BB142" i="13" a="1"/>
  <c r="BB142" i="13" s="1"/>
  <c r="BB143" i="13" a="1"/>
  <c r="BB143" i="13" s="1"/>
  <c r="BB144" i="13" a="1"/>
  <c r="BB144" i="13" s="1"/>
  <c r="BB145" i="13" a="1"/>
  <c r="BB145" i="13" s="1"/>
  <c r="BB146" i="13" a="1"/>
  <c r="BB146" i="13" s="1"/>
  <c r="BB147" i="13" a="1"/>
  <c r="BB147" i="13" s="1"/>
  <c r="BB148" i="13" a="1"/>
  <c r="BB148" i="13" s="1"/>
  <c r="BB149" i="13" a="1"/>
  <c r="BB149" i="13" s="1"/>
  <c r="BB150" i="13" a="1"/>
  <c r="BB150" i="13" s="1"/>
  <c r="BB151" i="13" a="1"/>
  <c r="BB151" i="13" s="1"/>
  <c r="BB152" i="13" a="1"/>
  <c r="BB152" i="13" s="1"/>
  <c r="BB153" i="13" a="1"/>
  <c r="BB153" i="13" s="1"/>
  <c r="BB154" i="13" a="1"/>
  <c r="BB154" i="13" s="1"/>
  <c r="BB155" i="13" a="1"/>
  <c r="BB155" i="13" s="1"/>
  <c r="BB156" i="13" a="1"/>
  <c r="BB156" i="13" s="1"/>
  <c r="BB157" i="13" a="1"/>
  <c r="BB157" i="13" s="1"/>
  <c r="BB158" i="13" a="1"/>
  <c r="BB158" i="13" s="1"/>
  <c r="BB159" i="13" a="1"/>
  <c r="BB159" i="13" s="1"/>
  <c r="BB160" i="13" a="1"/>
  <c r="BB160" i="13" s="1"/>
  <c r="BB161" i="13" a="1"/>
  <c r="BB161" i="13" s="1"/>
  <c r="BB162" i="13" a="1"/>
  <c r="BB162" i="13" s="1"/>
  <c r="BB163" i="13" a="1"/>
  <c r="BB163" i="13" s="1"/>
  <c r="BB164" i="13" a="1"/>
  <c r="BB164" i="13" s="1"/>
  <c r="BB165" i="13" a="1"/>
  <c r="BB165" i="13" s="1"/>
  <c r="BB166" i="13" a="1"/>
  <c r="BB166" i="13" s="1"/>
  <c r="BB167" i="13" a="1"/>
  <c r="BB167" i="13" s="1"/>
  <c r="BB168" i="13" a="1"/>
  <c r="BB168" i="13" s="1"/>
  <c r="BB169" i="13" a="1"/>
  <c r="BB169" i="13" s="1"/>
  <c r="BB170" i="13" a="1"/>
  <c r="BB170" i="13" s="1"/>
  <c r="BB171" i="13" a="1"/>
  <c r="BB171" i="13" s="1"/>
  <c r="BB172" i="13" a="1"/>
  <c r="BB172" i="13" s="1"/>
  <c r="BB173" i="13" a="1"/>
  <c r="BB173" i="13" s="1"/>
  <c r="BB174" i="13" a="1"/>
  <c r="BB174" i="13" s="1"/>
  <c r="BB175" i="13" a="1"/>
  <c r="BB175" i="13" s="1"/>
  <c r="BB176" i="13" a="1"/>
  <c r="BB176" i="13" s="1"/>
  <c r="BB177" i="13" a="1"/>
  <c r="BB177" i="13" s="1"/>
  <c r="BB178" i="13" a="1"/>
  <c r="BB178" i="13" s="1"/>
  <c r="BB179" i="13" a="1"/>
  <c r="BB179" i="13" s="1"/>
  <c r="BB180" i="13" a="1"/>
  <c r="BB180" i="13" s="1"/>
  <c r="BB181" i="13" a="1"/>
  <c r="BB181" i="13" s="1"/>
  <c r="BB182" i="13" a="1"/>
  <c r="BB182" i="13" s="1"/>
  <c r="BB183" i="13" a="1"/>
  <c r="BB183" i="13" s="1"/>
  <c r="BB184" i="13" a="1"/>
  <c r="BB184" i="13" s="1"/>
  <c r="BB185" i="13" a="1"/>
  <c r="BB185" i="13" s="1"/>
  <c r="BB186" i="13" a="1"/>
  <c r="BB186" i="13" s="1"/>
  <c r="BB187" i="13" a="1"/>
  <c r="BB187" i="13" s="1"/>
  <c r="BB188" i="13" a="1"/>
  <c r="BB188" i="13" s="1"/>
  <c r="BB189" i="13" a="1"/>
  <c r="BB189" i="13" s="1"/>
  <c r="BB190" i="13" a="1"/>
  <c r="BB190" i="13" s="1"/>
  <c r="BB191" i="13" a="1"/>
  <c r="BB191" i="13" s="1"/>
  <c r="BB192" i="13" a="1"/>
  <c r="BB192" i="13" s="1"/>
  <c r="BB193" i="13" a="1"/>
  <c r="BB193" i="13" s="1"/>
  <c r="BB194" i="13" a="1"/>
  <c r="BB194" i="13" s="1"/>
  <c r="BB195" i="13" a="1"/>
  <c r="BB195" i="13" s="1"/>
  <c r="BB196" i="13" a="1"/>
  <c r="BB196" i="13" s="1"/>
  <c r="BB197" i="13" a="1"/>
  <c r="BB197" i="13" s="1"/>
  <c r="BB198" i="13" a="1"/>
  <c r="BB198" i="13" s="1"/>
  <c r="BB199" i="13" a="1"/>
  <c r="BB199" i="13" s="1"/>
  <c r="BB200" i="13" a="1"/>
  <c r="BB200" i="13" s="1"/>
  <c r="BB201" i="13" a="1"/>
  <c r="BB201" i="13" s="1"/>
  <c r="BB202" i="13" a="1"/>
  <c r="BB202" i="13" s="1"/>
  <c r="BB203" i="13" a="1"/>
  <c r="BB203" i="13" s="1"/>
  <c r="BB204" i="13" a="1"/>
  <c r="BB204" i="13" s="1"/>
  <c r="BB205" i="13" a="1"/>
  <c r="BB205" i="13" s="1"/>
  <c r="BB206" i="13" a="1"/>
  <c r="BB206" i="13" s="1"/>
  <c r="BB207" i="13" a="1"/>
  <c r="BB207" i="13" s="1"/>
  <c r="BB208" i="13" a="1"/>
  <c r="BB208" i="13" s="1"/>
  <c r="BB209" i="13" a="1"/>
  <c r="BB209" i="13" s="1"/>
  <c r="BB210" i="13" a="1"/>
  <c r="BB210" i="13" s="1"/>
  <c r="BB211" i="13" a="1"/>
  <c r="BB211" i="13" s="1"/>
  <c r="BB212" i="13" a="1"/>
  <c r="BB212" i="13" s="1"/>
  <c r="BB213" i="13" a="1"/>
  <c r="BB213" i="13" s="1"/>
  <c r="BB214" i="13" a="1"/>
  <c r="BB214" i="13" s="1"/>
  <c r="BB215" i="13" a="1"/>
  <c r="BB215" i="13" s="1"/>
  <c r="BB216" i="13" a="1"/>
  <c r="BB216" i="13" s="1"/>
  <c r="BB217" i="13" a="1"/>
  <c r="BB217" i="13" s="1"/>
  <c r="BB218" i="13" a="1"/>
  <c r="BB218" i="13" s="1"/>
  <c r="BB219" i="13" a="1"/>
  <c r="BB219" i="13" s="1"/>
  <c r="BB220" i="13" a="1"/>
  <c r="BB220" i="13" s="1"/>
  <c r="BB221" i="13" a="1"/>
  <c r="BB221" i="13" s="1"/>
  <c r="BB222" i="13" a="1"/>
  <c r="BB222" i="13" s="1"/>
  <c r="BB223" i="13" a="1"/>
  <c r="BB223" i="13" s="1"/>
  <c r="BB224" i="13" a="1"/>
  <c r="BB224" i="13" s="1"/>
  <c r="BB225" i="13" a="1"/>
  <c r="BB225" i="13" s="1"/>
  <c r="BB226" i="13" a="1"/>
  <c r="BB226" i="13" s="1"/>
  <c r="BB227" i="13" a="1"/>
  <c r="BB227" i="13" s="1"/>
  <c r="BB228" i="13" a="1"/>
  <c r="BB228" i="13" s="1"/>
  <c r="BB229" i="13" a="1"/>
  <c r="BB229" i="13" s="1"/>
  <c r="BB230" i="13" a="1"/>
  <c r="BB230" i="13" s="1"/>
  <c r="BB231" i="13" a="1"/>
  <c r="BB231" i="13" s="1"/>
  <c r="BB232" i="13" a="1"/>
  <c r="BB232" i="13" s="1"/>
  <c r="BB233" i="13" a="1"/>
  <c r="BB233" i="13" s="1"/>
  <c r="BB234" i="13" a="1"/>
  <c r="BB234" i="13" s="1"/>
  <c r="BB235" i="13" a="1"/>
  <c r="BB235" i="13" s="1"/>
  <c r="BB236" i="13" a="1"/>
  <c r="BB236" i="13" s="1"/>
  <c r="BB237" i="13" a="1"/>
  <c r="BB237" i="13" s="1"/>
  <c r="BB238" i="13" a="1"/>
  <c r="BB238" i="13" s="1"/>
  <c r="BB239" i="13" a="1"/>
  <c r="BB239" i="13" s="1"/>
  <c r="BB240" i="13" a="1"/>
  <c r="BB240" i="13" s="1"/>
  <c r="BB241" i="13" a="1"/>
  <c r="BB241" i="13" s="1"/>
  <c r="BB242" i="13" a="1"/>
  <c r="BB242" i="13" s="1"/>
  <c r="BB243" i="13" a="1"/>
  <c r="BB243" i="13" s="1"/>
  <c r="BB244" i="13" a="1"/>
  <c r="BB244" i="13" s="1"/>
  <c r="BB245" i="13" a="1"/>
  <c r="BB245" i="13" s="1"/>
  <c r="BB246" i="13" a="1"/>
  <c r="BB246" i="13" s="1"/>
  <c r="BB247" i="13" a="1"/>
  <c r="BB247" i="13" s="1"/>
  <c r="BB248" i="13" a="1"/>
  <c r="BB248" i="13" s="1"/>
  <c r="BB249" i="13" a="1"/>
  <c r="BB249" i="13" s="1"/>
  <c r="BB250" i="13" a="1"/>
  <c r="BB250" i="13" s="1"/>
  <c r="BB251" i="13" a="1"/>
  <c r="BB251" i="13" s="1"/>
  <c r="BB252" i="13" a="1"/>
  <c r="BB252" i="13" s="1"/>
  <c r="BB253" i="13" a="1"/>
  <c r="BB253" i="13" s="1"/>
  <c r="BB254" i="13" a="1"/>
  <c r="BB254" i="13" s="1"/>
  <c r="BB255" i="13" a="1"/>
  <c r="BB255" i="13" s="1"/>
  <c r="BB256" i="13" a="1"/>
  <c r="BB256" i="13" s="1"/>
  <c r="BB257" i="13" a="1"/>
  <c r="BB257" i="13" s="1"/>
  <c r="BB258" i="13" a="1"/>
  <c r="BB258" i="13" s="1"/>
  <c r="BB259" i="13" a="1"/>
  <c r="BB259" i="13" s="1"/>
  <c r="BB3" i="13" a="1"/>
  <c r="BB3" i="13" s="1"/>
  <c r="BA4" i="13" a="1"/>
  <c r="BA4" i="13" s="1"/>
  <c r="BA5" i="13" a="1"/>
  <c r="BA5" i="13" s="1"/>
  <c r="BA6" i="13" a="1"/>
  <c r="BA6" i="13" s="1"/>
  <c r="BA7" i="13" a="1"/>
  <c r="BA7" i="13" s="1"/>
  <c r="BA8" i="13" a="1"/>
  <c r="BA8" i="13" s="1"/>
  <c r="BA9" i="13" a="1"/>
  <c r="BA9" i="13" s="1"/>
  <c r="BA10" i="13" a="1"/>
  <c r="BA10" i="13" s="1"/>
  <c r="BA11" i="13" a="1"/>
  <c r="BA11" i="13" s="1"/>
  <c r="BA12" i="13" a="1"/>
  <c r="BA12" i="13" s="1"/>
  <c r="BA13" i="13" a="1"/>
  <c r="BA13" i="13" s="1"/>
  <c r="BA14" i="13" a="1"/>
  <c r="BA14" i="13" s="1"/>
  <c r="BA15" i="13" a="1"/>
  <c r="BA15" i="13" s="1"/>
  <c r="BA16" i="13" a="1"/>
  <c r="BA16" i="13" s="1"/>
  <c r="BA17" i="13" a="1"/>
  <c r="BA17" i="13" s="1"/>
  <c r="BA18" i="13" a="1"/>
  <c r="BA18" i="13" s="1"/>
  <c r="BA19" i="13" a="1"/>
  <c r="BA19" i="13" s="1"/>
  <c r="BA20" i="13" a="1"/>
  <c r="BA20" i="13" s="1"/>
  <c r="BA21" i="13" a="1"/>
  <c r="BA21" i="13" s="1"/>
  <c r="BA22" i="13" a="1"/>
  <c r="BA22" i="13" s="1"/>
  <c r="BA23" i="13" a="1"/>
  <c r="BA23" i="13" s="1"/>
  <c r="BA24" i="13" a="1"/>
  <c r="BA24" i="13" s="1"/>
  <c r="BA25" i="13" a="1"/>
  <c r="BA25" i="13" s="1"/>
  <c r="BA26" i="13" a="1"/>
  <c r="BA26" i="13" s="1"/>
  <c r="BA27" i="13" a="1"/>
  <c r="BA27" i="13" s="1"/>
  <c r="BA28" i="13" a="1"/>
  <c r="BA28" i="13" s="1"/>
  <c r="BA29" i="13" a="1"/>
  <c r="BA29" i="13" s="1"/>
  <c r="BA30" i="13" a="1"/>
  <c r="BA30" i="13" s="1"/>
  <c r="BA31" i="13" a="1"/>
  <c r="BA31" i="13" s="1"/>
  <c r="BA32" i="13" a="1"/>
  <c r="BA32" i="13" s="1"/>
  <c r="BA33" i="13" a="1"/>
  <c r="BA33" i="13" s="1"/>
  <c r="BA34" i="13" a="1"/>
  <c r="BA34" i="13" s="1"/>
  <c r="BA35" i="13" a="1"/>
  <c r="BA35" i="13" s="1"/>
  <c r="BA36" i="13" a="1"/>
  <c r="BA36" i="13" s="1"/>
  <c r="BA37" i="13" a="1"/>
  <c r="BA37" i="13" s="1"/>
  <c r="BA38" i="13" a="1"/>
  <c r="BA38" i="13" s="1"/>
  <c r="BA39" i="13" a="1"/>
  <c r="BA39" i="13" s="1"/>
  <c r="BA40" i="13" a="1"/>
  <c r="BA40" i="13" s="1"/>
  <c r="BA41" i="13" a="1"/>
  <c r="BA41" i="13" s="1"/>
  <c r="BA42" i="13" a="1"/>
  <c r="BA42" i="13" s="1"/>
  <c r="BA43" i="13" a="1"/>
  <c r="BA43" i="13" s="1"/>
  <c r="BA44" i="13" a="1"/>
  <c r="BA44" i="13" s="1"/>
  <c r="BA45" i="13" a="1"/>
  <c r="BA45" i="13" s="1"/>
  <c r="BA46" i="13" a="1"/>
  <c r="BA46" i="13" s="1"/>
  <c r="BA47" i="13" a="1"/>
  <c r="BA47" i="13" s="1"/>
  <c r="BA48" i="13" a="1"/>
  <c r="BA48" i="13" s="1"/>
  <c r="BA49" i="13" a="1"/>
  <c r="BA49" i="13" s="1"/>
  <c r="BA50" i="13" a="1"/>
  <c r="BA50" i="13" s="1"/>
  <c r="BA51" i="13" a="1"/>
  <c r="BA51" i="13" s="1"/>
  <c r="BA52" i="13" a="1"/>
  <c r="BA52" i="13" s="1"/>
  <c r="BA53" i="13" a="1"/>
  <c r="BA53" i="13" s="1"/>
  <c r="BA54" i="13" a="1"/>
  <c r="BA54" i="13" s="1"/>
  <c r="BA55" i="13" a="1"/>
  <c r="BA55" i="13" s="1"/>
  <c r="BA56" i="13" a="1"/>
  <c r="BA56" i="13" s="1"/>
  <c r="BA57" i="13" a="1"/>
  <c r="BA57" i="13" s="1"/>
  <c r="BA58" i="13" a="1"/>
  <c r="BA58" i="13" s="1"/>
  <c r="BA59" i="13" a="1"/>
  <c r="BA59" i="13" s="1"/>
  <c r="BA60" i="13" a="1"/>
  <c r="BA60" i="13" s="1"/>
  <c r="BA61" i="13" a="1"/>
  <c r="BA61" i="13" s="1"/>
  <c r="BA62" i="13" a="1"/>
  <c r="BA62" i="13" s="1"/>
  <c r="BA63" i="13" a="1"/>
  <c r="BA63" i="13" s="1"/>
  <c r="BA64" i="13" a="1"/>
  <c r="BA64" i="13" s="1"/>
  <c r="BA65" i="13" a="1"/>
  <c r="BA65" i="13" s="1"/>
  <c r="BA66" i="13" a="1"/>
  <c r="BA66" i="13" s="1"/>
  <c r="BA67" i="13" a="1"/>
  <c r="BA67" i="13" s="1"/>
  <c r="BA68" i="13" a="1"/>
  <c r="BA68" i="13" s="1"/>
  <c r="BA69" i="13" a="1"/>
  <c r="BA69" i="13" s="1"/>
  <c r="BA70" i="13" a="1"/>
  <c r="BA70" i="13" s="1"/>
  <c r="BA71" i="13" a="1"/>
  <c r="BA71" i="13" s="1"/>
  <c r="BA72" i="13" a="1"/>
  <c r="BA72" i="13" s="1"/>
  <c r="BA73" i="13" a="1"/>
  <c r="BA73" i="13" s="1"/>
  <c r="BA74" i="13" a="1"/>
  <c r="BA74" i="13" s="1"/>
  <c r="BA75" i="13" a="1"/>
  <c r="BA75" i="13" s="1"/>
  <c r="BA76" i="13" a="1"/>
  <c r="BA76" i="13" s="1"/>
  <c r="BA77" i="13" a="1"/>
  <c r="BA77" i="13" s="1"/>
  <c r="BA78" i="13" a="1"/>
  <c r="BA78" i="13" s="1"/>
  <c r="BA79" i="13" a="1"/>
  <c r="BA79" i="13" s="1"/>
  <c r="BA80" i="13" a="1"/>
  <c r="BA80" i="13" s="1"/>
  <c r="BA81" i="13" a="1"/>
  <c r="BA81" i="13" s="1"/>
  <c r="BA82" i="13" a="1"/>
  <c r="BA82" i="13" s="1"/>
  <c r="BA83" i="13" a="1"/>
  <c r="BA83" i="13" s="1"/>
  <c r="BA84" i="13" a="1"/>
  <c r="BA84" i="13" s="1"/>
  <c r="BA85" i="13" a="1"/>
  <c r="BA85" i="13" s="1"/>
  <c r="BA86" i="13" a="1"/>
  <c r="BA86" i="13" s="1"/>
  <c r="BA87" i="13" a="1"/>
  <c r="BA87" i="13" s="1"/>
  <c r="BA88" i="13" a="1"/>
  <c r="BA88" i="13" s="1"/>
  <c r="BA89" i="13" a="1"/>
  <c r="BA89" i="13" s="1"/>
  <c r="BA90" i="13" a="1"/>
  <c r="BA90" i="13" s="1"/>
  <c r="BA91" i="13" a="1"/>
  <c r="BA91" i="13" s="1"/>
  <c r="BA92" i="13" a="1"/>
  <c r="BA92" i="13" s="1"/>
  <c r="BA93" i="13" a="1"/>
  <c r="BA93" i="13" s="1"/>
  <c r="BA94" i="13" a="1"/>
  <c r="BA94" i="13" s="1"/>
  <c r="BA95" i="13" a="1"/>
  <c r="BA95" i="13" s="1"/>
  <c r="BA96" i="13" a="1"/>
  <c r="BA96" i="13" s="1"/>
  <c r="BA97" i="13" a="1"/>
  <c r="BA97" i="13" s="1"/>
  <c r="BA98" i="13" a="1"/>
  <c r="BA98" i="13" s="1"/>
  <c r="BA99" i="13" a="1"/>
  <c r="BA99" i="13" s="1"/>
  <c r="BA100" i="13" a="1"/>
  <c r="BA100" i="13" s="1"/>
  <c r="BA101" i="13" a="1"/>
  <c r="BA101" i="13" s="1"/>
  <c r="BA102" i="13" a="1"/>
  <c r="BA102" i="13" s="1"/>
  <c r="BA103" i="13" a="1"/>
  <c r="BA103" i="13" s="1"/>
  <c r="BA104" i="13" a="1"/>
  <c r="BA104" i="13" s="1"/>
  <c r="BA105" i="13" a="1"/>
  <c r="BA105" i="13" s="1"/>
  <c r="BA106" i="13" a="1"/>
  <c r="BA106" i="13" s="1"/>
  <c r="BA107" i="13" a="1"/>
  <c r="BA107" i="13" s="1"/>
  <c r="BA108" i="13" a="1"/>
  <c r="BA108" i="13" s="1"/>
  <c r="BA109" i="13" a="1"/>
  <c r="BA109" i="13" s="1"/>
  <c r="BA110" i="13" a="1"/>
  <c r="BA110" i="13" s="1"/>
  <c r="BA111" i="13" a="1"/>
  <c r="BA111" i="13" s="1"/>
  <c r="BA112" i="13" a="1"/>
  <c r="BA112" i="13" s="1"/>
  <c r="BA113" i="13" a="1"/>
  <c r="BA113" i="13" s="1"/>
  <c r="BA114" i="13" a="1"/>
  <c r="BA114" i="13" s="1"/>
  <c r="BA115" i="13" a="1"/>
  <c r="BA115" i="13" s="1"/>
  <c r="BA116" i="13" a="1"/>
  <c r="BA116" i="13" s="1"/>
  <c r="BA117" i="13" a="1"/>
  <c r="BA117" i="13" s="1"/>
  <c r="BA118" i="13" a="1"/>
  <c r="BA118" i="13" s="1"/>
  <c r="BA119" i="13" a="1"/>
  <c r="BA119" i="13" s="1"/>
  <c r="BA120" i="13" a="1"/>
  <c r="BA120" i="13" s="1"/>
  <c r="BA121" i="13" a="1"/>
  <c r="BA121" i="13" s="1"/>
  <c r="BA122" i="13" a="1"/>
  <c r="BA122" i="13" s="1"/>
  <c r="BA123" i="13" a="1"/>
  <c r="BA123" i="13" s="1"/>
  <c r="BA124" i="13" a="1"/>
  <c r="BA124" i="13" s="1"/>
  <c r="BA125" i="13" a="1"/>
  <c r="BA125" i="13" s="1"/>
  <c r="BA126" i="13" a="1"/>
  <c r="BA126" i="13" s="1"/>
  <c r="BA127" i="13" a="1"/>
  <c r="BA127" i="13" s="1"/>
  <c r="BA128" i="13" a="1"/>
  <c r="BA128" i="13" s="1"/>
  <c r="BA129" i="13" a="1"/>
  <c r="BA129" i="13" s="1"/>
  <c r="BA130" i="13" a="1"/>
  <c r="BA130" i="13" s="1"/>
  <c r="BA131" i="13" a="1"/>
  <c r="BA131" i="13" s="1"/>
  <c r="BA132" i="13" a="1"/>
  <c r="BA132" i="13" s="1"/>
  <c r="BA133" i="13" a="1"/>
  <c r="BA133" i="13" s="1"/>
  <c r="BA134" i="13" a="1"/>
  <c r="BA134" i="13" s="1"/>
  <c r="BA135" i="13" a="1"/>
  <c r="BA135" i="13" s="1"/>
  <c r="BA136" i="13" a="1"/>
  <c r="BA136" i="13" s="1"/>
  <c r="BA137" i="13" a="1"/>
  <c r="BA137" i="13" s="1"/>
  <c r="BA138" i="13" a="1"/>
  <c r="BA138" i="13" s="1"/>
  <c r="BA139" i="13" a="1"/>
  <c r="BA139" i="13" s="1"/>
  <c r="BA140" i="13" a="1"/>
  <c r="BA140" i="13" s="1"/>
  <c r="BA141" i="13" a="1"/>
  <c r="BA141" i="13" s="1"/>
  <c r="BA142" i="13" a="1"/>
  <c r="BA142" i="13" s="1"/>
  <c r="BA143" i="13" a="1"/>
  <c r="BA143" i="13" s="1"/>
  <c r="BA144" i="13" a="1"/>
  <c r="BA144" i="13" s="1"/>
  <c r="BA145" i="13" a="1"/>
  <c r="BA145" i="13" s="1"/>
  <c r="BA146" i="13" a="1"/>
  <c r="BA146" i="13" s="1"/>
  <c r="BA147" i="13" a="1"/>
  <c r="BA147" i="13" s="1"/>
  <c r="BA148" i="13" a="1"/>
  <c r="BA148" i="13" s="1"/>
  <c r="BA149" i="13" a="1"/>
  <c r="BA149" i="13" s="1"/>
  <c r="BA150" i="13" a="1"/>
  <c r="BA150" i="13" s="1"/>
  <c r="BA151" i="13" a="1"/>
  <c r="BA151" i="13" s="1"/>
  <c r="BA152" i="13" a="1"/>
  <c r="BA152" i="13" s="1"/>
  <c r="BA153" i="13" a="1"/>
  <c r="BA153" i="13" s="1"/>
  <c r="BA154" i="13" a="1"/>
  <c r="BA154" i="13" s="1"/>
  <c r="BA155" i="13" a="1"/>
  <c r="BA155" i="13" s="1"/>
  <c r="BA156" i="13" a="1"/>
  <c r="BA156" i="13" s="1"/>
  <c r="BA157" i="13" a="1"/>
  <c r="BA157" i="13" s="1"/>
  <c r="BA158" i="13" a="1"/>
  <c r="BA158" i="13" s="1"/>
  <c r="BA159" i="13" a="1"/>
  <c r="BA159" i="13" s="1"/>
  <c r="BA160" i="13" a="1"/>
  <c r="BA160" i="13" s="1"/>
  <c r="BA161" i="13" a="1"/>
  <c r="BA161" i="13" s="1"/>
  <c r="BA162" i="13" a="1"/>
  <c r="BA162" i="13" s="1"/>
  <c r="BA163" i="13" a="1"/>
  <c r="BA163" i="13" s="1"/>
  <c r="BA164" i="13" a="1"/>
  <c r="BA164" i="13" s="1"/>
  <c r="BA165" i="13" a="1"/>
  <c r="BA165" i="13" s="1"/>
  <c r="BA166" i="13" a="1"/>
  <c r="BA166" i="13" s="1"/>
  <c r="BA167" i="13" a="1"/>
  <c r="BA167" i="13" s="1"/>
  <c r="BA168" i="13" a="1"/>
  <c r="BA168" i="13" s="1"/>
  <c r="BA169" i="13" a="1"/>
  <c r="BA169" i="13" s="1"/>
  <c r="BA170" i="13" a="1"/>
  <c r="BA170" i="13" s="1"/>
  <c r="BA171" i="13" a="1"/>
  <c r="BA171" i="13" s="1"/>
  <c r="BA172" i="13" a="1"/>
  <c r="BA172" i="13" s="1"/>
  <c r="BA173" i="13" a="1"/>
  <c r="BA173" i="13" s="1"/>
  <c r="BA174" i="13" a="1"/>
  <c r="BA174" i="13" s="1"/>
  <c r="BA175" i="13" a="1"/>
  <c r="BA175" i="13" s="1"/>
  <c r="BA176" i="13" a="1"/>
  <c r="BA176" i="13" s="1"/>
  <c r="BA177" i="13" a="1"/>
  <c r="BA177" i="13" s="1"/>
  <c r="BA178" i="13" a="1"/>
  <c r="BA178" i="13" s="1"/>
  <c r="BA179" i="13" a="1"/>
  <c r="BA179" i="13" s="1"/>
  <c r="BA180" i="13" a="1"/>
  <c r="BA180" i="13" s="1"/>
  <c r="BA181" i="13" a="1"/>
  <c r="BA181" i="13" s="1"/>
  <c r="BA182" i="13" a="1"/>
  <c r="BA182" i="13" s="1"/>
  <c r="BA183" i="13" a="1"/>
  <c r="BA183" i="13" s="1"/>
  <c r="BA184" i="13" a="1"/>
  <c r="BA184" i="13" s="1"/>
  <c r="BA185" i="13" a="1"/>
  <c r="BA185" i="13" s="1"/>
  <c r="BA186" i="13" a="1"/>
  <c r="BA186" i="13" s="1"/>
  <c r="BA187" i="13" a="1"/>
  <c r="BA187" i="13" s="1"/>
  <c r="BA188" i="13" a="1"/>
  <c r="BA188" i="13" s="1"/>
  <c r="BA189" i="13" a="1"/>
  <c r="BA189" i="13" s="1"/>
  <c r="BA190" i="13" a="1"/>
  <c r="BA190" i="13" s="1"/>
  <c r="BA191" i="13" a="1"/>
  <c r="BA191" i="13" s="1"/>
  <c r="BA192" i="13" a="1"/>
  <c r="BA192" i="13" s="1"/>
  <c r="BA193" i="13" a="1"/>
  <c r="BA193" i="13" s="1"/>
  <c r="BA194" i="13" a="1"/>
  <c r="BA194" i="13" s="1"/>
  <c r="BA195" i="13" a="1"/>
  <c r="BA195" i="13" s="1"/>
  <c r="BA196" i="13" a="1"/>
  <c r="BA196" i="13" s="1"/>
  <c r="BA197" i="13" a="1"/>
  <c r="BA197" i="13" s="1"/>
  <c r="BA198" i="13" a="1"/>
  <c r="BA198" i="13" s="1"/>
  <c r="BA199" i="13" a="1"/>
  <c r="BA199" i="13" s="1"/>
  <c r="BA200" i="13" a="1"/>
  <c r="BA200" i="13" s="1"/>
  <c r="BA201" i="13" a="1"/>
  <c r="BA201" i="13" s="1"/>
  <c r="BA202" i="13" a="1"/>
  <c r="BA202" i="13" s="1"/>
  <c r="BA203" i="13" a="1"/>
  <c r="BA203" i="13" s="1"/>
  <c r="BA204" i="13" a="1"/>
  <c r="BA204" i="13" s="1"/>
  <c r="BA205" i="13" a="1"/>
  <c r="BA205" i="13" s="1"/>
  <c r="BA206" i="13" a="1"/>
  <c r="BA206" i="13" s="1"/>
  <c r="BA207" i="13" a="1"/>
  <c r="BA207" i="13" s="1"/>
  <c r="BA208" i="13" a="1"/>
  <c r="BA208" i="13" s="1"/>
  <c r="BA209" i="13" a="1"/>
  <c r="BA209" i="13" s="1"/>
  <c r="BA210" i="13" a="1"/>
  <c r="BA210" i="13" s="1"/>
  <c r="BA211" i="13" a="1"/>
  <c r="BA211" i="13" s="1"/>
  <c r="BA212" i="13" a="1"/>
  <c r="BA212" i="13" s="1"/>
  <c r="BA213" i="13" a="1"/>
  <c r="BA213" i="13" s="1"/>
  <c r="BA214" i="13" a="1"/>
  <c r="BA214" i="13" s="1"/>
  <c r="BA215" i="13" a="1"/>
  <c r="BA215" i="13" s="1"/>
  <c r="BA216" i="13" a="1"/>
  <c r="BA216" i="13" s="1"/>
  <c r="BA217" i="13" a="1"/>
  <c r="BA217" i="13" s="1"/>
  <c r="BA218" i="13" a="1"/>
  <c r="BA218" i="13" s="1"/>
  <c r="BA219" i="13" a="1"/>
  <c r="BA219" i="13" s="1"/>
  <c r="BA220" i="13" a="1"/>
  <c r="BA220" i="13" s="1"/>
  <c r="BA221" i="13" a="1"/>
  <c r="BA221" i="13" s="1"/>
  <c r="BA222" i="13" a="1"/>
  <c r="BA222" i="13" s="1"/>
  <c r="BA223" i="13" a="1"/>
  <c r="BA223" i="13" s="1"/>
  <c r="BA224" i="13" a="1"/>
  <c r="BA224" i="13" s="1"/>
  <c r="BA225" i="13" a="1"/>
  <c r="BA225" i="13" s="1"/>
  <c r="BA226" i="13" a="1"/>
  <c r="BA226" i="13" s="1"/>
  <c r="BA227" i="13" a="1"/>
  <c r="BA227" i="13" s="1"/>
  <c r="BA228" i="13" a="1"/>
  <c r="BA228" i="13" s="1"/>
  <c r="BA229" i="13" a="1"/>
  <c r="BA229" i="13" s="1"/>
  <c r="BA230" i="13" a="1"/>
  <c r="BA230" i="13" s="1"/>
  <c r="BA231" i="13" a="1"/>
  <c r="BA231" i="13" s="1"/>
  <c r="BA232" i="13" a="1"/>
  <c r="BA232" i="13" s="1"/>
  <c r="BA233" i="13" a="1"/>
  <c r="BA233" i="13" s="1"/>
  <c r="BA234" i="13" a="1"/>
  <c r="BA234" i="13" s="1"/>
  <c r="BA235" i="13" a="1"/>
  <c r="BA235" i="13" s="1"/>
  <c r="BA236" i="13" a="1"/>
  <c r="BA236" i="13" s="1"/>
  <c r="BA237" i="13" a="1"/>
  <c r="BA237" i="13" s="1"/>
  <c r="BA238" i="13" a="1"/>
  <c r="BA238" i="13" s="1"/>
  <c r="BA239" i="13" a="1"/>
  <c r="BA239" i="13" s="1"/>
  <c r="BA240" i="13" a="1"/>
  <c r="BA240" i="13" s="1"/>
  <c r="BA241" i="13" a="1"/>
  <c r="BA241" i="13" s="1"/>
  <c r="BA242" i="13" a="1"/>
  <c r="BA242" i="13" s="1"/>
  <c r="BA243" i="13" a="1"/>
  <c r="BA243" i="13" s="1"/>
  <c r="BA244" i="13" a="1"/>
  <c r="BA244" i="13" s="1"/>
  <c r="BA245" i="13" a="1"/>
  <c r="BA245" i="13" s="1"/>
  <c r="BA246" i="13" a="1"/>
  <c r="BA246" i="13" s="1"/>
  <c r="BA247" i="13" a="1"/>
  <c r="BA247" i="13" s="1"/>
  <c r="BA248" i="13" a="1"/>
  <c r="BA248" i="13" s="1"/>
  <c r="BA249" i="13" a="1"/>
  <c r="BA249" i="13" s="1"/>
  <c r="BA250" i="13" a="1"/>
  <c r="BA250" i="13" s="1"/>
  <c r="BA251" i="13" a="1"/>
  <c r="BA251" i="13" s="1"/>
  <c r="BA252" i="13" a="1"/>
  <c r="BA252" i="13" s="1"/>
  <c r="BA253" i="13" a="1"/>
  <c r="BA253" i="13" s="1"/>
  <c r="BA254" i="13" a="1"/>
  <c r="BA254" i="13" s="1"/>
  <c r="BA255" i="13" a="1"/>
  <c r="BA255" i="13" s="1"/>
  <c r="BA256" i="13" a="1"/>
  <c r="BA256" i="13" s="1"/>
  <c r="BA257" i="13" a="1"/>
  <c r="BA257" i="13" s="1"/>
  <c r="BA258" i="13" a="1"/>
  <c r="BA258" i="13" s="1"/>
  <c r="BA259" i="13" a="1"/>
  <c r="BA259" i="13" s="1"/>
  <c r="BA3" i="13" a="1"/>
  <c r="BA3" i="13" s="1"/>
  <c r="AZ4" i="13" a="1"/>
  <c r="AZ4" i="13" s="1"/>
  <c r="AZ5" i="13" a="1"/>
  <c r="AZ5" i="13" s="1"/>
  <c r="AZ6" i="13" a="1"/>
  <c r="AZ6" i="13" s="1"/>
  <c r="AZ7" i="13" a="1"/>
  <c r="AZ7" i="13" s="1"/>
  <c r="AZ8" i="13" a="1"/>
  <c r="AZ8" i="13" s="1"/>
  <c r="AZ9" i="13" a="1"/>
  <c r="AZ9" i="13" s="1"/>
  <c r="AZ10" i="13" a="1"/>
  <c r="AZ10" i="13" s="1"/>
  <c r="AZ11" i="13" a="1"/>
  <c r="AZ11" i="13" s="1"/>
  <c r="AZ12" i="13" a="1"/>
  <c r="AZ12" i="13" s="1"/>
  <c r="AZ13" i="13" a="1"/>
  <c r="AZ13" i="13" s="1"/>
  <c r="AZ14" i="13" a="1"/>
  <c r="AZ14" i="13" s="1"/>
  <c r="AZ15" i="13" a="1"/>
  <c r="AZ15" i="13" s="1"/>
  <c r="AZ16" i="13" a="1"/>
  <c r="AZ16" i="13" s="1"/>
  <c r="AZ17" i="13" a="1"/>
  <c r="AZ17" i="13" s="1"/>
  <c r="AZ18" i="13" a="1"/>
  <c r="AZ18" i="13" s="1"/>
  <c r="AZ19" i="13" a="1"/>
  <c r="AZ19" i="13" s="1"/>
  <c r="AZ20" i="13" a="1"/>
  <c r="AZ20" i="13" s="1"/>
  <c r="AZ21" i="13" a="1"/>
  <c r="AZ21" i="13" s="1"/>
  <c r="AZ22" i="13" a="1"/>
  <c r="AZ22" i="13" s="1"/>
  <c r="AZ23" i="13" a="1"/>
  <c r="AZ23" i="13" s="1"/>
  <c r="AZ24" i="13" a="1"/>
  <c r="AZ24" i="13" s="1"/>
  <c r="AZ25" i="13" a="1"/>
  <c r="AZ25" i="13" s="1"/>
  <c r="AZ26" i="13" a="1"/>
  <c r="AZ26" i="13" s="1"/>
  <c r="AZ27" i="13" a="1"/>
  <c r="AZ27" i="13" s="1"/>
  <c r="AZ28" i="13" a="1"/>
  <c r="AZ28" i="13" s="1"/>
  <c r="AZ29" i="13" a="1"/>
  <c r="AZ29" i="13" s="1"/>
  <c r="AZ30" i="13" a="1"/>
  <c r="AZ30" i="13" s="1"/>
  <c r="AZ31" i="13" a="1"/>
  <c r="AZ31" i="13" s="1"/>
  <c r="AZ32" i="13" a="1"/>
  <c r="AZ32" i="13" s="1"/>
  <c r="AZ33" i="13" a="1"/>
  <c r="AZ33" i="13" s="1"/>
  <c r="AZ34" i="13" a="1"/>
  <c r="AZ34" i="13" s="1"/>
  <c r="AZ35" i="13" a="1"/>
  <c r="AZ35" i="13" s="1"/>
  <c r="AZ36" i="13" a="1"/>
  <c r="AZ36" i="13" s="1"/>
  <c r="AZ37" i="13" a="1"/>
  <c r="AZ37" i="13" s="1"/>
  <c r="AZ38" i="13" a="1"/>
  <c r="AZ38" i="13" s="1"/>
  <c r="AZ39" i="13" a="1"/>
  <c r="AZ39" i="13" s="1"/>
  <c r="AZ40" i="13" a="1"/>
  <c r="AZ40" i="13" s="1"/>
  <c r="AZ41" i="13" a="1"/>
  <c r="AZ41" i="13" s="1"/>
  <c r="AZ42" i="13" a="1"/>
  <c r="AZ42" i="13" s="1"/>
  <c r="AZ43" i="13" a="1"/>
  <c r="AZ43" i="13" s="1"/>
  <c r="AZ44" i="13" a="1"/>
  <c r="AZ44" i="13" s="1"/>
  <c r="AZ45" i="13" a="1"/>
  <c r="AZ45" i="13" s="1"/>
  <c r="AZ46" i="13" a="1"/>
  <c r="AZ46" i="13" s="1"/>
  <c r="AZ47" i="13" a="1"/>
  <c r="AZ47" i="13" s="1"/>
  <c r="AZ48" i="13" a="1"/>
  <c r="AZ48" i="13" s="1"/>
  <c r="AZ49" i="13" a="1"/>
  <c r="AZ49" i="13" s="1"/>
  <c r="AZ50" i="13" a="1"/>
  <c r="AZ50" i="13" s="1"/>
  <c r="AZ51" i="13" a="1"/>
  <c r="AZ51" i="13" s="1"/>
  <c r="AZ52" i="13" a="1"/>
  <c r="AZ52" i="13" s="1"/>
  <c r="AZ53" i="13" a="1"/>
  <c r="AZ53" i="13" s="1"/>
  <c r="AZ54" i="13" a="1"/>
  <c r="AZ54" i="13" s="1"/>
  <c r="AZ55" i="13" a="1"/>
  <c r="AZ55" i="13" s="1"/>
  <c r="AZ56" i="13" a="1"/>
  <c r="AZ56" i="13" s="1"/>
  <c r="AZ57" i="13" a="1"/>
  <c r="AZ57" i="13" s="1"/>
  <c r="AZ58" i="13" a="1"/>
  <c r="AZ58" i="13" s="1"/>
  <c r="AZ59" i="13" a="1"/>
  <c r="AZ59" i="13" s="1"/>
  <c r="AZ60" i="13" a="1"/>
  <c r="AZ60" i="13" s="1"/>
  <c r="AZ61" i="13" a="1"/>
  <c r="AZ61" i="13" s="1"/>
  <c r="AZ62" i="13" a="1"/>
  <c r="AZ62" i="13" s="1"/>
  <c r="AZ63" i="13" a="1"/>
  <c r="AZ63" i="13" s="1"/>
  <c r="AZ64" i="13" a="1"/>
  <c r="AZ64" i="13" s="1"/>
  <c r="AZ65" i="13" a="1"/>
  <c r="AZ65" i="13" s="1"/>
  <c r="AZ66" i="13" a="1"/>
  <c r="AZ66" i="13" s="1"/>
  <c r="AZ67" i="13" a="1"/>
  <c r="AZ67" i="13" s="1"/>
  <c r="AZ68" i="13" a="1"/>
  <c r="AZ68" i="13" s="1"/>
  <c r="AZ69" i="13" a="1"/>
  <c r="AZ69" i="13" s="1"/>
  <c r="AZ70" i="13" a="1"/>
  <c r="AZ70" i="13" s="1"/>
  <c r="AZ71" i="13" a="1"/>
  <c r="AZ71" i="13" s="1"/>
  <c r="AZ72" i="13" a="1"/>
  <c r="AZ72" i="13" s="1"/>
  <c r="AZ73" i="13" a="1"/>
  <c r="AZ73" i="13" s="1"/>
  <c r="AZ74" i="13" a="1"/>
  <c r="AZ74" i="13" s="1"/>
  <c r="AZ75" i="13" a="1"/>
  <c r="AZ75" i="13" s="1"/>
  <c r="AZ76" i="13" a="1"/>
  <c r="AZ76" i="13" s="1"/>
  <c r="AZ77" i="13" a="1"/>
  <c r="AZ77" i="13" s="1"/>
  <c r="AZ78" i="13" a="1"/>
  <c r="AZ78" i="13" s="1"/>
  <c r="AZ79" i="13" a="1"/>
  <c r="AZ79" i="13" s="1"/>
  <c r="AZ80" i="13" a="1"/>
  <c r="AZ80" i="13" s="1"/>
  <c r="AZ81" i="13" a="1"/>
  <c r="AZ81" i="13" s="1"/>
  <c r="AZ82" i="13" a="1"/>
  <c r="AZ82" i="13" s="1"/>
  <c r="AZ83" i="13" a="1"/>
  <c r="AZ83" i="13" s="1"/>
  <c r="AZ84" i="13" a="1"/>
  <c r="AZ84" i="13" s="1"/>
  <c r="AZ85" i="13" a="1"/>
  <c r="AZ85" i="13" s="1"/>
  <c r="AZ86" i="13" a="1"/>
  <c r="AZ86" i="13" s="1"/>
  <c r="AZ87" i="13" a="1"/>
  <c r="AZ87" i="13" s="1"/>
  <c r="AZ88" i="13" a="1"/>
  <c r="AZ88" i="13" s="1"/>
  <c r="AZ89" i="13" a="1"/>
  <c r="AZ89" i="13" s="1"/>
  <c r="AZ90" i="13" a="1"/>
  <c r="AZ90" i="13" s="1"/>
  <c r="AZ91" i="13" a="1"/>
  <c r="AZ91" i="13" s="1"/>
  <c r="AZ92" i="13" a="1"/>
  <c r="AZ92" i="13" s="1"/>
  <c r="AZ93" i="13" a="1"/>
  <c r="AZ93" i="13" s="1"/>
  <c r="AZ94" i="13" a="1"/>
  <c r="AZ94" i="13" s="1"/>
  <c r="AZ95" i="13" a="1"/>
  <c r="AZ95" i="13" s="1"/>
  <c r="AZ96" i="13" a="1"/>
  <c r="AZ96" i="13" s="1"/>
  <c r="AZ97" i="13" a="1"/>
  <c r="AZ97" i="13" s="1"/>
  <c r="AZ98" i="13" a="1"/>
  <c r="AZ98" i="13" s="1"/>
  <c r="AZ99" i="13" a="1"/>
  <c r="AZ99" i="13" s="1"/>
  <c r="AZ100" i="13" a="1"/>
  <c r="AZ100" i="13" s="1"/>
  <c r="AZ101" i="13" a="1"/>
  <c r="AZ101" i="13" s="1"/>
  <c r="AZ102" i="13" a="1"/>
  <c r="AZ102" i="13" s="1"/>
  <c r="AZ103" i="13" a="1"/>
  <c r="AZ103" i="13" s="1"/>
  <c r="AZ104" i="13" a="1"/>
  <c r="AZ104" i="13" s="1"/>
  <c r="AZ105" i="13" a="1"/>
  <c r="AZ105" i="13" s="1"/>
  <c r="AZ106" i="13" a="1"/>
  <c r="AZ106" i="13" s="1"/>
  <c r="AZ107" i="13" a="1"/>
  <c r="AZ107" i="13" s="1"/>
  <c r="AZ108" i="13" a="1"/>
  <c r="AZ108" i="13" s="1"/>
  <c r="AZ109" i="13" a="1"/>
  <c r="AZ109" i="13" s="1"/>
  <c r="AZ110" i="13" a="1"/>
  <c r="AZ110" i="13" s="1"/>
  <c r="AZ111" i="13" a="1"/>
  <c r="AZ111" i="13" s="1"/>
  <c r="AZ112" i="13" a="1"/>
  <c r="AZ112" i="13" s="1"/>
  <c r="AZ113" i="13" a="1"/>
  <c r="AZ113" i="13" s="1"/>
  <c r="AZ114" i="13" a="1"/>
  <c r="AZ114" i="13" s="1"/>
  <c r="AZ115" i="13" a="1"/>
  <c r="AZ115" i="13" s="1"/>
  <c r="AZ116" i="13" a="1"/>
  <c r="AZ116" i="13" s="1"/>
  <c r="AZ117" i="13" a="1"/>
  <c r="AZ117" i="13" s="1"/>
  <c r="AZ118" i="13" a="1"/>
  <c r="AZ118" i="13" s="1"/>
  <c r="AZ119" i="13" a="1"/>
  <c r="AZ119" i="13" s="1"/>
  <c r="AZ120" i="13" a="1"/>
  <c r="AZ120" i="13" s="1"/>
  <c r="AZ121" i="13" a="1"/>
  <c r="AZ121" i="13" s="1"/>
  <c r="AZ122" i="13" a="1"/>
  <c r="AZ122" i="13" s="1"/>
  <c r="AZ123" i="13" a="1"/>
  <c r="AZ123" i="13" s="1"/>
  <c r="AZ124" i="13" a="1"/>
  <c r="AZ124" i="13" s="1"/>
  <c r="AZ125" i="13" a="1"/>
  <c r="AZ125" i="13" s="1"/>
  <c r="AZ126" i="13" a="1"/>
  <c r="AZ126" i="13" s="1"/>
  <c r="AZ127" i="13" a="1"/>
  <c r="AZ127" i="13" s="1"/>
  <c r="AZ128" i="13" a="1"/>
  <c r="AZ128" i="13" s="1"/>
  <c r="AZ129" i="13" a="1"/>
  <c r="AZ129" i="13" s="1"/>
  <c r="AZ130" i="13" a="1"/>
  <c r="AZ130" i="13" s="1"/>
  <c r="AZ131" i="13" a="1"/>
  <c r="AZ131" i="13" s="1"/>
  <c r="AZ132" i="13" a="1"/>
  <c r="AZ132" i="13" s="1"/>
  <c r="AZ133" i="13" a="1"/>
  <c r="AZ133" i="13" s="1"/>
  <c r="AZ134" i="13" a="1"/>
  <c r="AZ134" i="13" s="1"/>
  <c r="AZ135" i="13" a="1"/>
  <c r="AZ135" i="13" s="1"/>
  <c r="AZ136" i="13" a="1"/>
  <c r="AZ136" i="13" s="1"/>
  <c r="AZ137" i="13" a="1"/>
  <c r="AZ137" i="13" s="1"/>
  <c r="AZ138" i="13" a="1"/>
  <c r="AZ138" i="13" s="1"/>
  <c r="AZ139" i="13" a="1"/>
  <c r="AZ139" i="13" s="1"/>
  <c r="AZ140" i="13" a="1"/>
  <c r="AZ140" i="13" s="1"/>
  <c r="AZ141" i="13" a="1"/>
  <c r="AZ141" i="13" s="1"/>
  <c r="AZ142" i="13" a="1"/>
  <c r="AZ142" i="13" s="1"/>
  <c r="AZ143" i="13" a="1"/>
  <c r="AZ143" i="13" s="1"/>
  <c r="AZ144" i="13" a="1"/>
  <c r="AZ144" i="13" s="1"/>
  <c r="AZ145" i="13" a="1"/>
  <c r="AZ145" i="13" s="1"/>
  <c r="AZ146" i="13" a="1"/>
  <c r="AZ146" i="13" s="1"/>
  <c r="AZ147" i="13" a="1"/>
  <c r="AZ147" i="13" s="1"/>
  <c r="AZ148" i="13" a="1"/>
  <c r="AZ148" i="13" s="1"/>
  <c r="AZ149" i="13" a="1"/>
  <c r="AZ149" i="13" s="1"/>
  <c r="AZ150" i="13" a="1"/>
  <c r="AZ150" i="13" s="1"/>
  <c r="AZ151" i="13" a="1"/>
  <c r="AZ151" i="13" s="1"/>
  <c r="AZ152" i="13" a="1"/>
  <c r="AZ152" i="13" s="1"/>
  <c r="AZ153" i="13" a="1"/>
  <c r="AZ153" i="13" s="1"/>
  <c r="AZ154" i="13" a="1"/>
  <c r="AZ154" i="13" s="1"/>
  <c r="AZ155" i="13" a="1"/>
  <c r="AZ155" i="13" s="1"/>
  <c r="AZ156" i="13" a="1"/>
  <c r="AZ156" i="13" s="1"/>
  <c r="AZ157" i="13" a="1"/>
  <c r="AZ157" i="13" s="1"/>
  <c r="AZ158" i="13" a="1"/>
  <c r="AZ158" i="13" s="1"/>
  <c r="AZ159" i="13" a="1"/>
  <c r="AZ159" i="13" s="1"/>
  <c r="AZ160" i="13" a="1"/>
  <c r="AZ160" i="13" s="1"/>
  <c r="AZ161" i="13" a="1"/>
  <c r="AZ161" i="13" s="1"/>
  <c r="AZ162" i="13" a="1"/>
  <c r="AZ162" i="13" s="1"/>
  <c r="AZ163" i="13" a="1"/>
  <c r="AZ163" i="13" s="1"/>
  <c r="AZ164" i="13" a="1"/>
  <c r="AZ164" i="13" s="1"/>
  <c r="AZ165" i="13" a="1"/>
  <c r="AZ165" i="13" s="1"/>
  <c r="AZ166" i="13" a="1"/>
  <c r="AZ166" i="13" s="1"/>
  <c r="AZ167" i="13" a="1"/>
  <c r="AZ167" i="13" s="1"/>
  <c r="AZ168" i="13" a="1"/>
  <c r="AZ168" i="13" s="1"/>
  <c r="AZ169" i="13" a="1"/>
  <c r="AZ169" i="13" s="1"/>
  <c r="AZ170" i="13" a="1"/>
  <c r="AZ170" i="13" s="1"/>
  <c r="AZ171" i="13" a="1"/>
  <c r="AZ171" i="13" s="1"/>
  <c r="AZ172" i="13" a="1"/>
  <c r="AZ172" i="13" s="1"/>
  <c r="AZ173" i="13" a="1"/>
  <c r="AZ173" i="13" s="1"/>
  <c r="AZ174" i="13" a="1"/>
  <c r="AZ174" i="13" s="1"/>
  <c r="AZ175" i="13" a="1"/>
  <c r="AZ175" i="13" s="1"/>
  <c r="AZ176" i="13" a="1"/>
  <c r="AZ176" i="13" s="1"/>
  <c r="AZ177" i="13" a="1"/>
  <c r="AZ177" i="13" s="1"/>
  <c r="AZ178" i="13" a="1"/>
  <c r="AZ178" i="13" s="1"/>
  <c r="AZ179" i="13" a="1"/>
  <c r="AZ179" i="13" s="1"/>
  <c r="AZ180" i="13" a="1"/>
  <c r="AZ180" i="13" s="1"/>
  <c r="AZ181" i="13" a="1"/>
  <c r="AZ181" i="13" s="1"/>
  <c r="AZ182" i="13" a="1"/>
  <c r="AZ182" i="13" s="1"/>
  <c r="AZ183" i="13" a="1"/>
  <c r="AZ183" i="13" s="1"/>
  <c r="AZ184" i="13" a="1"/>
  <c r="AZ184" i="13" s="1"/>
  <c r="AZ185" i="13" a="1"/>
  <c r="AZ185" i="13" s="1"/>
  <c r="AZ186" i="13" a="1"/>
  <c r="AZ186" i="13" s="1"/>
  <c r="AZ187" i="13" a="1"/>
  <c r="AZ187" i="13" s="1"/>
  <c r="AZ188" i="13" a="1"/>
  <c r="AZ188" i="13" s="1"/>
  <c r="AZ189" i="13" a="1"/>
  <c r="AZ189" i="13" s="1"/>
  <c r="AZ190" i="13" a="1"/>
  <c r="AZ190" i="13" s="1"/>
  <c r="AZ191" i="13" a="1"/>
  <c r="AZ191" i="13" s="1"/>
  <c r="AZ192" i="13" a="1"/>
  <c r="AZ192" i="13" s="1"/>
  <c r="AZ193" i="13" a="1"/>
  <c r="AZ193" i="13" s="1"/>
  <c r="AZ194" i="13" a="1"/>
  <c r="AZ194" i="13" s="1"/>
  <c r="AZ195" i="13" a="1"/>
  <c r="AZ195" i="13" s="1"/>
  <c r="AZ196" i="13" a="1"/>
  <c r="AZ196" i="13" s="1"/>
  <c r="AZ197" i="13" a="1"/>
  <c r="AZ197" i="13" s="1"/>
  <c r="AZ198" i="13" a="1"/>
  <c r="AZ198" i="13" s="1"/>
  <c r="AZ199" i="13" a="1"/>
  <c r="AZ199" i="13" s="1"/>
  <c r="AZ200" i="13" a="1"/>
  <c r="AZ200" i="13" s="1"/>
  <c r="AZ201" i="13" a="1"/>
  <c r="AZ201" i="13" s="1"/>
  <c r="AZ202" i="13" a="1"/>
  <c r="AZ202" i="13" s="1"/>
  <c r="AZ203" i="13" a="1"/>
  <c r="AZ203" i="13" s="1"/>
  <c r="AZ204" i="13" a="1"/>
  <c r="AZ204" i="13" s="1"/>
  <c r="AZ205" i="13" a="1"/>
  <c r="AZ205" i="13" s="1"/>
  <c r="AZ206" i="13" a="1"/>
  <c r="AZ206" i="13" s="1"/>
  <c r="AZ207" i="13" a="1"/>
  <c r="AZ207" i="13" s="1"/>
  <c r="AZ208" i="13" a="1"/>
  <c r="AZ208" i="13" s="1"/>
  <c r="AZ209" i="13" a="1"/>
  <c r="AZ209" i="13" s="1"/>
  <c r="AZ210" i="13" a="1"/>
  <c r="AZ210" i="13" s="1"/>
  <c r="AZ211" i="13" a="1"/>
  <c r="AZ211" i="13" s="1"/>
  <c r="AZ212" i="13" a="1"/>
  <c r="AZ212" i="13" s="1"/>
  <c r="AZ213" i="13" a="1"/>
  <c r="AZ213" i="13" s="1"/>
  <c r="AZ214" i="13" a="1"/>
  <c r="AZ214" i="13" s="1"/>
  <c r="AZ215" i="13" a="1"/>
  <c r="AZ215" i="13" s="1"/>
  <c r="AZ216" i="13" a="1"/>
  <c r="AZ216" i="13" s="1"/>
  <c r="AZ217" i="13" a="1"/>
  <c r="AZ217" i="13" s="1"/>
  <c r="AZ218" i="13" a="1"/>
  <c r="AZ218" i="13" s="1"/>
  <c r="AZ219" i="13" a="1"/>
  <c r="AZ219" i="13" s="1"/>
  <c r="AZ220" i="13" a="1"/>
  <c r="AZ220" i="13" s="1"/>
  <c r="AZ221" i="13" a="1"/>
  <c r="AZ221" i="13" s="1"/>
  <c r="AZ222" i="13" a="1"/>
  <c r="AZ222" i="13" s="1"/>
  <c r="AZ223" i="13" a="1"/>
  <c r="AZ223" i="13" s="1"/>
  <c r="AZ224" i="13" a="1"/>
  <c r="AZ224" i="13" s="1"/>
  <c r="AZ225" i="13" a="1"/>
  <c r="AZ225" i="13" s="1"/>
  <c r="AZ226" i="13" a="1"/>
  <c r="AZ226" i="13" s="1"/>
  <c r="AZ227" i="13" a="1"/>
  <c r="AZ227" i="13" s="1"/>
  <c r="AZ228" i="13" a="1"/>
  <c r="AZ228" i="13" s="1"/>
  <c r="AZ229" i="13" a="1"/>
  <c r="AZ229" i="13" s="1"/>
  <c r="AZ230" i="13" a="1"/>
  <c r="AZ230" i="13" s="1"/>
  <c r="AZ231" i="13" a="1"/>
  <c r="AZ231" i="13" s="1"/>
  <c r="AZ232" i="13" a="1"/>
  <c r="AZ232" i="13" s="1"/>
  <c r="AZ233" i="13" a="1"/>
  <c r="AZ233" i="13" s="1"/>
  <c r="AZ234" i="13" a="1"/>
  <c r="AZ234" i="13" s="1"/>
  <c r="AZ235" i="13" a="1"/>
  <c r="AZ235" i="13" s="1"/>
  <c r="AZ236" i="13" a="1"/>
  <c r="AZ236" i="13" s="1"/>
  <c r="AZ237" i="13" a="1"/>
  <c r="AZ237" i="13" s="1"/>
  <c r="AZ238" i="13" a="1"/>
  <c r="AZ238" i="13" s="1"/>
  <c r="AZ239" i="13" a="1"/>
  <c r="AZ239" i="13" s="1"/>
  <c r="AZ240" i="13" a="1"/>
  <c r="AZ240" i="13" s="1"/>
  <c r="AZ241" i="13" a="1"/>
  <c r="AZ241" i="13" s="1"/>
  <c r="AZ242" i="13" a="1"/>
  <c r="AZ242" i="13" s="1"/>
  <c r="AZ243" i="13" a="1"/>
  <c r="AZ243" i="13" s="1"/>
  <c r="AZ244" i="13" a="1"/>
  <c r="AZ244" i="13" s="1"/>
  <c r="AZ245" i="13" a="1"/>
  <c r="AZ245" i="13" s="1"/>
  <c r="AZ246" i="13" a="1"/>
  <c r="AZ246" i="13" s="1"/>
  <c r="AZ247" i="13" a="1"/>
  <c r="AZ247" i="13" s="1"/>
  <c r="AZ248" i="13" a="1"/>
  <c r="AZ248" i="13" s="1"/>
  <c r="AZ249" i="13" a="1"/>
  <c r="AZ249" i="13" s="1"/>
  <c r="AZ250" i="13" a="1"/>
  <c r="AZ250" i="13" s="1"/>
  <c r="AZ251" i="13" a="1"/>
  <c r="AZ251" i="13" s="1"/>
  <c r="AZ252" i="13" a="1"/>
  <c r="AZ252" i="13" s="1"/>
  <c r="AZ253" i="13" a="1"/>
  <c r="AZ253" i="13" s="1"/>
  <c r="AZ254" i="13" a="1"/>
  <c r="AZ254" i="13" s="1"/>
  <c r="AZ255" i="13" a="1"/>
  <c r="AZ255" i="13" s="1"/>
  <c r="AZ256" i="13" a="1"/>
  <c r="AZ256" i="13" s="1"/>
  <c r="AZ257" i="13" a="1"/>
  <c r="AZ257" i="13" s="1"/>
  <c r="AZ258" i="13" a="1"/>
  <c r="AZ258" i="13" s="1"/>
  <c r="AZ259" i="13" a="1"/>
  <c r="AZ259" i="13" s="1"/>
  <c r="AZ3" i="13" a="1"/>
  <c r="AZ3" i="13" s="1"/>
  <c r="AY4" i="13" a="1"/>
  <c r="AY4" i="13" s="1"/>
  <c r="AY5" i="13" a="1"/>
  <c r="AY5" i="13" s="1"/>
  <c r="AY6" i="13" a="1"/>
  <c r="AY6" i="13" s="1"/>
  <c r="AY7" i="13" a="1"/>
  <c r="AY7" i="13" s="1"/>
  <c r="AY8" i="13" a="1"/>
  <c r="AY8" i="13" s="1"/>
  <c r="AY9" i="13" a="1"/>
  <c r="AY9" i="13" s="1"/>
  <c r="AY10" i="13" a="1"/>
  <c r="AY10" i="13" s="1"/>
  <c r="AY11" i="13" a="1"/>
  <c r="AY11" i="13" s="1"/>
  <c r="AY12" i="13" a="1"/>
  <c r="AY12" i="13" s="1"/>
  <c r="AY13" i="13" a="1"/>
  <c r="AY13" i="13" s="1"/>
  <c r="AY14" i="13" a="1"/>
  <c r="AY14" i="13" s="1"/>
  <c r="AY15" i="13" a="1"/>
  <c r="AY15" i="13" s="1"/>
  <c r="AY16" i="13" a="1"/>
  <c r="AY16" i="13" s="1"/>
  <c r="AY17" i="13" a="1"/>
  <c r="AY17" i="13" s="1"/>
  <c r="AY18" i="13" a="1"/>
  <c r="AY18" i="13" s="1"/>
  <c r="AY19" i="13" a="1"/>
  <c r="AY19" i="13" s="1"/>
  <c r="AY20" i="13" a="1"/>
  <c r="AY20" i="13" s="1"/>
  <c r="AY21" i="13" a="1"/>
  <c r="AY21" i="13" s="1"/>
  <c r="AY22" i="13" a="1"/>
  <c r="AY22" i="13" s="1"/>
  <c r="AY23" i="13" a="1"/>
  <c r="AY23" i="13" s="1"/>
  <c r="AY24" i="13" a="1"/>
  <c r="AY24" i="13" s="1"/>
  <c r="AY25" i="13" a="1"/>
  <c r="AY25" i="13" s="1"/>
  <c r="AY26" i="13" a="1"/>
  <c r="AY26" i="13" s="1"/>
  <c r="AY27" i="13" a="1"/>
  <c r="AY27" i="13" s="1"/>
  <c r="AY28" i="13" a="1"/>
  <c r="AY28" i="13" s="1"/>
  <c r="AY29" i="13" a="1"/>
  <c r="AY29" i="13" s="1"/>
  <c r="AY30" i="13" a="1"/>
  <c r="AY30" i="13" s="1"/>
  <c r="AY31" i="13" a="1"/>
  <c r="AY31" i="13" s="1"/>
  <c r="AY32" i="13" a="1"/>
  <c r="AY32" i="13" s="1"/>
  <c r="AY33" i="13" a="1"/>
  <c r="AY33" i="13" s="1"/>
  <c r="AY34" i="13" a="1"/>
  <c r="AY34" i="13" s="1"/>
  <c r="AY35" i="13" a="1"/>
  <c r="AY35" i="13" s="1"/>
  <c r="AY36" i="13" a="1"/>
  <c r="AY36" i="13" s="1"/>
  <c r="AY37" i="13" a="1"/>
  <c r="AY37" i="13" s="1"/>
  <c r="AY38" i="13" a="1"/>
  <c r="AY38" i="13" s="1"/>
  <c r="AY39" i="13" a="1"/>
  <c r="AY39" i="13" s="1"/>
  <c r="AY40" i="13" a="1"/>
  <c r="AY40" i="13" s="1"/>
  <c r="AY41" i="13" a="1"/>
  <c r="AY41" i="13" s="1"/>
  <c r="AY42" i="13" a="1"/>
  <c r="AY42" i="13" s="1"/>
  <c r="AY43" i="13" a="1"/>
  <c r="AY43" i="13" s="1"/>
  <c r="AY44" i="13" a="1"/>
  <c r="AY44" i="13" s="1"/>
  <c r="AY45" i="13" a="1"/>
  <c r="AY45" i="13" s="1"/>
  <c r="AY46" i="13" a="1"/>
  <c r="AY46" i="13" s="1"/>
  <c r="AY47" i="13" a="1"/>
  <c r="AY47" i="13" s="1"/>
  <c r="AY48" i="13" a="1"/>
  <c r="AY48" i="13" s="1"/>
  <c r="AY49" i="13" a="1"/>
  <c r="AY49" i="13" s="1"/>
  <c r="AY50" i="13" a="1"/>
  <c r="AY50" i="13" s="1"/>
  <c r="AY51" i="13" a="1"/>
  <c r="AY51" i="13" s="1"/>
  <c r="AY52" i="13" a="1"/>
  <c r="AY52" i="13" s="1"/>
  <c r="AY53" i="13" a="1"/>
  <c r="AY53" i="13" s="1"/>
  <c r="AY54" i="13" a="1"/>
  <c r="AY54" i="13" s="1"/>
  <c r="AY55" i="13" a="1"/>
  <c r="AY55" i="13" s="1"/>
  <c r="AY56" i="13" a="1"/>
  <c r="AY56" i="13" s="1"/>
  <c r="AY57" i="13" a="1"/>
  <c r="AY57" i="13" s="1"/>
  <c r="AY58" i="13" a="1"/>
  <c r="AY58" i="13" s="1"/>
  <c r="AY59" i="13" a="1"/>
  <c r="AY59" i="13" s="1"/>
  <c r="AY60" i="13" a="1"/>
  <c r="AY60" i="13" s="1"/>
  <c r="AY61" i="13" a="1"/>
  <c r="AY61" i="13" s="1"/>
  <c r="AY62" i="13" a="1"/>
  <c r="AY62" i="13" s="1"/>
  <c r="AY63" i="13" a="1"/>
  <c r="AY63" i="13" s="1"/>
  <c r="AY64" i="13" a="1"/>
  <c r="AY64" i="13" s="1"/>
  <c r="AY65" i="13" a="1"/>
  <c r="AY65" i="13" s="1"/>
  <c r="AY66" i="13" a="1"/>
  <c r="AY66" i="13" s="1"/>
  <c r="AY67" i="13" a="1"/>
  <c r="AY67" i="13" s="1"/>
  <c r="AY68" i="13" a="1"/>
  <c r="AY68" i="13" s="1"/>
  <c r="AY69" i="13" a="1"/>
  <c r="AY69" i="13" s="1"/>
  <c r="AY70" i="13" a="1"/>
  <c r="AY70" i="13" s="1"/>
  <c r="AY71" i="13" a="1"/>
  <c r="AY71" i="13" s="1"/>
  <c r="AY72" i="13" a="1"/>
  <c r="AY72" i="13" s="1"/>
  <c r="AY73" i="13" a="1"/>
  <c r="AY73" i="13" s="1"/>
  <c r="AY74" i="13" a="1"/>
  <c r="AY74" i="13" s="1"/>
  <c r="AY75" i="13" a="1"/>
  <c r="AY75" i="13" s="1"/>
  <c r="AY76" i="13" a="1"/>
  <c r="AY76" i="13" s="1"/>
  <c r="AY77" i="13" a="1"/>
  <c r="AY77" i="13" s="1"/>
  <c r="AY78" i="13" a="1"/>
  <c r="AY78" i="13" s="1"/>
  <c r="AY79" i="13" a="1"/>
  <c r="AY79" i="13" s="1"/>
  <c r="AY80" i="13" a="1"/>
  <c r="AY80" i="13" s="1"/>
  <c r="AY81" i="13" a="1"/>
  <c r="AY81" i="13" s="1"/>
  <c r="AY82" i="13" a="1"/>
  <c r="AY82" i="13" s="1"/>
  <c r="AY83" i="13" a="1"/>
  <c r="AY83" i="13" s="1"/>
  <c r="AY84" i="13" a="1"/>
  <c r="AY84" i="13" s="1"/>
  <c r="AY85" i="13" a="1"/>
  <c r="AY85" i="13" s="1"/>
  <c r="AY86" i="13" a="1"/>
  <c r="AY86" i="13" s="1"/>
  <c r="AY87" i="13" a="1"/>
  <c r="AY87" i="13" s="1"/>
  <c r="AY88" i="13" a="1"/>
  <c r="AY88" i="13" s="1"/>
  <c r="AY89" i="13" a="1"/>
  <c r="AY89" i="13" s="1"/>
  <c r="AY90" i="13" a="1"/>
  <c r="AY90" i="13" s="1"/>
  <c r="AY91" i="13" a="1"/>
  <c r="AY91" i="13" s="1"/>
  <c r="AY92" i="13" a="1"/>
  <c r="AY92" i="13" s="1"/>
  <c r="AY93" i="13" a="1"/>
  <c r="AY93" i="13" s="1"/>
  <c r="AY94" i="13" a="1"/>
  <c r="AY94" i="13" s="1"/>
  <c r="AY95" i="13" a="1"/>
  <c r="AY95" i="13" s="1"/>
  <c r="AY96" i="13" a="1"/>
  <c r="AY96" i="13" s="1"/>
  <c r="AY97" i="13" a="1"/>
  <c r="AY97" i="13" s="1"/>
  <c r="AY98" i="13" a="1"/>
  <c r="AY98" i="13" s="1"/>
  <c r="AY99" i="13" a="1"/>
  <c r="AY99" i="13" s="1"/>
  <c r="AY100" i="13" a="1"/>
  <c r="AY100" i="13" s="1"/>
  <c r="AY101" i="13" a="1"/>
  <c r="AY101" i="13" s="1"/>
  <c r="AY102" i="13" a="1"/>
  <c r="AY102" i="13" s="1"/>
  <c r="AY103" i="13" a="1"/>
  <c r="AY103" i="13" s="1"/>
  <c r="AY104" i="13" a="1"/>
  <c r="AY104" i="13" s="1"/>
  <c r="AY105" i="13" a="1"/>
  <c r="AY105" i="13" s="1"/>
  <c r="AY106" i="13" a="1"/>
  <c r="AY106" i="13" s="1"/>
  <c r="AY107" i="13" a="1"/>
  <c r="AY107" i="13" s="1"/>
  <c r="AY108" i="13" a="1"/>
  <c r="AY108" i="13" s="1"/>
  <c r="AY109" i="13" a="1"/>
  <c r="AY109" i="13" s="1"/>
  <c r="AY110" i="13" a="1"/>
  <c r="AY110" i="13" s="1"/>
  <c r="AY111" i="13" a="1"/>
  <c r="AY111" i="13" s="1"/>
  <c r="AY112" i="13" a="1"/>
  <c r="AY112" i="13" s="1"/>
  <c r="AY113" i="13" a="1"/>
  <c r="AY113" i="13" s="1"/>
  <c r="AY114" i="13" a="1"/>
  <c r="AY114" i="13" s="1"/>
  <c r="AY115" i="13" a="1"/>
  <c r="AY115" i="13" s="1"/>
  <c r="AY116" i="13" a="1"/>
  <c r="AY116" i="13" s="1"/>
  <c r="AY117" i="13" a="1"/>
  <c r="AY117" i="13" s="1"/>
  <c r="AY118" i="13" a="1"/>
  <c r="AY118" i="13" s="1"/>
  <c r="AY119" i="13" a="1"/>
  <c r="AY119" i="13" s="1"/>
  <c r="AY120" i="13" a="1"/>
  <c r="AY120" i="13" s="1"/>
  <c r="AY121" i="13" a="1"/>
  <c r="AY121" i="13" s="1"/>
  <c r="AY122" i="13" a="1"/>
  <c r="AY122" i="13" s="1"/>
  <c r="AY123" i="13" a="1"/>
  <c r="AY123" i="13" s="1"/>
  <c r="AY124" i="13" a="1"/>
  <c r="AY124" i="13" s="1"/>
  <c r="AY125" i="13" a="1"/>
  <c r="AY125" i="13" s="1"/>
  <c r="AY126" i="13" a="1"/>
  <c r="AY126" i="13" s="1"/>
  <c r="AY127" i="13" a="1"/>
  <c r="AY127" i="13" s="1"/>
  <c r="AY128" i="13" a="1"/>
  <c r="AY128" i="13" s="1"/>
  <c r="AY129" i="13" a="1"/>
  <c r="AY129" i="13" s="1"/>
  <c r="AY130" i="13" a="1"/>
  <c r="AY130" i="13" s="1"/>
  <c r="AY131" i="13" a="1"/>
  <c r="AY131" i="13" s="1"/>
  <c r="AY132" i="13" a="1"/>
  <c r="AY132" i="13" s="1"/>
  <c r="AY133" i="13" a="1"/>
  <c r="AY133" i="13" s="1"/>
  <c r="AY134" i="13" a="1"/>
  <c r="AY134" i="13" s="1"/>
  <c r="AY135" i="13" a="1"/>
  <c r="AY135" i="13" s="1"/>
  <c r="AY136" i="13" a="1"/>
  <c r="AY136" i="13" s="1"/>
  <c r="AY137" i="13" a="1"/>
  <c r="AY137" i="13" s="1"/>
  <c r="AY138" i="13" a="1"/>
  <c r="AY138" i="13" s="1"/>
  <c r="AY139" i="13" a="1"/>
  <c r="AY139" i="13" s="1"/>
  <c r="AY140" i="13" a="1"/>
  <c r="AY140" i="13" s="1"/>
  <c r="AY141" i="13" a="1"/>
  <c r="AY141" i="13" s="1"/>
  <c r="AY142" i="13" a="1"/>
  <c r="AY142" i="13" s="1"/>
  <c r="AY143" i="13" a="1"/>
  <c r="AY143" i="13" s="1"/>
  <c r="AY144" i="13" a="1"/>
  <c r="AY144" i="13" s="1"/>
  <c r="AY145" i="13" a="1"/>
  <c r="AY145" i="13" s="1"/>
  <c r="AY146" i="13" a="1"/>
  <c r="AY146" i="13" s="1"/>
  <c r="AY147" i="13" a="1"/>
  <c r="AY147" i="13" s="1"/>
  <c r="AY148" i="13" a="1"/>
  <c r="AY148" i="13" s="1"/>
  <c r="AY149" i="13" a="1"/>
  <c r="AY149" i="13" s="1"/>
  <c r="AY150" i="13" a="1"/>
  <c r="AY150" i="13" s="1"/>
  <c r="AY151" i="13" a="1"/>
  <c r="AY151" i="13" s="1"/>
  <c r="AY152" i="13" a="1"/>
  <c r="AY152" i="13" s="1"/>
  <c r="AY153" i="13" a="1"/>
  <c r="AY153" i="13" s="1"/>
  <c r="AY154" i="13" a="1"/>
  <c r="AY154" i="13" s="1"/>
  <c r="AY155" i="13" a="1"/>
  <c r="AY155" i="13" s="1"/>
  <c r="AY156" i="13" a="1"/>
  <c r="AY156" i="13" s="1"/>
  <c r="AY157" i="13" a="1"/>
  <c r="AY157" i="13" s="1"/>
  <c r="AY158" i="13" a="1"/>
  <c r="AY158" i="13" s="1"/>
  <c r="AY159" i="13" a="1"/>
  <c r="AY159" i="13" s="1"/>
  <c r="AY160" i="13" a="1"/>
  <c r="AY160" i="13" s="1"/>
  <c r="AY161" i="13" a="1"/>
  <c r="AY161" i="13" s="1"/>
  <c r="AY162" i="13" a="1"/>
  <c r="AY162" i="13" s="1"/>
  <c r="AY163" i="13" a="1"/>
  <c r="AY163" i="13" s="1"/>
  <c r="AY164" i="13" a="1"/>
  <c r="AY164" i="13" s="1"/>
  <c r="AY165" i="13" a="1"/>
  <c r="AY165" i="13" s="1"/>
  <c r="AY166" i="13" a="1"/>
  <c r="AY166" i="13" s="1"/>
  <c r="AY167" i="13" a="1"/>
  <c r="AY167" i="13" s="1"/>
  <c r="AY168" i="13" a="1"/>
  <c r="AY168" i="13" s="1"/>
  <c r="AY169" i="13" a="1"/>
  <c r="AY169" i="13" s="1"/>
  <c r="AY170" i="13" a="1"/>
  <c r="AY170" i="13" s="1"/>
  <c r="AY171" i="13" a="1"/>
  <c r="AY171" i="13" s="1"/>
  <c r="AY172" i="13" a="1"/>
  <c r="AY172" i="13" s="1"/>
  <c r="AY173" i="13" a="1"/>
  <c r="AY173" i="13" s="1"/>
  <c r="AY174" i="13" a="1"/>
  <c r="AY174" i="13" s="1"/>
  <c r="AY175" i="13" a="1"/>
  <c r="AY175" i="13" s="1"/>
  <c r="AY176" i="13" a="1"/>
  <c r="AY176" i="13" s="1"/>
  <c r="AY177" i="13" a="1"/>
  <c r="AY177" i="13" s="1"/>
  <c r="AY178" i="13" a="1"/>
  <c r="AY178" i="13" s="1"/>
  <c r="AY179" i="13" a="1"/>
  <c r="AY179" i="13" s="1"/>
  <c r="AY180" i="13" a="1"/>
  <c r="AY180" i="13" s="1"/>
  <c r="AY181" i="13" a="1"/>
  <c r="AY181" i="13" s="1"/>
  <c r="AY182" i="13" a="1"/>
  <c r="AY182" i="13" s="1"/>
  <c r="AY183" i="13" a="1"/>
  <c r="AY183" i="13" s="1"/>
  <c r="AY184" i="13" a="1"/>
  <c r="AY184" i="13" s="1"/>
  <c r="AY185" i="13" a="1"/>
  <c r="AY185" i="13" s="1"/>
  <c r="AY186" i="13" a="1"/>
  <c r="AY186" i="13" s="1"/>
  <c r="AY187" i="13" a="1"/>
  <c r="AY187" i="13" s="1"/>
  <c r="AY188" i="13" a="1"/>
  <c r="AY188" i="13" s="1"/>
  <c r="AY189" i="13" a="1"/>
  <c r="AY189" i="13" s="1"/>
  <c r="AY190" i="13" a="1"/>
  <c r="AY190" i="13" s="1"/>
  <c r="AY191" i="13" a="1"/>
  <c r="AY191" i="13" s="1"/>
  <c r="AY192" i="13" a="1"/>
  <c r="AY192" i="13" s="1"/>
  <c r="AY193" i="13" a="1"/>
  <c r="AY193" i="13" s="1"/>
  <c r="AY194" i="13" a="1"/>
  <c r="AY194" i="13" s="1"/>
  <c r="AY195" i="13" a="1"/>
  <c r="AY195" i="13" s="1"/>
  <c r="AY196" i="13" a="1"/>
  <c r="AY196" i="13" s="1"/>
  <c r="AY197" i="13" a="1"/>
  <c r="AY197" i="13" s="1"/>
  <c r="AY198" i="13" a="1"/>
  <c r="AY198" i="13" s="1"/>
  <c r="AY199" i="13" a="1"/>
  <c r="AY199" i="13" s="1"/>
  <c r="AY200" i="13" a="1"/>
  <c r="AY200" i="13" s="1"/>
  <c r="AY201" i="13" a="1"/>
  <c r="AY201" i="13" s="1"/>
  <c r="AY202" i="13" a="1"/>
  <c r="AY202" i="13" s="1"/>
  <c r="AY203" i="13" a="1"/>
  <c r="AY203" i="13" s="1"/>
  <c r="AY204" i="13" a="1"/>
  <c r="AY204" i="13" s="1"/>
  <c r="AY205" i="13" a="1"/>
  <c r="AY205" i="13" s="1"/>
  <c r="AY206" i="13" a="1"/>
  <c r="AY206" i="13" s="1"/>
  <c r="AY207" i="13" a="1"/>
  <c r="AY207" i="13" s="1"/>
  <c r="AY208" i="13" a="1"/>
  <c r="AY208" i="13" s="1"/>
  <c r="AY209" i="13" a="1"/>
  <c r="AY209" i="13" s="1"/>
  <c r="AY210" i="13" a="1"/>
  <c r="AY210" i="13" s="1"/>
  <c r="AY211" i="13" a="1"/>
  <c r="AY211" i="13" s="1"/>
  <c r="AY212" i="13" a="1"/>
  <c r="AY212" i="13" s="1"/>
  <c r="AY213" i="13" a="1"/>
  <c r="AY213" i="13" s="1"/>
  <c r="AY214" i="13" a="1"/>
  <c r="AY214" i="13" s="1"/>
  <c r="AY215" i="13" a="1"/>
  <c r="AY215" i="13" s="1"/>
  <c r="AY216" i="13" a="1"/>
  <c r="AY216" i="13" s="1"/>
  <c r="AY217" i="13" a="1"/>
  <c r="AY217" i="13" s="1"/>
  <c r="AY218" i="13" a="1"/>
  <c r="AY218" i="13" s="1"/>
  <c r="AY219" i="13" a="1"/>
  <c r="AY219" i="13" s="1"/>
  <c r="AY220" i="13" a="1"/>
  <c r="AY220" i="13" s="1"/>
  <c r="AY221" i="13" a="1"/>
  <c r="AY221" i="13" s="1"/>
  <c r="AY222" i="13" a="1"/>
  <c r="AY222" i="13" s="1"/>
  <c r="AY223" i="13" a="1"/>
  <c r="AY223" i="13" s="1"/>
  <c r="AY224" i="13" a="1"/>
  <c r="AY224" i="13" s="1"/>
  <c r="AY225" i="13" a="1"/>
  <c r="AY225" i="13" s="1"/>
  <c r="AY226" i="13" a="1"/>
  <c r="AY226" i="13" s="1"/>
  <c r="AY227" i="13" a="1"/>
  <c r="AY227" i="13" s="1"/>
  <c r="AY228" i="13" a="1"/>
  <c r="AY228" i="13" s="1"/>
  <c r="AY229" i="13" a="1"/>
  <c r="AY229" i="13" s="1"/>
  <c r="AY230" i="13" a="1"/>
  <c r="AY230" i="13" s="1"/>
  <c r="AY231" i="13" a="1"/>
  <c r="AY231" i="13" s="1"/>
  <c r="AY232" i="13" a="1"/>
  <c r="AY232" i="13" s="1"/>
  <c r="AY233" i="13" a="1"/>
  <c r="AY233" i="13" s="1"/>
  <c r="AY234" i="13" a="1"/>
  <c r="AY234" i="13" s="1"/>
  <c r="AY235" i="13" a="1"/>
  <c r="AY235" i="13" s="1"/>
  <c r="AY236" i="13" a="1"/>
  <c r="AY236" i="13" s="1"/>
  <c r="AY237" i="13" a="1"/>
  <c r="AY237" i="13" s="1"/>
  <c r="AY238" i="13" a="1"/>
  <c r="AY238" i="13" s="1"/>
  <c r="AY239" i="13" a="1"/>
  <c r="AY239" i="13" s="1"/>
  <c r="AY240" i="13" a="1"/>
  <c r="AY240" i="13" s="1"/>
  <c r="AY241" i="13" a="1"/>
  <c r="AY241" i="13" s="1"/>
  <c r="AY242" i="13" a="1"/>
  <c r="AY242" i="13" s="1"/>
  <c r="AY243" i="13" a="1"/>
  <c r="AY243" i="13" s="1"/>
  <c r="AY244" i="13" a="1"/>
  <c r="AY244" i="13" s="1"/>
  <c r="AY245" i="13" a="1"/>
  <c r="AY245" i="13" s="1"/>
  <c r="AY246" i="13" a="1"/>
  <c r="AY246" i="13" s="1"/>
  <c r="AY247" i="13" a="1"/>
  <c r="AY247" i="13" s="1"/>
  <c r="AY248" i="13" a="1"/>
  <c r="AY248" i="13" s="1"/>
  <c r="AY249" i="13" a="1"/>
  <c r="AY249" i="13" s="1"/>
  <c r="AY250" i="13" a="1"/>
  <c r="AY250" i="13" s="1"/>
  <c r="AY251" i="13" a="1"/>
  <c r="AY251" i="13" s="1"/>
  <c r="AY252" i="13" a="1"/>
  <c r="AY252" i="13" s="1"/>
  <c r="AY253" i="13" a="1"/>
  <c r="AY253" i="13" s="1"/>
  <c r="AY254" i="13" a="1"/>
  <c r="AY254" i="13" s="1"/>
  <c r="AY255" i="13" a="1"/>
  <c r="AY255" i="13" s="1"/>
  <c r="AY256" i="13" a="1"/>
  <c r="AY256" i="13" s="1"/>
  <c r="AY257" i="13" a="1"/>
  <c r="AY257" i="13" s="1"/>
  <c r="AY258" i="13" a="1"/>
  <c r="AY258" i="13" s="1"/>
  <c r="AY259" i="13" a="1"/>
  <c r="AY259" i="13" s="1"/>
  <c r="AY3" i="13" a="1"/>
  <c r="AY3" i="13" s="1"/>
  <c r="AX4" i="13" a="1"/>
  <c r="AX4" i="13" s="1"/>
  <c r="AX5" i="13" a="1"/>
  <c r="AX5" i="13" s="1"/>
  <c r="AX6" i="13" a="1"/>
  <c r="AX6" i="13" s="1"/>
  <c r="AX7" i="13" a="1"/>
  <c r="AX7" i="13" s="1"/>
  <c r="AX8" i="13" a="1"/>
  <c r="AX8" i="13" s="1"/>
  <c r="AX9" i="13" a="1"/>
  <c r="AX9" i="13" s="1"/>
  <c r="AX10" i="13" a="1"/>
  <c r="AX10" i="13" s="1"/>
  <c r="AX11" i="13" a="1"/>
  <c r="AX11" i="13" s="1"/>
  <c r="AX12" i="13" a="1"/>
  <c r="AX12" i="13" s="1"/>
  <c r="AX13" i="13" a="1"/>
  <c r="AX13" i="13" s="1"/>
  <c r="AX14" i="13" a="1"/>
  <c r="AX14" i="13" s="1"/>
  <c r="AX15" i="13" a="1"/>
  <c r="AX15" i="13" s="1"/>
  <c r="AX16" i="13" a="1"/>
  <c r="AX16" i="13" s="1"/>
  <c r="AX17" i="13" a="1"/>
  <c r="AX17" i="13" s="1"/>
  <c r="AX18" i="13" a="1"/>
  <c r="AX18" i="13" s="1"/>
  <c r="AX19" i="13" a="1"/>
  <c r="AX19" i="13" s="1"/>
  <c r="AX20" i="13" a="1"/>
  <c r="AX20" i="13" s="1"/>
  <c r="AX21" i="13" a="1"/>
  <c r="AX21" i="13" s="1"/>
  <c r="AX22" i="13" a="1"/>
  <c r="AX22" i="13" s="1"/>
  <c r="AX23" i="13" a="1"/>
  <c r="AX23" i="13" s="1"/>
  <c r="AX24" i="13" a="1"/>
  <c r="AX24" i="13" s="1"/>
  <c r="AX25" i="13" a="1"/>
  <c r="AX25" i="13" s="1"/>
  <c r="AX26" i="13" a="1"/>
  <c r="AX26" i="13" s="1"/>
  <c r="AX27" i="13" a="1"/>
  <c r="AX27" i="13" s="1"/>
  <c r="AX28" i="13" a="1"/>
  <c r="AX28" i="13" s="1"/>
  <c r="AX29" i="13" a="1"/>
  <c r="AX29" i="13" s="1"/>
  <c r="AX30" i="13" a="1"/>
  <c r="AX30" i="13" s="1"/>
  <c r="AX31" i="13" a="1"/>
  <c r="AX31" i="13" s="1"/>
  <c r="AX32" i="13" a="1"/>
  <c r="AX32" i="13" s="1"/>
  <c r="AX33" i="13" a="1"/>
  <c r="AX33" i="13" s="1"/>
  <c r="AX34" i="13" a="1"/>
  <c r="AX34" i="13" s="1"/>
  <c r="AX35" i="13" a="1"/>
  <c r="AX35" i="13" s="1"/>
  <c r="AX36" i="13" a="1"/>
  <c r="AX36" i="13" s="1"/>
  <c r="AX37" i="13" a="1"/>
  <c r="AX37" i="13" s="1"/>
  <c r="AX38" i="13" a="1"/>
  <c r="AX38" i="13" s="1"/>
  <c r="AX39" i="13" a="1"/>
  <c r="AX39" i="13" s="1"/>
  <c r="AX40" i="13" a="1"/>
  <c r="AX40" i="13" s="1"/>
  <c r="AX41" i="13" a="1"/>
  <c r="AX41" i="13" s="1"/>
  <c r="AX42" i="13" a="1"/>
  <c r="AX42" i="13" s="1"/>
  <c r="AX43" i="13" a="1"/>
  <c r="AX43" i="13" s="1"/>
  <c r="AX44" i="13" a="1"/>
  <c r="AX44" i="13" s="1"/>
  <c r="AX45" i="13" a="1"/>
  <c r="AX45" i="13" s="1"/>
  <c r="AX46" i="13" a="1"/>
  <c r="AX46" i="13" s="1"/>
  <c r="AX47" i="13" a="1"/>
  <c r="AX47" i="13" s="1"/>
  <c r="AX48" i="13" a="1"/>
  <c r="AX48" i="13" s="1"/>
  <c r="AX49" i="13" a="1"/>
  <c r="AX49" i="13" s="1"/>
  <c r="AX50" i="13" a="1"/>
  <c r="AX50" i="13" s="1"/>
  <c r="AX51" i="13" a="1"/>
  <c r="AX51" i="13" s="1"/>
  <c r="AX52" i="13" a="1"/>
  <c r="AX52" i="13" s="1"/>
  <c r="AX53" i="13" a="1"/>
  <c r="AX53" i="13" s="1"/>
  <c r="AX54" i="13" a="1"/>
  <c r="AX54" i="13" s="1"/>
  <c r="AX55" i="13" a="1"/>
  <c r="AX55" i="13" s="1"/>
  <c r="AX56" i="13" a="1"/>
  <c r="AX56" i="13" s="1"/>
  <c r="AX57" i="13" a="1"/>
  <c r="AX57" i="13" s="1"/>
  <c r="AX58" i="13" a="1"/>
  <c r="AX58" i="13" s="1"/>
  <c r="AX59" i="13" a="1"/>
  <c r="AX59" i="13" s="1"/>
  <c r="AX60" i="13" a="1"/>
  <c r="AX60" i="13" s="1"/>
  <c r="AX61" i="13" a="1"/>
  <c r="AX61" i="13" s="1"/>
  <c r="AX62" i="13" a="1"/>
  <c r="AX62" i="13" s="1"/>
  <c r="AX63" i="13" a="1"/>
  <c r="AX63" i="13" s="1"/>
  <c r="AX64" i="13" a="1"/>
  <c r="AX64" i="13" s="1"/>
  <c r="AX65" i="13" a="1"/>
  <c r="AX65" i="13" s="1"/>
  <c r="AX66" i="13" a="1"/>
  <c r="AX66" i="13" s="1"/>
  <c r="AX67" i="13" a="1"/>
  <c r="AX67" i="13" s="1"/>
  <c r="AX68" i="13" a="1"/>
  <c r="AX68" i="13" s="1"/>
  <c r="AX69" i="13" a="1"/>
  <c r="AX69" i="13" s="1"/>
  <c r="AX70" i="13" a="1"/>
  <c r="AX70" i="13" s="1"/>
  <c r="AX71" i="13" a="1"/>
  <c r="AX71" i="13" s="1"/>
  <c r="AX72" i="13" a="1"/>
  <c r="AX72" i="13" s="1"/>
  <c r="AX73" i="13" a="1"/>
  <c r="AX73" i="13" s="1"/>
  <c r="AX74" i="13" a="1"/>
  <c r="AX74" i="13" s="1"/>
  <c r="AX75" i="13" a="1"/>
  <c r="AX75" i="13" s="1"/>
  <c r="AX76" i="13" a="1"/>
  <c r="AX76" i="13" s="1"/>
  <c r="AX77" i="13" a="1"/>
  <c r="AX77" i="13" s="1"/>
  <c r="AX78" i="13" a="1"/>
  <c r="AX78" i="13" s="1"/>
  <c r="AX79" i="13" a="1"/>
  <c r="AX79" i="13" s="1"/>
  <c r="AX80" i="13" a="1"/>
  <c r="AX80" i="13" s="1"/>
  <c r="AX81" i="13" a="1"/>
  <c r="AX81" i="13" s="1"/>
  <c r="AX82" i="13" a="1"/>
  <c r="AX82" i="13" s="1"/>
  <c r="AX83" i="13" a="1"/>
  <c r="AX83" i="13" s="1"/>
  <c r="AX84" i="13" a="1"/>
  <c r="AX84" i="13" s="1"/>
  <c r="AX85" i="13" a="1"/>
  <c r="AX85" i="13" s="1"/>
  <c r="AX86" i="13" a="1"/>
  <c r="AX86" i="13" s="1"/>
  <c r="AX87" i="13" a="1"/>
  <c r="AX87" i="13" s="1"/>
  <c r="AX88" i="13" a="1"/>
  <c r="AX88" i="13" s="1"/>
  <c r="AX89" i="13" a="1"/>
  <c r="AX89" i="13" s="1"/>
  <c r="AX90" i="13" a="1"/>
  <c r="AX90" i="13" s="1"/>
  <c r="AX91" i="13" a="1"/>
  <c r="AX91" i="13" s="1"/>
  <c r="AX92" i="13" a="1"/>
  <c r="AX92" i="13" s="1"/>
  <c r="AX93" i="13" a="1"/>
  <c r="AX93" i="13" s="1"/>
  <c r="AX94" i="13" a="1"/>
  <c r="AX94" i="13" s="1"/>
  <c r="AX95" i="13" a="1"/>
  <c r="AX95" i="13" s="1"/>
  <c r="AX96" i="13" a="1"/>
  <c r="AX96" i="13" s="1"/>
  <c r="AX97" i="13" a="1"/>
  <c r="AX97" i="13" s="1"/>
  <c r="AX98" i="13" a="1"/>
  <c r="AX98" i="13" s="1"/>
  <c r="AX99" i="13" a="1"/>
  <c r="AX99" i="13" s="1"/>
  <c r="AX100" i="13" a="1"/>
  <c r="AX100" i="13" s="1"/>
  <c r="AX101" i="13" a="1"/>
  <c r="AX101" i="13" s="1"/>
  <c r="AX102" i="13" a="1"/>
  <c r="AX102" i="13" s="1"/>
  <c r="AX103" i="13" a="1"/>
  <c r="AX103" i="13" s="1"/>
  <c r="AX104" i="13" a="1"/>
  <c r="AX104" i="13" s="1"/>
  <c r="AX105" i="13" a="1"/>
  <c r="AX105" i="13" s="1"/>
  <c r="AX106" i="13" a="1"/>
  <c r="AX106" i="13" s="1"/>
  <c r="AX107" i="13" a="1"/>
  <c r="AX107" i="13" s="1"/>
  <c r="AX108" i="13" a="1"/>
  <c r="AX108" i="13" s="1"/>
  <c r="AX109" i="13" a="1"/>
  <c r="AX109" i="13" s="1"/>
  <c r="AX110" i="13" a="1"/>
  <c r="AX110" i="13" s="1"/>
  <c r="AX111" i="13" a="1"/>
  <c r="AX111" i="13" s="1"/>
  <c r="AX112" i="13" a="1"/>
  <c r="AX112" i="13" s="1"/>
  <c r="AX113" i="13" a="1"/>
  <c r="AX113" i="13" s="1"/>
  <c r="AX114" i="13" a="1"/>
  <c r="AX114" i="13" s="1"/>
  <c r="AX115" i="13" a="1"/>
  <c r="AX115" i="13" s="1"/>
  <c r="AX116" i="13" a="1"/>
  <c r="AX116" i="13" s="1"/>
  <c r="AX117" i="13" a="1"/>
  <c r="AX117" i="13" s="1"/>
  <c r="AX118" i="13" a="1"/>
  <c r="AX118" i="13" s="1"/>
  <c r="AX119" i="13" a="1"/>
  <c r="AX119" i="13" s="1"/>
  <c r="AX120" i="13" a="1"/>
  <c r="AX120" i="13" s="1"/>
  <c r="AX121" i="13" a="1"/>
  <c r="AX121" i="13" s="1"/>
  <c r="AX122" i="13" a="1"/>
  <c r="AX122" i="13" s="1"/>
  <c r="AX123" i="13" a="1"/>
  <c r="AX123" i="13" s="1"/>
  <c r="AX124" i="13" a="1"/>
  <c r="AX124" i="13" s="1"/>
  <c r="AX125" i="13" a="1"/>
  <c r="AX125" i="13" s="1"/>
  <c r="AX126" i="13" a="1"/>
  <c r="AX126" i="13" s="1"/>
  <c r="AX127" i="13" a="1"/>
  <c r="AX127" i="13" s="1"/>
  <c r="AX128" i="13" a="1"/>
  <c r="AX128" i="13" s="1"/>
  <c r="AX129" i="13" a="1"/>
  <c r="AX129" i="13" s="1"/>
  <c r="AX130" i="13" a="1"/>
  <c r="AX130" i="13" s="1"/>
  <c r="AX131" i="13" a="1"/>
  <c r="AX131" i="13" s="1"/>
  <c r="AX132" i="13" a="1"/>
  <c r="AX132" i="13" s="1"/>
  <c r="AX133" i="13" a="1"/>
  <c r="AX133" i="13" s="1"/>
  <c r="AX134" i="13" a="1"/>
  <c r="AX134" i="13" s="1"/>
  <c r="AX135" i="13" a="1"/>
  <c r="AX135" i="13" s="1"/>
  <c r="AX136" i="13" a="1"/>
  <c r="AX136" i="13" s="1"/>
  <c r="AX137" i="13" a="1"/>
  <c r="AX137" i="13" s="1"/>
  <c r="AX138" i="13" a="1"/>
  <c r="AX138" i="13" s="1"/>
  <c r="AX139" i="13" a="1"/>
  <c r="AX139" i="13" s="1"/>
  <c r="AX140" i="13" a="1"/>
  <c r="AX140" i="13" s="1"/>
  <c r="AX141" i="13" a="1"/>
  <c r="AX141" i="13" s="1"/>
  <c r="AX142" i="13" a="1"/>
  <c r="AX142" i="13" s="1"/>
  <c r="AX143" i="13" a="1"/>
  <c r="AX143" i="13" s="1"/>
  <c r="AX144" i="13" a="1"/>
  <c r="AX144" i="13" s="1"/>
  <c r="AX145" i="13" a="1"/>
  <c r="AX145" i="13" s="1"/>
  <c r="AX146" i="13" a="1"/>
  <c r="AX146" i="13" s="1"/>
  <c r="AX147" i="13" a="1"/>
  <c r="AX147" i="13" s="1"/>
  <c r="AX148" i="13" a="1"/>
  <c r="AX148" i="13" s="1"/>
  <c r="AX149" i="13" a="1"/>
  <c r="AX149" i="13" s="1"/>
  <c r="AX150" i="13" a="1"/>
  <c r="AX150" i="13" s="1"/>
  <c r="AX151" i="13" a="1"/>
  <c r="AX151" i="13" s="1"/>
  <c r="AX152" i="13" a="1"/>
  <c r="AX152" i="13" s="1"/>
  <c r="AX153" i="13" a="1"/>
  <c r="AX153" i="13" s="1"/>
  <c r="AX154" i="13" a="1"/>
  <c r="AX154" i="13" s="1"/>
  <c r="AX155" i="13" a="1"/>
  <c r="AX155" i="13" s="1"/>
  <c r="AX156" i="13" a="1"/>
  <c r="AX156" i="13" s="1"/>
  <c r="AX157" i="13" a="1"/>
  <c r="AX157" i="13" s="1"/>
  <c r="AX158" i="13" a="1"/>
  <c r="AX158" i="13" s="1"/>
  <c r="AX159" i="13" a="1"/>
  <c r="AX159" i="13" s="1"/>
  <c r="AX160" i="13" a="1"/>
  <c r="AX160" i="13" s="1"/>
  <c r="AX161" i="13" a="1"/>
  <c r="AX161" i="13" s="1"/>
  <c r="AX162" i="13" a="1"/>
  <c r="AX162" i="13" s="1"/>
  <c r="AX163" i="13" a="1"/>
  <c r="AX163" i="13" s="1"/>
  <c r="AX164" i="13" a="1"/>
  <c r="AX164" i="13" s="1"/>
  <c r="AX165" i="13" a="1"/>
  <c r="AX165" i="13" s="1"/>
  <c r="AX166" i="13" a="1"/>
  <c r="AX166" i="13" s="1"/>
  <c r="AX167" i="13" a="1"/>
  <c r="AX167" i="13" s="1"/>
  <c r="AX168" i="13" a="1"/>
  <c r="AX168" i="13" s="1"/>
  <c r="AX169" i="13" a="1"/>
  <c r="AX169" i="13" s="1"/>
  <c r="AX170" i="13" a="1"/>
  <c r="AX170" i="13" s="1"/>
  <c r="AX171" i="13" a="1"/>
  <c r="AX171" i="13" s="1"/>
  <c r="AX172" i="13" a="1"/>
  <c r="AX172" i="13" s="1"/>
  <c r="AX173" i="13" a="1"/>
  <c r="AX173" i="13" s="1"/>
  <c r="AX174" i="13" a="1"/>
  <c r="AX174" i="13" s="1"/>
  <c r="AX175" i="13" a="1"/>
  <c r="AX175" i="13" s="1"/>
  <c r="AX176" i="13" a="1"/>
  <c r="AX176" i="13" s="1"/>
  <c r="AX177" i="13" a="1"/>
  <c r="AX177" i="13" s="1"/>
  <c r="AX178" i="13" a="1"/>
  <c r="AX178" i="13" s="1"/>
  <c r="AX179" i="13" a="1"/>
  <c r="AX179" i="13" s="1"/>
  <c r="AX180" i="13" a="1"/>
  <c r="AX180" i="13" s="1"/>
  <c r="AX181" i="13" a="1"/>
  <c r="AX181" i="13" s="1"/>
  <c r="AX182" i="13" a="1"/>
  <c r="AX182" i="13" s="1"/>
  <c r="AX183" i="13" a="1"/>
  <c r="AX183" i="13" s="1"/>
  <c r="AX184" i="13" a="1"/>
  <c r="AX184" i="13" s="1"/>
  <c r="AX185" i="13" a="1"/>
  <c r="AX185" i="13" s="1"/>
  <c r="AX186" i="13" a="1"/>
  <c r="AX186" i="13" s="1"/>
  <c r="AX187" i="13" a="1"/>
  <c r="AX187" i="13" s="1"/>
  <c r="AX188" i="13" a="1"/>
  <c r="AX188" i="13" s="1"/>
  <c r="AX189" i="13" a="1"/>
  <c r="AX189" i="13" s="1"/>
  <c r="AX190" i="13" a="1"/>
  <c r="AX190" i="13" s="1"/>
  <c r="AX191" i="13" a="1"/>
  <c r="AX191" i="13" s="1"/>
  <c r="AX192" i="13" a="1"/>
  <c r="AX192" i="13" s="1"/>
  <c r="AX193" i="13" a="1"/>
  <c r="AX193" i="13" s="1"/>
  <c r="AX194" i="13" a="1"/>
  <c r="AX194" i="13" s="1"/>
  <c r="AX195" i="13" a="1"/>
  <c r="AX195" i="13" s="1"/>
  <c r="AX196" i="13" a="1"/>
  <c r="AX196" i="13" s="1"/>
  <c r="AX197" i="13" a="1"/>
  <c r="AX197" i="13" s="1"/>
  <c r="AX198" i="13" a="1"/>
  <c r="AX198" i="13" s="1"/>
  <c r="AX199" i="13" a="1"/>
  <c r="AX199" i="13" s="1"/>
  <c r="AX200" i="13" a="1"/>
  <c r="AX200" i="13" s="1"/>
  <c r="AX201" i="13" a="1"/>
  <c r="AX201" i="13" s="1"/>
  <c r="AX202" i="13" a="1"/>
  <c r="AX202" i="13" s="1"/>
  <c r="AX203" i="13" a="1"/>
  <c r="AX203" i="13" s="1"/>
  <c r="AX204" i="13" a="1"/>
  <c r="AX204" i="13" s="1"/>
  <c r="AX205" i="13" a="1"/>
  <c r="AX205" i="13" s="1"/>
  <c r="AX206" i="13" a="1"/>
  <c r="AX206" i="13" s="1"/>
  <c r="AX207" i="13" a="1"/>
  <c r="AX207" i="13" s="1"/>
  <c r="AX208" i="13" a="1"/>
  <c r="AX208" i="13" s="1"/>
  <c r="AX209" i="13" a="1"/>
  <c r="AX209" i="13" s="1"/>
  <c r="AX210" i="13" a="1"/>
  <c r="AX210" i="13" s="1"/>
  <c r="AX211" i="13" a="1"/>
  <c r="AX211" i="13" s="1"/>
  <c r="AX212" i="13" a="1"/>
  <c r="AX212" i="13" s="1"/>
  <c r="AX213" i="13" a="1"/>
  <c r="AX213" i="13" s="1"/>
  <c r="AX214" i="13" a="1"/>
  <c r="AX214" i="13" s="1"/>
  <c r="AX215" i="13" a="1"/>
  <c r="AX215" i="13" s="1"/>
  <c r="AX216" i="13" a="1"/>
  <c r="AX216" i="13" s="1"/>
  <c r="AX217" i="13" a="1"/>
  <c r="AX217" i="13" s="1"/>
  <c r="AX218" i="13" a="1"/>
  <c r="AX218" i="13" s="1"/>
  <c r="AX219" i="13" a="1"/>
  <c r="AX219" i="13" s="1"/>
  <c r="AX220" i="13" a="1"/>
  <c r="AX220" i="13" s="1"/>
  <c r="AX221" i="13" a="1"/>
  <c r="AX221" i="13" s="1"/>
  <c r="AX222" i="13" a="1"/>
  <c r="AX222" i="13" s="1"/>
  <c r="AX223" i="13" a="1"/>
  <c r="AX223" i="13" s="1"/>
  <c r="AX224" i="13" a="1"/>
  <c r="AX224" i="13" s="1"/>
  <c r="AX225" i="13" a="1"/>
  <c r="AX225" i="13" s="1"/>
  <c r="AX226" i="13" a="1"/>
  <c r="AX226" i="13" s="1"/>
  <c r="AX227" i="13" a="1"/>
  <c r="AX227" i="13" s="1"/>
  <c r="AX228" i="13" a="1"/>
  <c r="AX228" i="13" s="1"/>
  <c r="AX229" i="13" a="1"/>
  <c r="AX229" i="13" s="1"/>
  <c r="AX230" i="13" a="1"/>
  <c r="AX230" i="13" s="1"/>
  <c r="AX231" i="13" a="1"/>
  <c r="AX231" i="13" s="1"/>
  <c r="AX232" i="13" a="1"/>
  <c r="AX232" i="13" s="1"/>
  <c r="AX233" i="13" a="1"/>
  <c r="AX233" i="13" s="1"/>
  <c r="AX234" i="13" a="1"/>
  <c r="AX234" i="13" s="1"/>
  <c r="AX235" i="13" a="1"/>
  <c r="AX235" i="13" s="1"/>
  <c r="AX236" i="13" a="1"/>
  <c r="AX236" i="13" s="1"/>
  <c r="AX237" i="13" a="1"/>
  <c r="AX237" i="13" s="1"/>
  <c r="AX238" i="13" a="1"/>
  <c r="AX238" i="13" s="1"/>
  <c r="AX239" i="13" a="1"/>
  <c r="AX239" i="13" s="1"/>
  <c r="AX240" i="13" a="1"/>
  <c r="AX240" i="13" s="1"/>
  <c r="AX241" i="13" a="1"/>
  <c r="AX241" i="13" s="1"/>
  <c r="AX242" i="13" a="1"/>
  <c r="AX242" i="13" s="1"/>
  <c r="AX243" i="13" a="1"/>
  <c r="AX243" i="13" s="1"/>
  <c r="AX244" i="13" a="1"/>
  <c r="AX244" i="13" s="1"/>
  <c r="AX245" i="13" a="1"/>
  <c r="AX245" i="13" s="1"/>
  <c r="AX246" i="13" a="1"/>
  <c r="AX246" i="13" s="1"/>
  <c r="AX247" i="13" a="1"/>
  <c r="AX247" i="13" s="1"/>
  <c r="AX248" i="13" a="1"/>
  <c r="AX248" i="13" s="1"/>
  <c r="AX249" i="13" a="1"/>
  <c r="AX249" i="13" s="1"/>
  <c r="AX250" i="13" a="1"/>
  <c r="AX250" i="13" s="1"/>
  <c r="AX251" i="13" a="1"/>
  <c r="AX251" i="13" s="1"/>
  <c r="AX252" i="13" a="1"/>
  <c r="AX252" i="13" s="1"/>
  <c r="AX253" i="13" a="1"/>
  <c r="AX253" i="13" s="1"/>
  <c r="AX254" i="13" a="1"/>
  <c r="AX254" i="13" s="1"/>
  <c r="AX255" i="13" a="1"/>
  <c r="AX255" i="13" s="1"/>
  <c r="AX256" i="13" a="1"/>
  <c r="AX256" i="13" s="1"/>
  <c r="AX257" i="13" a="1"/>
  <c r="AX257" i="13" s="1"/>
  <c r="AX258" i="13" a="1"/>
  <c r="AX258" i="13" s="1"/>
  <c r="AX259" i="13" a="1"/>
  <c r="AX259" i="13" s="1"/>
  <c r="AX3" i="13" a="1"/>
  <c r="AX3" i="13" s="1"/>
  <c r="AU4" i="13"/>
  <c r="AU5" i="13"/>
  <c r="AU6" i="13"/>
  <c r="AU7" i="13"/>
  <c r="AU8" i="13"/>
  <c r="AU9" i="13"/>
  <c r="AU10" i="13"/>
  <c r="AU11" i="13"/>
  <c r="AU12" i="13"/>
  <c r="AU13" i="13"/>
  <c r="AU14" i="13"/>
  <c r="AU15" i="13"/>
  <c r="AU16" i="13"/>
  <c r="AU17" i="13"/>
  <c r="AU18" i="13"/>
  <c r="AU19" i="13"/>
  <c r="AU20" i="13"/>
  <c r="AU21" i="13"/>
  <c r="AU22" i="13"/>
  <c r="AU23" i="13"/>
  <c r="AU24" i="13"/>
  <c r="AU25" i="13"/>
  <c r="AU26" i="13"/>
  <c r="AU27" i="13"/>
  <c r="AU28" i="13"/>
  <c r="AU29" i="13"/>
  <c r="AU30" i="13"/>
  <c r="AU31" i="13"/>
  <c r="AU32" i="13"/>
  <c r="AU33" i="13"/>
  <c r="AU34" i="13"/>
  <c r="AU35" i="13"/>
  <c r="AU36" i="13"/>
  <c r="AU37" i="13"/>
  <c r="AU38" i="13"/>
  <c r="AU39" i="13"/>
  <c r="AU40" i="13"/>
  <c r="AU41" i="13"/>
  <c r="AU42" i="13"/>
  <c r="AU43"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143" i="13"/>
  <c r="AU144" i="13"/>
  <c r="AU145" i="13"/>
  <c r="AU146" i="13"/>
  <c r="AU147" i="13"/>
  <c r="AU148" i="13"/>
  <c r="AU149" i="13"/>
  <c r="AU150" i="13"/>
  <c r="AU151" i="13"/>
  <c r="AU152" i="13"/>
  <c r="AU153" i="13"/>
  <c r="AU154" i="13"/>
  <c r="AU155" i="13"/>
  <c r="AU156" i="13"/>
  <c r="AU157" i="13"/>
  <c r="AU158" i="13"/>
  <c r="AU159" i="13"/>
  <c r="AU160" i="13"/>
  <c r="AU161" i="13"/>
  <c r="AU162" i="13"/>
  <c r="AU163" i="13"/>
  <c r="AU164" i="13"/>
  <c r="AU165" i="13"/>
  <c r="AU166" i="13"/>
  <c r="AU167" i="13"/>
  <c r="AU168" i="13"/>
  <c r="AU169" i="13"/>
  <c r="AU170" i="13"/>
  <c r="AU171" i="13"/>
  <c r="AU172" i="13"/>
  <c r="AU173" i="13"/>
  <c r="AU174" i="13"/>
  <c r="AU175" i="13"/>
  <c r="AU176" i="13"/>
  <c r="AU177" i="13"/>
  <c r="AU178" i="13"/>
  <c r="AU179" i="13"/>
  <c r="AU180" i="13"/>
  <c r="AU181" i="13"/>
  <c r="AU182" i="13"/>
  <c r="AU183" i="13"/>
  <c r="AU184" i="13"/>
  <c r="AU185" i="13"/>
  <c r="AU186" i="13"/>
  <c r="AU187" i="13"/>
  <c r="AU188" i="13"/>
  <c r="AU189" i="13"/>
  <c r="AU190" i="13"/>
  <c r="AU191" i="13"/>
  <c r="AU192" i="13"/>
  <c r="AU193" i="13"/>
  <c r="AU194" i="13"/>
  <c r="AU195" i="13"/>
  <c r="AU196" i="13"/>
  <c r="AU197" i="13"/>
  <c r="AU198" i="13"/>
  <c r="AU199" i="13"/>
  <c r="AU200" i="13"/>
  <c r="AU201" i="13"/>
  <c r="AU202" i="13"/>
  <c r="AU203" i="13"/>
  <c r="AU204" i="13"/>
  <c r="AU205" i="13"/>
  <c r="AU206" i="13"/>
  <c r="AU207" i="13"/>
  <c r="AU208" i="13"/>
  <c r="AU209" i="13"/>
  <c r="AU210" i="13"/>
  <c r="AU211" i="13"/>
  <c r="AU212" i="13"/>
  <c r="AU213" i="13"/>
  <c r="AU214" i="13"/>
  <c r="AU215" i="13"/>
  <c r="AU216" i="13"/>
  <c r="AU217" i="13"/>
  <c r="AU218" i="13"/>
  <c r="AU219" i="13"/>
  <c r="AU220" i="13"/>
  <c r="AU221" i="13"/>
  <c r="AU222" i="13"/>
  <c r="AU223" i="13"/>
  <c r="AU224" i="13"/>
  <c r="AU225" i="13"/>
  <c r="AU226" i="13"/>
  <c r="AU227" i="13"/>
  <c r="AU228" i="13"/>
  <c r="AU229" i="13"/>
  <c r="AU230" i="13"/>
  <c r="AU231" i="13"/>
  <c r="AU232" i="13"/>
  <c r="AU233" i="13"/>
  <c r="AU234" i="13"/>
  <c r="AU235" i="13"/>
  <c r="AU236" i="13"/>
  <c r="AU237" i="13"/>
  <c r="AU238" i="13"/>
  <c r="AU239" i="13"/>
  <c r="AU240" i="13"/>
  <c r="AU241" i="13"/>
  <c r="AU242" i="13"/>
  <c r="AU243" i="13"/>
  <c r="AU244" i="13"/>
  <c r="AU245" i="13"/>
  <c r="AU246" i="13"/>
  <c r="AU247" i="13"/>
  <c r="AU248" i="13"/>
  <c r="AU249" i="13"/>
  <c r="AU250" i="13"/>
  <c r="AU251" i="13"/>
  <c r="AU252" i="13"/>
  <c r="AU253" i="13"/>
  <c r="AU254" i="13"/>
  <c r="AU255" i="13"/>
  <c r="AU256" i="13"/>
  <c r="AU257" i="13"/>
  <c r="AU258" i="13"/>
  <c r="AU259" i="13"/>
  <c r="AU3" i="13"/>
  <c r="AT4" i="13" a="1"/>
  <c r="AT4" i="13" s="1"/>
  <c r="AT5" i="13" a="1"/>
  <c r="AT5" i="13" s="1"/>
  <c r="AT6" i="13" a="1"/>
  <c r="AT6" i="13" s="1"/>
  <c r="AT7" i="13" a="1"/>
  <c r="AT7" i="13" s="1"/>
  <c r="AT8" i="13" a="1"/>
  <c r="AT8" i="13" s="1"/>
  <c r="AT9" i="13" a="1"/>
  <c r="AT9" i="13" s="1"/>
  <c r="AT10" i="13" a="1"/>
  <c r="AT10" i="13" s="1"/>
  <c r="AT11" i="13" a="1"/>
  <c r="AT11" i="13" s="1"/>
  <c r="AT12" i="13" a="1"/>
  <c r="AT12" i="13" s="1"/>
  <c r="AT13" i="13" a="1"/>
  <c r="AT13" i="13" s="1"/>
  <c r="AT14" i="13" a="1"/>
  <c r="AT14" i="13" s="1"/>
  <c r="AT15" i="13" a="1"/>
  <c r="AT15" i="13" s="1"/>
  <c r="AT16" i="13" a="1"/>
  <c r="AT16" i="13" s="1"/>
  <c r="AT17" i="13" a="1"/>
  <c r="AT17" i="13" s="1"/>
  <c r="AT18" i="13" a="1"/>
  <c r="AT18" i="13" s="1"/>
  <c r="AT19" i="13" a="1"/>
  <c r="AT19" i="13" s="1"/>
  <c r="AT20" i="13" a="1"/>
  <c r="AT20" i="13" s="1"/>
  <c r="AT21" i="13" a="1"/>
  <c r="AT21" i="13" s="1"/>
  <c r="AT22" i="13" a="1"/>
  <c r="AT22" i="13" s="1"/>
  <c r="AT23" i="13" a="1"/>
  <c r="AT23" i="13" s="1"/>
  <c r="AT24" i="13" a="1"/>
  <c r="AT24" i="13" s="1"/>
  <c r="AT25" i="13" a="1"/>
  <c r="AT25" i="13" s="1"/>
  <c r="AT26" i="13" a="1"/>
  <c r="AT26" i="13" s="1"/>
  <c r="AT27" i="13" a="1"/>
  <c r="AT27" i="13" s="1"/>
  <c r="AT28" i="13" a="1"/>
  <c r="AT28" i="13" s="1"/>
  <c r="AT29" i="13" a="1"/>
  <c r="AT29" i="13" s="1"/>
  <c r="AT30" i="13" a="1"/>
  <c r="AT30" i="13" s="1"/>
  <c r="AT31" i="13" a="1"/>
  <c r="AT31" i="13" s="1"/>
  <c r="AT32" i="13" a="1"/>
  <c r="AT32" i="13" s="1"/>
  <c r="AT33" i="13" a="1"/>
  <c r="AT33" i="13" s="1"/>
  <c r="AT34" i="13" a="1"/>
  <c r="AT34" i="13" s="1"/>
  <c r="AT35" i="13" a="1"/>
  <c r="AT35" i="13" s="1"/>
  <c r="AT36" i="13" a="1"/>
  <c r="AT36" i="13" s="1"/>
  <c r="AT37" i="13" a="1"/>
  <c r="AT37" i="13" s="1"/>
  <c r="AT38" i="13" a="1"/>
  <c r="AT38" i="13" s="1"/>
  <c r="AT39" i="13" a="1"/>
  <c r="AT39" i="13" s="1"/>
  <c r="AT40" i="13" a="1"/>
  <c r="AT40" i="13" s="1"/>
  <c r="AT41" i="13" a="1"/>
  <c r="AT41" i="13" s="1"/>
  <c r="AT42" i="13" a="1"/>
  <c r="AT42" i="13" s="1"/>
  <c r="AT43" i="13" a="1"/>
  <c r="AT43" i="13" s="1"/>
  <c r="AT44" i="13" a="1"/>
  <c r="AT44" i="13" s="1"/>
  <c r="AT45" i="13" a="1"/>
  <c r="AT45" i="13" s="1"/>
  <c r="AT46" i="13" a="1"/>
  <c r="AT46" i="13" s="1"/>
  <c r="AT47" i="13" a="1"/>
  <c r="AT47" i="13" s="1"/>
  <c r="AT48" i="13" a="1"/>
  <c r="AT48" i="13" s="1"/>
  <c r="AT49" i="13" a="1"/>
  <c r="AT49" i="13" s="1"/>
  <c r="AT50" i="13" a="1"/>
  <c r="AT50" i="13" s="1"/>
  <c r="AT51" i="13" a="1"/>
  <c r="AT51" i="13" s="1"/>
  <c r="AT52" i="13" a="1"/>
  <c r="AT52" i="13" s="1"/>
  <c r="AT53" i="13" a="1"/>
  <c r="AT53" i="13" s="1"/>
  <c r="AT54" i="13" a="1"/>
  <c r="AT54" i="13" s="1"/>
  <c r="AT55" i="13" a="1"/>
  <c r="AT55" i="13" s="1"/>
  <c r="AT56" i="13" a="1"/>
  <c r="AT56" i="13" s="1"/>
  <c r="AT57" i="13" a="1"/>
  <c r="AT57" i="13" s="1"/>
  <c r="AT58" i="13" a="1"/>
  <c r="AT58" i="13" s="1"/>
  <c r="AT59" i="13" a="1"/>
  <c r="AT59" i="13" s="1"/>
  <c r="AT60" i="13" a="1"/>
  <c r="AT60" i="13" s="1"/>
  <c r="AT61" i="13" a="1"/>
  <c r="AT61" i="13" s="1"/>
  <c r="AT62" i="13" a="1"/>
  <c r="AT62" i="13" s="1"/>
  <c r="AT63" i="13" a="1"/>
  <c r="AT63" i="13" s="1"/>
  <c r="AT64" i="13" a="1"/>
  <c r="AT64" i="13" s="1"/>
  <c r="AT65" i="13" a="1"/>
  <c r="AT65" i="13" s="1"/>
  <c r="AT66" i="13" a="1"/>
  <c r="AT66" i="13" s="1"/>
  <c r="AT67" i="13" a="1"/>
  <c r="AT67" i="13" s="1"/>
  <c r="AT68" i="13" a="1"/>
  <c r="AT68" i="13" s="1"/>
  <c r="AT69" i="13" a="1"/>
  <c r="AT69" i="13" s="1"/>
  <c r="AT70" i="13" a="1"/>
  <c r="AT70" i="13" s="1"/>
  <c r="AT71" i="13" a="1"/>
  <c r="AT71" i="13" s="1"/>
  <c r="AT72" i="13" a="1"/>
  <c r="AT72" i="13" s="1"/>
  <c r="AT73" i="13" a="1"/>
  <c r="AT73" i="13" s="1"/>
  <c r="AT74" i="13" a="1"/>
  <c r="AT74" i="13" s="1"/>
  <c r="AT75" i="13" a="1"/>
  <c r="AT75" i="13" s="1"/>
  <c r="AT76" i="13" a="1"/>
  <c r="AT76" i="13" s="1"/>
  <c r="AT77" i="13" a="1"/>
  <c r="AT77" i="13" s="1"/>
  <c r="AT78" i="13" a="1"/>
  <c r="AT78" i="13" s="1"/>
  <c r="AT79" i="13" a="1"/>
  <c r="AT79" i="13" s="1"/>
  <c r="AT80" i="13" a="1"/>
  <c r="AT80" i="13" s="1"/>
  <c r="AT81" i="13" a="1"/>
  <c r="AT81" i="13" s="1"/>
  <c r="AT82" i="13" a="1"/>
  <c r="AT82" i="13" s="1"/>
  <c r="AT83" i="13" a="1"/>
  <c r="AT83" i="13" s="1"/>
  <c r="AT84" i="13" a="1"/>
  <c r="AT84" i="13" s="1"/>
  <c r="AT85" i="13" a="1"/>
  <c r="AT85" i="13" s="1"/>
  <c r="AT86" i="13" a="1"/>
  <c r="AT86" i="13" s="1"/>
  <c r="AT87" i="13" a="1"/>
  <c r="AT87" i="13" s="1"/>
  <c r="AT88" i="13" a="1"/>
  <c r="AT88" i="13" s="1"/>
  <c r="AT89" i="13" a="1"/>
  <c r="AT89" i="13" s="1"/>
  <c r="AT90" i="13" a="1"/>
  <c r="AT90" i="13" s="1"/>
  <c r="AT91" i="13" a="1"/>
  <c r="AT91" i="13" s="1"/>
  <c r="AT92" i="13" a="1"/>
  <c r="AT92" i="13" s="1"/>
  <c r="AT93" i="13" a="1"/>
  <c r="AT93" i="13" s="1"/>
  <c r="AT94" i="13" a="1"/>
  <c r="AT94" i="13" s="1"/>
  <c r="AT95" i="13" a="1"/>
  <c r="AT95" i="13" s="1"/>
  <c r="AT96" i="13" a="1"/>
  <c r="AT96" i="13" s="1"/>
  <c r="AT97" i="13" a="1"/>
  <c r="AT97" i="13" s="1"/>
  <c r="AT98" i="13" a="1"/>
  <c r="AT98" i="13" s="1"/>
  <c r="AT99" i="13" a="1"/>
  <c r="AT99" i="13" s="1"/>
  <c r="AT100" i="13" a="1"/>
  <c r="AT100" i="13" s="1"/>
  <c r="AT101" i="13" a="1"/>
  <c r="AT101" i="13" s="1"/>
  <c r="AT102" i="13" a="1"/>
  <c r="AT102" i="13" s="1"/>
  <c r="AT103" i="13" a="1"/>
  <c r="AT103" i="13" s="1"/>
  <c r="AT104" i="13" a="1"/>
  <c r="AT104" i="13" s="1"/>
  <c r="AT105" i="13" a="1"/>
  <c r="AT105" i="13" s="1"/>
  <c r="AT106" i="13" a="1"/>
  <c r="AT106" i="13" s="1"/>
  <c r="AT107" i="13" a="1"/>
  <c r="AT107" i="13" s="1"/>
  <c r="AT108" i="13" a="1"/>
  <c r="AT108" i="13" s="1"/>
  <c r="AT109" i="13" a="1"/>
  <c r="AT109" i="13" s="1"/>
  <c r="AT110" i="13" a="1"/>
  <c r="AT110" i="13" s="1"/>
  <c r="AT111" i="13" a="1"/>
  <c r="AT111" i="13" s="1"/>
  <c r="AT112" i="13" a="1"/>
  <c r="AT112" i="13" s="1"/>
  <c r="AT113" i="13" a="1"/>
  <c r="AT113" i="13" s="1"/>
  <c r="AT114" i="13" a="1"/>
  <c r="AT114" i="13" s="1"/>
  <c r="AT115" i="13" a="1"/>
  <c r="AT115" i="13" s="1"/>
  <c r="AT116" i="13" a="1"/>
  <c r="AT116" i="13" s="1"/>
  <c r="AT117" i="13" a="1"/>
  <c r="AT117" i="13" s="1"/>
  <c r="AT118" i="13" a="1"/>
  <c r="AT118" i="13" s="1"/>
  <c r="AT119" i="13" a="1"/>
  <c r="AT119" i="13" s="1"/>
  <c r="AT120" i="13" a="1"/>
  <c r="AT120" i="13" s="1"/>
  <c r="AT121" i="13" a="1"/>
  <c r="AT121" i="13" s="1"/>
  <c r="AT122" i="13" a="1"/>
  <c r="AT122" i="13" s="1"/>
  <c r="AT123" i="13" a="1"/>
  <c r="AT123" i="13" s="1"/>
  <c r="AT124" i="13" a="1"/>
  <c r="AT124" i="13" s="1"/>
  <c r="AT125" i="13" a="1"/>
  <c r="AT125" i="13" s="1"/>
  <c r="AT126" i="13" a="1"/>
  <c r="AT126" i="13" s="1"/>
  <c r="AT127" i="13" a="1"/>
  <c r="AT127" i="13" s="1"/>
  <c r="AT128" i="13" a="1"/>
  <c r="AT128" i="13" s="1"/>
  <c r="AT129" i="13" a="1"/>
  <c r="AT129" i="13" s="1"/>
  <c r="AT130" i="13" a="1"/>
  <c r="AT130" i="13" s="1"/>
  <c r="AT131" i="13" a="1"/>
  <c r="AT131" i="13" s="1"/>
  <c r="AT132" i="13" a="1"/>
  <c r="AT132" i="13" s="1"/>
  <c r="AT133" i="13" a="1"/>
  <c r="AT133" i="13" s="1"/>
  <c r="AT134" i="13" a="1"/>
  <c r="AT134" i="13" s="1"/>
  <c r="AT135" i="13" a="1"/>
  <c r="AT135" i="13" s="1"/>
  <c r="AT136" i="13" a="1"/>
  <c r="AT136" i="13" s="1"/>
  <c r="AT137" i="13" a="1"/>
  <c r="AT137" i="13" s="1"/>
  <c r="AT138" i="13" a="1"/>
  <c r="AT138" i="13" s="1"/>
  <c r="AT139" i="13" a="1"/>
  <c r="AT139" i="13" s="1"/>
  <c r="AT140" i="13" a="1"/>
  <c r="AT140" i="13" s="1"/>
  <c r="AT141" i="13" a="1"/>
  <c r="AT141" i="13" s="1"/>
  <c r="AT142" i="13" a="1"/>
  <c r="AT142" i="13" s="1"/>
  <c r="AT143" i="13" a="1"/>
  <c r="AT143" i="13" s="1"/>
  <c r="AT144" i="13" a="1"/>
  <c r="AT144" i="13" s="1"/>
  <c r="AT145" i="13" a="1"/>
  <c r="AT145" i="13" s="1"/>
  <c r="AT146" i="13" a="1"/>
  <c r="AT146" i="13" s="1"/>
  <c r="AT147" i="13" a="1"/>
  <c r="AT147" i="13" s="1"/>
  <c r="AT148" i="13" a="1"/>
  <c r="AT148" i="13" s="1"/>
  <c r="AT149" i="13" a="1"/>
  <c r="AT149" i="13" s="1"/>
  <c r="AT150" i="13" a="1"/>
  <c r="AT150" i="13" s="1"/>
  <c r="AT151" i="13" a="1"/>
  <c r="AT151" i="13" s="1"/>
  <c r="AT152" i="13" a="1"/>
  <c r="AT152" i="13" s="1"/>
  <c r="AT153" i="13" a="1"/>
  <c r="AT153" i="13" s="1"/>
  <c r="AT154" i="13" a="1"/>
  <c r="AT154" i="13" s="1"/>
  <c r="AT155" i="13" a="1"/>
  <c r="AT155" i="13" s="1"/>
  <c r="AT156" i="13" a="1"/>
  <c r="AT156" i="13" s="1"/>
  <c r="AT157" i="13" a="1"/>
  <c r="AT157" i="13" s="1"/>
  <c r="AT158" i="13" a="1"/>
  <c r="AT158" i="13" s="1"/>
  <c r="AT159" i="13" a="1"/>
  <c r="AT159" i="13" s="1"/>
  <c r="AT160" i="13" a="1"/>
  <c r="AT160" i="13" s="1"/>
  <c r="AT161" i="13" a="1"/>
  <c r="AT161" i="13" s="1"/>
  <c r="AT162" i="13" a="1"/>
  <c r="AT162" i="13" s="1"/>
  <c r="AT163" i="13" a="1"/>
  <c r="AT163" i="13" s="1"/>
  <c r="AT164" i="13" a="1"/>
  <c r="AT164" i="13" s="1"/>
  <c r="AT165" i="13" a="1"/>
  <c r="AT165" i="13" s="1"/>
  <c r="AT166" i="13" a="1"/>
  <c r="AT166" i="13" s="1"/>
  <c r="AT167" i="13" a="1"/>
  <c r="AT167" i="13" s="1"/>
  <c r="AT168" i="13" a="1"/>
  <c r="AT168" i="13" s="1"/>
  <c r="AT169" i="13" a="1"/>
  <c r="AT169" i="13" s="1"/>
  <c r="AT170" i="13" a="1"/>
  <c r="AT170" i="13" s="1"/>
  <c r="AT171" i="13" a="1"/>
  <c r="AT171" i="13" s="1"/>
  <c r="AT172" i="13" a="1"/>
  <c r="AT172" i="13" s="1"/>
  <c r="AT173" i="13" a="1"/>
  <c r="AT173" i="13" s="1"/>
  <c r="AT174" i="13" a="1"/>
  <c r="AT174" i="13" s="1"/>
  <c r="AT175" i="13" a="1"/>
  <c r="AT175" i="13" s="1"/>
  <c r="AT176" i="13" a="1"/>
  <c r="AT176" i="13" s="1"/>
  <c r="AT177" i="13" a="1"/>
  <c r="AT177" i="13" s="1"/>
  <c r="AT178" i="13" a="1"/>
  <c r="AT178" i="13" s="1"/>
  <c r="AT179" i="13" a="1"/>
  <c r="AT179" i="13" s="1"/>
  <c r="AT180" i="13" a="1"/>
  <c r="AT180" i="13" s="1"/>
  <c r="AT181" i="13" a="1"/>
  <c r="AT181" i="13" s="1"/>
  <c r="AT182" i="13" a="1"/>
  <c r="AT182" i="13" s="1"/>
  <c r="AT183" i="13" a="1"/>
  <c r="AT183" i="13" s="1"/>
  <c r="AT184" i="13" a="1"/>
  <c r="AT184" i="13" s="1"/>
  <c r="AT185" i="13" a="1"/>
  <c r="AT185" i="13" s="1"/>
  <c r="AT186" i="13" a="1"/>
  <c r="AT186" i="13" s="1"/>
  <c r="AT187" i="13" a="1"/>
  <c r="AT187" i="13" s="1"/>
  <c r="AT188" i="13" a="1"/>
  <c r="AT188" i="13" s="1"/>
  <c r="AT189" i="13" a="1"/>
  <c r="AT189" i="13" s="1"/>
  <c r="AT190" i="13" a="1"/>
  <c r="AT190" i="13" s="1"/>
  <c r="AT191" i="13" a="1"/>
  <c r="AT191" i="13" s="1"/>
  <c r="AT192" i="13" a="1"/>
  <c r="AT192" i="13" s="1"/>
  <c r="AT193" i="13" a="1"/>
  <c r="AT193" i="13" s="1"/>
  <c r="AT194" i="13" a="1"/>
  <c r="AT194" i="13" s="1"/>
  <c r="AT195" i="13" a="1"/>
  <c r="AT195" i="13" s="1"/>
  <c r="AT196" i="13" a="1"/>
  <c r="AT196" i="13" s="1"/>
  <c r="AT197" i="13" a="1"/>
  <c r="AT197" i="13" s="1"/>
  <c r="AT198" i="13" a="1"/>
  <c r="AT198" i="13" s="1"/>
  <c r="AT199" i="13" a="1"/>
  <c r="AT199" i="13" s="1"/>
  <c r="AT200" i="13" a="1"/>
  <c r="AT200" i="13" s="1"/>
  <c r="AT201" i="13" a="1"/>
  <c r="AT201" i="13" s="1"/>
  <c r="AT202" i="13" a="1"/>
  <c r="AT202" i="13" s="1"/>
  <c r="AT203" i="13" a="1"/>
  <c r="AT203" i="13" s="1"/>
  <c r="AT204" i="13" a="1"/>
  <c r="AT204" i="13" s="1"/>
  <c r="AT205" i="13" a="1"/>
  <c r="AT205" i="13" s="1"/>
  <c r="AT206" i="13" a="1"/>
  <c r="AT206" i="13" s="1"/>
  <c r="AT207" i="13" a="1"/>
  <c r="AT207" i="13" s="1"/>
  <c r="AT208" i="13" a="1"/>
  <c r="AT208" i="13" s="1"/>
  <c r="AT209" i="13" a="1"/>
  <c r="AT209" i="13" s="1"/>
  <c r="AT210" i="13" a="1"/>
  <c r="AT210" i="13" s="1"/>
  <c r="AT211" i="13" a="1"/>
  <c r="AT211" i="13" s="1"/>
  <c r="AT212" i="13" a="1"/>
  <c r="AT212" i="13" s="1"/>
  <c r="AT213" i="13" a="1"/>
  <c r="AT213" i="13" s="1"/>
  <c r="AT214" i="13" a="1"/>
  <c r="AT214" i="13" s="1"/>
  <c r="AT215" i="13" a="1"/>
  <c r="AT215" i="13" s="1"/>
  <c r="AT216" i="13" a="1"/>
  <c r="AT216" i="13" s="1"/>
  <c r="AT217" i="13" a="1"/>
  <c r="AT217" i="13" s="1"/>
  <c r="AT218" i="13" a="1"/>
  <c r="AT218" i="13" s="1"/>
  <c r="AT219" i="13" a="1"/>
  <c r="AT219" i="13" s="1"/>
  <c r="AT220" i="13" a="1"/>
  <c r="AT220" i="13" s="1"/>
  <c r="AT221" i="13" a="1"/>
  <c r="AT221" i="13" s="1"/>
  <c r="AT222" i="13" a="1"/>
  <c r="AT222" i="13" s="1"/>
  <c r="AT223" i="13" a="1"/>
  <c r="AT223" i="13" s="1"/>
  <c r="AT224" i="13" a="1"/>
  <c r="AT224" i="13" s="1"/>
  <c r="AT225" i="13" a="1"/>
  <c r="AT225" i="13" s="1"/>
  <c r="AT226" i="13" a="1"/>
  <c r="AT226" i="13" s="1"/>
  <c r="AT227" i="13" a="1"/>
  <c r="AT227" i="13" s="1"/>
  <c r="AT228" i="13" a="1"/>
  <c r="AT228" i="13" s="1"/>
  <c r="AT229" i="13" a="1"/>
  <c r="AT229" i="13" s="1"/>
  <c r="AT230" i="13" a="1"/>
  <c r="AT230" i="13" s="1"/>
  <c r="AT231" i="13" a="1"/>
  <c r="AT231" i="13" s="1"/>
  <c r="AT232" i="13" a="1"/>
  <c r="AT232" i="13" s="1"/>
  <c r="AT233" i="13" a="1"/>
  <c r="AT233" i="13" s="1"/>
  <c r="AT234" i="13" a="1"/>
  <c r="AT234" i="13" s="1"/>
  <c r="AT235" i="13" a="1"/>
  <c r="AT235" i="13" s="1"/>
  <c r="AT236" i="13" a="1"/>
  <c r="AT236" i="13" s="1"/>
  <c r="AT237" i="13" a="1"/>
  <c r="AT237" i="13" s="1"/>
  <c r="AT238" i="13" a="1"/>
  <c r="AT238" i="13" s="1"/>
  <c r="AT239" i="13" a="1"/>
  <c r="AT239" i="13" s="1"/>
  <c r="AT240" i="13" a="1"/>
  <c r="AT240" i="13" s="1"/>
  <c r="AT241" i="13" a="1"/>
  <c r="AT241" i="13" s="1"/>
  <c r="AT242" i="13" a="1"/>
  <c r="AT242" i="13" s="1"/>
  <c r="AT243" i="13" a="1"/>
  <c r="AT243" i="13" s="1"/>
  <c r="AT244" i="13" a="1"/>
  <c r="AT244" i="13" s="1"/>
  <c r="AT245" i="13" a="1"/>
  <c r="AT245" i="13" s="1"/>
  <c r="AT246" i="13" a="1"/>
  <c r="AT246" i="13" s="1"/>
  <c r="AT247" i="13" a="1"/>
  <c r="AT247" i="13" s="1"/>
  <c r="AT248" i="13" a="1"/>
  <c r="AT248" i="13" s="1"/>
  <c r="AT249" i="13" a="1"/>
  <c r="AT249" i="13" s="1"/>
  <c r="AT250" i="13" a="1"/>
  <c r="AT250" i="13" s="1"/>
  <c r="AT251" i="13" a="1"/>
  <c r="AT251" i="13" s="1"/>
  <c r="AT252" i="13" a="1"/>
  <c r="AT252" i="13" s="1"/>
  <c r="AT253" i="13" a="1"/>
  <c r="AT253" i="13" s="1"/>
  <c r="AT254" i="13" a="1"/>
  <c r="AT254" i="13" s="1"/>
  <c r="AT255" i="13" a="1"/>
  <c r="AT255" i="13" s="1"/>
  <c r="AT256" i="13" a="1"/>
  <c r="AT256" i="13" s="1"/>
  <c r="AT257" i="13" a="1"/>
  <c r="AT257" i="13" s="1"/>
  <c r="AT258" i="13" a="1"/>
  <c r="AT258" i="13" s="1"/>
  <c r="AT259" i="13" a="1"/>
  <c r="AT259" i="13" s="1"/>
  <c r="AT3" i="13" a="1"/>
  <c r="AT3" i="13" s="1"/>
  <c r="AS4" i="13" a="1"/>
  <c r="AS4" i="13" s="1"/>
  <c r="AS5" i="13" a="1"/>
  <c r="AS5" i="13" s="1"/>
  <c r="AS6" i="13" a="1"/>
  <c r="AS6" i="13" s="1"/>
  <c r="AS7" i="13" a="1"/>
  <c r="AS7" i="13" s="1"/>
  <c r="AS8" i="13" a="1"/>
  <c r="AS8" i="13" s="1"/>
  <c r="AS9" i="13" a="1"/>
  <c r="AS9" i="13" s="1"/>
  <c r="AS10" i="13" a="1"/>
  <c r="AS10" i="13" s="1"/>
  <c r="AS11" i="13" a="1"/>
  <c r="AS11" i="13" s="1"/>
  <c r="AS12" i="13" a="1"/>
  <c r="AS12" i="13" s="1"/>
  <c r="AS13" i="13" a="1"/>
  <c r="AS13" i="13" s="1"/>
  <c r="AS14" i="13" a="1"/>
  <c r="AS14" i="13" s="1"/>
  <c r="AS15" i="13" a="1"/>
  <c r="AS15" i="13" s="1"/>
  <c r="AS16" i="13" a="1"/>
  <c r="AS16" i="13" s="1"/>
  <c r="AS17" i="13" a="1"/>
  <c r="AS17" i="13" s="1"/>
  <c r="AS18" i="13" a="1"/>
  <c r="AS18" i="13" s="1"/>
  <c r="AS19" i="13" a="1"/>
  <c r="AS19" i="13" s="1"/>
  <c r="AS20" i="13" a="1"/>
  <c r="AS20" i="13" s="1"/>
  <c r="AS21" i="13" a="1"/>
  <c r="AS21" i="13" s="1"/>
  <c r="AS22" i="13" a="1"/>
  <c r="AS22" i="13" s="1"/>
  <c r="AS23" i="13" a="1"/>
  <c r="AS23" i="13" s="1"/>
  <c r="AS24" i="13" a="1"/>
  <c r="AS24" i="13" s="1"/>
  <c r="AS25" i="13" a="1"/>
  <c r="AS25" i="13" s="1"/>
  <c r="AS26" i="13" a="1"/>
  <c r="AS26" i="13" s="1"/>
  <c r="AS27" i="13" a="1"/>
  <c r="AS27" i="13" s="1"/>
  <c r="AS28" i="13" a="1"/>
  <c r="AS28" i="13" s="1"/>
  <c r="AS29" i="13" a="1"/>
  <c r="AS29" i="13" s="1"/>
  <c r="AS30" i="13" a="1"/>
  <c r="AS30" i="13" s="1"/>
  <c r="AS31" i="13" a="1"/>
  <c r="AS31" i="13" s="1"/>
  <c r="AS32" i="13" a="1"/>
  <c r="AS32" i="13" s="1"/>
  <c r="AS33" i="13" a="1"/>
  <c r="AS33" i="13" s="1"/>
  <c r="AS34" i="13" a="1"/>
  <c r="AS34" i="13" s="1"/>
  <c r="AS35" i="13" a="1"/>
  <c r="AS35" i="13" s="1"/>
  <c r="AS36" i="13" a="1"/>
  <c r="AS36" i="13" s="1"/>
  <c r="AS37" i="13" a="1"/>
  <c r="AS37" i="13" s="1"/>
  <c r="AS38" i="13" a="1"/>
  <c r="AS38" i="13" s="1"/>
  <c r="AS39" i="13" a="1"/>
  <c r="AS39" i="13" s="1"/>
  <c r="AS40" i="13" a="1"/>
  <c r="AS40" i="13" s="1"/>
  <c r="AS41" i="13" a="1"/>
  <c r="AS41" i="13" s="1"/>
  <c r="AS42" i="13" a="1"/>
  <c r="AS42" i="13" s="1"/>
  <c r="AS43" i="13" a="1"/>
  <c r="AS43" i="13" s="1"/>
  <c r="AS44" i="13" a="1"/>
  <c r="AS44" i="13" s="1"/>
  <c r="AS45" i="13" a="1"/>
  <c r="AS45" i="13" s="1"/>
  <c r="AS46" i="13" a="1"/>
  <c r="AS46" i="13" s="1"/>
  <c r="AS47" i="13" a="1"/>
  <c r="AS47" i="13" s="1"/>
  <c r="AS48" i="13" a="1"/>
  <c r="AS48" i="13" s="1"/>
  <c r="AS49" i="13" a="1"/>
  <c r="AS49" i="13" s="1"/>
  <c r="AS50" i="13" a="1"/>
  <c r="AS50" i="13" s="1"/>
  <c r="AS51" i="13" a="1"/>
  <c r="AS51" i="13" s="1"/>
  <c r="AS52" i="13" a="1"/>
  <c r="AS52" i="13" s="1"/>
  <c r="AS53" i="13" a="1"/>
  <c r="AS53" i="13" s="1"/>
  <c r="AS54" i="13" a="1"/>
  <c r="AS54" i="13" s="1"/>
  <c r="AS55" i="13" a="1"/>
  <c r="AS55" i="13" s="1"/>
  <c r="AS56" i="13" a="1"/>
  <c r="AS56" i="13" s="1"/>
  <c r="AS57" i="13" a="1"/>
  <c r="AS57" i="13" s="1"/>
  <c r="AS58" i="13" a="1"/>
  <c r="AS58" i="13" s="1"/>
  <c r="AS59" i="13" a="1"/>
  <c r="AS59" i="13" s="1"/>
  <c r="AS60" i="13" a="1"/>
  <c r="AS60" i="13" s="1"/>
  <c r="AS61" i="13" a="1"/>
  <c r="AS61" i="13" s="1"/>
  <c r="AS62" i="13" a="1"/>
  <c r="AS62" i="13" s="1"/>
  <c r="AS63" i="13" a="1"/>
  <c r="AS63" i="13" s="1"/>
  <c r="AS64" i="13" a="1"/>
  <c r="AS64" i="13" s="1"/>
  <c r="AS65" i="13" a="1"/>
  <c r="AS65" i="13" s="1"/>
  <c r="AS66" i="13" a="1"/>
  <c r="AS66" i="13" s="1"/>
  <c r="AS67" i="13" a="1"/>
  <c r="AS67" i="13" s="1"/>
  <c r="AS68" i="13" a="1"/>
  <c r="AS68" i="13" s="1"/>
  <c r="AS69" i="13" a="1"/>
  <c r="AS69" i="13" s="1"/>
  <c r="AS70" i="13" a="1"/>
  <c r="AS70" i="13" s="1"/>
  <c r="AS71" i="13" a="1"/>
  <c r="AS71" i="13" s="1"/>
  <c r="AS72" i="13" a="1"/>
  <c r="AS72" i="13" s="1"/>
  <c r="AS73" i="13" a="1"/>
  <c r="AS73" i="13" s="1"/>
  <c r="AS74" i="13" a="1"/>
  <c r="AS74" i="13" s="1"/>
  <c r="AS75" i="13" a="1"/>
  <c r="AS75" i="13" s="1"/>
  <c r="AS76" i="13" a="1"/>
  <c r="AS76" i="13" s="1"/>
  <c r="AS77" i="13" a="1"/>
  <c r="AS77" i="13" s="1"/>
  <c r="AS78" i="13" a="1"/>
  <c r="AS78" i="13" s="1"/>
  <c r="AS79" i="13" a="1"/>
  <c r="AS79" i="13" s="1"/>
  <c r="AS80" i="13" a="1"/>
  <c r="AS80" i="13" s="1"/>
  <c r="AS81" i="13" a="1"/>
  <c r="AS81" i="13" s="1"/>
  <c r="AS82" i="13" a="1"/>
  <c r="AS82" i="13" s="1"/>
  <c r="AS83" i="13" a="1"/>
  <c r="AS83" i="13" s="1"/>
  <c r="AS84" i="13" a="1"/>
  <c r="AS84" i="13" s="1"/>
  <c r="AS85" i="13" a="1"/>
  <c r="AS85" i="13" s="1"/>
  <c r="AS86" i="13" a="1"/>
  <c r="AS86" i="13" s="1"/>
  <c r="AS87" i="13" a="1"/>
  <c r="AS87" i="13" s="1"/>
  <c r="AS88" i="13" a="1"/>
  <c r="AS88" i="13" s="1"/>
  <c r="AS89" i="13" a="1"/>
  <c r="AS89" i="13" s="1"/>
  <c r="AS90" i="13" a="1"/>
  <c r="AS90" i="13" s="1"/>
  <c r="AS91" i="13" a="1"/>
  <c r="AS91" i="13" s="1"/>
  <c r="AS92" i="13" a="1"/>
  <c r="AS92" i="13" s="1"/>
  <c r="AS93" i="13" a="1"/>
  <c r="AS93" i="13" s="1"/>
  <c r="AS94" i="13" a="1"/>
  <c r="AS94" i="13" s="1"/>
  <c r="AS95" i="13" a="1"/>
  <c r="AS95" i="13" s="1"/>
  <c r="AS96" i="13" a="1"/>
  <c r="AS96" i="13" s="1"/>
  <c r="AS97" i="13" a="1"/>
  <c r="AS97" i="13" s="1"/>
  <c r="AS98" i="13" a="1"/>
  <c r="AS98" i="13" s="1"/>
  <c r="AS99" i="13" a="1"/>
  <c r="AS99" i="13" s="1"/>
  <c r="AS100" i="13" a="1"/>
  <c r="AS100" i="13" s="1"/>
  <c r="AS101" i="13" a="1"/>
  <c r="AS101" i="13" s="1"/>
  <c r="AS102" i="13" a="1"/>
  <c r="AS102" i="13" s="1"/>
  <c r="AS103" i="13" a="1"/>
  <c r="AS103" i="13" s="1"/>
  <c r="AS104" i="13" a="1"/>
  <c r="AS104" i="13" s="1"/>
  <c r="AS105" i="13" a="1"/>
  <c r="AS105" i="13" s="1"/>
  <c r="AS106" i="13" a="1"/>
  <c r="AS106" i="13" s="1"/>
  <c r="AS107" i="13" a="1"/>
  <c r="AS107" i="13" s="1"/>
  <c r="AS108" i="13" a="1"/>
  <c r="AS108" i="13" s="1"/>
  <c r="AS109" i="13" a="1"/>
  <c r="AS109" i="13" s="1"/>
  <c r="AS110" i="13" a="1"/>
  <c r="AS110" i="13" s="1"/>
  <c r="AS111" i="13" a="1"/>
  <c r="AS111" i="13" s="1"/>
  <c r="AS112" i="13" a="1"/>
  <c r="AS112" i="13" s="1"/>
  <c r="AS113" i="13" a="1"/>
  <c r="AS113" i="13" s="1"/>
  <c r="AS114" i="13" a="1"/>
  <c r="AS114" i="13" s="1"/>
  <c r="AS115" i="13" a="1"/>
  <c r="AS115" i="13" s="1"/>
  <c r="AS116" i="13" a="1"/>
  <c r="AS116" i="13" s="1"/>
  <c r="AS117" i="13" a="1"/>
  <c r="AS117" i="13" s="1"/>
  <c r="AS118" i="13" a="1"/>
  <c r="AS118" i="13" s="1"/>
  <c r="AS119" i="13" a="1"/>
  <c r="AS119" i="13" s="1"/>
  <c r="AS120" i="13" a="1"/>
  <c r="AS120" i="13" s="1"/>
  <c r="AS121" i="13" a="1"/>
  <c r="AS121" i="13" s="1"/>
  <c r="AS122" i="13" a="1"/>
  <c r="AS122" i="13" s="1"/>
  <c r="AS123" i="13" a="1"/>
  <c r="AS123" i="13" s="1"/>
  <c r="AS124" i="13" a="1"/>
  <c r="AS124" i="13" s="1"/>
  <c r="AS125" i="13" a="1"/>
  <c r="AS125" i="13" s="1"/>
  <c r="AS126" i="13" a="1"/>
  <c r="AS126" i="13" s="1"/>
  <c r="AS127" i="13" a="1"/>
  <c r="AS127" i="13" s="1"/>
  <c r="AS128" i="13" a="1"/>
  <c r="AS128" i="13" s="1"/>
  <c r="AS129" i="13" a="1"/>
  <c r="AS129" i="13" s="1"/>
  <c r="AS130" i="13" a="1"/>
  <c r="AS130" i="13" s="1"/>
  <c r="AS131" i="13" a="1"/>
  <c r="AS131" i="13" s="1"/>
  <c r="AS132" i="13" a="1"/>
  <c r="AS132" i="13" s="1"/>
  <c r="AS133" i="13" a="1"/>
  <c r="AS133" i="13" s="1"/>
  <c r="AS134" i="13" a="1"/>
  <c r="AS134" i="13" s="1"/>
  <c r="AS135" i="13" a="1"/>
  <c r="AS135" i="13" s="1"/>
  <c r="AS136" i="13" a="1"/>
  <c r="AS136" i="13" s="1"/>
  <c r="AS137" i="13" a="1"/>
  <c r="AS137" i="13" s="1"/>
  <c r="AS138" i="13" a="1"/>
  <c r="AS138" i="13" s="1"/>
  <c r="AS139" i="13" a="1"/>
  <c r="AS139" i="13" s="1"/>
  <c r="AS140" i="13" a="1"/>
  <c r="AS140" i="13" s="1"/>
  <c r="AS141" i="13" a="1"/>
  <c r="AS141" i="13" s="1"/>
  <c r="AS142" i="13" a="1"/>
  <c r="AS142" i="13" s="1"/>
  <c r="AS143" i="13" a="1"/>
  <c r="AS143" i="13" s="1"/>
  <c r="AS144" i="13" a="1"/>
  <c r="AS144" i="13" s="1"/>
  <c r="AS145" i="13" a="1"/>
  <c r="AS145" i="13" s="1"/>
  <c r="AS146" i="13" a="1"/>
  <c r="AS146" i="13" s="1"/>
  <c r="AS147" i="13" a="1"/>
  <c r="AS147" i="13" s="1"/>
  <c r="AS148" i="13" a="1"/>
  <c r="AS148" i="13" s="1"/>
  <c r="AS149" i="13" a="1"/>
  <c r="AS149" i="13" s="1"/>
  <c r="AS150" i="13" a="1"/>
  <c r="AS150" i="13" s="1"/>
  <c r="AS151" i="13" a="1"/>
  <c r="AS151" i="13" s="1"/>
  <c r="AS152" i="13" a="1"/>
  <c r="AS152" i="13" s="1"/>
  <c r="AS153" i="13" a="1"/>
  <c r="AS153" i="13" s="1"/>
  <c r="AS154" i="13" a="1"/>
  <c r="AS154" i="13" s="1"/>
  <c r="AS155" i="13" a="1"/>
  <c r="AS155" i="13" s="1"/>
  <c r="AS156" i="13" a="1"/>
  <c r="AS156" i="13" s="1"/>
  <c r="AS157" i="13" a="1"/>
  <c r="AS157" i="13" s="1"/>
  <c r="AS158" i="13" a="1"/>
  <c r="AS158" i="13" s="1"/>
  <c r="AS159" i="13" a="1"/>
  <c r="AS159" i="13" s="1"/>
  <c r="AS160" i="13" a="1"/>
  <c r="AS160" i="13" s="1"/>
  <c r="AS161" i="13" a="1"/>
  <c r="AS161" i="13" s="1"/>
  <c r="AS162" i="13" a="1"/>
  <c r="AS162" i="13" s="1"/>
  <c r="AS163" i="13" a="1"/>
  <c r="AS163" i="13" s="1"/>
  <c r="AS164" i="13" a="1"/>
  <c r="AS164" i="13" s="1"/>
  <c r="AS165" i="13" a="1"/>
  <c r="AS165" i="13" s="1"/>
  <c r="AS166" i="13" a="1"/>
  <c r="AS166" i="13" s="1"/>
  <c r="AS167" i="13" a="1"/>
  <c r="AS167" i="13" s="1"/>
  <c r="AS168" i="13" a="1"/>
  <c r="AS168" i="13" s="1"/>
  <c r="AS169" i="13" a="1"/>
  <c r="AS169" i="13" s="1"/>
  <c r="AS170" i="13" a="1"/>
  <c r="AS170" i="13" s="1"/>
  <c r="AS171" i="13" a="1"/>
  <c r="AS171" i="13" s="1"/>
  <c r="AS172" i="13" a="1"/>
  <c r="AS172" i="13" s="1"/>
  <c r="AS173" i="13" a="1"/>
  <c r="AS173" i="13" s="1"/>
  <c r="AS174" i="13" a="1"/>
  <c r="AS174" i="13" s="1"/>
  <c r="AS175" i="13" a="1"/>
  <c r="AS175" i="13" s="1"/>
  <c r="AS176" i="13" a="1"/>
  <c r="AS176" i="13" s="1"/>
  <c r="AS177" i="13" a="1"/>
  <c r="AS177" i="13" s="1"/>
  <c r="AS178" i="13" a="1"/>
  <c r="AS178" i="13" s="1"/>
  <c r="AS179" i="13" a="1"/>
  <c r="AS179" i="13" s="1"/>
  <c r="AS180" i="13" a="1"/>
  <c r="AS180" i="13" s="1"/>
  <c r="AS181" i="13" a="1"/>
  <c r="AS181" i="13" s="1"/>
  <c r="AS182" i="13" a="1"/>
  <c r="AS182" i="13" s="1"/>
  <c r="AS183" i="13" a="1"/>
  <c r="AS183" i="13" s="1"/>
  <c r="AS184" i="13" a="1"/>
  <c r="AS184" i="13" s="1"/>
  <c r="AS185" i="13" a="1"/>
  <c r="AS185" i="13" s="1"/>
  <c r="AS186" i="13" a="1"/>
  <c r="AS186" i="13" s="1"/>
  <c r="AS187" i="13" a="1"/>
  <c r="AS187" i="13" s="1"/>
  <c r="AS188" i="13" a="1"/>
  <c r="AS188" i="13" s="1"/>
  <c r="AS189" i="13" a="1"/>
  <c r="AS189" i="13" s="1"/>
  <c r="AS190" i="13" a="1"/>
  <c r="AS190" i="13" s="1"/>
  <c r="AS191" i="13" a="1"/>
  <c r="AS191" i="13" s="1"/>
  <c r="AS192" i="13" a="1"/>
  <c r="AS192" i="13" s="1"/>
  <c r="AS193" i="13" a="1"/>
  <c r="AS193" i="13" s="1"/>
  <c r="AS194" i="13" a="1"/>
  <c r="AS194" i="13" s="1"/>
  <c r="AS195" i="13" a="1"/>
  <c r="AS195" i="13" s="1"/>
  <c r="AS196" i="13" a="1"/>
  <c r="AS196" i="13" s="1"/>
  <c r="AS197" i="13" a="1"/>
  <c r="AS197" i="13" s="1"/>
  <c r="AS198" i="13" a="1"/>
  <c r="AS198" i="13" s="1"/>
  <c r="AS199" i="13" a="1"/>
  <c r="AS199" i="13" s="1"/>
  <c r="AS200" i="13" a="1"/>
  <c r="AS200" i="13" s="1"/>
  <c r="AS201" i="13" a="1"/>
  <c r="AS201" i="13" s="1"/>
  <c r="AS202" i="13" a="1"/>
  <c r="AS202" i="13" s="1"/>
  <c r="AS203" i="13" a="1"/>
  <c r="AS203" i="13" s="1"/>
  <c r="AS204" i="13" a="1"/>
  <c r="AS204" i="13" s="1"/>
  <c r="AS205" i="13" a="1"/>
  <c r="AS205" i="13" s="1"/>
  <c r="AS206" i="13" a="1"/>
  <c r="AS206" i="13" s="1"/>
  <c r="AS207" i="13" a="1"/>
  <c r="AS207" i="13" s="1"/>
  <c r="AS208" i="13" a="1"/>
  <c r="AS208" i="13" s="1"/>
  <c r="AS209" i="13" a="1"/>
  <c r="AS209" i="13" s="1"/>
  <c r="AS210" i="13" a="1"/>
  <c r="AS210" i="13" s="1"/>
  <c r="AS211" i="13" a="1"/>
  <c r="AS211" i="13" s="1"/>
  <c r="AS212" i="13" a="1"/>
  <c r="AS212" i="13" s="1"/>
  <c r="AS213" i="13" a="1"/>
  <c r="AS213" i="13" s="1"/>
  <c r="AS214" i="13" a="1"/>
  <c r="AS214" i="13" s="1"/>
  <c r="AS215" i="13" a="1"/>
  <c r="AS215" i="13" s="1"/>
  <c r="AS216" i="13" a="1"/>
  <c r="AS216" i="13" s="1"/>
  <c r="AS217" i="13" a="1"/>
  <c r="AS217" i="13" s="1"/>
  <c r="AS218" i="13" a="1"/>
  <c r="AS218" i="13" s="1"/>
  <c r="AS219" i="13" a="1"/>
  <c r="AS219" i="13" s="1"/>
  <c r="AS220" i="13" a="1"/>
  <c r="AS220" i="13" s="1"/>
  <c r="AS221" i="13" a="1"/>
  <c r="AS221" i="13" s="1"/>
  <c r="AS222" i="13" a="1"/>
  <c r="AS222" i="13" s="1"/>
  <c r="AS223" i="13" a="1"/>
  <c r="AS223" i="13" s="1"/>
  <c r="AS224" i="13" a="1"/>
  <c r="AS224" i="13" s="1"/>
  <c r="AS225" i="13" a="1"/>
  <c r="AS225" i="13" s="1"/>
  <c r="AS226" i="13" a="1"/>
  <c r="AS226" i="13" s="1"/>
  <c r="AS227" i="13" a="1"/>
  <c r="AS227" i="13" s="1"/>
  <c r="AS228" i="13" a="1"/>
  <c r="AS228" i="13" s="1"/>
  <c r="AS229" i="13" a="1"/>
  <c r="AS229" i="13" s="1"/>
  <c r="AS230" i="13" a="1"/>
  <c r="AS230" i="13" s="1"/>
  <c r="AS231" i="13" a="1"/>
  <c r="AS231" i="13" s="1"/>
  <c r="AS232" i="13" a="1"/>
  <c r="AS232" i="13" s="1"/>
  <c r="AS233" i="13" a="1"/>
  <c r="AS233" i="13" s="1"/>
  <c r="AS234" i="13" a="1"/>
  <c r="AS234" i="13" s="1"/>
  <c r="AS235" i="13" a="1"/>
  <c r="AS235" i="13" s="1"/>
  <c r="AS236" i="13" a="1"/>
  <c r="AS236" i="13" s="1"/>
  <c r="AS237" i="13" a="1"/>
  <c r="AS237" i="13" s="1"/>
  <c r="AS238" i="13" a="1"/>
  <c r="AS238" i="13" s="1"/>
  <c r="AS239" i="13" a="1"/>
  <c r="AS239" i="13" s="1"/>
  <c r="AS240" i="13" a="1"/>
  <c r="AS240" i="13" s="1"/>
  <c r="AS241" i="13" a="1"/>
  <c r="AS241" i="13" s="1"/>
  <c r="AS242" i="13" a="1"/>
  <c r="AS242" i="13" s="1"/>
  <c r="AS243" i="13" a="1"/>
  <c r="AS243" i="13" s="1"/>
  <c r="AS244" i="13" a="1"/>
  <c r="AS244" i="13" s="1"/>
  <c r="AS245" i="13" a="1"/>
  <c r="AS245" i="13" s="1"/>
  <c r="AS246" i="13" a="1"/>
  <c r="AS246" i="13" s="1"/>
  <c r="AS247" i="13" a="1"/>
  <c r="AS247" i="13" s="1"/>
  <c r="AS248" i="13" a="1"/>
  <c r="AS248" i="13" s="1"/>
  <c r="AS249" i="13" a="1"/>
  <c r="AS249" i="13" s="1"/>
  <c r="AS250" i="13" a="1"/>
  <c r="AS250" i="13" s="1"/>
  <c r="AS251" i="13" a="1"/>
  <c r="AS251" i="13" s="1"/>
  <c r="AS252" i="13" a="1"/>
  <c r="AS252" i="13" s="1"/>
  <c r="AS253" i="13" a="1"/>
  <c r="AS253" i="13" s="1"/>
  <c r="AS254" i="13" a="1"/>
  <c r="AS254" i="13" s="1"/>
  <c r="AS255" i="13" a="1"/>
  <c r="AS255" i="13" s="1"/>
  <c r="AS256" i="13" a="1"/>
  <c r="AS256" i="13" s="1"/>
  <c r="AS257" i="13" a="1"/>
  <c r="AS257" i="13" s="1"/>
  <c r="AS258" i="13" a="1"/>
  <c r="AS258" i="13" s="1"/>
  <c r="AS259" i="13" a="1"/>
  <c r="AS259" i="13" s="1"/>
  <c r="AS3" i="13" a="1"/>
  <c r="AS3" i="13" s="1"/>
  <c r="AR4" i="13" a="1"/>
  <c r="AR4" i="13" s="1"/>
  <c r="AR5" i="13" a="1"/>
  <c r="AR5" i="13" s="1"/>
  <c r="AR6" i="13" a="1"/>
  <c r="AR6" i="13" s="1"/>
  <c r="AR7" i="13" a="1"/>
  <c r="AR7" i="13" s="1"/>
  <c r="AR8" i="13" a="1"/>
  <c r="AR8" i="13" s="1"/>
  <c r="AR9" i="13" a="1"/>
  <c r="AR9" i="13" s="1"/>
  <c r="AR10" i="13" a="1"/>
  <c r="AR10" i="13" s="1"/>
  <c r="AR11" i="13" a="1"/>
  <c r="AR11" i="13" s="1"/>
  <c r="AR12" i="13" a="1"/>
  <c r="AR12" i="13" s="1"/>
  <c r="AR13" i="13" a="1"/>
  <c r="AR13" i="13" s="1"/>
  <c r="AR14" i="13" a="1"/>
  <c r="AR14" i="13" s="1"/>
  <c r="AR15" i="13" a="1"/>
  <c r="AR15" i="13" s="1"/>
  <c r="AR16" i="13" a="1"/>
  <c r="AR16" i="13" s="1"/>
  <c r="AR17" i="13" a="1"/>
  <c r="AR17" i="13" s="1"/>
  <c r="AR18" i="13" a="1"/>
  <c r="AR18" i="13" s="1"/>
  <c r="AR19" i="13" a="1"/>
  <c r="AR19" i="13" s="1"/>
  <c r="AR20" i="13" a="1"/>
  <c r="AR20" i="13" s="1"/>
  <c r="AR21" i="13" a="1"/>
  <c r="AR21" i="13" s="1"/>
  <c r="AR22" i="13" a="1"/>
  <c r="AR22" i="13" s="1"/>
  <c r="AR23" i="13" a="1"/>
  <c r="AR23" i="13" s="1"/>
  <c r="AR24" i="13" a="1"/>
  <c r="AR24" i="13" s="1"/>
  <c r="AR25" i="13" a="1"/>
  <c r="AR25" i="13" s="1"/>
  <c r="AR26" i="13" a="1"/>
  <c r="AR26" i="13" s="1"/>
  <c r="AR27" i="13" a="1"/>
  <c r="AR27" i="13" s="1"/>
  <c r="AR28" i="13" a="1"/>
  <c r="AR28" i="13" s="1"/>
  <c r="AR29" i="13" a="1"/>
  <c r="AR29" i="13" s="1"/>
  <c r="AR30" i="13" a="1"/>
  <c r="AR30" i="13" s="1"/>
  <c r="AR31" i="13" a="1"/>
  <c r="AR31" i="13" s="1"/>
  <c r="AR32" i="13" a="1"/>
  <c r="AR32" i="13" s="1"/>
  <c r="AR33" i="13" a="1"/>
  <c r="AR33" i="13" s="1"/>
  <c r="AR34" i="13" a="1"/>
  <c r="AR34" i="13" s="1"/>
  <c r="AR35" i="13" a="1"/>
  <c r="AR35" i="13" s="1"/>
  <c r="AR36" i="13" a="1"/>
  <c r="AR36" i="13" s="1"/>
  <c r="AR37" i="13" a="1"/>
  <c r="AR37" i="13" s="1"/>
  <c r="AR38" i="13" a="1"/>
  <c r="AR38" i="13" s="1"/>
  <c r="AR39" i="13" a="1"/>
  <c r="AR39" i="13" s="1"/>
  <c r="AR40" i="13" a="1"/>
  <c r="AR40" i="13" s="1"/>
  <c r="AR41" i="13" a="1"/>
  <c r="AR41" i="13" s="1"/>
  <c r="AR42" i="13" a="1"/>
  <c r="AR42" i="13" s="1"/>
  <c r="AR43" i="13" a="1"/>
  <c r="AR43" i="13" s="1"/>
  <c r="AR44" i="13" a="1"/>
  <c r="AR44" i="13" s="1"/>
  <c r="AR45" i="13" a="1"/>
  <c r="AR45" i="13" s="1"/>
  <c r="AR46" i="13" a="1"/>
  <c r="AR46" i="13" s="1"/>
  <c r="AR47" i="13" a="1"/>
  <c r="AR47" i="13" s="1"/>
  <c r="AR48" i="13" a="1"/>
  <c r="AR48" i="13" s="1"/>
  <c r="AR49" i="13" a="1"/>
  <c r="AR49" i="13" s="1"/>
  <c r="AR50" i="13" a="1"/>
  <c r="AR50" i="13" s="1"/>
  <c r="AR51" i="13" a="1"/>
  <c r="AR51" i="13" s="1"/>
  <c r="AR52" i="13" a="1"/>
  <c r="AR52" i="13" s="1"/>
  <c r="AR53" i="13" a="1"/>
  <c r="AR53" i="13" s="1"/>
  <c r="AR54" i="13" a="1"/>
  <c r="AR54" i="13" s="1"/>
  <c r="AR55" i="13" a="1"/>
  <c r="AR55" i="13" s="1"/>
  <c r="AR56" i="13" a="1"/>
  <c r="AR56" i="13" s="1"/>
  <c r="AR57" i="13" a="1"/>
  <c r="AR57" i="13" s="1"/>
  <c r="AR58" i="13" a="1"/>
  <c r="AR58" i="13" s="1"/>
  <c r="AR59" i="13" a="1"/>
  <c r="AR59" i="13" s="1"/>
  <c r="AR60" i="13" a="1"/>
  <c r="AR60" i="13" s="1"/>
  <c r="AR61" i="13" a="1"/>
  <c r="AR61" i="13" s="1"/>
  <c r="AR62" i="13" a="1"/>
  <c r="AR62" i="13" s="1"/>
  <c r="AR63" i="13" a="1"/>
  <c r="AR63" i="13" s="1"/>
  <c r="AR64" i="13" a="1"/>
  <c r="AR64" i="13" s="1"/>
  <c r="AR65" i="13" a="1"/>
  <c r="AR65" i="13" s="1"/>
  <c r="AR66" i="13" a="1"/>
  <c r="AR66" i="13" s="1"/>
  <c r="AR67" i="13" a="1"/>
  <c r="AR67" i="13" s="1"/>
  <c r="AR68" i="13" a="1"/>
  <c r="AR68" i="13" s="1"/>
  <c r="AR69" i="13" a="1"/>
  <c r="AR69" i="13" s="1"/>
  <c r="AR70" i="13" a="1"/>
  <c r="AR70" i="13" s="1"/>
  <c r="AR71" i="13" a="1"/>
  <c r="AR71" i="13" s="1"/>
  <c r="AR72" i="13" a="1"/>
  <c r="AR72" i="13" s="1"/>
  <c r="AR73" i="13" a="1"/>
  <c r="AR73" i="13" s="1"/>
  <c r="AR74" i="13" a="1"/>
  <c r="AR74" i="13" s="1"/>
  <c r="AR75" i="13" a="1"/>
  <c r="AR75" i="13" s="1"/>
  <c r="AR76" i="13" a="1"/>
  <c r="AR76" i="13" s="1"/>
  <c r="AR77" i="13" a="1"/>
  <c r="AR77" i="13" s="1"/>
  <c r="AR78" i="13" a="1"/>
  <c r="AR78" i="13" s="1"/>
  <c r="AR79" i="13" a="1"/>
  <c r="AR79" i="13" s="1"/>
  <c r="AR80" i="13" a="1"/>
  <c r="AR80" i="13" s="1"/>
  <c r="AR81" i="13" a="1"/>
  <c r="AR81" i="13" s="1"/>
  <c r="AR82" i="13" a="1"/>
  <c r="AR82" i="13" s="1"/>
  <c r="AR83" i="13" a="1"/>
  <c r="AR83" i="13" s="1"/>
  <c r="AR84" i="13" a="1"/>
  <c r="AR84" i="13" s="1"/>
  <c r="AR85" i="13" a="1"/>
  <c r="AR85" i="13" s="1"/>
  <c r="AR86" i="13" a="1"/>
  <c r="AR86" i="13" s="1"/>
  <c r="AR87" i="13" a="1"/>
  <c r="AR87" i="13" s="1"/>
  <c r="AR88" i="13" a="1"/>
  <c r="AR88" i="13" s="1"/>
  <c r="AR89" i="13" a="1"/>
  <c r="AR89" i="13" s="1"/>
  <c r="AR90" i="13" a="1"/>
  <c r="AR90" i="13" s="1"/>
  <c r="AR91" i="13" a="1"/>
  <c r="AR91" i="13" s="1"/>
  <c r="AR92" i="13" a="1"/>
  <c r="AR92" i="13" s="1"/>
  <c r="AR93" i="13" a="1"/>
  <c r="AR93" i="13" s="1"/>
  <c r="AR94" i="13" a="1"/>
  <c r="AR94" i="13" s="1"/>
  <c r="AR95" i="13" a="1"/>
  <c r="AR95" i="13" s="1"/>
  <c r="AR96" i="13" a="1"/>
  <c r="AR96" i="13" s="1"/>
  <c r="AR97" i="13" a="1"/>
  <c r="AR97" i="13" s="1"/>
  <c r="AR98" i="13" a="1"/>
  <c r="AR98" i="13" s="1"/>
  <c r="AR99" i="13" a="1"/>
  <c r="AR99" i="13" s="1"/>
  <c r="AR100" i="13" a="1"/>
  <c r="AR100" i="13" s="1"/>
  <c r="AR101" i="13" a="1"/>
  <c r="AR101" i="13" s="1"/>
  <c r="AR102" i="13" a="1"/>
  <c r="AR102" i="13" s="1"/>
  <c r="AR103" i="13" a="1"/>
  <c r="AR103" i="13" s="1"/>
  <c r="AR104" i="13" a="1"/>
  <c r="AR104" i="13" s="1"/>
  <c r="AR105" i="13" a="1"/>
  <c r="AR105" i="13" s="1"/>
  <c r="AR106" i="13" a="1"/>
  <c r="AR106" i="13" s="1"/>
  <c r="AR107" i="13" a="1"/>
  <c r="AR107" i="13" s="1"/>
  <c r="AR108" i="13" a="1"/>
  <c r="AR108" i="13" s="1"/>
  <c r="AR109" i="13" a="1"/>
  <c r="AR109" i="13" s="1"/>
  <c r="AR110" i="13" a="1"/>
  <c r="AR110" i="13" s="1"/>
  <c r="AR111" i="13" a="1"/>
  <c r="AR111" i="13" s="1"/>
  <c r="AR112" i="13" a="1"/>
  <c r="AR112" i="13" s="1"/>
  <c r="AR113" i="13" a="1"/>
  <c r="AR113" i="13" s="1"/>
  <c r="AR114" i="13" a="1"/>
  <c r="AR114" i="13" s="1"/>
  <c r="AR115" i="13" a="1"/>
  <c r="AR115" i="13" s="1"/>
  <c r="AR116" i="13" a="1"/>
  <c r="AR116" i="13" s="1"/>
  <c r="AR117" i="13" a="1"/>
  <c r="AR117" i="13" s="1"/>
  <c r="AR118" i="13" a="1"/>
  <c r="AR118" i="13" s="1"/>
  <c r="AR119" i="13" a="1"/>
  <c r="AR119" i="13" s="1"/>
  <c r="AR120" i="13" a="1"/>
  <c r="AR120" i="13" s="1"/>
  <c r="AR121" i="13" a="1"/>
  <c r="AR121" i="13" s="1"/>
  <c r="AR122" i="13" a="1"/>
  <c r="AR122" i="13" s="1"/>
  <c r="AR123" i="13" a="1"/>
  <c r="AR123" i="13" s="1"/>
  <c r="AR124" i="13" a="1"/>
  <c r="AR124" i="13" s="1"/>
  <c r="AR125" i="13" a="1"/>
  <c r="AR125" i="13" s="1"/>
  <c r="AR126" i="13" a="1"/>
  <c r="AR126" i="13" s="1"/>
  <c r="AR127" i="13" a="1"/>
  <c r="AR127" i="13" s="1"/>
  <c r="AR128" i="13" a="1"/>
  <c r="AR128" i="13" s="1"/>
  <c r="AR129" i="13" a="1"/>
  <c r="AR129" i="13" s="1"/>
  <c r="AR130" i="13" a="1"/>
  <c r="AR130" i="13" s="1"/>
  <c r="AR131" i="13" a="1"/>
  <c r="AR131" i="13" s="1"/>
  <c r="AR132" i="13" a="1"/>
  <c r="AR132" i="13" s="1"/>
  <c r="AR133" i="13" a="1"/>
  <c r="AR133" i="13" s="1"/>
  <c r="AR134" i="13" a="1"/>
  <c r="AR134" i="13" s="1"/>
  <c r="AR135" i="13" a="1"/>
  <c r="AR135" i="13" s="1"/>
  <c r="AR136" i="13" a="1"/>
  <c r="AR136" i="13" s="1"/>
  <c r="AR137" i="13" a="1"/>
  <c r="AR137" i="13" s="1"/>
  <c r="AR138" i="13" a="1"/>
  <c r="AR138" i="13" s="1"/>
  <c r="AR139" i="13" a="1"/>
  <c r="AR139" i="13" s="1"/>
  <c r="AR140" i="13" a="1"/>
  <c r="AR140" i="13" s="1"/>
  <c r="AR141" i="13" a="1"/>
  <c r="AR141" i="13" s="1"/>
  <c r="AR142" i="13" a="1"/>
  <c r="AR142" i="13" s="1"/>
  <c r="AR143" i="13" a="1"/>
  <c r="AR143" i="13" s="1"/>
  <c r="AR144" i="13" a="1"/>
  <c r="AR144" i="13" s="1"/>
  <c r="AR145" i="13" a="1"/>
  <c r="AR145" i="13" s="1"/>
  <c r="AR146" i="13" a="1"/>
  <c r="AR146" i="13" s="1"/>
  <c r="AR147" i="13" a="1"/>
  <c r="AR147" i="13" s="1"/>
  <c r="AR148" i="13" a="1"/>
  <c r="AR148" i="13" s="1"/>
  <c r="AR149" i="13" a="1"/>
  <c r="AR149" i="13" s="1"/>
  <c r="AR150" i="13" a="1"/>
  <c r="AR150" i="13" s="1"/>
  <c r="AR151" i="13" a="1"/>
  <c r="AR151" i="13" s="1"/>
  <c r="AR152" i="13" a="1"/>
  <c r="AR152" i="13" s="1"/>
  <c r="AR153" i="13" a="1"/>
  <c r="AR153" i="13" s="1"/>
  <c r="AR154" i="13" a="1"/>
  <c r="AR154" i="13" s="1"/>
  <c r="AR155" i="13" a="1"/>
  <c r="AR155" i="13" s="1"/>
  <c r="AR156" i="13" a="1"/>
  <c r="AR156" i="13" s="1"/>
  <c r="AR157" i="13" a="1"/>
  <c r="AR157" i="13" s="1"/>
  <c r="AR158" i="13" a="1"/>
  <c r="AR158" i="13" s="1"/>
  <c r="AR159" i="13" a="1"/>
  <c r="AR159" i="13" s="1"/>
  <c r="AR160" i="13" a="1"/>
  <c r="AR160" i="13" s="1"/>
  <c r="AR161" i="13" a="1"/>
  <c r="AR161" i="13" s="1"/>
  <c r="AR162" i="13" a="1"/>
  <c r="AR162" i="13" s="1"/>
  <c r="AR163" i="13" a="1"/>
  <c r="AR163" i="13" s="1"/>
  <c r="AR164" i="13" a="1"/>
  <c r="AR164" i="13" s="1"/>
  <c r="AR165" i="13" a="1"/>
  <c r="AR165" i="13" s="1"/>
  <c r="AR166" i="13" a="1"/>
  <c r="AR166" i="13" s="1"/>
  <c r="AR167" i="13" a="1"/>
  <c r="AR167" i="13" s="1"/>
  <c r="AR168" i="13" a="1"/>
  <c r="AR168" i="13" s="1"/>
  <c r="AR169" i="13" a="1"/>
  <c r="AR169" i="13" s="1"/>
  <c r="AR170" i="13" a="1"/>
  <c r="AR170" i="13" s="1"/>
  <c r="AR171" i="13" a="1"/>
  <c r="AR171" i="13" s="1"/>
  <c r="AR172" i="13" a="1"/>
  <c r="AR172" i="13" s="1"/>
  <c r="AR173" i="13" a="1"/>
  <c r="AR173" i="13" s="1"/>
  <c r="AR174" i="13" a="1"/>
  <c r="AR174" i="13" s="1"/>
  <c r="AR175" i="13" a="1"/>
  <c r="AR175" i="13" s="1"/>
  <c r="AR176" i="13" a="1"/>
  <c r="AR176" i="13" s="1"/>
  <c r="AR177" i="13" a="1"/>
  <c r="AR177" i="13" s="1"/>
  <c r="AR178" i="13" a="1"/>
  <c r="AR178" i="13" s="1"/>
  <c r="AR179" i="13" a="1"/>
  <c r="AR179" i="13" s="1"/>
  <c r="AR180" i="13" a="1"/>
  <c r="AR180" i="13" s="1"/>
  <c r="AR181" i="13" a="1"/>
  <c r="AR181" i="13" s="1"/>
  <c r="AR182" i="13" a="1"/>
  <c r="AR182" i="13" s="1"/>
  <c r="AR183" i="13" a="1"/>
  <c r="AR183" i="13" s="1"/>
  <c r="AR184" i="13" a="1"/>
  <c r="AR184" i="13" s="1"/>
  <c r="AR185" i="13" a="1"/>
  <c r="AR185" i="13" s="1"/>
  <c r="AR186" i="13" a="1"/>
  <c r="AR186" i="13" s="1"/>
  <c r="AR187" i="13" a="1"/>
  <c r="AR187" i="13" s="1"/>
  <c r="AR188" i="13" a="1"/>
  <c r="AR188" i="13" s="1"/>
  <c r="AR189" i="13" a="1"/>
  <c r="AR189" i="13" s="1"/>
  <c r="AR190" i="13" a="1"/>
  <c r="AR190" i="13" s="1"/>
  <c r="AR191" i="13" a="1"/>
  <c r="AR191" i="13" s="1"/>
  <c r="AR192" i="13" a="1"/>
  <c r="AR192" i="13" s="1"/>
  <c r="AR193" i="13" a="1"/>
  <c r="AR193" i="13" s="1"/>
  <c r="AR194" i="13" a="1"/>
  <c r="AR194" i="13" s="1"/>
  <c r="AR195" i="13" a="1"/>
  <c r="AR195" i="13" s="1"/>
  <c r="AR196" i="13" a="1"/>
  <c r="AR196" i="13" s="1"/>
  <c r="AR197" i="13" a="1"/>
  <c r="AR197" i="13" s="1"/>
  <c r="AR198" i="13" a="1"/>
  <c r="AR198" i="13" s="1"/>
  <c r="AR199" i="13" a="1"/>
  <c r="AR199" i="13" s="1"/>
  <c r="AR200" i="13" a="1"/>
  <c r="AR200" i="13" s="1"/>
  <c r="AR201" i="13" a="1"/>
  <c r="AR201" i="13" s="1"/>
  <c r="AR202" i="13" a="1"/>
  <c r="AR202" i="13" s="1"/>
  <c r="AR203" i="13" a="1"/>
  <c r="AR203" i="13" s="1"/>
  <c r="AR204" i="13" a="1"/>
  <c r="AR204" i="13" s="1"/>
  <c r="AR205" i="13" a="1"/>
  <c r="AR205" i="13" s="1"/>
  <c r="AR206" i="13" a="1"/>
  <c r="AR206" i="13" s="1"/>
  <c r="AR207" i="13" a="1"/>
  <c r="AR207" i="13" s="1"/>
  <c r="AR208" i="13" a="1"/>
  <c r="AR208" i="13" s="1"/>
  <c r="AR209" i="13" a="1"/>
  <c r="AR209" i="13" s="1"/>
  <c r="AR210" i="13" a="1"/>
  <c r="AR210" i="13" s="1"/>
  <c r="AR211" i="13" a="1"/>
  <c r="AR211" i="13" s="1"/>
  <c r="AR212" i="13" a="1"/>
  <c r="AR212" i="13" s="1"/>
  <c r="AR213" i="13" a="1"/>
  <c r="AR213" i="13" s="1"/>
  <c r="AR214" i="13" a="1"/>
  <c r="AR214" i="13" s="1"/>
  <c r="AR215" i="13" a="1"/>
  <c r="AR215" i="13" s="1"/>
  <c r="AR216" i="13" a="1"/>
  <c r="AR216" i="13" s="1"/>
  <c r="AR217" i="13" a="1"/>
  <c r="AR217" i="13" s="1"/>
  <c r="AR218" i="13" a="1"/>
  <c r="AR218" i="13" s="1"/>
  <c r="AR219" i="13" a="1"/>
  <c r="AR219" i="13" s="1"/>
  <c r="AR220" i="13" a="1"/>
  <c r="AR220" i="13" s="1"/>
  <c r="AR221" i="13" a="1"/>
  <c r="AR221" i="13" s="1"/>
  <c r="AR222" i="13" a="1"/>
  <c r="AR222" i="13" s="1"/>
  <c r="AR223" i="13" a="1"/>
  <c r="AR223" i="13" s="1"/>
  <c r="AR224" i="13" a="1"/>
  <c r="AR224" i="13" s="1"/>
  <c r="AR225" i="13" a="1"/>
  <c r="AR225" i="13" s="1"/>
  <c r="AR226" i="13" a="1"/>
  <c r="AR226" i="13" s="1"/>
  <c r="AR227" i="13" a="1"/>
  <c r="AR227" i="13" s="1"/>
  <c r="AR228" i="13" a="1"/>
  <c r="AR228" i="13" s="1"/>
  <c r="AR229" i="13" a="1"/>
  <c r="AR229" i="13" s="1"/>
  <c r="AR230" i="13" a="1"/>
  <c r="AR230" i="13" s="1"/>
  <c r="AR231" i="13" a="1"/>
  <c r="AR231" i="13" s="1"/>
  <c r="AR232" i="13" a="1"/>
  <c r="AR232" i="13" s="1"/>
  <c r="AR233" i="13" a="1"/>
  <c r="AR233" i="13" s="1"/>
  <c r="AR234" i="13" a="1"/>
  <c r="AR234" i="13" s="1"/>
  <c r="AR235" i="13" a="1"/>
  <c r="AR235" i="13" s="1"/>
  <c r="AR236" i="13" a="1"/>
  <c r="AR236" i="13" s="1"/>
  <c r="AR237" i="13" a="1"/>
  <c r="AR237" i="13" s="1"/>
  <c r="AR238" i="13" a="1"/>
  <c r="AR238" i="13" s="1"/>
  <c r="AR239" i="13" a="1"/>
  <c r="AR239" i="13" s="1"/>
  <c r="AR240" i="13" a="1"/>
  <c r="AR240" i="13" s="1"/>
  <c r="AR241" i="13" a="1"/>
  <c r="AR241" i="13" s="1"/>
  <c r="AR242" i="13" a="1"/>
  <c r="AR242" i="13" s="1"/>
  <c r="AR243" i="13" a="1"/>
  <c r="AR243" i="13" s="1"/>
  <c r="AR244" i="13" a="1"/>
  <c r="AR244" i="13" s="1"/>
  <c r="AR245" i="13" a="1"/>
  <c r="AR245" i="13" s="1"/>
  <c r="AR246" i="13" a="1"/>
  <c r="AR246" i="13" s="1"/>
  <c r="AR247" i="13" a="1"/>
  <c r="AR247" i="13" s="1"/>
  <c r="AR248" i="13" a="1"/>
  <c r="AR248" i="13" s="1"/>
  <c r="AR249" i="13" a="1"/>
  <c r="AR249" i="13" s="1"/>
  <c r="AR250" i="13" a="1"/>
  <c r="AR250" i="13" s="1"/>
  <c r="AR251" i="13" a="1"/>
  <c r="AR251" i="13" s="1"/>
  <c r="AR252" i="13" a="1"/>
  <c r="AR252" i="13" s="1"/>
  <c r="AR253" i="13" a="1"/>
  <c r="AR253" i="13" s="1"/>
  <c r="AR254" i="13" a="1"/>
  <c r="AR254" i="13" s="1"/>
  <c r="AR255" i="13" a="1"/>
  <c r="AR255" i="13" s="1"/>
  <c r="AR256" i="13" a="1"/>
  <c r="AR256" i="13" s="1"/>
  <c r="AR257" i="13" a="1"/>
  <c r="AR257" i="13" s="1"/>
  <c r="AR258" i="13" a="1"/>
  <c r="AR258" i="13" s="1"/>
  <c r="AR259" i="13" a="1"/>
  <c r="AR259" i="13" s="1"/>
  <c r="AR3" i="13" a="1"/>
  <c r="AR3" i="13" s="1"/>
  <c r="AQ4" i="13" a="1"/>
  <c r="AQ4" i="13" s="1"/>
  <c r="AQ5" i="13" a="1"/>
  <c r="AQ5" i="13" s="1"/>
  <c r="AQ6" i="13" a="1"/>
  <c r="AQ6" i="13" s="1"/>
  <c r="AQ7" i="13" a="1"/>
  <c r="AQ7" i="13" s="1"/>
  <c r="AQ8" i="13" a="1"/>
  <c r="AQ8" i="13" s="1"/>
  <c r="AQ9" i="13" a="1"/>
  <c r="AQ9" i="13" s="1"/>
  <c r="AQ10" i="13" a="1"/>
  <c r="AQ10" i="13" s="1"/>
  <c r="AQ11" i="13" a="1"/>
  <c r="AQ11" i="13" s="1"/>
  <c r="AQ12" i="13" a="1"/>
  <c r="AQ12" i="13" s="1"/>
  <c r="AQ13" i="13" a="1"/>
  <c r="AQ13" i="13" s="1"/>
  <c r="AQ14" i="13" a="1"/>
  <c r="AQ14" i="13" s="1"/>
  <c r="AQ15" i="13" a="1"/>
  <c r="AQ15" i="13" s="1"/>
  <c r="AQ16" i="13" a="1"/>
  <c r="AQ16" i="13" s="1"/>
  <c r="AQ17" i="13" a="1"/>
  <c r="AQ17" i="13" s="1"/>
  <c r="AQ18" i="13" a="1"/>
  <c r="AQ18" i="13" s="1"/>
  <c r="AQ19" i="13" a="1"/>
  <c r="AQ19" i="13" s="1"/>
  <c r="AQ20" i="13" a="1"/>
  <c r="AQ20" i="13" s="1"/>
  <c r="AQ21" i="13" a="1"/>
  <c r="AQ21" i="13" s="1"/>
  <c r="AQ22" i="13" a="1"/>
  <c r="AQ22" i="13" s="1"/>
  <c r="AQ23" i="13" a="1"/>
  <c r="AQ23" i="13" s="1"/>
  <c r="AQ24" i="13" a="1"/>
  <c r="AQ24" i="13" s="1"/>
  <c r="AQ25" i="13" a="1"/>
  <c r="AQ25" i="13" s="1"/>
  <c r="AQ26" i="13" a="1"/>
  <c r="AQ26" i="13" s="1"/>
  <c r="AQ27" i="13" a="1"/>
  <c r="AQ27" i="13" s="1"/>
  <c r="AQ28" i="13" a="1"/>
  <c r="AQ28" i="13" s="1"/>
  <c r="AQ29" i="13" a="1"/>
  <c r="AQ29" i="13" s="1"/>
  <c r="AQ30" i="13" a="1"/>
  <c r="AQ30" i="13" s="1"/>
  <c r="AQ31" i="13" a="1"/>
  <c r="AQ31" i="13" s="1"/>
  <c r="AQ32" i="13" a="1"/>
  <c r="AQ32" i="13" s="1"/>
  <c r="AQ33" i="13" a="1"/>
  <c r="AQ33" i="13" s="1"/>
  <c r="AQ34" i="13" a="1"/>
  <c r="AQ34" i="13" s="1"/>
  <c r="AQ35" i="13" a="1"/>
  <c r="AQ35" i="13" s="1"/>
  <c r="AQ36" i="13" a="1"/>
  <c r="AQ36" i="13" s="1"/>
  <c r="AQ37" i="13" a="1"/>
  <c r="AQ37" i="13" s="1"/>
  <c r="AQ38" i="13" a="1"/>
  <c r="AQ38" i="13" s="1"/>
  <c r="AQ39" i="13" a="1"/>
  <c r="AQ39" i="13" s="1"/>
  <c r="AQ40" i="13" a="1"/>
  <c r="AQ40" i="13" s="1"/>
  <c r="AQ41" i="13" a="1"/>
  <c r="AQ41" i="13" s="1"/>
  <c r="AQ42" i="13" a="1"/>
  <c r="AQ42" i="13" s="1"/>
  <c r="AQ43" i="13" a="1"/>
  <c r="AQ43" i="13" s="1"/>
  <c r="AQ44" i="13" a="1"/>
  <c r="AQ44" i="13" s="1"/>
  <c r="AQ45" i="13" a="1"/>
  <c r="AQ45" i="13" s="1"/>
  <c r="AQ46" i="13" a="1"/>
  <c r="AQ46" i="13" s="1"/>
  <c r="AQ47" i="13" a="1"/>
  <c r="AQ47" i="13" s="1"/>
  <c r="AQ48" i="13" a="1"/>
  <c r="AQ48" i="13" s="1"/>
  <c r="AQ49" i="13" a="1"/>
  <c r="AQ49" i="13" s="1"/>
  <c r="AQ50" i="13" a="1"/>
  <c r="AQ50" i="13" s="1"/>
  <c r="AQ51" i="13" a="1"/>
  <c r="AQ51" i="13" s="1"/>
  <c r="AQ52" i="13" a="1"/>
  <c r="AQ52" i="13" s="1"/>
  <c r="AQ53" i="13" a="1"/>
  <c r="AQ53" i="13" s="1"/>
  <c r="AQ54" i="13" a="1"/>
  <c r="AQ54" i="13" s="1"/>
  <c r="AQ55" i="13" a="1"/>
  <c r="AQ55" i="13" s="1"/>
  <c r="AQ56" i="13" a="1"/>
  <c r="AQ56" i="13" s="1"/>
  <c r="AQ57" i="13" a="1"/>
  <c r="AQ57" i="13" s="1"/>
  <c r="AQ58" i="13" a="1"/>
  <c r="AQ58" i="13" s="1"/>
  <c r="AQ59" i="13" a="1"/>
  <c r="AQ59" i="13" s="1"/>
  <c r="AQ60" i="13" a="1"/>
  <c r="AQ60" i="13" s="1"/>
  <c r="AQ61" i="13" a="1"/>
  <c r="AQ61" i="13" s="1"/>
  <c r="AQ62" i="13" a="1"/>
  <c r="AQ62" i="13" s="1"/>
  <c r="AQ63" i="13" a="1"/>
  <c r="AQ63" i="13" s="1"/>
  <c r="AQ64" i="13" a="1"/>
  <c r="AQ64" i="13" s="1"/>
  <c r="AQ65" i="13" a="1"/>
  <c r="AQ65" i="13" s="1"/>
  <c r="AQ66" i="13" a="1"/>
  <c r="AQ66" i="13" s="1"/>
  <c r="AQ67" i="13" a="1"/>
  <c r="AQ67" i="13" s="1"/>
  <c r="AQ68" i="13" a="1"/>
  <c r="AQ68" i="13" s="1"/>
  <c r="AQ69" i="13" a="1"/>
  <c r="AQ69" i="13" s="1"/>
  <c r="AQ70" i="13" a="1"/>
  <c r="AQ70" i="13" s="1"/>
  <c r="AQ71" i="13" a="1"/>
  <c r="AQ71" i="13" s="1"/>
  <c r="AQ72" i="13" a="1"/>
  <c r="AQ72" i="13" s="1"/>
  <c r="AQ73" i="13" a="1"/>
  <c r="AQ73" i="13" s="1"/>
  <c r="AQ74" i="13" a="1"/>
  <c r="AQ74" i="13" s="1"/>
  <c r="AQ75" i="13" a="1"/>
  <c r="AQ75" i="13" s="1"/>
  <c r="AQ76" i="13" a="1"/>
  <c r="AQ76" i="13" s="1"/>
  <c r="AQ77" i="13" a="1"/>
  <c r="AQ77" i="13" s="1"/>
  <c r="AQ78" i="13" a="1"/>
  <c r="AQ78" i="13" s="1"/>
  <c r="AQ79" i="13" a="1"/>
  <c r="AQ79" i="13" s="1"/>
  <c r="AQ80" i="13" a="1"/>
  <c r="AQ80" i="13" s="1"/>
  <c r="AQ81" i="13" a="1"/>
  <c r="AQ81" i="13" s="1"/>
  <c r="AQ82" i="13" a="1"/>
  <c r="AQ82" i="13" s="1"/>
  <c r="AQ83" i="13" a="1"/>
  <c r="AQ83" i="13" s="1"/>
  <c r="AQ84" i="13" a="1"/>
  <c r="AQ84" i="13" s="1"/>
  <c r="AQ85" i="13" a="1"/>
  <c r="AQ85" i="13" s="1"/>
  <c r="AQ86" i="13" a="1"/>
  <c r="AQ86" i="13" s="1"/>
  <c r="AQ87" i="13" a="1"/>
  <c r="AQ87" i="13" s="1"/>
  <c r="AQ88" i="13" a="1"/>
  <c r="AQ88" i="13" s="1"/>
  <c r="AQ89" i="13" a="1"/>
  <c r="AQ89" i="13" s="1"/>
  <c r="AQ90" i="13" a="1"/>
  <c r="AQ90" i="13" s="1"/>
  <c r="AQ91" i="13" a="1"/>
  <c r="AQ91" i="13" s="1"/>
  <c r="AQ92" i="13" a="1"/>
  <c r="AQ92" i="13" s="1"/>
  <c r="AQ93" i="13" a="1"/>
  <c r="AQ93" i="13" s="1"/>
  <c r="AQ94" i="13" a="1"/>
  <c r="AQ94" i="13" s="1"/>
  <c r="AQ95" i="13" a="1"/>
  <c r="AQ95" i="13" s="1"/>
  <c r="AQ96" i="13" a="1"/>
  <c r="AQ96" i="13" s="1"/>
  <c r="AQ97" i="13" a="1"/>
  <c r="AQ97" i="13" s="1"/>
  <c r="AQ98" i="13" a="1"/>
  <c r="AQ98" i="13" s="1"/>
  <c r="AQ99" i="13" a="1"/>
  <c r="AQ99" i="13" s="1"/>
  <c r="AQ100" i="13" a="1"/>
  <c r="AQ100" i="13" s="1"/>
  <c r="AQ101" i="13" a="1"/>
  <c r="AQ101" i="13" s="1"/>
  <c r="AQ102" i="13" a="1"/>
  <c r="AQ102" i="13" s="1"/>
  <c r="AQ103" i="13" a="1"/>
  <c r="AQ103" i="13" s="1"/>
  <c r="AQ104" i="13" a="1"/>
  <c r="AQ104" i="13" s="1"/>
  <c r="AQ105" i="13" a="1"/>
  <c r="AQ105" i="13" s="1"/>
  <c r="AQ106" i="13" a="1"/>
  <c r="AQ106" i="13" s="1"/>
  <c r="AQ107" i="13" a="1"/>
  <c r="AQ107" i="13" s="1"/>
  <c r="AQ108" i="13" a="1"/>
  <c r="AQ108" i="13" s="1"/>
  <c r="AQ109" i="13" a="1"/>
  <c r="AQ109" i="13" s="1"/>
  <c r="AQ110" i="13" a="1"/>
  <c r="AQ110" i="13" s="1"/>
  <c r="AQ111" i="13" a="1"/>
  <c r="AQ111" i="13" s="1"/>
  <c r="AQ112" i="13" a="1"/>
  <c r="AQ112" i="13" s="1"/>
  <c r="AQ113" i="13" a="1"/>
  <c r="AQ113" i="13" s="1"/>
  <c r="AQ114" i="13" a="1"/>
  <c r="AQ114" i="13" s="1"/>
  <c r="AQ115" i="13" a="1"/>
  <c r="AQ115" i="13" s="1"/>
  <c r="AQ116" i="13" a="1"/>
  <c r="AQ116" i="13" s="1"/>
  <c r="AQ117" i="13" a="1"/>
  <c r="AQ117" i="13" s="1"/>
  <c r="AQ118" i="13" a="1"/>
  <c r="AQ118" i="13" s="1"/>
  <c r="AQ119" i="13" a="1"/>
  <c r="AQ119" i="13" s="1"/>
  <c r="AQ120" i="13" a="1"/>
  <c r="AQ120" i="13" s="1"/>
  <c r="AQ121" i="13" a="1"/>
  <c r="AQ121" i="13" s="1"/>
  <c r="AQ122" i="13" a="1"/>
  <c r="AQ122" i="13" s="1"/>
  <c r="AQ123" i="13" a="1"/>
  <c r="AQ123" i="13" s="1"/>
  <c r="AQ124" i="13" a="1"/>
  <c r="AQ124" i="13" s="1"/>
  <c r="AQ125" i="13" a="1"/>
  <c r="AQ125" i="13" s="1"/>
  <c r="AQ126" i="13" a="1"/>
  <c r="AQ126" i="13" s="1"/>
  <c r="AQ127" i="13" a="1"/>
  <c r="AQ127" i="13" s="1"/>
  <c r="AQ128" i="13" a="1"/>
  <c r="AQ128" i="13" s="1"/>
  <c r="AQ129" i="13" a="1"/>
  <c r="AQ129" i="13" s="1"/>
  <c r="AQ130" i="13" a="1"/>
  <c r="AQ130" i="13" s="1"/>
  <c r="AQ131" i="13" a="1"/>
  <c r="AQ131" i="13" s="1"/>
  <c r="AQ132" i="13" a="1"/>
  <c r="AQ132" i="13" s="1"/>
  <c r="AQ133" i="13" a="1"/>
  <c r="AQ133" i="13" s="1"/>
  <c r="AQ134" i="13" a="1"/>
  <c r="AQ134" i="13" s="1"/>
  <c r="AQ135" i="13" a="1"/>
  <c r="AQ135" i="13" s="1"/>
  <c r="AQ136" i="13" a="1"/>
  <c r="AQ136" i="13" s="1"/>
  <c r="AQ137" i="13" a="1"/>
  <c r="AQ137" i="13" s="1"/>
  <c r="AQ138" i="13" a="1"/>
  <c r="AQ138" i="13" s="1"/>
  <c r="AQ139" i="13" a="1"/>
  <c r="AQ139" i="13" s="1"/>
  <c r="AQ140" i="13" a="1"/>
  <c r="AQ140" i="13" s="1"/>
  <c r="AQ141" i="13" a="1"/>
  <c r="AQ141" i="13" s="1"/>
  <c r="AQ142" i="13" a="1"/>
  <c r="AQ142" i="13" s="1"/>
  <c r="AQ143" i="13" a="1"/>
  <c r="AQ143" i="13" s="1"/>
  <c r="AQ144" i="13" a="1"/>
  <c r="AQ144" i="13" s="1"/>
  <c r="AQ145" i="13" a="1"/>
  <c r="AQ145" i="13" s="1"/>
  <c r="AQ146" i="13" a="1"/>
  <c r="AQ146" i="13" s="1"/>
  <c r="AQ147" i="13" a="1"/>
  <c r="AQ147" i="13" s="1"/>
  <c r="AQ148" i="13" a="1"/>
  <c r="AQ148" i="13" s="1"/>
  <c r="AQ149" i="13" a="1"/>
  <c r="AQ149" i="13" s="1"/>
  <c r="AQ150" i="13" a="1"/>
  <c r="AQ150" i="13" s="1"/>
  <c r="AQ151" i="13" a="1"/>
  <c r="AQ151" i="13" s="1"/>
  <c r="AQ152" i="13" a="1"/>
  <c r="AQ152" i="13" s="1"/>
  <c r="AQ153" i="13" a="1"/>
  <c r="AQ153" i="13" s="1"/>
  <c r="AQ154" i="13" a="1"/>
  <c r="AQ154" i="13" s="1"/>
  <c r="AQ155" i="13" a="1"/>
  <c r="AQ155" i="13" s="1"/>
  <c r="AQ156" i="13" a="1"/>
  <c r="AQ156" i="13" s="1"/>
  <c r="AQ157" i="13" a="1"/>
  <c r="AQ157" i="13" s="1"/>
  <c r="AQ158" i="13" a="1"/>
  <c r="AQ158" i="13" s="1"/>
  <c r="AQ159" i="13" a="1"/>
  <c r="AQ159" i="13" s="1"/>
  <c r="AQ160" i="13" a="1"/>
  <c r="AQ160" i="13" s="1"/>
  <c r="AQ161" i="13" a="1"/>
  <c r="AQ161" i="13" s="1"/>
  <c r="AQ162" i="13" a="1"/>
  <c r="AQ162" i="13" s="1"/>
  <c r="AQ163" i="13" a="1"/>
  <c r="AQ163" i="13" s="1"/>
  <c r="AQ164" i="13" a="1"/>
  <c r="AQ164" i="13" s="1"/>
  <c r="AQ165" i="13" a="1"/>
  <c r="AQ165" i="13" s="1"/>
  <c r="AQ166" i="13" a="1"/>
  <c r="AQ166" i="13" s="1"/>
  <c r="AQ167" i="13" a="1"/>
  <c r="AQ167" i="13" s="1"/>
  <c r="AQ168" i="13" a="1"/>
  <c r="AQ168" i="13" s="1"/>
  <c r="AQ169" i="13" a="1"/>
  <c r="AQ169" i="13" s="1"/>
  <c r="AQ170" i="13" a="1"/>
  <c r="AQ170" i="13" s="1"/>
  <c r="AQ171" i="13" a="1"/>
  <c r="AQ171" i="13" s="1"/>
  <c r="AQ172" i="13" a="1"/>
  <c r="AQ172" i="13" s="1"/>
  <c r="AQ173" i="13" a="1"/>
  <c r="AQ173" i="13" s="1"/>
  <c r="AQ174" i="13" a="1"/>
  <c r="AQ174" i="13" s="1"/>
  <c r="AQ175" i="13" a="1"/>
  <c r="AQ175" i="13" s="1"/>
  <c r="AQ176" i="13" a="1"/>
  <c r="AQ176" i="13" s="1"/>
  <c r="AQ177" i="13" a="1"/>
  <c r="AQ177" i="13" s="1"/>
  <c r="AQ178" i="13" a="1"/>
  <c r="AQ178" i="13" s="1"/>
  <c r="AQ179" i="13" a="1"/>
  <c r="AQ179" i="13" s="1"/>
  <c r="AQ180" i="13" a="1"/>
  <c r="AQ180" i="13" s="1"/>
  <c r="AQ181" i="13" a="1"/>
  <c r="AQ181" i="13" s="1"/>
  <c r="AQ182" i="13" a="1"/>
  <c r="AQ182" i="13" s="1"/>
  <c r="AQ183" i="13" a="1"/>
  <c r="AQ183" i="13" s="1"/>
  <c r="AQ184" i="13" a="1"/>
  <c r="AQ184" i="13" s="1"/>
  <c r="AQ185" i="13" a="1"/>
  <c r="AQ185" i="13" s="1"/>
  <c r="AQ186" i="13" a="1"/>
  <c r="AQ186" i="13" s="1"/>
  <c r="AQ187" i="13" a="1"/>
  <c r="AQ187" i="13" s="1"/>
  <c r="AQ188" i="13" a="1"/>
  <c r="AQ188" i="13" s="1"/>
  <c r="AQ189" i="13" a="1"/>
  <c r="AQ189" i="13" s="1"/>
  <c r="AQ190" i="13" a="1"/>
  <c r="AQ190" i="13" s="1"/>
  <c r="AQ191" i="13" a="1"/>
  <c r="AQ191" i="13" s="1"/>
  <c r="AQ192" i="13" a="1"/>
  <c r="AQ192" i="13" s="1"/>
  <c r="AQ193" i="13" a="1"/>
  <c r="AQ193" i="13" s="1"/>
  <c r="AQ194" i="13" a="1"/>
  <c r="AQ194" i="13" s="1"/>
  <c r="AQ195" i="13" a="1"/>
  <c r="AQ195" i="13" s="1"/>
  <c r="AQ196" i="13" a="1"/>
  <c r="AQ196" i="13" s="1"/>
  <c r="AQ197" i="13" a="1"/>
  <c r="AQ197" i="13" s="1"/>
  <c r="AQ198" i="13" a="1"/>
  <c r="AQ198" i="13" s="1"/>
  <c r="AQ199" i="13" a="1"/>
  <c r="AQ199" i="13" s="1"/>
  <c r="AQ200" i="13" a="1"/>
  <c r="AQ200" i="13" s="1"/>
  <c r="AQ201" i="13" a="1"/>
  <c r="AQ201" i="13" s="1"/>
  <c r="AQ202" i="13" a="1"/>
  <c r="AQ202" i="13" s="1"/>
  <c r="AQ203" i="13" a="1"/>
  <c r="AQ203" i="13" s="1"/>
  <c r="AQ204" i="13" a="1"/>
  <c r="AQ204" i="13" s="1"/>
  <c r="AQ205" i="13" a="1"/>
  <c r="AQ205" i="13" s="1"/>
  <c r="AQ206" i="13" a="1"/>
  <c r="AQ206" i="13" s="1"/>
  <c r="AQ207" i="13" a="1"/>
  <c r="AQ207" i="13" s="1"/>
  <c r="AQ208" i="13" a="1"/>
  <c r="AQ208" i="13" s="1"/>
  <c r="AQ209" i="13" a="1"/>
  <c r="AQ209" i="13" s="1"/>
  <c r="AQ210" i="13" a="1"/>
  <c r="AQ210" i="13" s="1"/>
  <c r="AQ211" i="13" a="1"/>
  <c r="AQ211" i="13" s="1"/>
  <c r="AQ212" i="13" a="1"/>
  <c r="AQ212" i="13" s="1"/>
  <c r="AQ213" i="13" a="1"/>
  <c r="AQ213" i="13" s="1"/>
  <c r="AQ214" i="13" a="1"/>
  <c r="AQ214" i="13" s="1"/>
  <c r="AQ215" i="13" a="1"/>
  <c r="AQ215" i="13" s="1"/>
  <c r="AQ216" i="13" a="1"/>
  <c r="AQ216" i="13" s="1"/>
  <c r="AQ217" i="13" a="1"/>
  <c r="AQ217" i="13" s="1"/>
  <c r="AQ218" i="13" a="1"/>
  <c r="AQ218" i="13" s="1"/>
  <c r="AQ219" i="13" a="1"/>
  <c r="AQ219" i="13" s="1"/>
  <c r="AQ220" i="13" a="1"/>
  <c r="AQ220" i="13" s="1"/>
  <c r="AQ221" i="13" a="1"/>
  <c r="AQ221" i="13" s="1"/>
  <c r="AQ222" i="13" a="1"/>
  <c r="AQ222" i="13" s="1"/>
  <c r="AQ223" i="13" a="1"/>
  <c r="AQ223" i="13" s="1"/>
  <c r="AQ224" i="13" a="1"/>
  <c r="AQ224" i="13" s="1"/>
  <c r="AQ225" i="13" a="1"/>
  <c r="AQ225" i="13" s="1"/>
  <c r="AQ226" i="13" a="1"/>
  <c r="AQ226" i="13" s="1"/>
  <c r="AQ227" i="13" a="1"/>
  <c r="AQ227" i="13" s="1"/>
  <c r="AQ228" i="13" a="1"/>
  <c r="AQ228" i="13" s="1"/>
  <c r="AQ229" i="13" a="1"/>
  <c r="AQ229" i="13" s="1"/>
  <c r="AQ230" i="13" a="1"/>
  <c r="AQ230" i="13" s="1"/>
  <c r="AQ231" i="13" a="1"/>
  <c r="AQ231" i="13" s="1"/>
  <c r="AQ232" i="13" a="1"/>
  <c r="AQ232" i="13" s="1"/>
  <c r="AQ233" i="13" a="1"/>
  <c r="AQ233" i="13" s="1"/>
  <c r="AQ234" i="13" a="1"/>
  <c r="AQ234" i="13" s="1"/>
  <c r="AQ235" i="13" a="1"/>
  <c r="AQ235" i="13" s="1"/>
  <c r="AQ236" i="13" a="1"/>
  <c r="AQ236" i="13" s="1"/>
  <c r="AQ237" i="13" a="1"/>
  <c r="AQ237" i="13" s="1"/>
  <c r="AQ238" i="13" a="1"/>
  <c r="AQ238" i="13" s="1"/>
  <c r="AQ239" i="13" a="1"/>
  <c r="AQ239" i="13" s="1"/>
  <c r="AQ240" i="13" a="1"/>
  <c r="AQ240" i="13" s="1"/>
  <c r="AQ241" i="13" a="1"/>
  <c r="AQ241" i="13" s="1"/>
  <c r="AQ242" i="13" a="1"/>
  <c r="AQ242" i="13" s="1"/>
  <c r="AQ243" i="13" a="1"/>
  <c r="AQ243" i="13" s="1"/>
  <c r="AQ244" i="13" a="1"/>
  <c r="AQ244" i="13" s="1"/>
  <c r="AQ245" i="13" a="1"/>
  <c r="AQ245" i="13" s="1"/>
  <c r="AQ246" i="13" a="1"/>
  <c r="AQ246" i="13" s="1"/>
  <c r="AQ247" i="13" a="1"/>
  <c r="AQ247" i="13" s="1"/>
  <c r="AQ248" i="13" a="1"/>
  <c r="AQ248" i="13" s="1"/>
  <c r="AQ249" i="13" a="1"/>
  <c r="AQ249" i="13" s="1"/>
  <c r="AQ250" i="13" a="1"/>
  <c r="AQ250" i="13" s="1"/>
  <c r="AQ251" i="13" a="1"/>
  <c r="AQ251" i="13" s="1"/>
  <c r="AQ252" i="13" a="1"/>
  <c r="AQ252" i="13" s="1"/>
  <c r="AQ253" i="13" a="1"/>
  <c r="AQ253" i="13" s="1"/>
  <c r="AQ254" i="13" a="1"/>
  <c r="AQ254" i="13" s="1"/>
  <c r="AQ255" i="13" a="1"/>
  <c r="AQ255" i="13" s="1"/>
  <c r="AQ256" i="13" a="1"/>
  <c r="AQ256" i="13" s="1"/>
  <c r="AQ257" i="13" a="1"/>
  <c r="AQ257" i="13" s="1"/>
  <c r="AQ258" i="13" a="1"/>
  <c r="AQ258" i="13" s="1"/>
  <c r="AQ259" i="13" a="1"/>
  <c r="AQ259" i="13" s="1"/>
  <c r="AQ3" i="13" a="1"/>
  <c r="AQ3" i="13" s="1"/>
  <c r="AP4" i="13" a="1"/>
  <c r="AP4" i="13" s="1"/>
  <c r="AP5" i="13" a="1"/>
  <c r="AP5" i="13" s="1"/>
  <c r="AP6" i="13" a="1"/>
  <c r="AP6" i="13" s="1"/>
  <c r="AP7" i="13" a="1"/>
  <c r="AP7" i="13" s="1"/>
  <c r="AP8" i="13" a="1"/>
  <c r="AP8" i="13" s="1"/>
  <c r="AP9" i="13" a="1"/>
  <c r="AP9" i="13" s="1"/>
  <c r="AP10" i="13" a="1"/>
  <c r="AP10" i="13" s="1"/>
  <c r="AP11" i="13" a="1"/>
  <c r="AP11" i="13" s="1"/>
  <c r="AP12" i="13" a="1"/>
  <c r="AP12" i="13" s="1"/>
  <c r="AP13" i="13" a="1"/>
  <c r="AP13" i="13" s="1"/>
  <c r="AP14" i="13" a="1"/>
  <c r="AP14" i="13" s="1"/>
  <c r="AP15" i="13" a="1"/>
  <c r="AP15" i="13" s="1"/>
  <c r="AP16" i="13" a="1"/>
  <c r="AP16" i="13" s="1"/>
  <c r="AP17" i="13" a="1"/>
  <c r="AP17" i="13" s="1"/>
  <c r="AP18" i="13" a="1"/>
  <c r="AP18" i="13" s="1"/>
  <c r="AP19" i="13" a="1"/>
  <c r="AP19" i="13" s="1"/>
  <c r="AP20" i="13" a="1"/>
  <c r="AP20" i="13" s="1"/>
  <c r="AP21" i="13" a="1"/>
  <c r="AP21" i="13" s="1"/>
  <c r="AP22" i="13" a="1"/>
  <c r="AP22" i="13" s="1"/>
  <c r="AP23" i="13" a="1"/>
  <c r="AP23" i="13" s="1"/>
  <c r="AP24" i="13" a="1"/>
  <c r="AP24" i="13" s="1"/>
  <c r="AP25" i="13" a="1"/>
  <c r="AP25" i="13" s="1"/>
  <c r="AP26" i="13" a="1"/>
  <c r="AP26" i="13" s="1"/>
  <c r="AP27" i="13" a="1"/>
  <c r="AP27" i="13" s="1"/>
  <c r="AP28" i="13" a="1"/>
  <c r="AP28" i="13" s="1"/>
  <c r="AP29" i="13" a="1"/>
  <c r="AP29" i="13" s="1"/>
  <c r="AP30" i="13" a="1"/>
  <c r="AP30" i="13" s="1"/>
  <c r="AP31" i="13" a="1"/>
  <c r="AP31" i="13" s="1"/>
  <c r="AP32" i="13" a="1"/>
  <c r="AP32" i="13" s="1"/>
  <c r="AP33" i="13" a="1"/>
  <c r="AP33" i="13" s="1"/>
  <c r="AP34" i="13" a="1"/>
  <c r="AP34" i="13" s="1"/>
  <c r="AP35" i="13" a="1"/>
  <c r="AP35" i="13" s="1"/>
  <c r="AP36" i="13" a="1"/>
  <c r="AP36" i="13" s="1"/>
  <c r="AP37" i="13" a="1"/>
  <c r="AP37" i="13" s="1"/>
  <c r="AP38" i="13" a="1"/>
  <c r="AP38" i="13" s="1"/>
  <c r="AP39" i="13" a="1"/>
  <c r="AP39" i="13" s="1"/>
  <c r="AP40" i="13" a="1"/>
  <c r="AP40" i="13" s="1"/>
  <c r="AP41" i="13" a="1"/>
  <c r="AP41" i="13" s="1"/>
  <c r="AP42" i="13" a="1"/>
  <c r="AP42" i="13" s="1"/>
  <c r="AP43" i="13" a="1"/>
  <c r="AP43" i="13" s="1"/>
  <c r="AP44" i="13" a="1"/>
  <c r="AP44" i="13" s="1"/>
  <c r="AP45" i="13" a="1"/>
  <c r="AP45" i="13" s="1"/>
  <c r="AP46" i="13" a="1"/>
  <c r="AP46" i="13" s="1"/>
  <c r="AP47" i="13" a="1"/>
  <c r="AP47" i="13" s="1"/>
  <c r="AP48" i="13" a="1"/>
  <c r="AP48" i="13" s="1"/>
  <c r="AP49" i="13" a="1"/>
  <c r="AP49" i="13" s="1"/>
  <c r="AP50" i="13" a="1"/>
  <c r="AP50" i="13" s="1"/>
  <c r="AP51" i="13" a="1"/>
  <c r="AP51" i="13" s="1"/>
  <c r="AP52" i="13" a="1"/>
  <c r="AP52" i="13" s="1"/>
  <c r="AP53" i="13" a="1"/>
  <c r="AP53" i="13" s="1"/>
  <c r="AP54" i="13" a="1"/>
  <c r="AP54" i="13" s="1"/>
  <c r="AP55" i="13" a="1"/>
  <c r="AP55" i="13" s="1"/>
  <c r="AP56" i="13" a="1"/>
  <c r="AP56" i="13" s="1"/>
  <c r="AP57" i="13" a="1"/>
  <c r="AP57" i="13" s="1"/>
  <c r="AP58" i="13" a="1"/>
  <c r="AP58" i="13" s="1"/>
  <c r="AP59" i="13" a="1"/>
  <c r="AP59" i="13" s="1"/>
  <c r="AP60" i="13" a="1"/>
  <c r="AP60" i="13" s="1"/>
  <c r="AP61" i="13" a="1"/>
  <c r="AP61" i="13" s="1"/>
  <c r="AP62" i="13" a="1"/>
  <c r="AP62" i="13" s="1"/>
  <c r="AP63" i="13" a="1"/>
  <c r="AP63" i="13" s="1"/>
  <c r="AP64" i="13" a="1"/>
  <c r="AP64" i="13" s="1"/>
  <c r="AP65" i="13" a="1"/>
  <c r="AP65" i="13" s="1"/>
  <c r="AP66" i="13" a="1"/>
  <c r="AP66" i="13" s="1"/>
  <c r="AP67" i="13" a="1"/>
  <c r="AP67" i="13" s="1"/>
  <c r="AP68" i="13" a="1"/>
  <c r="AP68" i="13" s="1"/>
  <c r="AP69" i="13" a="1"/>
  <c r="AP69" i="13" s="1"/>
  <c r="AP70" i="13" a="1"/>
  <c r="AP70" i="13" s="1"/>
  <c r="AP71" i="13" a="1"/>
  <c r="AP71" i="13" s="1"/>
  <c r="AP72" i="13" a="1"/>
  <c r="AP72" i="13" s="1"/>
  <c r="AP73" i="13" a="1"/>
  <c r="AP73" i="13" s="1"/>
  <c r="AP74" i="13" a="1"/>
  <c r="AP74" i="13" s="1"/>
  <c r="AP75" i="13" a="1"/>
  <c r="AP75" i="13" s="1"/>
  <c r="AP76" i="13" a="1"/>
  <c r="AP76" i="13" s="1"/>
  <c r="AP77" i="13" a="1"/>
  <c r="AP77" i="13" s="1"/>
  <c r="AP78" i="13" a="1"/>
  <c r="AP78" i="13" s="1"/>
  <c r="AP79" i="13" a="1"/>
  <c r="AP79" i="13" s="1"/>
  <c r="AP80" i="13" a="1"/>
  <c r="AP80" i="13" s="1"/>
  <c r="AP81" i="13" a="1"/>
  <c r="AP81" i="13" s="1"/>
  <c r="AP82" i="13" a="1"/>
  <c r="AP82" i="13" s="1"/>
  <c r="AP83" i="13" a="1"/>
  <c r="AP83" i="13" s="1"/>
  <c r="AP84" i="13" a="1"/>
  <c r="AP84" i="13" s="1"/>
  <c r="AP85" i="13" a="1"/>
  <c r="AP85" i="13" s="1"/>
  <c r="AP86" i="13" a="1"/>
  <c r="AP86" i="13" s="1"/>
  <c r="AP87" i="13" a="1"/>
  <c r="AP87" i="13" s="1"/>
  <c r="AP88" i="13" a="1"/>
  <c r="AP88" i="13" s="1"/>
  <c r="AP89" i="13" a="1"/>
  <c r="AP89" i="13" s="1"/>
  <c r="AP90" i="13" a="1"/>
  <c r="AP90" i="13" s="1"/>
  <c r="AP91" i="13" a="1"/>
  <c r="AP91" i="13" s="1"/>
  <c r="AP92" i="13" a="1"/>
  <c r="AP92" i="13" s="1"/>
  <c r="AP93" i="13" a="1"/>
  <c r="AP93" i="13" s="1"/>
  <c r="AP94" i="13" a="1"/>
  <c r="AP94" i="13" s="1"/>
  <c r="AP95" i="13" a="1"/>
  <c r="AP95" i="13" s="1"/>
  <c r="AP96" i="13" a="1"/>
  <c r="AP96" i="13" s="1"/>
  <c r="AP97" i="13" a="1"/>
  <c r="AP97" i="13" s="1"/>
  <c r="AP98" i="13" a="1"/>
  <c r="AP98" i="13" s="1"/>
  <c r="AP99" i="13" a="1"/>
  <c r="AP99" i="13" s="1"/>
  <c r="AP100" i="13" a="1"/>
  <c r="AP100" i="13" s="1"/>
  <c r="AP101" i="13" a="1"/>
  <c r="AP101" i="13" s="1"/>
  <c r="AP102" i="13" a="1"/>
  <c r="AP102" i="13" s="1"/>
  <c r="AP103" i="13" a="1"/>
  <c r="AP103" i="13" s="1"/>
  <c r="AP104" i="13" a="1"/>
  <c r="AP104" i="13" s="1"/>
  <c r="AP105" i="13" a="1"/>
  <c r="AP105" i="13" s="1"/>
  <c r="AP106" i="13" a="1"/>
  <c r="AP106" i="13" s="1"/>
  <c r="AP107" i="13" a="1"/>
  <c r="AP107" i="13" s="1"/>
  <c r="AP108" i="13" a="1"/>
  <c r="AP108" i="13" s="1"/>
  <c r="AP109" i="13" a="1"/>
  <c r="AP109" i="13" s="1"/>
  <c r="AP110" i="13" a="1"/>
  <c r="AP110" i="13" s="1"/>
  <c r="AP111" i="13" a="1"/>
  <c r="AP111" i="13" s="1"/>
  <c r="AP112" i="13" a="1"/>
  <c r="AP112" i="13" s="1"/>
  <c r="AP113" i="13" a="1"/>
  <c r="AP113" i="13" s="1"/>
  <c r="AP114" i="13" a="1"/>
  <c r="AP114" i="13" s="1"/>
  <c r="AP115" i="13" a="1"/>
  <c r="AP115" i="13" s="1"/>
  <c r="AP116" i="13" a="1"/>
  <c r="AP116" i="13" s="1"/>
  <c r="AP117" i="13" a="1"/>
  <c r="AP117" i="13" s="1"/>
  <c r="AP118" i="13" a="1"/>
  <c r="AP118" i="13" s="1"/>
  <c r="AP119" i="13" a="1"/>
  <c r="AP119" i="13" s="1"/>
  <c r="AP120" i="13" a="1"/>
  <c r="AP120" i="13" s="1"/>
  <c r="AP121" i="13" a="1"/>
  <c r="AP121" i="13" s="1"/>
  <c r="AP122" i="13" a="1"/>
  <c r="AP122" i="13" s="1"/>
  <c r="AP123" i="13" a="1"/>
  <c r="AP123" i="13" s="1"/>
  <c r="AP124" i="13" a="1"/>
  <c r="AP124" i="13" s="1"/>
  <c r="AP125" i="13" a="1"/>
  <c r="AP125" i="13" s="1"/>
  <c r="AP126" i="13" a="1"/>
  <c r="AP126" i="13" s="1"/>
  <c r="AP127" i="13" a="1"/>
  <c r="AP127" i="13" s="1"/>
  <c r="AP128" i="13" a="1"/>
  <c r="AP128" i="13" s="1"/>
  <c r="AP129" i="13" a="1"/>
  <c r="AP129" i="13" s="1"/>
  <c r="AP130" i="13" a="1"/>
  <c r="AP130" i="13" s="1"/>
  <c r="AP131" i="13" a="1"/>
  <c r="AP131" i="13" s="1"/>
  <c r="AP132" i="13" a="1"/>
  <c r="AP132" i="13" s="1"/>
  <c r="AP133" i="13" a="1"/>
  <c r="AP133" i="13" s="1"/>
  <c r="AP134" i="13" a="1"/>
  <c r="AP134" i="13" s="1"/>
  <c r="AP135" i="13" a="1"/>
  <c r="AP135" i="13" s="1"/>
  <c r="AP136" i="13" a="1"/>
  <c r="AP136" i="13" s="1"/>
  <c r="AP137" i="13" a="1"/>
  <c r="AP137" i="13" s="1"/>
  <c r="AP138" i="13" a="1"/>
  <c r="AP138" i="13" s="1"/>
  <c r="AP139" i="13" a="1"/>
  <c r="AP139" i="13" s="1"/>
  <c r="AP140" i="13" a="1"/>
  <c r="AP140" i="13" s="1"/>
  <c r="AP141" i="13" a="1"/>
  <c r="AP141" i="13" s="1"/>
  <c r="AP142" i="13" a="1"/>
  <c r="AP142" i="13" s="1"/>
  <c r="AP143" i="13" a="1"/>
  <c r="AP143" i="13" s="1"/>
  <c r="AP144" i="13" a="1"/>
  <c r="AP144" i="13" s="1"/>
  <c r="AP145" i="13" a="1"/>
  <c r="AP145" i="13" s="1"/>
  <c r="AP146" i="13" a="1"/>
  <c r="AP146" i="13" s="1"/>
  <c r="AP147" i="13" a="1"/>
  <c r="AP147" i="13" s="1"/>
  <c r="AP148" i="13" a="1"/>
  <c r="AP148" i="13" s="1"/>
  <c r="AP149" i="13" a="1"/>
  <c r="AP149" i="13" s="1"/>
  <c r="AP150" i="13" a="1"/>
  <c r="AP150" i="13" s="1"/>
  <c r="AP151" i="13" a="1"/>
  <c r="AP151" i="13" s="1"/>
  <c r="AP152" i="13" a="1"/>
  <c r="AP152" i="13" s="1"/>
  <c r="AP153" i="13" a="1"/>
  <c r="AP153" i="13" s="1"/>
  <c r="AP154" i="13" a="1"/>
  <c r="AP154" i="13" s="1"/>
  <c r="AP155" i="13" a="1"/>
  <c r="AP155" i="13" s="1"/>
  <c r="AP156" i="13" a="1"/>
  <c r="AP156" i="13" s="1"/>
  <c r="AP157" i="13" a="1"/>
  <c r="AP157" i="13" s="1"/>
  <c r="AP158" i="13" a="1"/>
  <c r="AP158" i="13" s="1"/>
  <c r="AP159" i="13" a="1"/>
  <c r="AP159" i="13" s="1"/>
  <c r="AP160" i="13" a="1"/>
  <c r="AP160" i="13" s="1"/>
  <c r="AP161" i="13" a="1"/>
  <c r="AP161" i="13" s="1"/>
  <c r="AP162" i="13" a="1"/>
  <c r="AP162" i="13" s="1"/>
  <c r="AP163" i="13" a="1"/>
  <c r="AP163" i="13" s="1"/>
  <c r="AP164" i="13" a="1"/>
  <c r="AP164" i="13" s="1"/>
  <c r="AP165" i="13" a="1"/>
  <c r="AP165" i="13" s="1"/>
  <c r="AP166" i="13" a="1"/>
  <c r="AP166" i="13" s="1"/>
  <c r="AP167" i="13" a="1"/>
  <c r="AP167" i="13" s="1"/>
  <c r="AP168" i="13" a="1"/>
  <c r="AP168" i="13" s="1"/>
  <c r="AP169" i="13" a="1"/>
  <c r="AP169" i="13" s="1"/>
  <c r="AP170" i="13" a="1"/>
  <c r="AP170" i="13" s="1"/>
  <c r="AP171" i="13" a="1"/>
  <c r="AP171" i="13" s="1"/>
  <c r="AP172" i="13" a="1"/>
  <c r="AP172" i="13" s="1"/>
  <c r="AP173" i="13" a="1"/>
  <c r="AP173" i="13" s="1"/>
  <c r="AP174" i="13" a="1"/>
  <c r="AP174" i="13" s="1"/>
  <c r="AP175" i="13" a="1"/>
  <c r="AP175" i="13" s="1"/>
  <c r="AP176" i="13" a="1"/>
  <c r="AP176" i="13" s="1"/>
  <c r="AP177" i="13" a="1"/>
  <c r="AP177" i="13" s="1"/>
  <c r="AP178" i="13" a="1"/>
  <c r="AP178" i="13" s="1"/>
  <c r="AP179" i="13" a="1"/>
  <c r="AP179" i="13" s="1"/>
  <c r="AP180" i="13" a="1"/>
  <c r="AP180" i="13" s="1"/>
  <c r="AP181" i="13" a="1"/>
  <c r="AP181" i="13" s="1"/>
  <c r="AP182" i="13" a="1"/>
  <c r="AP182" i="13" s="1"/>
  <c r="AP183" i="13" a="1"/>
  <c r="AP183" i="13" s="1"/>
  <c r="AP184" i="13" a="1"/>
  <c r="AP184" i="13" s="1"/>
  <c r="AP185" i="13" a="1"/>
  <c r="AP185" i="13" s="1"/>
  <c r="AP186" i="13" a="1"/>
  <c r="AP186" i="13" s="1"/>
  <c r="AP187" i="13" a="1"/>
  <c r="AP187" i="13" s="1"/>
  <c r="AP188" i="13" a="1"/>
  <c r="AP188" i="13" s="1"/>
  <c r="AP189" i="13" a="1"/>
  <c r="AP189" i="13" s="1"/>
  <c r="AP190" i="13" a="1"/>
  <c r="AP190" i="13" s="1"/>
  <c r="AP191" i="13" a="1"/>
  <c r="AP191" i="13" s="1"/>
  <c r="AP192" i="13" a="1"/>
  <c r="AP192" i="13" s="1"/>
  <c r="AP193" i="13" a="1"/>
  <c r="AP193" i="13" s="1"/>
  <c r="AP194" i="13" a="1"/>
  <c r="AP194" i="13" s="1"/>
  <c r="AP195" i="13" a="1"/>
  <c r="AP195" i="13" s="1"/>
  <c r="AP196" i="13" a="1"/>
  <c r="AP196" i="13" s="1"/>
  <c r="AP197" i="13" a="1"/>
  <c r="AP197" i="13" s="1"/>
  <c r="AP198" i="13" a="1"/>
  <c r="AP198" i="13" s="1"/>
  <c r="AP199" i="13" a="1"/>
  <c r="AP199" i="13" s="1"/>
  <c r="AP200" i="13" a="1"/>
  <c r="AP200" i="13" s="1"/>
  <c r="AP201" i="13" a="1"/>
  <c r="AP201" i="13" s="1"/>
  <c r="AP202" i="13" a="1"/>
  <c r="AP202" i="13" s="1"/>
  <c r="AP203" i="13" a="1"/>
  <c r="AP203" i="13" s="1"/>
  <c r="AP204" i="13" a="1"/>
  <c r="AP204" i="13" s="1"/>
  <c r="AP205" i="13" a="1"/>
  <c r="AP205" i="13" s="1"/>
  <c r="AP206" i="13" a="1"/>
  <c r="AP206" i="13" s="1"/>
  <c r="AP207" i="13" a="1"/>
  <c r="AP207" i="13" s="1"/>
  <c r="AP208" i="13" a="1"/>
  <c r="AP208" i="13" s="1"/>
  <c r="AP209" i="13" a="1"/>
  <c r="AP209" i="13" s="1"/>
  <c r="AP210" i="13" a="1"/>
  <c r="AP210" i="13" s="1"/>
  <c r="AP211" i="13" a="1"/>
  <c r="AP211" i="13" s="1"/>
  <c r="AP212" i="13" a="1"/>
  <c r="AP212" i="13" s="1"/>
  <c r="AP213" i="13" a="1"/>
  <c r="AP213" i="13" s="1"/>
  <c r="AP214" i="13" a="1"/>
  <c r="AP214" i="13" s="1"/>
  <c r="AP215" i="13" a="1"/>
  <c r="AP215" i="13" s="1"/>
  <c r="AP216" i="13" a="1"/>
  <c r="AP216" i="13" s="1"/>
  <c r="AP217" i="13" a="1"/>
  <c r="AP217" i="13" s="1"/>
  <c r="AP218" i="13" a="1"/>
  <c r="AP218" i="13" s="1"/>
  <c r="AP219" i="13" a="1"/>
  <c r="AP219" i="13" s="1"/>
  <c r="AP220" i="13" a="1"/>
  <c r="AP220" i="13" s="1"/>
  <c r="AP221" i="13" a="1"/>
  <c r="AP221" i="13" s="1"/>
  <c r="AP222" i="13" a="1"/>
  <c r="AP222" i="13" s="1"/>
  <c r="AP223" i="13" a="1"/>
  <c r="AP223" i="13" s="1"/>
  <c r="AP224" i="13" a="1"/>
  <c r="AP224" i="13" s="1"/>
  <c r="AP225" i="13" a="1"/>
  <c r="AP225" i="13" s="1"/>
  <c r="AP226" i="13" a="1"/>
  <c r="AP226" i="13" s="1"/>
  <c r="AP227" i="13" a="1"/>
  <c r="AP227" i="13" s="1"/>
  <c r="AP228" i="13" a="1"/>
  <c r="AP228" i="13" s="1"/>
  <c r="AP229" i="13" a="1"/>
  <c r="AP229" i="13" s="1"/>
  <c r="AP230" i="13" a="1"/>
  <c r="AP230" i="13" s="1"/>
  <c r="AP231" i="13" a="1"/>
  <c r="AP231" i="13" s="1"/>
  <c r="AP232" i="13" a="1"/>
  <c r="AP232" i="13" s="1"/>
  <c r="AP233" i="13" a="1"/>
  <c r="AP233" i="13" s="1"/>
  <c r="AP234" i="13" a="1"/>
  <c r="AP234" i="13" s="1"/>
  <c r="AP235" i="13" a="1"/>
  <c r="AP235" i="13" s="1"/>
  <c r="AP236" i="13" a="1"/>
  <c r="AP236" i="13" s="1"/>
  <c r="AP237" i="13" a="1"/>
  <c r="AP237" i="13" s="1"/>
  <c r="AP238" i="13" a="1"/>
  <c r="AP238" i="13" s="1"/>
  <c r="AP239" i="13" a="1"/>
  <c r="AP239" i="13" s="1"/>
  <c r="AP240" i="13" a="1"/>
  <c r="AP240" i="13" s="1"/>
  <c r="AP241" i="13" a="1"/>
  <c r="AP241" i="13" s="1"/>
  <c r="AP242" i="13" a="1"/>
  <c r="AP242" i="13" s="1"/>
  <c r="AP243" i="13" a="1"/>
  <c r="AP243" i="13" s="1"/>
  <c r="AP244" i="13" a="1"/>
  <c r="AP244" i="13" s="1"/>
  <c r="AP245" i="13" a="1"/>
  <c r="AP245" i="13" s="1"/>
  <c r="AP246" i="13" a="1"/>
  <c r="AP246" i="13" s="1"/>
  <c r="AP247" i="13" a="1"/>
  <c r="AP247" i="13" s="1"/>
  <c r="AP248" i="13" a="1"/>
  <c r="AP248" i="13" s="1"/>
  <c r="AP249" i="13" a="1"/>
  <c r="AP249" i="13" s="1"/>
  <c r="AP250" i="13" a="1"/>
  <c r="AP250" i="13" s="1"/>
  <c r="AP251" i="13" a="1"/>
  <c r="AP251" i="13" s="1"/>
  <c r="AP252" i="13" a="1"/>
  <c r="AP252" i="13" s="1"/>
  <c r="AP253" i="13" a="1"/>
  <c r="AP253" i="13" s="1"/>
  <c r="AP254" i="13" a="1"/>
  <c r="AP254" i="13" s="1"/>
  <c r="AP255" i="13" a="1"/>
  <c r="AP255" i="13" s="1"/>
  <c r="AP256" i="13" a="1"/>
  <c r="AP256" i="13" s="1"/>
  <c r="AP257" i="13" a="1"/>
  <c r="AP257" i="13" s="1"/>
  <c r="AP258" i="13" a="1"/>
  <c r="AP258" i="13" s="1"/>
  <c r="AP259" i="13" a="1"/>
  <c r="AP259" i="13" s="1"/>
  <c r="AP3" i="13" a="1"/>
  <c r="AP3" i="13" s="1"/>
  <c r="AO4" i="13" a="1"/>
  <c r="AO4" i="13" s="1"/>
  <c r="AO5" i="13" a="1"/>
  <c r="AO5" i="13" s="1"/>
  <c r="AO6" i="13" a="1"/>
  <c r="AO6" i="13" s="1"/>
  <c r="AO7" i="13" a="1"/>
  <c r="AO7" i="13" s="1"/>
  <c r="AO8" i="13" a="1"/>
  <c r="AO8" i="13" s="1"/>
  <c r="AO9" i="13" a="1"/>
  <c r="AO9" i="13" s="1"/>
  <c r="AO10" i="13" a="1"/>
  <c r="AO10" i="13" s="1"/>
  <c r="AO11" i="13" a="1"/>
  <c r="AO11" i="13" s="1"/>
  <c r="AO12" i="13" a="1"/>
  <c r="AO12" i="13" s="1"/>
  <c r="AO13" i="13" a="1"/>
  <c r="AO13" i="13" s="1"/>
  <c r="AO14" i="13" a="1"/>
  <c r="AO14" i="13" s="1"/>
  <c r="AO15" i="13" a="1"/>
  <c r="AO15" i="13" s="1"/>
  <c r="AO16" i="13" a="1"/>
  <c r="AO16" i="13" s="1"/>
  <c r="AO17" i="13" a="1"/>
  <c r="AO17" i="13" s="1"/>
  <c r="AO18" i="13" a="1"/>
  <c r="AO18" i="13" s="1"/>
  <c r="AO19" i="13" a="1"/>
  <c r="AO19" i="13" s="1"/>
  <c r="AO20" i="13" a="1"/>
  <c r="AO20" i="13" s="1"/>
  <c r="AO21" i="13" a="1"/>
  <c r="AO21" i="13" s="1"/>
  <c r="AO22" i="13" a="1"/>
  <c r="AO22" i="13" s="1"/>
  <c r="AO23" i="13" a="1"/>
  <c r="AO23" i="13" s="1"/>
  <c r="AO24" i="13" a="1"/>
  <c r="AO24" i="13" s="1"/>
  <c r="AO25" i="13" a="1"/>
  <c r="AO25" i="13" s="1"/>
  <c r="AO26" i="13" a="1"/>
  <c r="AO26" i="13" s="1"/>
  <c r="AO27" i="13" a="1"/>
  <c r="AO27" i="13" s="1"/>
  <c r="AO28" i="13" a="1"/>
  <c r="AO28" i="13" s="1"/>
  <c r="AO29" i="13" a="1"/>
  <c r="AO29" i="13" s="1"/>
  <c r="AO30" i="13" a="1"/>
  <c r="AO30" i="13" s="1"/>
  <c r="AO31" i="13" a="1"/>
  <c r="AO31" i="13" s="1"/>
  <c r="AO32" i="13" a="1"/>
  <c r="AO32" i="13" s="1"/>
  <c r="AO33" i="13" a="1"/>
  <c r="AO33" i="13" s="1"/>
  <c r="AO34" i="13" a="1"/>
  <c r="AO34" i="13" s="1"/>
  <c r="AO35" i="13" a="1"/>
  <c r="AO35" i="13" s="1"/>
  <c r="AO36" i="13" a="1"/>
  <c r="AO36" i="13" s="1"/>
  <c r="AO37" i="13" a="1"/>
  <c r="AO37" i="13" s="1"/>
  <c r="AO38" i="13" a="1"/>
  <c r="AO38" i="13" s="1"/>
  <c r="AO39" i="13" a="1"/>
  <c r="AO39" i="13" s="1"/>
  <c r="AO40" i="13" a="1"/>
  <c r="AO40" i="13" s="1"/>
  <c r="AO41" i="13" a="1"/>
  <c r="AO41" i="13" s="1"/>
  <c r="AO42" i="13" a="1"/>
  <c r="AO42" i="13" s="1"/>
  <c r="AO43" i="13" a="1"/>
  <c r="AO43" i="13" s="1"/>
  <c r="AO44" i="13" a="1"/>
  <c r="AO44" i="13" s="1"/>
  <c r="AO45" i="13" a="1"/>
  <c r="AO45" i="13" s="1"/>
  <c r="AO46" i="13" a="1"/>
  <c r="AO46" i="13" s="1"/>
  <c r="AO47" i="13" a="1"/>
  <c r="AO47" i="13" s="1"/>
  <c r="AO48" i="13" a="1"/>
  <c r="AO48" i="13" s="1"/>
  <c r="AO49" i="13" a="1"/>
  <c r="AO49" i="13" s="1"/>
  <c r="AO50" i="13" a="1"/>
  <c r="AO50" i="13" s="1"/>
  <c r="AO51" i="13" a="1"/>
  <c r="AO51" i="13" s="1"/>
  <c r="AO52" i="13" a="1"/>
  <c r="AO52" i="13" s="1"/>
  <c r="AO53" i="13" a="1"/>
  <c r="AO53" i="13" s="1"/>
  <c r="AO54" i="13" a="1"/>
  <c r="AO54" i="13" s="1"/>
  <c r="AO55" i="13" a="1"/>
  <c r="AO55" i="13" s="1"/>
  <c r="AO56" i="13" a="1"/>
  <c r="AO56" i="13" s="1"/>
  <c r="AO57" i="13" a="1"/>
  <c r="AO57" i="13" s="1"/>
  <c r="AO58" i="13" a="1"/>
  <c r="AO58" i="13" s="1"/>
  <c r="AO59" i="13" a="1"/>
  <c r="AO59" i="13" s="1"/>
  <c r="AO60" i="13" a="1"/>
  <c r="AO60" i="13" s="1"/>
  <c r="AO61" i="13" a="1"/>
  <c r="AO61" i="13" s="1"/>
  <c r="AO62" i="13" a="1"/>
  <c r="AO62" i="13" s="1"/>
  <c r="AO63" i="13" a="1"/>
  <c r="AO63" i="13" s="1"/>
  <c r="AO64" i="13" a="1"/>
  <c r="AO64" i="13" s="1"/>
  <c r="AO65" i="13" a="1"/>
  <c r="AO65" i="13" s="1"/>
  <c r="AO66" i="13" a="1"/>
  <c r="AO66" i="13" s="1"/>
  <c r="AO67" i="13" a="1"/>
  <c r="AO67" i="13" s="1"/>
  <c r="AO68" i="13" a="1"/>
  <c r="AO68" i="13" s="1"/>
  <c r="AO69" i="13" a="1"/>
  <c r="AO69" i="13" s="1"/>
  <c r="AO70" i="13" a="1"/>
  <c r="AO70" i="13" s="1"/>
  <c r="AO71" i="13" a="1"/>
  <c r="AO71" i="13" s="1"/>
  <c r="AO72" i="13" a="1"/>
  <c r="AO72" i="13" s="1"/>
  <c r="AO73" i="13" a="1"/>
  <c r="AO73" i="13" s="1"/>
  <c r="AO74" i="13" a="1"/>
  <c r="AO74" i="13" s="1"/>
  <c r="AO75" i="13" a="1"/>
  <c r="AO75" i="13" s="1"/>
  <c r="AO76" i="13" a="1"/>
  <c r="AO76" i="13" s="1"/>
  <c r="AO77" i="13" a="1"/>
  <c r="AO77" i="13" s="1"/>
  <c r="AO78" i="13" a="1"/>
  <c r="AO78" i="13" s="1"/>
  <c r="AO79" i="13" a="1"/>
  <c r="AO79" i="13" s="1"/>
  <c r="AO80" i="13" a="1"/>
  <c r="AO80" i="13" s="1"/>
  <c r="AO81" i="13" a="1"/>
  <c r="AO81" i="13" s="1"/>
  <c r="AO82" i="13" a="1"/>
  <c r="AO82" i="13" s="1"/>
  <c r="AO83" i="13" a="1"/>
  <c r="AO83" i="13" s="1"/>
  <c r="AO84" i="13" a="1"/>
  <c r="AO84" i="13" s="1"/>
  <c r="AO85" i="13" a="1"/>
  <c r="AO85" i="13" s="1"/>
  <c r="AO86" i="13" a="1"/>
  <c r="AO86" i="13" s="1"/>
  <c r="AO87" i="13" a="1"/>
  <c r="AO87" i="13" s="1"/>
  <c r="AO88" i="13" a="1"/>
  <c r="AO88" i="13" s="1"/>
  <c r="AO89" i="13" a="1"/>
  <c r="AO89" i="13" s="1"/>
  <c r="AO90" i="13" a="1"/>
  <c r="AO90" i="13" s="1"/>
  <c r="AO91" i="13" a="1"/>
  <c r="AO91" i="13" s="1"/>
  <c r="AO92" i="13" a="1"/>
  <c r="AO92" i="13" s="1"/>
  <c r="AO93" i="13" a="1"/>
  <c r="AO93" i="13" s="1"/>
  <c r="AO94" i="13" a="1"/>
  <c r="AO94" i="13" s="1"/>
  <c r="AO95" i="13" a="1"/>
  <c r="AO95" i="13" s="1"/>
  <c r="AO96" i="13" a="1"/>
  <c r="AO96" i="13" s="1"/>
  <c r="AO97" i="13" a="1"/>
  <c r="AO97" i="13" s="1"/>
  <c r="AO98" i="13" a="1"/>
  <c r="AO98" i="13" s="1"/>
  <c r="AO99" i="13" a="1"/>
  <c r="AO99" i="13" s="1"/>
  <c r="AO100" i="13" a="1"/>
  <c r="AO100" i="13" s="1"/>
  <c r="AO101" i="13" a="1"/>
  <c r="AO101" i="13" s="1"/>
  <c r="AO102" i="13" a="1"/>
  <c r="AO102" i="13" s="1"/>
  <c r="AO103" i="13" a="1"/>
  <c r="AO103" i="13" s="1"/>
  <c r="AO104" i="13" a="1"/>
  <c r="AO104" i="13" s="1"/>
  <c r="AO105" i="13" a="1"/>
  <c r="AO105" i="13" s="1"/>
  <c r="AO106" i="13" a="1"/>
  <c r="AO106" i="13" s="1"/>
  <c r="AO107" i="13" a="1"/>
  <c r="AO107" i="13" s="1"/>
  <c r="AO108" i="13" a="1"/>
  <c r="AO108" i="13" s="1"/>
  <c r="AO109" i="13" a="1"/>
  <c r="AO109" i="13" s="1"/>
  <c r="AO110" i="13" a="1"/>
  <c r="AO110" i="13" s="1"/>
  <c r="AO111" i="13" a="1"/>
  <c r="AO111" i="13" s="1"/>
  <c r="AO112" i="13" a="1"/>
  <c r="AO112" i="13" s="1"/>
  <c r="AO113" i="13" a="1"/>
  <c r="AO113" i="13" s="1"/>
  <c r="AO114" i="13" a="1"/>
  <c r="AO114" i="13" s="1"/>
  <c r="AO115" i="13" a="1"/>
  <c r="AO115" i="13" s="1"/>
  <c r="AO116" i="13" a="1"/>
  <c r="AO116" i="13" s="1"/>
  <c r="AO117" i="13" a="1"/>
  <c r="AO117" i="13" s="1"/>
  <c r="AO118" i="13" a="1"/>
  <c r="AO118" i="13" s="1"/>
  <c r="AO119" i="13" a="1"/>
  <c r="AO119" i="13" s="1"/>
  <c r="AO120" i="13" a="1"/>
  <c r="AO120" i="13" s="1"/>
  <c r="AO121" i="13" a="1"/>
  <c r="AO121" i="13" s="1"/>
  <c r="AO122" i="13" a="1"/>
  <c r="AO122" i="13" s="1"/>
  <c r="AO123" i="13" a="1"/>
  <c r="AO123" i="13" s="1"/>
  <c r="AO124" i="13" a="1"/>
  <c r="AO124" i="13" s="1"/>
  <c r="AO125" i="13" a="1"/>
  <c r="AO125" i="13" s="1"/>
  <c r="AO126" i="13" a="1"/>
  <c r="AO126" i="13" s="1"/>
  <c r="AO127" i="13" a="1"/>
  <c r="AO127" i="13" s="1"/>
  <c r="AO128" i="13" a="1"/>
  <c r="AO128" i="13" s="1"/>
  <c r="AO129" i="13" a="1"/>
  <c r="AO129" i="13" s="1"/>
  <c r="AO130" i="13" a="1"/>
  <c r="AO130" i="13" s="1"/>
  <c r="AO131" i="13" a="1"/>
  <c r="AO131" i="13" s="1"/>
  <c r="AO132" i="13" a="1"/>
  <c r="AO132" i="13" s="1"/>
  <c r="AO133" i="13" a="1"/>
  <c r="AO133" i="13" s="1"/>
  <c r="AO134" i="13" a="1"/>
  <c r="AO134" i="13" s="1"/>
  <c r="AO135" i="13" a="1"/>
  <c r="AO135" i="13" s="1"/>
  <c r="AO136" i="13" a="1"/>
  <c r="AO136" i="13" s="1"/>
  <c r="AO137" i="13" a="1"/>
  <c r="AO137" i="13" s="1"/>
  <c r="AO138" i="13" a="1"/>
  <c r="AO138" i="13" s="1"/>
  <c r="AO139" i="13" a="1"/>
  <c r="AO139" i="13" s="1"/>
  <c r="AO140" i="13" a="1"/>
  <c r="AO140" i="13" s="1"/>
  <c r="AO141" i="13" a="1"/>
  <c r="AO141" i="13" s="1"/>
  <c r="AO142" i="13" a="1"/>
  <c r="AO142" i="13" s="1"/>
  <c r="AO143" i="13" a="1"/>
  <c r="AO143" i="13" s="1"/>
  <c r="AO144" i="13" a="1"/>
  <c r="AO144" i="13" s="1"/>
  <c r="AO145" i="13" a="1"/>
  <c r="AO145" i="13" s="1"/>
  <c r="AO146" i="13" a="1"/>
  <c r="AO146" i="13" s="1"/>
  <c r="AO147" i="13" a="1"/>
  <c r="AO147" i="13" s="1"/>
  <c r="AO148" i="13" a="1"/>
  <c r="AO148" i="13" s="1"/>
  <c r="AO149" i="13" a="1"/>
  <c r="AO149" i="13" s="1"/>
  <c r="AO150" i="13" a="1"/>
  <c r="AO150" i="13" s="1"/>
  <c r="AO151" i="13" a="1"/>
  <c r="AO151" i="13" s="1"/>
  <c r="AO152" i="13" a="1"/>
  <c r="AO152" i="13" s="1"/>
  <c r="AO153" i="13" a="1"/>
  <c r="AO153" i="13" s="1"/>
  <c r="AO154" i="13" a="1"/>
  <c r="AO154" i="13" s="1"/>
  <c r="AO155" i="13" a="1"/>
  <c r="AO155" i="13" s="1"/>
  <c r="AO156" i="13" a="1"/>
  <c r="AO156" i="13" s="1"/>
  <c r="AO157" i="13" a="1"/>
  <c r="AO157" i="13" s="1"/>
  <c r="AO158" i="13" a="1"/>
  <c r="AO158" i="13" s="1"/>
  <c r="AO159" i="13" a="1"/>
  <c r="AO159" i="13" s="1"/>
  <c r="AO160" i="13" a="1"/>
  <c r="AO160" i="13" s="1"/>
  <c r="AO161" i="13" a="1"/>
  <c r="AO161" i="13" s="1"/>
  <c r="AO162" i="13" a="1"/>
  <c r="AO162" i="13" s="1"/>
  <c r="AO163" i="13" a="1"/>
  <c r="AO163" i="13" s="1"/>
  <c r="AO164" i="13" a="1"/>
  <c r="AO164" i="13" s="1"/>
  <c r="AO165" i="13" a="1"/>
  <c r="AO165" i="13" s="1"/>
  <c r="AO166" i="13" a="1"/>
  <c r="AO166" i="13" s="1"/>
  <c r="AO167" i="13" a="1"/>
  <c r="AO167" i="13" s="1"/>
  <c r="AO168" i="13" a="1"/>
  <c r="AO168" i="13" s="1"/>
  <c r="AO169" i="13" a="1"/>
  <c r="AO169" i="13" s="1"/>
  <c r="AO170" i="13" a="1"/>
  <c r="AO170" i="13" s="1"/>
  <c r="AO171" i="13" a="1"/>
  <c r="AO171" i="13" s="1"/>
  <c r="AO172" i="13" a="1"/>
  <c r="AO172" i="13" s="1"/>
  <c r="AO173" i="13" a="1"/>
  <c r="AO173" i="13" s="1"/>
  <c r="AO174" i="13" a="1"/>
  <c r="AO174" i="13" s="1"/>
  <c r="AO175" i="13" a="1"/>
  <c r="AO175" i="13" s="1"/>
  <c r="AO176" i="13" a="1"/>
  <c r="AO176" i="13" s="1"/>
  <c r="AO177" i="13" a="1"/>
  <c r="AO177" i="13" s="1"/>
  <c r="AO178" i="13" a="1"/>
  <c r="AO178" i="13" s="1"/>
  <c r="AO179" i="13" a="1"/>
  <c r="AO179" i="13" s="1"/>
  <c r="AO180" i="13" a="1"/>
  <c r="AO180" i="13" s="1"/>
  <c r="AO181" i="13" a="1"/>
  <c r="AO181" i="13" s="1"/>
  <c r="AO182" i="13" a="1"/>
  <c r="AO182" i="13" s="1"/>
  <c r="AO183" i="13" a="1"/>
  <c r="AO183" i="13" s="1"/>
  <c r="AO184" i="13" a="1"/>
  <c r="AO184" i="13" s="1"/>
  <c r="AO185" i="13" a="1"/>
  <c r="AO185" i="13" s="1"/>
  <c r="AO186" i="13" a="1"/>
  <c r="AO186" i="13" s="1"/>
  <c r="AO187" i="13" a="1"/>
  <c r="AO187" i="13" s="1"/>
  <c r="AO188" i="13" a="1"/>
  <c r="AO188" i="13" s="1"/>
  <c r="AO189" i="13" a="1"/>
  <c r="AO189" i="13" s="1"/>
  <c r="AO190" i="13" a="1"/>
  <c r="AO190" i="13" s="1"/>
  <c r="AO191" i="13" a="1"/>
  <c r="AO191" i="13" s="1"/>
  <c r="AO192" i="13" a="1"/>
  <c r="AO192" i="13" s="1"/>
  <c r="AO193" i="13" a="1"/>
  <c r="AO193" i="13" s="1"/>
  <c r="AO194" i="13" a="1"/>
  <c r="AO194" i="13" s="1"/>
  <c r="AO195" i="13" a="1"/>
  <c r="AO195" i="13" s="1"/>
  <c r="AO196" i="13" a="1"/>
  <c r="AO196" i="13" s="1"/>
  <c r="AO197" i="13" a="1"/>
  <c r="AO197" i="13" s="1"/>
  <c r="AO198" i="13" a="1"/>
  <c r="AO198" i="13" s="1"/>
  <c r="AO199" i="13" a="1"/>
  <c r="AO199" i="13" s="1"/>
  <c r="AO200" i="13" a="1"/>
  <c r="AO200" i="13" s="1"/>
  <c r="AO201" i="13" a="1"/>
  <c r="AO201" i="13" s="1"/>
  <c r="AO202" i="13" a="1"/>
  <c r="AO202" i="13" s="1"/>
  <c r="AO203" i="13" a="1"/>
  <c r="AO203" i="13" s="1"/>
  <c r="AO204" i="13" a="1"/>
  <c r="AO204" i="13" s="1"/>
  <c r="AO205" i="13" a="1"/>
  <c r="AO205" i="13" s="1"/>
  <c r="AO206" i="13" a="1"/>
  <c r="AO206" i="13" s="1"/>
  <c r="AO207" i="13" a="1"/>
  <c r="AO207" i="13" s="1"/>
  <c r="AO208" i="13" a="1"/>
  <c r="AO208" i="13" s="1"/>
  <c r="AO209" i="13" a="1"/>
  <c r="AO209" i="13" s="1"/>
  <c r="AO210" i="13" a="1"/>
  <c r="AO210" i="13" s="1"/>
  <c r="AO211" i="13" a="1"/>
  <c r="AO211" i="13" s="1"/>
  <c r="AO212" i="13" a="1"/>
  <c r="AO212" i="13" s="1"/>
  <c r="AO213" i="13" a="1"/>
  <c r="AO213" i="13" s="1"/>
  <c r="AO214" i="13" a="1"/>
  <c r="AO214" i="13" s="1"/>
  <c r="AO215" i="13" a="1"/>
  <c r="AO215" i="13" s="1"/>
  <c r="AO216" i="13" a="1"/>
  <c r="AO216" i="13" s="1"/>
  <c r="AO217" i="13" a="1"/>
  <c r="AO217" i="13" s="1"/>
  <c r="AO218" i="13" a="1"/>
  <c r="AO218" i="13" s="1"/>
  <c r="AO219" i="13" a="1"/>
  <c r="AO219" i="13" s="1"/>
  <c r="AO220" i="13" a="1"/>
  <c r="AO220" i="13" s="1"/>
  <c r="AO221" i="13" a="1"/>
  <c r="AO221" i="13" s="1"/>
  <c r="AO222" i="13" a="1"/>
  <c r="AO222" i="13" s="1"/>
  <c r="AO223" i="13" a="1"/>
  <c r="AO223" i="13" s="1"/>
  <c r="AO224" i="13" a="1"/>
  <c r="AO224" i="13" s="1"/>
  <c r="AO225" i="13" a="1"/>
  <c r="AO225" i="13" s="1"/>
  <c r="AO226" i="13" a="1"/>
  <c r="AO226" i="13" s="1"/>
  <c r="AO227" i="13" a="1"/>
  <c r="AO227" i="13" s="1"/>
  <c r="AO228" i="13" a="1"/>
  <c r="AO228" i="13" s="1"/>
  <c r="AO229" i="13" a="1"/>
  <c r="AO229" i="13" s="1"/>
  <c r="AO230" i="13" a="1"/>
  <c r="AO230" i="13" s="1"/>
  <c r="AO231" i="13" a="1"/>
  <c r="AO231" i="13" s="1"/>
  <c r="AO232" i="13" a="1"/>
  <c r="AO232" i="13" s="1"/>
  <c r="AO233" i="13" a="1"/>
  <c r="AO233" i="13" s="1"/>
  <c r="AO234" i="13" a="1"/>
  <c r="AO234" i="13" s="1"/>
  <c r="AO235" i="13" a="1"/>
  <c r="AO235" i="13" s="1"/>
  <c r="AO236" i="13" a="1"/>
  <c r="AO236" i="13" s="1"/>
  <c r="AO237" i="13" a="1"/>
  <c r="AO237" i="13" s="1"/>
  <c r="AO238" i="13" a="1"/>
  <c r="AO238" i="13" s="1"/>
  <c r="AO239" i="13" a="1"/>
  <c r="AO239" i="13" s="1"/>
  <c r="AO240" i="13" a="1"/>
  <c r="AO240" i="13" s="1"/>
  <c r="AO241" i="13" a="1"/>
  <c r="AO241" i="13" s="1"/>
  <c r="AO242" i="13" a="1"/>
  <c r="AO242" i="13" s="1"/>
  <c r="AO243" i="13" a="1"/>
  <c r="AO243" i="13" s="1"/>
  <c r="AO244" i="13" a="1"/>
  <c r="AO244" i="13" s="1"/>
  <c r="AO245" i="13" a="1"/>
  <c r="AO245" i="13" s="1"/>
  <c r="AO246" i="13" a="1"/>
  <c r="AO246" i="13" s="1"/>
  <c r="AO247" i="13" a="1"/>
  <c r="AO247" i="13" s="1"/>
  <c r="AO248" i="13" a="1"/>
  <c r="AO248" i="13" s="1"/>
  <c r="AO249" i="13" a="1"/>
  <c r="AO249" i="13" s="1"/>
  <c r="AO250" i="13" a="1"/>
  <c r="AO250" i="13" s="1"/>
  <c r="AO251" i="13" a="1"/>
  <c r="AO251" i="13" s="1"/>
  <c r="AO252" i="13" a="1"/>
  <c r="AO252" i="13" s="1"/>
  <c r="AO253" i="13" a="1"/>
  <c r="AO253" i="13" s="1"/>
  <c r="AO254" i="13" a="1"/>
  <c r="AO254" i="13" s="1"/>
  <c r="AO255" i="13" a="1"/>
  <c r="AO255" i="13" s="1"/>
  <c r="AO256" i="13" a="1"/>
  <c r="AO256" i="13" s="1"/>
  <c r="AO257" i="13" a="1"/>
  <c r="AO257" i="13" s="1"/>
  <c r="AO258" i="13" a="1"/>
  <c r="AO258" i="13" s="1"/>
  <c r="AO259" i="13" a="1"/>
  <c r="AO259" i="13" s="1"/>
  <c r="AO3" i="13" a="1"/>
  <c r="AO3" i="13" s="1"/>
  <c r="C3" i="11"/>
  <c r="C6" i="11"/>
  <c r="AC7" i="13"/>
  <c r="AB4" i="13" a="1"/>
  <c r="AB4" i="13" s="1"/>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3" i="7"/>
  <c r="AL5" i="13"/>
  <c r="AL6" i="13"/>
  <c r="AL7" i="13"/>
  <c r="AL8" i="13"/>
  <c r="AL9" i="13"/>
  <c r="AL10" i="13"/>
  <c r="AL11" i="13"/>
  <c r="AL12" i="13"/>
  <c r="AL13" i="13"/>
  <c r="AL14" i="13"/>
  <c r="AL15" i="13"/>
  <c r="AL16" i="13"/>
  <c r="AL17" i="13"/>
  <c r="AL18" i="13"/>
  <c r="AL19" i="13"/>
  <c r="AL20" i="13"/>
  <c r="AL21" i="13"/>
  <c r="AL22" i="13"/>
  <c r="AL23" i="13"/>
  <c r="AL24" i="13"/>
  <c r="AL25" i="13"/>
  <c r="AL26" i="13"/>
  <c r="AL27" i="13"/>
  <c r="AL28" i="13"/>
  <c r="AL29" i="13"/>
  <c r="AL30" i="13"/>
  <c r="AL31" i="13"/>
  <c r="AL32" i="13"/>
  <c r="AL33" i="13"/>
  <c r="AL34" i="13"/>
  <c r="AL35" i="13"/>
  <c r="AL36" i="13"/>
  <c r="AL37" i="13"/>
  <c r="AL38" i="13"/>
  <c r="AL39" i="13"/>
  <c r="AL40" i="13"/>
  <c r="AL41" i="13"/>
  <c r="AL42" i="13"/>
  <c r="AL43" i="13"/>
  <c r="AL44" i="13"/>
  <c r="AL45" i="13"/>
  <c r="AL46" i="13"/>
  <c r="AL47" i="13"/>
  <c r="AL48" i="13"/>
  <c r="AL49" i="13"/>
  <c r="AL50" i="13"/>
  <c r="AL51" i="13"/>
  <c r="AL52" i="13"/>
  <c r="AL53" i="13"/>
  <c r="AL54" i="13"/>
  <c r="AL55" i="13"/>
  <c r="AL56" i="13"/>
  <c r="AL57" i="13"/>
  <c r="AL58" i="13"/>
  <c r="AL59" i="13"/>
  <c r="AL60" i="13"/>
  <c r="AL61" i="13"/>
  <c r="AL62" i="13"/>
  <c r="AL63" i="13"/>
  <c r="AL64" i="13"/>
  <c r="AL65" i="13"/>
  <c r="AL66" i="13"/>
  <c r="AL67" i="13"/>
  <c r="AL68" i="13"/>
  <c r="AL69" i="13"/>
  <c r="AL70" i="13"/>
  <c r="AL71" i="13"/>
  <c r="AL72" i="13"/>
  <c r="AL73" i="13"/>
  <c r="AL74" i="13"/>
  <c r="AL75" i="13"/>
  <c r="AL76" i="13"/>
  <c r="AL77" i="13"/>
  <c r="AL78" i="13"/>
  <c r="AL79" i="13"/>
  <c r="AL80" i="13"/>
  <c r="AL81" i="13"/>
  <c r="AL82" i="13"/>
  <c r="AL83" i="13"/>
  <c r="AL84" i="13"/>
  <c r="AL85" i="13"/>
  <c r="AL86" i="13"/>
  <c r="AL87" i="13"/>
  <c r="AL88" i="13"/>
  <c r="AL89" i="13"/>
  <c r="AL90" i="13"/>
  <c r="AL91" i="13"/>
  <c r="AL92" i="13"/>
  <c r="AL93" i="13"/>
  <c r="AL94" i="13"/>
  <c r="AL95" i="13"/>
  <c r="AL96" i="13"/>
  <c r="AL97" i="13"/>
  <c r="AL98" i="13"/>
  <c r="AL99" i="13"/>
  <c r="AL100" i="13"/>
  <c r="AL101" i="13"/>
  <c r="AL102" i="13"/>
  <c r="AL103" i="13"/>
  <c r="AL104" i="13"/>
  <c r="AL105" i="13"/>
  <c r="AL106" i="13"/>
  <c r="AL107" i="13"/>
  <c r="AL108" i="13"/>
  <c r="AL109" i="13"/>
  <c r="AL110" i="13"/>
  <c r="AL111" i="13"/>
  <c r="AL112" i="13"/>
  <c r="AL113" i="13"/>
  <c r="AL114" i="13"/>
  <c r="AL115" i="13"/>
  <c r="AL116" i="13"/>
  <c r="AL117" i="13"/>
  <c r="AL118" i="13"/>
  <c r="AL119" i="13"/>
  <c r="AL120" i="13"/>
  <c r="AL121" i="13"/>
  <c r="AL122" i="13"/>
  <c r="AL123" i="13"/>
  <c r="AL124" i="13"/>
  <c r="AL125" i="13"/>
  <c r="AL126" i="13"/>
  <c r="AL127" i="13"/>
  <c r="AL128" i="13"/>
  <c r="AL129" i="13"/>
  <c r="AL130" i="13"/>
  <c r="AL131" i="13"/>
  <c r="AL132" i="13"/>
  <c r="AL133" i="13"/>
  <c r="AL134" i="13"/>
  <c r="AL135" i="13"/>
  <c r="AL136" i="13"/>
  <c r="AL137" i="13"/>
  <c r="AL138" i="13"/>
  <c r="AL139" i="13"/>
  <c r="AL140" i="13"/>
  <c r="AL141" i="13"/>
  <c r="AL142" i="13"/>
  <c r="AL143" i="13"/>
  <c r="AL144" i="13"/>
  <c r="AL145" i="13"/>
  <c r="AL146" i="13"/>
  <c r="AL147" i="13"/>
  <c r="AL148" i="13"/>
  <c r="AL149" i="13"/>
  <c r="AL150" i="13"/>
  <c r="AL151" i="13"/>
  <c r="AL152" i="13"/>
  <c r="AL153" i="13"/>
  <c r="AL154" i="13"/>
  <c r="AL155" i="13"/>
  <c r="AL156" i="13"/>
  <c r="AL157" i="13"/>
  <c r="AL158" i="13"/>
  <c r="AL159" i="13"/>
  <c r="AL160" i="13"/>
  <c r="AL161" i="13"/>
  <c r="AL162" i="13"/>
  <c r="AL163" i="13"/>
  <c r="AL164" i="13"/>
  <c r="AL165" i="13"/>
  <c r="AL166" i="13"/>
  <c r="AL167" i="13"/>
  <c r="AL168" i="13"/>
  <c r="AL169" i="13"/>
  <c r="AL170" i="13"/>
  <c r="AL171" i="13"/>
  <c r="AL172" i="13"/>
  <c r="AL173" i="13"/>
  <c r="AL174" i="13"/>
  <c r="AL175" i="13"/>
  <c r="AL176" i="13"/>
  <c r="AL177" i="13"/>
  <c r="AL178" i="13"/>
  <c r="AL179" i="13"/>
  <c r="AL180" i="13"/>
  <c r="AL181" i="13"/>
  <c r="AL182" i="13"/>
  <c r="AL183" i="13"/>
  <c r="AL184" i="13"/>
  <c r="AL185" i="13"/>
  <c r="AL186" i="13"/>
  <c r="AL187" i="13"/>
  <c r="AL188" i="13"/>
  <c r="AL189" i="13"/>
  <c r="AL190" i="13"/>
  <c r="AL191" i="13"/>
  <c r="AL192" i="13"/>
  <c r="AL193" i="13"/>
  <c r="AL194" i="13"/>
  <c r="AL195" i="13"/>
  <c r="AL196" i="13"/>
  <c r="AL197" i="13"/>
  <c r="AL198" i="13"/>
  <c r="AL199" i="13"/>
  <c r="AL200" i="13"/>
  <c r="AL201" i="13"/>
  <c r="AL202" i="13"/>
  <c r="AL203" i="13"/>
  <c r="AL204" i="13"/>
  <c r="AL205" i="13"/>
  <c r="AL206" i="13"/>
  <c r="AL207" i="13"/>
  <c r="AL208" i="13"/>
  <c r="AL209" i="13"/>
  <c r="AL210" i="13"/>
  <c r="AL211" i="13"/>
  <c r="AL212" i="13"/>
  <c r="AL213" i="13"/>
  <c r="AL214" i="13"/>
  <c r="AL215" i="13"/>
  <c r="AL216" i="13"/>
  <c r="AL217" i="13"/>
  <c r="AL218" i="13"/>
  <c r="AL219" i="13"/>
  <c r="AL220" i="13"/>
  <c r="AL221" i="13"/>
  <c r="AL222" i="13"/>
  <c r="AL223" i="13"/>
  <c r="AL224" i="13"/>
  <c r="AL225" i="13"/>
  <c r="AL226" i="13"/>
  <c r="AL227" i="13"/>
  <c r="AL228" i="13"/>
  <c r="AL229" i="13"/>
  <c r="AL230" i="13"/>
  <c r="AL231" i="13"/>
  <c r="AL232" i="13"/>
  <c r="AL233" i="13"/>
  <c r="AL234" i="13"/>
  <c r="AL235" i="13"/>
  <c r="AL236" i="13"/>
  <c r="AL237" i="13"/>
  <c r="AL238" i="13"/>
  <c r="AL239" i="13"/>
  <c r="AL240" i="13"/>
  <c r="AL241" i="13"/>
  <c r="AL242" i="13"/>
  <c r="AL243" i="13"/>
  <c r="AL244" i="13"/>
  <c r="AL245" i="13"/>
  <c r="AL246" i="13"/>
  <c r="AL247" i="13"/>
  <c r="AL248" i="13"/>
  <c r="AL249" i="13"/>
  <c r="AL250" i="13"/>
  <c r="AL251" i="13"/>
  <c r="AL252" i="13"/>
  <c r="AL253" i="13"/>
  <c r="AL254" i="13"/>
  <c r="AL255" i="13"/>
  <c r="AL256" i="13"/>
  <c r="AL257" i="13"/>
  <c r="AL258" i="13"/>
  <c r="AL259" i="13"/>
  <c r="AL4" i="13"/>
  <c r="AK5" i="13" a="1"/>
  <c r="AK5" i="13" s="1"/>
  <c r="AK6" i="13" a="1"/>
  <c r="AK6" i="13" s="1"/>
  <c r="AK7" i="13" a="1"/>
  <c r="AK7" i="13" s="1"/>
  <c r="AK8" i="13" a="1"/>
  <c r="AK8" i="13" s="1"/>
  <c r="AK9" i="13" a="1"/>
  <c r="AK9" i="13" s="1"/>
  <c r="AK10" i="13" a="1"/>
  <c r="AK10" i="13" s="1"/>
  <c r="AK11" i="13" a="1"/>
  <c r="AK11" i="13" s="1"/>
  <c r="AK12" i="13" a="1"/>
  <c r="AK12" i="13" s="1"/>
  <c r="AK13" i="13" a="1"/>
  <c r="AK13" i="13" s="1"/>
  <c r="AK14" i="13" a="1"/>
  <c r="AK14" i="13" s="1"/>
  <c r="AK15" i="13" a="1"/>
  <c r="AK15" i="13" s="1"/>
  <c r="AK16" i="13" a="1"/>
  <c r="AK16" i="13" s="1"/>
  <c r="AK17" i="13" a="1"/>
  <c r="AK17" i="13" s="1"/>
  <c r="AK18" i="13" a="1"/>
  <c r="AK18" i="13" s="1"/>
  <c r="AK19" i="13" a="1"/>
  <c r="AK19" i="13" s="1"/>
  <c r="AK20" i="13" a="1"/>
  <c r="AK20" i="13" s="1"/>
  <c r="AK21" i="13" a="1"/>
  <c r="AK21" i="13" s="1"/>
  <c r="AK22" i="13" a="1"/>
  <c r="AK22" i="13" s="1"/>
  <c r="AK23" i="13" a="1"/>
  <c r="AK23" i="13" s="1"/>
  <c r="AK24" i="13" a="1"/>
  <c r="AK24" i="13" s="1"/>
  <c r="AK25" i="13" a="1"/>
  <c r="AK25" i="13" s="1"/>
  <c r="AK26" i="13" a="1"/>
  <c r="AK26" i="13" s="1"/>
  <c r="AK27" i="13" a="1"/>
  <c r="AK27" i="13" s="1"/>
  <c r="AK28" i="13" a="1"/>
  <c r="AK28" i="13" s="1"/>
  <c r="AK29" i="13" a="1"/>
  <c r="AK29" i="13" s="1"/>
  <c r="AK30" i="13" a="1"/>
  <c r="AK30" i="13" s="1"/>
  <c r="AK31" i="13" a="1"/>
  <c r="AK31" i="13" s="1"/>
  <c r="AK32" i="13" a="1"/>
  <c r="AK32" i="13" s="1"/>
  <c r="AK33" i="13" a="1"/>
  <c r="AK33" i="13" s="1"/>
  <c r="AK34" i="13" a="1"/>
  <c r="AK34" i="13" s="1"/>
  <c r="AK35" i="13" a="1"/>
  <c r="AK35" i="13" s="1"/>
  <c r="AK36" i="13" a="1"/>
  <c r="AK36" i="13" s="1"/>
  <c r="AK37" i="13" a="1"/>
  <c r="AK37" i="13" s="1"/>
  <c r="AK38" i="13" a="1"/>
  <c r="AK38" i="13" s="1"/>
  <c r="AK39" i="13" a="1"/>
  <c r="AK39" i="13" s="1"/>
  <c r="AK40" i="13" a="1"/>
  <c r="AK40" i="13" s="1"/>
  <c r="AK41" i="13" a="1"/>
  <c r="AK41" i="13" s="1"/>
  <c r="AK42" i="13" a="1"/>
  <c r="AK42" i="13" s="1"/>
  <c r="AK43" i="13" a="1"/>
  <c r="AK43" i="13" s="1"/>
  <c r="AK44" i="13" a="1"/>
  <c r="AK44" i="13" s="1"/>
  <c r="AK45" i="13" a="1"/>
  <c r="AK45" i="13" s="1"/>
  <c r="AK46" i="13" a="1"/>
  <c r="AK46" i="13" s="1"/>
  <c r="AK47" i="13" a="1"/>
  <c r="AK47" i="13" s="1"/>
  <c r="AK48" i="13" a="1"/>
  <c r="AK48" i="13" s="1"/>
  <c r="AK49" i="13" a="1"/>
  <c r="AK49" i="13" s="1"/>
  <c r="AK50" i="13" a="1"/>
  <c r="AK50" i="13" s="1"/>
  <c r="AK51" i="13" a="1"/>
  <c r="AK51" i="13" s="1"/>
  <c r="AK52" i="13" a="1"/>
  <c r="AK52" i="13" s="1"/>
  <c r="AK53" i="13" a="1"/>
  <c r="AK53" i="13" s="1"/>
  <c r="AK54" i="13" a="1"/>
  <c r="AK54" i="13" s="1"/>
  <c r="AK55" i="13" a="1"/>
  <c r="AK55" i="13" s="1"/>
  <c r="AK56" i="13" a="1"/>
  <c r="AK56" i="13" s="1"/>
  <c r="AK57" i="13" a="1"/>
  <c r="AK57" i="13" s="1"/>
  <c r="AK58" i="13" a="1"/>
  <c r="AK58" i="13" s="1"/>
  <c r="AK59" i="13" a="1"/>
  <c r="AK59" i="13" s="1"/>
  <c r="AK60" i="13" a="1"/>
  <c r="AK60" i="13" s="1"/>
  <c r="AK61" i="13" a="1"/>
  <c r="AK61" i="13" s="1"/>
  <c r="AK62" i="13" a="1"/>
  <c r="AK62" i="13" s="1"/>
  <c r="AK63" i="13" a="1"/>
  <c r="AK63" i="13" s="1"/>
  <c r="AK64" i="13" a="1"/>
  <c r="AK64" i="13" s="1"/>
  <c r="AK65" i="13" a="1"/>
  <c r="AK65" i="13" s="1"/>
  <c r="AK66" i="13" a="1"/>
  <c r="AK66" i="13" s="1"/>
  <c r="AK67" i="13" a="1"/>
  <c r="AK67" i="13" s="1"/>
  <c r="AK68" i="13" a="1"/>
  <c r="AK68" i="13" s="1"/>
  <c r="AK69" i="13" a="1"/>
  <c r="AK69" i="13" s="1"/>
  <c r="AK70" i="13" a="1"/>
  <c r="AK70" i="13" s="1"/>
  <c r="AK71" i="13" a="1"/>
  <c r="AK71" i="13" s="1"/>
  <c r="AK72" i="13" a="1"/>
  <c r="AK72" i="13" s="1"/>
  <c r="AK73" i="13" a="1"/>
  <c r="AK73" i="13" s="1"/>
  <c r="AK74" i="13" a="1"/>
  <c r="AK74" i="13" s="1"/>
  <c r="AK75" i="13" a="1"/>
  <c r="AK75" i="13" s="1"/>
  <c r="AK76" i="13" a="1"/>
  <c r="AK76" i="13" s="1"/>
  <c r="AK77" i="13" a="1"/>
  <c r="AK77" i="13" s="1"/>
  <c r="AK78" i="13" a="1"/>
  <c r="AK78" i="13" s="1"/>
  <c r="AK79" i="13" a="1"/>
  <c r="AK79" i="13" s="1"/>
  <c r="AK80" i="13" a="1"/>
  <c r="AK80" i="13" s="1"/>
  <c r="AK81" i="13" a="1"/>
  <c r="AK81" i="13" s="1"/>
  <c r="AK82" i="13" a="1"/>
  <c r="AK82" i="13" s="1"/>
  <c r="AK83" i="13" a="1"/>
  <c r="AK83" i="13" s="1"/>
  <c r="AK84" i="13" a="1"/>
  <c r="AK84" i="13" s="1"/>
  <c r="AK85" i="13" a="1"/>
  <c r="AK85" i="13" s="1"/>
  <c r="AK86" i="13" a="1"/>
  <c r="AK86" i="13" s="1"/>
  <c r="AK87" i="13" a="1"/>
  <c r="AK87" i="13" s="1"/>
  <c r="AK88" i="13" a="1"/>
  <c r="AK88" i="13" s="1"/>
  <c r="AK89" i="13" a="1"/>
  <c r="AK89" i="13" s="1"/>
  <c r="AK90" i="13" a="1"/>
  <c r="AK90" i="13" s="1"/>
  <c r="AK91" i="13" a="1"/>
  <c r="AK91" i="13" s="1"/>
  <c r="AK92" i="13" a="1"/>
  <c r="AK92" i="13" s="1"/>
  <c r="AK93" i="13" a="1"/>
  <c r="AK93" i="13" s="1"/>
  <c r="AK94" i="13" a="1"/>
  <c r="AK94" i="13" s="1"/>
  <c r="AK95" i="13" a="1"/>
  <c r="AK95" i="13" s="1"/>
  <c r="AK96" i="13" a="1"/>
  <c r="AK96" i="13" s="1"/>
  <c r="AK97" i="13" a="1"/>
  <c r="AK97" i="13" s="1"/>
  <c r="AK98" i="13" a="1"/>
  <c r="AK98" i="13" s="1"/>
  <c r="AK99" i="13" a="1"/>
  <c r="AK99" i="13" s="1"/>
  <c r="AK100" i="13" a="1"/>
  <c r="AK100" i="13" s="1"/>
  <c r="AK101" i="13" a="1"/>
  <c r="AK101" i="13" s="1"/>
  <c r="AK102" i="13" a="1"/>
  <c r="AK102" i="13" s="1"/>
  <c r="AK103" i="13" a="1"/>
  <c r="AK103" i="13" s="1"/>
  <c r="AK104" i="13" a="1"/>
  <c r="AK104" i="13" s="1"/>
  <c r="AK105" i="13" a="1"/>
  <c r="AK105" i="13" s="1"/>
  <c r="AK106" i="13" a="1"/>
  <c r="AK106" i="13" s="1"/>
  <c r="AK107" i="13" a="1"/>
  <c r="AK107" i="13" s="1"/>
  <c r="AK108" i="13" a="1"/>
  <c r="AK108" i="13" s="1"/>
  <c r="AK109" i="13" a="1"/>
  <c r="AK109" i="13" s="1"/>
  <c r="AK110" i="13" a="1"/>
  <c r="AK110" i="13" s="1"/>
  <c r="AK111" i="13" a="1"/>
  <c r="AK111" i="13" s="1"/>
  <c r="AK112" i="13" a="1"/>
  <c r="AK112" i="13" s="1"/>
  <c r="AK113" i="13" a="1"/>
  <c r="AK113" i="13" s="1"/>
  <c r="AK114" i="13" a="1"/>
  <c r="AK114" i="13" s="1"/>
  <c r="AK115" i="13" a="1"/>
  <c r="AK115" i="13" s="1"/>
  <c r="AK116" i="13" a="1"/>
  <c r="AK116" i="13" s="1"/>
  <c r="AK117" i="13" a="1"/>
  <c r="AK117" i="13" s="1"/>
  <c r="AK118" i="13" a="1"/>
  <c r="AK118" i="13" s="1"/>
  <c r="AK119" i="13" a="1"/>
  <c r="AK119" i="13" s="1"/>
  <c r="AK120" i="13" a="1"/>
  <c r="AK120" i="13" s="1"/>
  <c r="AK121" i="13" a="1"/>
  <c r="AK121" i="13" s="1"/>
  <c r="AK122" i="13" a="1"/>
  <c r="AK122" i="13" s="1"/>
  <c r="AK123" i="13" a="1"/>
  <c r="AK123" i="13" s="1"/>
  <c r="AK124" i="13" a="1"/>
  <c r="AK124" i="13" s="1"/>
  <c r="AK125" i="13" a="1"/>
  <c r="AK125" i="13" s="1"/>
  <c r="AK126" i="13" a="1"/>
  <c r="AK126" i="13" s="1"/>
  <c r="AK127" i="13" a="1"/>
  <c r="AK127" i="13" s="1"/>
  <c r="AK128" i="13" a="1"/>
  <c r="AK128" i="13" s="1"/>
  <c r="AK129" i="13" a="1"/>
  <c r="AK129" i="13" s="1"/>
  <c r="AK130" i="13" a="1"/>
  <c r="AK130" i="13" s="1"/>
  <c r="AK131" i="13" a="1"/>
  <c r="AK131" i="13" s="1"/>
  <c r="AK132" i="13" a="1"/>
  <c r="AK132" i="13" s="1"/>
  <c r="AK133" i="13" a="1"/>
  <c r="AK133" i="13" s="1"/>
  <c r="AK134" i="13" a="1"/>
  <c r="AK134" i="13" s="1"/>
  <c r="AK135" i="13" a="1"/>
  <c r="AK135" i="13" s="1"/>
  <c r="AK136" i="13" a="1"/>
  <c r="AK136" i="13" s="1"/>
  <c r="AK137" i="13" a="1"/>
  <c r="AK137" i="13" s="1"/>
  <c r="AK138" i="13" a="1"/>
  <c r="AK138" i="13" s="1"/>
  <c r="AK139" i="13" a="1"/>
  <c r="AK139" i="13" s="1"/>
  <c r="AK140" i="13" a="1"/>
  <c r="AK140" i="13" s="1"/>
  <c r="AK141" i="13" a="1"/>
  <c r="AK141" i="13" s="1"/>
  <c r="AK142" i="13" a="1"/>
  <c r="AK142" i="13" s="1"/>
  <c r="AK143" i="13" a="1"/>
  <c r="AK143" i="13" s="1"/>
  <c r="AK144" i="13" a="1"/>
  <c r="AK144" i="13" s="1"/>
  <c r="AK145" i="13" a="1"/>
  <c r="AK145" i="13" s="1"/>
  <c r="AK146" i="13" a="1"/>
  <c r="AK146" i="13" s="1"/>
  <c r="AK147" i="13" a="1"/>
  <c r="AK147" i="13" s="1"/>
  <c r="AK148" i="13" a="1"/>
  <c r="AK148" i="13" s="1"/>
  <c r="AK149" i="13" a="1"/>
  <c r="AK149" i="13" s="1"/>
  <c r="AK150" i="13" a="1"/>
  <c r="AK150" i="13" s="1"/>
  <c r="AK151" i="13" a="1"/>
  <c r="AK151" i="13" s="1"/>
  <c r="AK152" i="13" a="1"/>
  <c r="AK152" i="13" s="1"/>
  <c r="AK153" i="13" a="1"/>
  <c r="AK153" i="13" s="1"/>
  <c r="AK154" i="13" a="1"/>
  <c r="AK154" i="13" s="1"/>
  <c r="AK155" i="13" a="1"/>
  <c r="AK155" i="13" s="1"/>
  <c r="AK156" i="13" a="1"/>
  <c r="AK156" i="13" s="1"/>
  <c r="AK157" i="13" a="1"/>
  <c r="AK157" i="13" s="1"/>
  <c r="AK158" i="13" a="1"/>
  <c r="AK158" i="13" s="1"/>
  <c r="AK159" i="13" a="1"/>
  <c r="AK159" i="13" s="1"/>
  <c r="AK160" i="13" a="1"/>
  <c r="AK160" i="13" s="1"/>
  <c r="AK161" i="13" a="1"/>
  <c r="AK161" i="13" s="1"/>
  <c r="AK162" i="13" a="1"/>
  <c r="AK162" i="13" s="1"/>
  <c r="AK163" i="13" a="1"/>
  <c r="AK163" i="13" s="1"/>
  <c r="AK164" i="13" a="1"/>
  <c r="AK164" i="13" s="1"/>
  <c r="AK165" i="13" a="1"/>
  <c r="AK165" i="13" s="1"/>
  <c r="AK166" i="13" a="1"/>
  <c r="AK166" i="13" s="1"/>
  <c r="AK167" i="13" a="1"/>
  <c r="AK167" i="13" s="1"/>
  <c r="AK168" i="13" a="1"/>
  <c r="AK168" i="13" s="1"/>
  <c r="AK169" i="13" a="1"/>
  <c r="AK169" i="13" s="1"/>
  <c r="AK170" i="13" a="1"/>
  <c r="AK170" i="13" s="1"/>
  <c r="AK171" i="13" a="1"/>
  <c r="AK171" i="13" s="1"/>
  <c r="AK172" i="13" a="1"/>
  <c r="AK172" i="13" s="1"/>
  <c r="AK173" i="13" a="1"/>
  <c r="AK173" i="13" s="1"/>
  <c r="AK174" i="13" a="1"/>
  <c r="AK174" i="13" s="1"/>
  <c r="AK175" i="13" a="1"/>
  <c r="AK175" i="13" s="1"/>
  <c r="AK176" i="13" a="1"/>
  <c r="AK176" i="13" s="1"/>
  <c r="AK177" i="13" a="1"/>
  <c r="AK177" i="13" s="1"/>
  <c r="AK178" i="13" a="1"/>
  <c r="AK178" i="13" s="1"/>
  <c r="AK179" i="13" a="1"/>
  <c r="AK179" i="13" s="1"/>
  <c r="AK180" i="13" a="1"/>
  <c r="AK180" i="13" s="1"/>
  <c r="AK181" i="13" a="1"/>
  <c r="AK181" i="13" s="1"/>
  <c r="AK182" i="13" a="1"/>
  <c r="AK182" i="13" s="1"/>
  <c r="AK183" i="13" a="1"/>
  <c r="AK183" i="13" s="1"/>
  <c r="AK184" i="13" a="1"/>
  <c r="AK184" i="13" s="1"/>
  <c r="AK185" i="13" a="1"/>
  <c r="AK185" i="13" s="1"/>
  <c r="AK186" i="13" a="1"/>
  <c r="AK186" i="13" s="1"/>
  <c r="AK187" i="13" a="1"/>
  <c r="AK187" i="13" s="1"/>
  <c r="AK188" i="13" a="1"/>
  <c r="AK188" i="13" s="1"/>
  <c r="AK189" i="13" a="1"/>
  <c r="AK189" i="13" s="1"/>
  <c r="AK190" i="13" a="1"/>
  <c r="AK190" i="13" s="1"/>
  <c r="AK191" i="13" a="1"/>
  <c r="AK191" i="13" s="1"/>
  <c r="AK192" i="13" a="1"/>
  <c r="AK192" i="13" s="1"/>
  <c r="AK193" i="13" a="1"/>
  <c r="AK193" i="13" s="1"/>
  <c r="AK194" i="13" a="1"/>
  <c r="AK194" i="13" s="1"/>
  <c r="AK195" i="13" a="1"/>
  <c r="AK195" i="13" s="1"/>
  <c r="AK196" i="13" a="1"/>
  <c r="AK196" i="13" s="1"/>
  <c r="AK197" i="13" a="1"/>
  <c r="AK197" i="13" s="1"/>
  <c r="AK198" i="13" a="1"/>
  <c r="AK198" i="13" s="1"/>
  <c r="AK199" i="13" a="1"/>
  <c r="AK199" i="13" s="1"/>
  <c r="AK200" i="13" a="1"/>
  <c r="AK200" i="13" s="1"/>
  <c r="AK201" i="13" a="1"/>
  <c r="AK201" i="13" s="1"/>
  <c r="AK202" i="13" a="1"/>
  <c r="AK202" i="13" s="1"/>
  <c r="AK203" i="13" a="1"/>
  <c r="AK203" i="13" s="1"/>
  <c r="AK204" i="13" a="1"/>
  <c r="AK204" i="13" s="1"/>
  <c r="AK205" i="13" a="1"/>
  <c r="AK205" i="13" s="1"/>
  <c r="AK206" i="13" a="1"/>
  <c r="AK206" i="13" s="1"/>
  <c r="AK207" i="13" a="1"/>
  <c r="AK207" i="13" s="1"/>
  <c r="AK208" i="13" a="1"/>
  <c r="AK208" i="13" s="1"/>
  <c r="AK209" i="13" a="1"/>
  <c r="AK209" i="13" s="1"/>
  <c r="AK210" i="13" a="1"/>
  <c r="AK210" i="13" s="1"/>
  <c r="AK211" i="13" a="1"/>
  <c r="AK211" i="13" s="1"/>
  <c r="AK212" i="13" a="1"/>
  <c r="AK212" i="13" s="1"/>
  <c r="AK213" i="13" a="1"/>
  <c r="AK213" i="13" s="1"/>
  <c r="AK214" i="13" a="1"/>
  <c r="AK214" i="13" s="1"/>
  <c r="AK215" i="13" a="1"/>
  <c r="AK215" i="13" s="1"/>
  <c r="AK216" i="13" a="1"/>
  <c r="AK216" i="13" s="1"/>
  <c r="AK217" i="13" a="1"/>
  <c r="AK217" i="13" s="1"/>
  <c r="AK218" i="13" a="1"/>
  <c r="AK218" i="13" s="1"/>
  <c r="AK219" i="13" a="1"/>
  <c r="AK219" i="13" s="1"/>
  <c r="AK220" i="13" a="1"/>
  <c r="AK220" i="13" s="1"/>
  <c r="AK221" i="13" a="1"/>
  <c r="AK221" i="13" s="1"/>
  <c r="AK222" i="13" a="1"/>
  <c r="AK222" i="13" s="1"/>
  <c r="AK223" i="13" a="1"/>
  <c r="AK223" i="13" s="1"/>
  <c r="AK224" i="13" a="1"/>
  <c r="AK224" i="13" s="1"/>
  <c r="AK225" i="13" a="1"/>
  <c r="AK225" i="13" s="1"/>
  <c r="AK226" i="13" a="1"/>
  <c r="AK226" i="13" s="1"/>
  <c r="AK227" i="13" a="1"/>
  <c r="AK227" i="13" s="1"/>
  <c r="AK228" i="13" a="1"/>
  <c r="AK228" i="13" s="1"/>
  <c r="AK229" i="13" a="1"/>
  <c r="AK229" i="13" s="1"/>
  <c r="AK230" i="13" a="1"/>
  <c r="AK230" i="13" s="1"/>
  <c r="AK231" i="13" a="1"/>
  <c r="AK231" i="13" s="1"/>
  <c r="AK232" i="13" a="1"/>
  <c r="AK232" i="13" s="1"/>
  <c r="AK233" i="13" a="1"/>
  <c r="AK233" i="13" s="1"/>
  <c r="AK234" i="13" a="1"/>
  <c r="AK234" i="13" s="1"/>
  <c r="AK235" i="13" a="1"/>
  <c r="AK235" i="13" s="1"/>
  <c r="AK236" i="13" a="1"/>
  <c r="AK236" i="13" s="1"/>
  <c r="AK237" i="13" a="1"/>
  <c r="AK237" i="13" s="1"/>
  <c r="AK238" i="13" a="1"/>
  <c r="AK238" i="13" s="1"/>
  <c r="AK239" i="13" a="1"/>
  <c r="AK239" i="13" s="1"/>
  <c r="AK240" i="13" a="1"/>
  <c r="AK240" i="13" s="1"/>
  <c r="AK241" i="13" a="1"/>
  <c r="AK241" i="13" s="1"/>
  <c r="AK242" i="13" a="1"/>
  <c r="AK242" i="13" s="1"/>
  <c r="AK243" i="13" a="1"/>
  <c r="AK243" i="13" s="1"/>
  <c r="AK244" i="13" a="1"/>
  <c r="AK244" i="13" s="1"/>
  <c r="AK245" i="13" a="1"/>
  <c r="AK245" i="13" s="1"/>
  <c r="AK246" i="13" a="1"/>
  <c r="AK246" i="13" s="1"/>
  <c r="AK247" i="13" a="1"/>
  <c r="AK247" i="13" s="1"/>
  <c r="AK248" i="13" a="1"/>
  <c r="AK248" i="13" s="1"/>
  <c r="AK249" i="13" a="1"/>
  <c r="AK249" i="13" s="1"/>
  <c r="AK250" i="13" a="1"/>
  <c r="AK250" i="13" s="1"/>
  <c r="AK251" i="13" a="1"/>
  <c r="AK251" i="13" s="1"/>
  <c r="AK252" i="13" a="1"/>
  <c r="AK252" i="13" s="1"/>
  <c r="AK253" i="13" a="1"/>
  <c r="AK253" i="13" s="1"/>
  <c r="AK254" i="13" a="1"/>
  <c r="AK254" i="13" s="1"/>
  <c r="AK255" i="13" a="1"/>
  <c r="AK255" i="13" s="1"/>
  <c r="AK256" i="13" a="1"/>
  <c r="AK256" i="13" s="1"/>
  <c r="AK257" i="13" a="1"/>
  <c r="AK257" i="13" s="1"/>
  <c r="AK258" i="13" a="1"/>
  <c r="AK258" i="13" s="1"/>
  <c r="AK259" i="13" a="1"/>
  <c r="AK259" i="13" s="1"/>
  <c r="AK4" i="13" a="1"/>
  <c r="AK4" i="13" s="1"/>
  <c r="AJ5" i="13" a="1"/>
  <c r="AJ5" i="13" s="1"/>
  <c r="AJ6" i="13" a="1"/>
  <c r="AJ6" i="13" s="1"/>
  <c r="AJ7" i="13" a="1"/>
  <c r="AJ7" i="13" s="1"/>
  <c r="AJ8" i="13" a="1"/>
  <c r="AJ8" i="13" s="1"/>
  <c r="AJ9" i="13" a="1"/>
  <c r="AJ9" i="13" s="1"/>
  <c r="AJ10" i="13" a="1"/>
  <c r="AJ10" i="13" s="1"/>
  <c r="AJ11" i="13" a="1"/>
  <c r="AJ11" i="13" s="1"/>
  <c r="AJ12" i="13" a="1"/>
  <c r="AJ12" i="13" s="1"/>
  <c r="AJ13" i="13" a="1"/>
  <c r="AJ13" i="13" s="1"/>
  <c r="AJ14" i="13" a="1"/>
  <c r="AJ14" i="13" s="1"/>
  <c r="AJ15" i="13" a="1"/>
  <c r="AJ15" i="13" s="1"/>
  <c r="AJ16" i="13" a="1"/>
  <c r="AJ16" i="13" s="1"/>
  <c r="AJ17" i="13" a="1"/>
  <c r="AJ17" i="13" s="1"/>
  <c r="AJ18" i="13" a="1"/>
  <c r="AJ18" i="13" s="1"/>
  <c r="AJ19" i="13" a="1"/>
  <c r="AJ19" i="13" s="1"/>
  <c r="AJ20" i="13" a="1"/>
  <c r="AJ20" i="13" s="1"/>
  <c r="AJ21" i="13" a="1"/>
  <c r="AJ21" i="13" s="1"/>
  <c r="AJ22" i="13" a="1"/>
  <c r="AJ22" i="13" s="1"/>
  <c r="AJ23" i="13" a="1"/>
  <c r="AJ23" i="13" s="1"/>
  <c r="AJ24" i="13" a="1"/>
  <c r="AJ24" i="13" s="1"/>
  <c r="AJ25" i="13" a="1"/>
  <c r="AJ25" i="13" s="1"/>
  <c r="AJ26" i="13" a="1"/>
  <c r="AJ26" i="13" s="1"/>
  <c r="AJ27" i="13" a="1"/>
  <c r="AJ27" i="13" s="1"/>
  <c r="AJ28" i="13" a="1"/>
  <c r="AJ28" i="13" s="1"/>
  <c r="AJ29" i="13" a="1"/>
  <c r="AJ29" i="13" s="1"/>
  <c r="AJ30" i="13" a="1"/>
  <c r="AJ30" i="13" s="1"/>
  <c r="AJ31" i="13" a="1"/>
  <c r="AJ31" i="13" s="1"/>
  <c r="AJ32" i="13" a="1"/>
  <c r="AJ32" i="13" s="1"/>
  <c r="AJ33" i="13" a="1"/>
  <c r="AJ33" i="13" s="1"/>
  <c r="AJ34" i="13" a="1"/>
  <c r="AJ34" i="13" s="1"/>
  <c r="AJ35" i="13" a="1"/>
  <c r="AJ35" i="13" s="1"/>
  <c r="AJ36" i="13" a="1"/>
  <c r="AJ36" i="13" s="1"/>
  <c r="AJ37" i="13" a="1"/>
  <c r="AJ37" i="13" s="1"/>
  <c r="AJ38" i="13" a="1"/>
  <c r="AJ38" i="13" s="1"/>
  <c r="AJ39" i="13" a="1"/>
  <c r="AJ39" i="13" s="1"/>
  <c r="AJ40" i="13" a="1"/>
  <c r="AJ40" i="13" s="1"/>
  <c r="AJ41" i="13" a="1"/>
  <c r="AJ41" i="13" s="1"/>
  <c r="AJ42" i="13" a="1"/>
  <c r="AJ42" i="13" s="1"/>
  <c r="AJ43" i="13" a="1"/>
  <c r="AJ43" i="13" s="1"/>
  <c r="AJ44" i="13" a="1"/>
  <c r="AJ44" i="13" s="1"/>
  <c r="AJ45" i="13" a="1"/>
  <c r="AJ45" i="13" s="1"/>
  <c r="AJ46" i="13" a="1"/>
  <c r="AJ46" i="13" s="1"/>
  <c r="AJ47" i="13" a="1"/>
  <c r="AJ47" i="13" s="1"/>
  <c r="AJ48" i="13" a="1"/>
  <c r="AJ48" i="13" s="1"/>
  <c r="AJ49" i="13" a="1"/>
  <c r="AJ49" i="13" s="1"/>
  <c r="AJ50" i="13" a="1"/>
  <c r="AJ50" i="13" s="1"/>
  <c r="AJ51" i="13" a="1"/>
  <c r="AJ51" i="13" s="1"/>
  <c r="AJ52" i="13" a="1"/>
  <c r="AJ52" i="13" s="1"/>
  <c r="AJ53" i="13" a="1"/>
  <c r="AJ53" i="13" s="1"/>
  <c r="AJ54" i="13" a="1"/>
  <c r="AJ54" i="13" s="1"/>
  <c r="AJ55" i="13" a="1"/>
  <c r="AJ55" i="13" s="1"/>
  <c r="AJ56" i="13" a="1"/>
  <c r="AJ56" i="13" s="1"/>
  <c r="AJ57" i="13" a="1"/>
  <c r="AJ57" i="13" s="1"/>
  <c r="AJ58" i="13" a="1"/>
  <c r="AJ58" i="13" s="1"/>
  <c r="AJ59" i="13" a="1"/>
  <c r="AJ59" i="13" s="1"/>
  <c r="AJ60" i="13" a="1"/>
  <c r="AJ60" i="13" s="1"/>
  <c r="AJ61" i="13" a="1"/>
  <c r="AJ61" i="13" s="1"/>
  <c r="AJ62" i="13" a="1"/>
  <c r="AJ62" i="13" s="1"/>
  <c r="AJ63" i="13" a="1"/>
  <c r="AJ63" i="13" s="1"/>
  <c r="AJ64" i="13" a="1"/>
  <c r="AJ64" i="13" s="1"/>
  <c r="AJ65" i="13" a="1"/>
  <c r="AJ65" i="13" s="1"/>
  <c r="AJ66" i="13" a="1"/>
  <c r="AJ66" i="13" s="1"/>
  <c r="AJ67" i="13" a="1"/>
  <c r="AJ67" i="13" s="1"/>
  <c r="AJ68" i="13" a="1"/>
  <c r="AJ68" i="13" s="1"/>
  <c r="AJ69" i="13" a="1"/>
  <c r="AJ69" i="13" s="1"/>
  <c r="AJ70" i="13" a="1"/>
  <c r="AJ70" i="13" s="1"/>
  <c r="AJ71" i="13" a="1"/>
  <c r="AJ71" i="13" s="1"/>
  <c r="AJ72" i="13" a="1"/>
  <c r="AJ72" i="13" s="1"/>
  <c r="AJ73" i="13" a="1"/>
  <c r="AJ73" i="13" s="1"/>
  <c r="AJ74" i="13" a="1"/>
  <c r="AJ74" i="13" s="1"/>
  <c r="AJ75" i="13" a="1"/>
  <c r="AJ75" i="13" s="1"/>
  <c r="AJ76" i="13" a="1"/>
  <c r="AJ76" i="13" s="1"/>
  <c r="AJ77" i="13" a="1"/>
  <c r="AJ77" i="13" s="1"/>
  <c r="AJ78" i="13" a="1"/>
  <c r="AJ78" i="13" s="1"/>
  <c r="AJ79" i="13" a="1"/>
  <c r="AJ79" i="13" s="1"/>
  <c r="AJ80" i="13" a="1"/>
  <c r="AJ80" i="13" s="1"/>
  <c r="AJ81" i="13" a="1"/>
  <c r="AJ81" i="13" s="1"/>
  <c r="AJ82" i="13" a="1"/>
  <c r="AJ82" i="13" s="1"/>
  <c r="AJ83" i="13" a="1"/>
  <c r="AJ83" i="13" s="1"/>
  <c r="AJ84" i="13" a="1"/>
  <c r="AJ84" i="13" s="1"/>
  <c r="AJ85" i="13" a="1"/>
  <c r="AJ85" i="13" s="1"/>
  <c r="AJ86" i="13" a="1"/>
  <c r="AJ86" i="13" s="1"/>
  <c r="AJ87" i="13" a="1"/>
  <c r="AJ87" i="13" s="1"/>
  <c r="AJ88" i="13" a="1"/>
  <c r="AJ88" i="13" s="1"/>
  <c r="AJ89" i="13" a="1"/>
  <c r="AJ89" i="13" s="1"/>
  <c r="AJ90" i="13" a="1"/>
  <c r="AJ90" i="13" s="1"/>
  <c r="AJ91" i="13" a="1"/>
  <c r="AJ91" i="13" s="1"/>
  <c r="AJ92" i="13" a="1"/>
  <c r="AJ92" i="13" s="1"/>
  <c r="AJ93" i="13" a="1"/>
  <c r="AJ93" i="13" s="1"/>
  <c r="AJ94" i="13" a="1"/>
  <c r="AJ94" i="13" s="1"/>
  <c r="AJ95" i="13" a="1"/>
  <c r="AJ95" i="13" s="1"/>
  <c r="AJ96" i="13" a="1"/>
  <c r="AJ96" i="13" s="1"/>
  <c r="AJ97" i="13" a="1"/>
  <c r="AJ97" i="13" s="1"/>
  <c r="AJ98" i="13" a="1"/>
  <c r="AJ98" i="13" s="1"/>
  <c r="AJ99" i="13" a="1"/>
  <c r="AJ99" i="13" s="1"/>
  <c r="AJ100" i="13" a="1"/>
  <c r="AJ100" i="13" s="1"/>
  <c r="AJ101" i="13" a="1"/>
  <c r="AJ101" i="13" s="1"/>
  <c r="AJ102" i="13" a="1"/>
  <c r="AJ102" i="13" s="1"/>
  <c r="AJ103" i="13" a="1"/>
  <c r="AJ103" i="13" s="1"/>
  <c r="AJ104" i="13" a="1"/>
  <c r="AJ104" i="13" s="1"/>
  <c r="AJ105" i="13" a="1"/>
  <c r="AJ105" i="13" s="1"/>
  <c r="AJ106" i="13" a="1"/>
  <c r="AJ106" i="13" s="1"/>
  <c r="AJ107" i="13" a="1"/>
  <c r="AJ107" i="13" s="1"/>
  <c r="AJ108" i="13" a="1"/>
  <c r="AJ108" i="13" s="1"/>
  <c r="AJ109" i="13" a="1"/>
  <c r="AJ109" i="13" s="1"/>
  <c r="AJ110" i="13" a="1"/>
  <c r="AJ110" i="13" s="1"/>
  <c r="AJ111" i="13" a="1"/>
  <c r="AJ111" i="13" s="1"/>
  <c r="AJ112" i="13" a="1"/>
  <c r="AJ112" i="13" s="1"/>
  <c r="AJ113" i="13" a="1"/>
  <c r="AJ113" i="13" s="1"/>
  <c r="AJ114" i="13" a="1"/>
  <c r="AJ114" i="13" s="1"/>
  <c r="AJ115" i="13" a="1"/>
  <c r="AJ115" i="13" s="1"/>
  <c r="AJ116" i="13" a="1"/>
  <c r="AJ116" i="13" s="1"/>
  <c r="AJ117" i="13" a="1"/>
  <c r="AJ117" i="13" s="1"/>
  <c r="AJ118" i="13" a="1"/>
  <c r="AJ118" i="13" s="1"/>
  <c r="AJ119" i="13" a="1"/>
  <c r="AJ119" i="13" s="1"/>
  <c r="AJ120" i="13" a="1"/>
  <c r="AJ120" i="13" s="1"/>
  <c r="AJ121" i="13" a="1"/>
  <c r="AJ121" i="13" s="1"/>
  <c r="AJ122" i="13" a="1"/>
  <c r="AJ122" i="13" s="1"/>
  <c r="AJ123" i="13" a="1"/>
  <c r="AJ123" i="13" s="1"/>
  <c r="AJ124" i="13" a="1"/>
  <c r="AJ124" i="13" s="1"/>
  <c r="AJ125" i="13" a="1"/>
  <c r="AJ125" i="13" s="1"/>
  <c r="AJ126" i="13" a="1"/>
  <c r="AJ126" i="13" s="1"/>
  <c r="AJ127" i="13" a="1"/>
  <c r="AJ127" i="13" s="1"/>
  <c r="AJ128" i="13" a="1"/>
  <c r="AJ128" i="13" s="1"/>
  <c r="AJ129" i="13" a="1"/>
  <c r="AJ129" i="13" s="1"/>
  <c r="AJ130" i="13" a="1"/>
  <c r="AJ130" i="13" s="1"/>
  <c r="AJ131" i="13" a="1"/>
  <c r="AJ131" i="13" s="1"/>
  <c r="AJ132" i="13" a="1"/>
  <c r="AJ132" i="13" s="1"/>
  <c r="AJ133" i="13" a="1"/>
  <c r="AJ133" i="13" s="1"/>
  <c r="AJ134" i="13" a="1"/>
  <c r="AJ134" i="13" s="1"/>
  <c r="AJ135" i="13" a="1"/>
  <c r="AJ135" i="13" s="1"/>
  <c r="AJ136" i="13" a="1"/>
  <c r="AJ136" i="13" s="1"/>
  <c r="AJ137" i="13" a="1"/>
  <c r="AJ137" i="13" s="1"/>
  <c r="AJ138" i="13" a="1"/>
  <c r="AJ138" i="13" s="1"/>
  <c r="AJ139" i="13" a="1"/>
  <c r="AJ139" i="13" s="1"/>
  <c r="AJ140" i="13" a="1"/>
  <c r="AJ140" i="13" s="1"/>
  <c r="AJ141" i="13" a="1"/>
  <c r="AJ141" i="13" s="1"/>
  <c r="AJ142" i="13" a="1"/>
  <c r="AJ142" i="13" s="1"/>
  <c r="AJ143" i="13" a="1"/>
  <c r="AJ143" i="13" s="1"/>
  <c r="AJ144" i="13" a="1"/>
  <c r="AJ144" i="13" s="1"/>
  <c r="AJ145" i="13" a="1"/>
  <c r="AJ145" i="13" s="1"/>
  <c r="AJ146" i="13" a="1"/>
  <c r="AJ146" i="13" s="1"/>
  <c r="AJ147" i="13" a="1"/>
  <c r="AJ147" i="13" s="1"/>
  <c r="AJ148" i="13" a="1"/>
  <c r="AJ148" i="13" s="1"/>
  <c r="AJ149" i="13" a="1"/>
  <c r="AJ149" i="13" s="1"/>
  <c r="AJ150" i="13" a="1"/>
  <c r="AJ150" i="13" s="1"/>
  <c r="AJ151" i="13" a="1"/>
  <c r="AJ151" i="13" s="1"/>
  <c r="AJ152" i="13" a="1"/>
  <c r="AJ152" i="13" s="1"/>
  <c r="AJ153" i="13" a="1"/>
  <c r="AJ153" i="13" s="1"/>
  <c r="AJ154" i="13" a="1"/>
  <c r="AJ154" i="13" s="1"/>
  <c r="AJ155" i="13" a="1"/>
  <c r="AJ155" i="13" s="1"/>
  <c r="AJ156" i="13" a="1"/>
  <c r="AJ156" i="13" s="1"/>
  <c r="AJ157" i="13" a="1"/>
  <c r="AJ157" i="13" s="1"/>
  <c r="AJ158" i="13" a="1"/>
  <c r="AJ158" i="13" s="1"/>
  <c r="AJ159" i="13" a="1"/>
  <c r="AJ159" i="13" s="1"/>
  <c r="AJ160" i="13" a="1"/>
  <c r="AJ160" i="13" s="1"/>
  <c r="AJ161" i="13" a="1"/>
  <c r="AJ161" i="13" s="1"/>
  <c r="AJ162" i="13" a="1"/>
  <c r="AJ162" i="13" s="1"/>
  <c r="AJ163" i="13" a="1"/>
  <c r="AJ163" i="13" s="1"/>
  <c r="AJ164" i="13" a="1"/>
  <c r="AJ164" i="13" s="1"/>
  <c r="AJ165" i="13" a="1"/>
  <c r="AJ165" i="13" s="1"/>
  <c r="AJ166" i="13" a="1"/>
  <c r="AJ166" i="13" s="1"/>
  <c r="AJ167" i="13" a="1"/>
  <c r="AJ167" i="13" s="1"/>
  <c r="AJ168" i="13" a="1"/>
  <c r="AJ168" i="13" s="1"/>
  <c r="AJ169" i="13" a="1"/>
  <c r="AJ169" i="13" s="1"/>
  <c r="AJ170" i="13" a="1"/>
  <c r="AJ170" i="13" s="1"/>
  <c r="AJ171" i="13" a="1"/>
  <c r="AJ171" i="13" s="1"/>
  <c r="AJ172" i="13" a="1"/>
  <c r="AJ172" i="13" s="1"/>
  <c r="AJ173" i="13" a="1"/>
  <c r="AJ173" i="13" s="1"/>
  <c r="AJ174" i="13" a="1"/>
  <c r="AJ174" i="13" s="1"/>
  <c r="AJ175" i="13" a="1"/>
  <c r="AJ175" i="13" s="1"/>
  <c r="AJ176" i="13" a="1"/>
  <c r="AJ176" i="13" s="1"/>
  <c r="AJ177" i="13" a="1"/>
  <c r="AJ177" i="13" s="1"/>
  <c r="AJ178" i="13" a="1"/>
  <c r="AJ178" i="13" s="1"/>
  <c r="AJ179" i="13" a="1"/>
  <c r="AJ179" i="13" s="1"/>
  <c r="AJ180" i="13" a="1"/>
  <c r="AJ180" i="13" s="1"/>
  <c r="AJ181" i="13" a="1"/>
  <c r="AJ181" i="13" s="1"/>
  <c r="AJ182" i="13" a="1"/>
  <c r="AJ182" i="13" s="1"/>
  <c r="AJ183" i="13" a="1"/>
  <c r="AJ183" i="13" s="1"/>
  <c r="AJ184" i="13" a="1"/>
  <c r="AJ184" i="13" s="1"/>
  <c r="AJ185" i="13" a="1"/>
  <c r="AJ185" i="13" s="1"/>
  <c r="AJ186" i="13" a="1"/>
  <c r="AJ186" i="13" s="1"/>
  <c r="AJ187" i="13" a="1"/>
  <c r="AJ187" i="13" s="1"/>
  <c r="AJ188" i="13" a="1"/>
  <c r="AJ188" i="13" s="1"/>
  <c r="AJ189" i="13" a="1"/>
  <c r="AJ189" i="13" s="1"/>
  <c r="AJ190" i="13" a="1"/>
  <c r="AJ190" i="13" s="1"/>
  <c r="AJ191" i="13" a="1"/>
  <c r="AJ191" i="13" s="1"/>
  <c r="AJ192" i="13" a="1"/>
  <c r="AJ192" i="13" s="1"/>
  <c r="AJ193" i="13" a="1"/>
  <c r="AJ193" i="13" s="1"/>
  <c r="AJ194" i="13" a="1"/>
  <c r="AJ194" i="13" s="1"/>
  <c r="AJ195" i="13" a="1"/>
  <c r="AJ195" i="13" s="1"/>
  <c r="AJ196" i="13" a="1"/>
  <c r="AJ196" i="13" s="1"/>
  <c r="AJ197" i="13" a="1"/>
  <c r="AJ197" i="13" s="1"/>
  <c r="AJ198" i="13" a="1"/>
  <c r="AJ198" i="13" s="1"/>
  <c r="AJ199" i="13" a="1"/>
  <c r="AJ199" i="13" s="1"/>
  <c r="AJ200" i="13" a="1"/>
  <c r="AJ200" i="13" s="1"/>
  <c r="AJ201" i="13" a="1"/>
  <c r="AJ201" i="13" s="1"/>
  <c r="AJ202" i="13" a="1"/>
  <c r="AJ202" i="13" s="1"/>
  <c r="AJ203" i="13" a="1"/>
  <c r="AJ203" i="13" s="1"/>
  <c r="AJ204" i="13" a="1"/>
  <c r="AJ204" i="13" s="1"/>
  <c r="AJ205" i="13" a="1"/>
  <c r="AJ205" i="13" s="1"/>
  <c r="AJ206" i="13" a="1"/>
  <c r="AJ206" i="13" s="1"/>
  <c r="AJ207" i="13" a="1"/>
  <c r="AJ207" i="13" s="1"/>
  <c r="AJ208" i="13" a="1"/>
  <c r="AJ208" i="13" s="1"/>
  <c r="AJ209" i="13" a="1"/>
  <c r="AJ209" i="13" s="1"/>
  <c r="AJ210" i="13" a="1"/>
  <c r="AJ210" i="13" s="1"/>
  <c r="AJ211" i="13" a="1"/>
  <c r="AJ211" i="13" s="1"/>
  <c r="AJ212" i="13" a="1"/>
  <c r="AJ212" i="13" s="1"/>
  <c r="AJ213" i="13" a="1"/>
  <c r="AJ213" i="13" s="1"/>
  <c r="AJ214" i="13" a="1"/>
  <c r="AJ214" i="13" s="1"/>
  <c r="AJ215" i="13" a="1"/>
  <c r="AJ215" i="13" s="1"/>
  <c r="AJ216" i="13" a="1"/>
  <c r="AJ216" i="13" s="1"/>
  <c r="AJ217" i="13" a="1"/>
  <c r="AJ217" i="13" s="1"/>
  <c r="AJ218" i="13" a="1"/>
  <c r="AJ218" i="13" s="1"/>
  <c r="AJ219" i="13" a="1"/>
  <c r="AJ219" i="13" s="1"/>
  <c r="AJ220" i="13" a="1"/>
  <c r="AJ220" i="13" s="1"/>
  <c r="AJ221" i="13" a="1"/>
  <c r="AJ221" i="13" s="1"/>
  <c r="AJ222" i="13" a="1"/>
  <c r="AJ222" i="13" s="1"/>
  <c r="AJ223" i="13" a="1"/>
  <c r="AJ223" i="13" s="1"/>
  <c r="AJ224" i="13" a="1"/>
  <c r="AJ224" i="13" s="1"/>
  <c r="AJ225" i="13" a="1"/>
  <c r="AJ225" i="13" s="1"/>
  <c r="AJ226" i="13" a="1"/>
  <c r="AJ226" i="13" s="1"/>
  <c r="AJ227" i="13" a="1"/>
  <c r="AJ227" i="13" s="1"/>
  <c r="AJ228" i="13" a="1"/>
  <c r="AJ228" i="13" s="1"/>
  <c r="AJ229" i="13" a="1"/>
  <c r="AJ229" i="13" s="1"/>
  <c r="AJ230" i="13" a="1"/>
  <c r="AJ230" i="13" s="1"/>
  <c r="AJ231" i="13" a="1"/>
  <c r="AJ231" i="13" s="1"/>
  <c r="AJ232" i="13" a="1"/>
  <c r="AJ232" i="13" s="1"/>
  <c r="AJ233" i="13" a="1"/>
  <c r="AJ233" i="13" s="1"/>
  <c r="AJ234" i="13" a="1"/>
  <c r="AJ234" i="13" s="1"/>
  <c r="AJ235" i="13" a="1"/>
  <c r="AJ235" i="13" s="1"/>
  <c r="AJ236" i="13" a="1"/>
  <c r="AJ236" i="13" s="1"/>
  <c r="AJ237" i="13" a="1"/>
  <c r="AJ237" i="13" s="1"/>
  <c r="AJ238" i="13" a="1"/>
  <c r="AJ238" i="13" s="1"/>
  <c r="AJ239" i="13" a="1"/>
  <c r="AJ239" i="13" s="1"/>
  <c r="AJ240" i="13" a="1"/>
  <c r="AJ240" i="13" s="1"/>
  <c r="AJ241" i="13" a="1"/>
  <c r="AJ241" i="13" s="1"/>
  <c r="AJ242" i="13" a="1"/>
  <c r="AJ242" i="13" s="1"/>
  <c r="AJ243" i="13" a="1"/>
  <c r="AJ243" i="13" s="1"/>
  <c r="AJ244" i="13" a="1"/>
  <c r="AJ244" i="13" s="1"/>
  <c r="AJ245" i="13" a="1"/>
  <c r="AJ245" i="13" s="1"/>
  <c r="AJ246" i="13" a="1"/>
  <c r="AJ246" i="13" s="1"/>
  <c r="AJ247" i="13" a="1"/>
  <c r="AJ247" i="13" s="1"/>
  <c r="AJ248" i="13" a="1"/>
  <c r="AJ248" i="13" s="1"/>
  <c r="AJ249" i="13" a="1"/>
  <c r="AJ249" i="13" s="1"/>
  <c r="AJ250" i="13" a="1"/>
  <c r="AJ250" i="13" s="1"/>
  <c r="AJ251" i="13" a="1"/>
  <c r="AJ251" i="13" s="1"/>
  <c r="AJ252" i="13" a="1"/>
  <c r="AJ252" i="13" s="1"/>
  <c r="AJ253" i="13" a="1"/>
  <c r="AJ253" i="13" s="1"/>
  <c r="AJ254" i="13" a="1"/>
  <c r="AJ254" i="13" s="1"/>
  <c r="AJ255" i="13" a="1"/>
  <c r="AJ255" i="13" s="1"/>
  <c r="AJ256" i="13" a="1"/>
  <c r="AJ256" i="13" s="1"/>
  <c r="AJ257" i="13" a="1"/>
  <c r="AJ257" i="13" s="1"/>
  <c r="AJ258" i="13" a="1"/>
  <c r="AJ258" i="13" s="1"/>
  <c r="AJ259" i="13" a="1"/>
  <c r="AJ259" i="13" s="1"/>
  <c r="AJ4" i="13" a="1"/>
  <c r="AJ4" i="13" s="1"/>
  <c r="AI5" i="13" a="1"/>
  <c r="AI5" i="13" s="1"/>
  <c r="AI6" i="13" a="1"/>
  <c r="AI6" i="13" s="1"/>
  <c r="AI7" i="13" a="1"/>
  <c r="AI7" i="13" s="1"/>
  <c r="AI8" i="13" a="1"/>
  <c r="AI8" i="13" s="1"/>
  <c r="AI9" i="13" a="1"/>
  <c r="AI9" i="13" s="1"/>
  <c r="AI10" i="13" a="1"/>
  <c r="AI10" i="13" s="1"/>
  <c r="AI11" i="13" a="1"/>
  <c r="AI11" i="13" s="1"/>
  <c r="AI12" i="13" a="1"/>
  <c r="AI12" i="13" s="1"/>
  <c r="AI13" i="13" a="1"/>
  <c r="AI13" i="13" s="1"/>
  <c r="AI14" i="13" a="1"/>
  <c r="AI14" i="13" s="1"/>
  <c r="AI15" i="13" a="1"/>
  <c r="AI15" i="13" s="1"/>
  <c r="AI16" i="13" a="1"/>
  <c r="AI16" i="13" s="1"/>
  <c r="AI17" i="13" a="1"/>
  <c r="AI17" i="13" s="1"/>
  <c r="AI18" i="13" a="1"/>
  <c r="AI18" i="13" s="1"/>
  <c r="AI19" i="13" a="1"/>
  <c r="AI19" i="13" s="1"/>
  <c r="AI20" i="13" a="1"/>
  <c r="AI20" i="13" s="1"/>
  <c r="AI21" i="13" a="1"/>
  <c r="AI21" i="13" s="1"/>
  <c r="AI22" i="13" a="1"/>
  <c r="AI22" i="13" s="1"/>
  <c r="AI23" i="13" a="1"/>
  <c r="AI23" i="13" s="1"/>
  <c r="AI24" i="13" a="1"/>
  <c r="AI24" i="13" s="1"/>
  <c r="AI25" i="13" a="1"/>
  <c r="AI25" i="13" s="1"/>
  <c r="AI26" i="13" a="1"/>
  <c r="AI26" i="13" s="1"/>
  <c r="AI27" i="13" a="1"/>
  <c r="AI27" i="13" s="1"/>
  <c r="AI28" i="13" a="1"/>
  <c r="AI28" i="13" s="1"/>
  <c r="AI29" i="13" a="1"/>
  <c r="AI29" i="13" s="1"/>
  <c r="AI30" i="13" a="1"/>
  <c r="AI30" i="13" s="1"/>
  <c r="AI31" i="13" a="1"/>
  <c r="AI31" i="13" s="1"/>
  <c r="AI32" i="13" a="1"/>
  <c r="AI32" i="13" s="1"/>
  <c r="AI33" i="13" a="1"/>
  <c r="AI33" i="13" s="1"/>
  <c r="AI34" i="13" a="1"/>
  <c r="AI34" i="13" s="1"/>
  <c r="AI35" i="13" a="1"/>
  <c r="AI35" i="13" s="1"/>
  <c r="AI36" i="13" a="1"/>
  <c r="AI36" i="13" s="1"/>
  <c r="AI37" i="13" a="1"/>
  <c r="AI37" i="13" s="1"/>
  <c r="AI38" i="13" a="1"/>
  <c r="AI38" i="13" s="1"/>
  <c r="AI39" i="13" a="1"/>
  <c r="AI39" i="13" s="1"/>
  <c r="AI40" i="13" a="1"/>
  <c r="AI40" i="13" s="1"/>
  <c r="AI41" i="13" a="1"/>
  <c r="AI41" i="13" s="1"/>
  <c r="AI42" i="13" a="1"/>
  <c r="AI42" i="13" s="1"/>
  <c r="AI43" i="13" a="1"/>
  <c r="AI43" i="13" s="1"/>
  <c r="AI44" i="13" a="1"/>
  <c r="AI44" i="13" s="1"/>
  <c r="AI45" i="13" a="1"/>
  <c r="AI45" i="13" s="1"/>
  <c r="AI46" i="13" a="1"/>
  <c r="AI46" i="13" s="1"/>
  <c r="AI47" i="13" a="1"/>
  <c r="AI47" i="13" s="1"/>
  <c r="AI48" i="13" a="1"/>
  <c r="AI48" i="13" s="1"/>
  <c r="AI49" i="13" a="1"/>
  <c r="AI49" i="13" s="1"/>
  <c r="AI50" i="13" a="1"/>
  <c r="AI50" i="13" s="1"/>
  <c r="AI51" i="13" a="1"/>
  <c r="AI51" i="13" s="1"/>
  <c r="AI52" i="13" a="1"/>
  <c r="AI52" i="13" s="1"/>
  <c r="AI53" i="13" a="1"/>
  <c r="AI53" i="13" s="1"/>
  <c r="AI54" i="13" a="1"/>
  <c r="AI54" i="13" s="1"/>
  <c r="AI55" i="13" a="1"/>
  <c r="AI55" i="13" s="1"/>
  <c r="AI56" i="13" a="1"/>
  <c r="AI56" i="13" s="1"/>
  <c r="AI57" i="13" a="1"/>
  <c r="AI57" i="13" s="1"/>
  <c r="AI58" i="13" a="1"/>
  <c r="AI58" i="13" s="1"/>
  <c r="AI59" i="13" a="1"/>
  <c r="AI59" i="13" s="1"/>
  <c r="AI60" i="13" a="1"/>
  <c r="AI60" i="13" s="1"/>
  <c r="AI61" i="13" a="1"/>
  <c r="AI61" i="13" s="1"/>
  <c r="AI62" i="13" a="1"/>
  <c r="AI62" i="13" s="1"/>
  <c r="AI63" i="13" a="1"/>
  <c r="AI63" i="13" s="1"/>
  <c r="AI64" i="13" a="1"/>
  <c r="AI64" i="13" s="1"/>
  <c r="AI65" i="13" a="1"/>
  <c r="AI65" i="13" s="1"/>
  <c r="AI66" i="13" a="1"/>
  <c r="AI66" i="13" s="1"/>
  <c r="AI67" i="13" a="1"/>
  <c r="AI67" i="13" s="1"/>
  <c r="AI68" i="13" a="1"/>
  <c r="AI68" i="13" s="1"/>
  <c r="AI69" i="13" a="1"/>
  <c r="AI69" i="13" s="1"/>
  <c r="AI70" i="13" a="1"/>
  <c r="AI70" i="13" s="1"/>
  <c r="AI71" i="13" a="1"/>
  <c r="AI71" i="13" s="1"/>
  <c r="AI72" i="13" a="1"/>
  <c r="AI72" i="13" s="1"/>
  <c r="AI73" i="13" a="1"/>
  <c r="AI73" i="13" s="1"/>
  <c r="AI74" i="13" a="1"/>
  <c r="AI74" i="13" s="1"/>
  <c r="AI75" i="13" a="1"/>
  <c r="AI75" i="13" s="1"/>
  <c r="AI76" i="13" a="1"/>
  <c r="AI76" i="13" s="1"/>
  <c r="AI77" i="13" a="1"/>
  <c r="AI77" i="13" s="1"/>
  <c r="AI78" i="13" a="1"/>
  <c r="AI78" i="13" s="1"/>
  <c r="AI79" i="13" a="1"/>
  <c r="AI79" i="13" s="1"/>
  <c r="AI80" i="13" a="1"/>
  <c r="AI80" i="13" s="1"/>
  <c r="AI81" i="13" a="1"/>
  <c r="AI81" i="13" s="1"/>
  <c r="AI82" i="13" a="1"/>
  <c r="AI82" i="13" s="1"/>
  <c r="AI83" i="13" a="1"/>
  <c r="AI83" i="13" s="1"/>
  <c r="AI84" i="13" a="1"/>
  <c r="AI84" i="13" s="1"/>
  <c r="AI85" i="13" a="1"/>
  <c r="AI85" i="13" s="1"/>
  <c r="AI86" i="13" a="1"/>
  <c r="AI86" i="13" s="1"/>
  <c r="AI87" i="13" a="1"/>
  <c r="AI87" i="13" s="1"/>
  <c r="AI88" i="13" a="1"/>
  <c r="AI88" i="13" s="1"/>
  <c r="AI89" i="13" a="1"/>
  <c r="AI89" i="13" s="1"/>
  <c r="AI90" i="13" a="1"/>
  <c r="AI90" i="13" s="1"/>
  <c r="AI91" i="13" a="1"/>
  <c r="AI91" i="13" s="1"/>
  <c r="AI92" i="13" a="1"/>
  <c r="AI92" i="13" s="1"/>
  <c r="AI93" i="13" a="1"/>
  <c r="AI93" i="13" s="1"/>
  <c r="AI94" i="13" a="1"/>
  <c r="AI94" i="13" s="1"/>
  <c r="AI95" i="13" a="1"/>
  <c r="AI95" i="13" s="1"/>
  <c r="AI96" i="13" a="1"/>
  <c r="AI96" i="13" s="1"/>
  <c r="AI97" i="13" a="1"/>
  <c r="AI97" i="13" s="1"/>
  <c r="AI98" i="13" a="1"/>
  <c r="AI98" i="13" s="1"/>
  <c r="AI99" i="13" a="1"/>
  <c r="AI99" i="13" s="1"/>
  <c r="AI100" i="13" a="1"/>
  <c r="AI100" i="13" s="1"/>
  <c r="AI101" i="13" a="1"/>
  <c r="AI101" i="13" s="1"/>
  <c r="AI102" i="13" a="1"/>
  <c r="AI102" i="13" s="1"/>
  <c r="AI103" i="13" a="1"/>
  <c r="AI103" i="13" s="1"/>
  <c r="AI104" i="13" a="1"/>
  <c r="AI104" i="13" s="1"/>
  <c r="AI105" i="13" a="1"/>
  <c r="AI105" i="13" s="1"/>
  <c r="AI106" i="13" a="1"/>
  <c r="AI106" i="13" s="1"/>
  <c r="AI107" i="13" a="1"/>
  <c r="AI107" i="13" s="1"/>
  <c r="AI108" i="13" a="1"/>
  <c r="AI108" i="13" s="1"/>
  <c r="AI109" i="13" a="1"/>
  <c r="AI109" i="13" s="1"/>
  <c r="AI110" i="13" a="1"/>
  <c r="AI110" i="13" s="1"/>
  <c r="AI111" i="13" a="1"/>
  <c r="AI111" i="13" s="1"/>
  <c r="AI112" i="13" a="1"/>
  <c r="AI112" i="13" s="1"/>
  <c r="AI113" i="13" a="1"/>
  <c r="AI113" i="13" s="1"/>
  <c r="AI114" i="13" a="1"/>
  <c r="AI114" i="13" s="1"/>
  <c r="AI115" i="13" a="1"/>
  <c r="AI115" i="13" s="1"/>
  <c r="AI116" i="13" a="1"/>
  <c r="AI116" i="13" s="1"/>
  <c r="AI117" i="13" a="1"/>
  <c r="AI117" i="13" s="1"/>
  <c r="AI118" i="13" a="1"/>
  <c r="AI118" i="13" s="1"/>
  <c r="AI119" i="13" a="1"/>
  <c r="AI119" i="13" s="1"/>
  <c r="AI120" i="13" a="1"/>
  <c r="AI120" i="13" s="1"/>
  <c r="AI121" i="13" a="1"/>
  <c r="AI121" i="13" s="1"/>
  <c r="AI122" i="13" a="1"/>
  <c r="AI122" i="13" s="1"/>
  <c r="AI123" i="13" a="1"/>
  <c r="AI123" i="13" s="1"/>
  <c r="AI124" i="13" a="1"/>
  <c r="AI124" i="13" s="1"/>
  <c r="AI125" i="13" a="1"/>
  <c r="AI125" i="13" s="1"/>
  <c r="AI126" i="13" a="1"/>
  <c r="AI126" i="13" s="1"/>
  <c r="AI127" i="13" a="1"/>
  <c r="AI127" i="13" s="1"/>
  <c r="AI128" i="13" a="1"/>
  <c r="AI128" i="13" s="1"/>
  <c r="AI129" i="13" a="1"/>
  <c r="AI129" i="13" s="1"/>
  <c r="AI130" i="13" a="1"/>
  <c r="AI130" i="13" s="1"/>
  <c r="AI131" i="13" a="1"/>
  <c r="AI131" i="13" s="1"/>
  <c r="AI132" i="13" a="1"/>
  <c r="AI132" i="13" s="1"/>
  <c r="AI133" i="13" a="1"/>
  <c r="AI133" i="13" s="1"/>
  <c r="AI134" i="13" a="1"/>
  <c r="AI134" i="13" s="1"/>
  <c r="AI135" i="13" a="1"/>
  <c r="AI135" i="13" s="1"/>
  <c r="AI136" i="13" a="1"/>
  <c r="AI136" i="13" s="1"/>
  <c r="AI137" i="13" a="1"/>
  <c r="AI137" i="13" s="1"/>
  <c r="AI138" i="13" a="1"/>
  <c r="AI138" i="13" s="1"/>
  <c r="AI139" i="13" a="1"/>
  <c r="AI139" i="13" s="1"/>
  <c r="AI140" i="13" a="1"/>
  <c r="AI140" i="13" s="1"/>
  <c r="AI141" i="13" a="1"/>
  <c r="AI141" i="13" s="1"/>
  <c r="AI142" i="13" a="1"/>
  <c r="AI142" i="13" s="1"/>
  <c r="AI143" i="13" a="1"/>
  <c r="AI143" i="13" s="1"/>
  <c r="AI144" i="13" a="1"/>
  <c r="AI144" i="13" s="1"/>
  <c r="AI145" i="13" a="1"/>
  <c r="AI145" i="13" s="1"/>
  <c r="AI146" i="13" a="1"/>
  <c r="AI146" i="13" s="1"/>
  <c r="AI147" i="13" a="1"/>
  <c r="AI147" i="13" s="1"/>
  <c r="AI148" i="13" a="1"/>
  <c r="AI148" i="13" s="1"/>
  <c r="AI149" i="13" a="1"/>
  <c r="AI149" i="13" s="1"/>
  <c r="AI150" i="13" a="1"/>
  <c r="AI150" i="13" s="1"/>
  <c r="AI151" i="13" a="1"/>
  <c r="AI151" i="13" s="1"/>
  <c r="AI152" i="13" a="1"/>
  <c r="AI152" i="13" s="1"/>
  <c r="AI153" i="13" a="1"/>
  <c r="AI153" i="13" s="1"/>
  <c r="AI154" i="13" a="1"/>
  <c r="AI154" i="13" s="1"/>
  <c r="AI155" i="13" a="1"/>
  <c r="AI155" i="13" s="1"/>
  <c r="AI156" i="13" a="1"/>
  <c r="AI156" i="13" s="1"/>
  <c r="AI157" i="13" a="1"/>
  <c r="AI157" i="13" s="1"/>
  <c r="AI158" i="13" a="1"/>
  <c r="AI158" i="13" s="1"/>
  <c r="AI159" i="13" a="1"/>
  <c r="AI159" i="13" s="1"/>
  <c r="AI160" i="13" a="1"/>
  <c r="AI160" i="13" s="1"/>
  <c r="AI161" i="13" a="1"/>
  <c r="AI161" i="13" s="1"/>
  <c r="AI162" i="13" a="1"/>
  <c r="AI162" i="13" s="1"/>
  <c r="AI163" i="13" a="1"/>
  <c r="AI163" i="13" s="1"/>
  <c r="AI164" i="13" a="1"/>
  <c r="AI164" i="13" s="1"/>
  <c r="AI165" i="13" a="1"/>
  <c r="AI165" i="13" s="1"/>
  <c r="AI166" i="13" a="1"/>
  <c r="AI166" i="13" s="1"/>
  <c r="AI167" i="13" a="1"/>
  <c r="AI167" i="13" s="1"/>
  <c r="AI168" i="13" a="1"/>
  <c r="AI168" i="13" s="1"/>
  <c r="AI169" i="13" a="1"/>
  <c r="AI169" i="13" s="1"/>
  <c r="AI170" i="13" a="1"/>
  <c r="AI170" i="13" s="1"/>
  <c r="AI171" i="13" a="1"/>
  <c r="AI171" i="13" s="1"/>
  <c r="AI172" i="13" a="1"/>
  <c r="AI172" i="13" s="1"/>
  <c r="AI173" i="13" a="1"/>
  <c r="AI173" i="13" s="1"/>
  <c r="AI174" i="13" a="1"/>
  <c r="AI174" i="13" s="1"/>
  <c r="AI175" i="13" a="1"/>
  <c r="AI175" i="13" s="1"/>
  <c r="AI176" i="13" a="1"/>
  <c r="AI176" i="13" s="1"/>
  <c r="AI177" i="13" a="1"/>
  <c r="AI177" i="13" s="1"/>
  <c r="AI178" i="13" a="1"/>
  <c r="AI178" i="13" s="1"/>
  <c r="AI179" i="13" a="1"/>
  <c r="AI179" i="13" s="1"/>
  <c r="AI180" i="13" a="1"/>
  <c r="AI180" i="13" s="1"/>
  <c r="AI181" i="13" a="1"/>
  <c r="AI181" i="13" s="1"/>
  <c r="AI182" i="13" a="1"/>
  <c r="AI182" i="13" s="1"/>
  <c r="AI183" i="13" a="1"/>
  <c r="AI183" i="13" s="1"/>
  <c r="AI184" i="13" a="1"/>
  <c r="AI184" i="13" s="1"/>
  <c r="AI185" i="13" a="1"/>
  <c r="AI185" i="13" s="1"/>
  <c r="AI186" i="13" a="1"/>
  <c r="AI186" i="13" s="1"/>
  <c r="AI187" i="13" a="1"/>
  <c r="AI187" i="13" s="1"/>
  <c r="AI188" i="13" a="1"/>
  <c r="AI188" i="13" s="1"/>
  <c r="AI189" i="13" a="1"/>
  <c r="AI189" i="13" s="1"/>
  <c r="AI190" i="13" a="1"/>
  <c r="AI190" i="13" s="1"/>
  <c r="AI191" i="13" a="1"/>
  <c r="AI191" i="13" s="1"/>
  <c r="AI192" i="13" a="1"/>
  <c r="AI192" i="13" s="1"/>
  <c r="AI193" i="13" a="1"/>
  <c r="AI193" i="13" s="1"/>
  <c r="AI194" i="13" a="1"/>
  <c r="AI194" i="13" s="1"/>
  <c r="AI195" i="13" a="1"/>
  <c r="AI195" i="13" s="1"/>
  <c r="AI196" i="13" a="1"/>
  <c r="AI196" i="13" s="1"/>
  <c r="AI197" i="13" a="1"/>
  <c r="AI197" i="13" s="1"/>
  <c r="AI198" i="13" a="1"/>
  <c r="AI198" i="13" s="1"/>
  <c r="AI199" i="13" a="1"/>
  <c r="AI199" i="13" s="1"/>
  <c r="AI200" i="13" a="1"/>
  <c r="AI200" i="13" s="1"/>
  <c r="AI201" i="13" a="1"/>
  <c r="AI201" i="13" s="1"/>
  <c r="AI202" i="13" a="1"/>
  <c r="AI202" i="13" s="1"/>
  <c r="AI203" i="13" a="1"/>
  <c r="AI203" i="13" s="1"/>
  <c r="AI204" i="13" a="1"/>
  <c r="AI204" i="13" s="1"/>
  <c r="AI205" i="13" a="1"/>
  <c r="AI205" i="13" s="1"/>
  <c r="AI206" i="13" a="1"/>
  <c r="AI206" i="13" s="1"/>
  <c r="AI207" i="13" a="1"/>
  <c r="AI207" i="13" s="1"/>
  <c r="AI208" i="13" a="1"/>
  <c r="AI208" i="13" s="1"/>
  <c r="AI209" i="13" a="1"/>
  <c r="AI209" i="13" s="1"/>
  <c r="AI210" i="13" a="1"/>
  <c r="AI210" i="13" s="1"/>
  <c r="AI211" i="13" a="1"/>
  <c r="AI211" i="13" s="1"/>
  <c r="AI212" i="13" a="1"/>
  <c r="AI212" i="13" s="1"/>
  <c r="AI213" i="13" a="1"/>
  <c r="AI213" i="13" s="1"/>
  <c r="AI214" i="13" a="1"/>
  <c r="AI214" i="13" s="1"/>
  <c r="AI215" i="13" a="1"/>
  <c r="AI215" i="13" s="1"/>
  <c r="AI216" i="13" a="1"/>
  <c r="AI216" i="13" s="1"/>
  <c r="AI217" i="13" a="1"/>
  <c r="AI217" i="13" s="1"/>
  <c r="AI218" i="13" a="1"/>
  <c r="AI218" i="13" s="1"/>
  <c r="AI219" i="13" a="1"/>
  <c r="AI219" i="13" s="1"/>
  <c r="AI220" i="13" a="1"/>
  <c r="AI220" i="13" s="1"/>
  <c r="AI221" i="13" a="1"/>
  <c r="AI221" i="13" s="1"/>
  <c r="AI222" i="13" a="1"/>
  <c r="AI222" i="13" s="1"/>
  <c r="AI223" i="13" a="1"/>
  <c r="AI223" i="13" s="1"/>
  <c r="AI224" i="13" a="1"/>
  <c r="AI224" i="13" s="1"/>
  <c r="AI225" i="13" a="1"/>
  <c r="AI225" i="13" s="1"/>
  <c r="AI226" i="13" a="1"/>
  <c r="AI226" i="13" s="1"/>
  <c r="AI227" i="13" a="1"/>
  <c r="AI227" i="13" s="1"/>
  <c r="AI228" i="13" a="1"/>
  <c r="AI228" i="13" s="1"/>
  <c r="AI229" i="13" a="1"/>
  <c r="AI229" i="13" s="1"/>
  <c r="AI230" i="13" a="1"/>
  <c r="AI230" i="13" s="1"/>
  <c r="AI231" i="13" a="1"/>
  <c r="AI231" i="13" s="1"/>
  <c r="AI232" i="13" a="1"/>
  <c r="AI232" i="13" s="1"/>
  <c r="AI233" i="13" a="1"/>
  <c r="AI233" i="13" s="1"/>
  <c r="AI234" i="13" a="1"/>
  <c r="AI234" i="13" s="1"/>
  <c r="AI235" i="13" a="1"/>
  <c r="AI235" i="13" s="1"/>
  <c r="AI236" i="13" a="1"/>
  <c r="AI236" i="13" s="1"/>
  <c r="AI237" i="13" a="1"/>
  <c r="AI237" i="13" s="1"/>
  <c r="AI238" i="13" a="1"/>
  <c r="AI238" i="13" s="1"/>
  <c r="AI239" i="13" a="1"/>
  <c r="AI239" i="13" s="1"/>
  <c r="AI240" i="13" a="1"/>
  <c r="AI240" i="13" s="1"/>
  <c r="AI241" i="13" a="1"/>
  <c r="AI241" i="13" s="1"/>
  <c r="AI242" i="13" a="1"/>
  <c r="AI242" i="13" s="1"/>
  <c r="AI243" i="13" a="1"/>
  <c r="AI243" i="13" s="1"/>
  <c r="AI244" i="13" a="1"/>
  <c r="AI244" i="13" s="1"/>
  <c r="AI245" i="13" a="1"/>
  <c r="AI245" i="13" s="1"/>
  <c r="AI246" i="13" a="1"/>
  <c r="AI246" i="13" s="1"/>
  <c r="AI247" i="13" a="1"/>
  <c r="AI247" i="13" s="1"/>
  <c r="AI248" i="13" a="1"/>
  <c r="AI248" i="13" s="1"/>
  <c r="AI249" i="13" a="1"/>
  <c r="AI249" i="13" s="1"/>
  <c r="AI250" i="13" a="1"/>
  <c r="AI250" i="13" s="1"/>
  <c r="AI251" i="13" a="1"/>
  <c r="AI251" i="13" s="1"/>
  <c r="AI252" i="13" a="1"/>
  <c r="AI252" i="13" s="1"/>
  <c r="AI253" i="13" a="1"/>
  <c r="AI253" i="13" s="1"/>
  <c r="AI254" i="13" a="1"/>
  <c r="AI254" i="13" s="1"/>
  <c r="AI255" i="13" a="1"/>
  <c r="AI255" i="13" s="1"/>
  <c r="AI256" i="13" a="1"/>
  <c r="AI256" i="13" s="1"/>
  <c r="AI257" i="13" a="1"/>
  <c r="AI257" i="13" s="1"/>
  <c r="AI258" i="13" a="1"/>
  <c r="AI258" i="13" s="1"/>
  <c r="AI259" i="13" a="1"/>
  <c r="AI259" i="13" s="1"/>
  <c r="AI4" i="13" a="1"/>
  <c r="AI4" i="13" s="1"/>
  <c r="AH5" i="13" a="1"/>
  <c r="AH5" i="13" s="1"/>
  <c r="AH6" i="13" a="1"/>
  <c r="AH6" i="13" s="1"/>
  <c r="AH7" i="13" a="1"/>
  <c r="AH7" i="13" s="1"/>
  <c r="AH8" i="13" a="1"/>
  <c r="AH8" i="13" s="1"/>
  <c r="AH9" i="13" a="1"/>
  <c r="AH9" i="13" s="1"/>
  <c r="AH10" i="13" a="1"/>
  <c r="AH10" i="13" s="1"/>
  <c r="AH11" i="13" a="1"/>
  <c r="AH11" i="13" s="1"/>
  <c r="AH12" i="13" a="1"/>
  <c r="AH12" i="13" s="1"/>
  <c r="AH13" i="13" a="1"/>
  <c r="AH13" i="13" s="1"/>
  <c r="AH14" i="13" a="1"/>
  <c r="AH14" i="13" s="1"/>
  <c r="AH15" i="13" a="1"/>
  <c r="AH15" i="13" s="1"/>
  <c r="AH16" i="13" a="1"/>
  <c r="AH16" i="13" s="1"/>
  <c r="AH17" i="13" a="1"/>
  <c r="AH17" i="13" s="1"/>
  <c r="AH18" i="13" a="1"/>
  <c r="AH18" i="13" s="1"/>
  <c r="AH19" i="13" a="1"/>
  <c r="AH19" i="13" s="1"/>
  <c r="AH20" i="13" a="1"/>
  <c r="AH20" i="13" s="1"/>
  <c r="AH21" i="13" a="1"/>
  <c r="AH21" i="13" s="1"/>
  <c r="AH22" i="13" a="1"/>
  <c r="AH22" i="13" s="1"/>
  <c r="AH23" i="13" a="1"/>
  <c r="AH23" i="13" s="1"/>
  <c r="AH24" i="13" a="1"/>
  <c r="AH24" i="13" s="1"/>
  <c r="AH25" i="13" a="1"/>
  <c r="AH25" i="13" s="1"/>
  <c r="AH26" i="13" a="1"/>
  <c r="AH26" i="13" s="1"/>
  <c r="AH27" i="13" a="1"/>
  <c r="AH27" i="13" s="1"/>
  <c r="AH28" i="13" a="1"/>
  <c r="AH28" i="13" s="1"/>
  <c r="AH29" i="13" a="1"/>
  <c r="AH29" i="13" s="1"/>
  <c r="AH30" i="13" a="1"/>
  <c r="AH30" i="13" s="1"/>
  <c r="AH31" i="13" a="1"/>
  <c r="AH31" i="13" s="1"/>
  <c r="AH32" i="13" a="1"/>
  <c r="AH32" i="13" s="1"/>
  <c r="AH33" i="13" a="1"/>
  <c r="AH33" i="13" s="1"/>
  <c r="AH34" i="13" a="1"/>
  <c r="AH34" i="13" s="1"/>
  <c r="AH35" i="13" a="1"/>
  <c r="AH35" i="13" s="1"/>
  <c r="AH36" i="13" a="1"/>
  <c r="AH36" i="13" s="1"/>
  <c r="AH37" i="13" a="1"/>
  <c r="AH37" i="13" s="1"/>
  <c r="AH38" i="13" a="1"/>
  <c r="AH38" i="13" s="1"/>
  <c r="AH39" i="13" a="1"/>
  <c r="AH39" i="13" s="1"/>
  <c r="AH40" i="13" a="1"/>
  <c r="AH40" i="13" s="1"/>
  <c r="AH41" i="13" a="1"/>
  <c r="AH41" i="13" s="1"/>
  <c r="AH42" i="13" a="1"/>
  <c r="AH42" i="13" s="1"/>
  <c r="AH43" i="13" a="1"/>
  <c r="AH43" i="13" s="1"/>
  <c r="AH44" i="13" a="1"/>
  <c r="AH44" i="13" s="1"/>
  <c r="AH45" i="13" a="1"/>
  <c r="AH45" i="13" s="1"/>
  <c r="AH46" i="13" a="1"/>
  <c r="AH46" i="13" s="1"/>
  <c r="AH47" i="13" a="1"/>
  <c r="AH47" i="13" s="1"/>
  <c r="AH48" i="13" a="1"/>
  <c r="AH48" i="13" s="1"/>
  <c r="AH49" i="13" a="1"/>
  <c r="AH49" i="13" s="1"/>
  <c r="AH50" i="13" a="1"/>
  <c r="AH50" i="13" s="1"/>
  <c r="AH51" i="13" a="1"/>
  <c r="AH51" i="13" s="1"/>
  <c r="AH52" i="13" a="1"/>
  <c r="AH52" i="13" s="1"/>
  <c r="AH53" i="13" a="1"/>
  <c r="AH53" i="13" s="1"/>
  <c r="AH54" i="13" a="1"/>
  <c r="AH54" i="13" s="1"/>
  <c r="AH55" i="13" a="1"/>
  <c r="AH55" i="13" s="1"/>
  <c r="AH56" i="13" a="1"/>
  <c r="AH56" i="13" s="1"/>
  <c r="AH57" i="13" a="1"/>
  <c r="AH57" i="13" s="1"/>
  <c r="AH58" i="13" a="1"/>
  <c r="AH58" i="13" s="1"/>
  <c r="AH59" i="13" a="1"/>
  <c r="AH59" i="13" s="1"/>
  <c r="AH60" i="13" a="1"/>
  <c r="AH60" i="13" s="1"/>
  <c r="AH61" i="13" a="1"/>
  <c r="AH61" i="13" s="1"/>
  <c r="AH62" i="13" a="1"/>
  <c r="AH62" i="13" s="1"/>
  <c r="AH63" i="13" a="1"/>
  <c r="AH63" i="13" s="1"/>
  <c r="AH64" i="13" a="1"/>
  <c r="AH64" i="13" s="1"/>
  <c r="AH65" i="13" a="1"/>
  <c r="AH65" i="13" s="1"/>
  <c r="AH66" i="13" a="1"/>
  <c r="AH66" i="13" s="1"/>
  <c r="AH67" i="13" a="1"/>
  <c r="AH67" i="13" s="1"/>
  <c r="AH68" i="13" a="1"/>
  <c r="AH68" i="13" s="1"/>
  <c r="AH69" i="13" a="1"/>
  <c r="AH69" i="13" s="1"/>
  <c r="AH70" i="13" a="1"/>
  <c r="AH70" i="13" s="1"/>
  <c r="AH71" i="13" a="1"/>
  <c r="AH71" i="13" s="1"/>
  <c r="AH72" i="13" a="1"/>
  <c r="AH72" i="13" s="1"/>
  <c r="AH73" i="13" a="1"/>
  <c r="AH73" i="13" s="1"/>
  <c r="AH74" i="13" a="1"/>
  <c r="AH74" i="13" s="1"/>
  <c r="AH75" i="13" a="1"/>
  <c r="AH75" i="13" s="1"/>
  <c r="AH76" i="13" a="1"/>
  <c r="AH76" i="13" s="1"/>
  <c r="AH77" i="13" a="1"/>
  <c r="AH77" i="13" s="1"/>
  <c r="AH78" i="13" a="1"/>
  <c r="AH78" i="13" s="1"/>
  <c r="AH79" i="13" a="1"/>
  <c r="AH79" i="13" s="1"/>
  <c r="AH80" i="13" a="1"/>
  <c r="AH80" i="13" s="1"/>
  <c r="AH81" i="13" a="1"/>
  <c r="AH81" i="13" s="1"/>
  <c r="AH82" i="13" a="1"/>
  <c r="AH82" i="13" s="1"/>
  <c r="AH83" i="13" a="1"/>
  <c r="AH83" i="13" s="1"/>
  <c r="AH84" i="13" a="1"/>
  <c r="AH84" i="13" s="1"/>
  <c r="AH85" i="13" a="1"/>
  <c r="AH85" i="13" s="1"/>
  <c r="AH86" i="13" a="1"/>
  <c r="AH86" i="13" s="1"/>
  <c r="AH87" i="13" a="1"/>
  <c r="AH87" i="13" s="1"/>
  <c r="AH88" i="13" a="1"/>
  <c r="AH88" i="13" s="1"/>
  <c r="AH89" i="13" a="1"/>
  <c r="AH89" i="13" s="1"/>
  <c r="AH90" i="13" a="1"/>
  <c r="AH90" i="13" s="1"/>
  <c r="AH91" i="13" a="1"/>
  <c r="AH91" i="13" s="1"/>
  <c r="AH92" i="13" a="1"/>
  <c r="AH92" i="13" s="1"/>
  <c r="AH93" i="13" a="1"/>
  <c r="AH93" i="13" s="1"/>
  <c r="AH94" i="13" a="1"/>
  <c r="AH94" i="13" s="1"/>
  <c r="AH95" i="13" a="1"/>
  <c r="AH95" i="13" s="1"/>
  <c r="AH96" i="13" a="1"/>
  <c r="AH96" i="13" s="1"/>
  <c r="AH97" i="13" a="1"/>
  <c r="AH97" i="13" s="1"/>
  <c r="AH98" i="13" a="1"/>
  <c r="AH98" i="13" s="1"/>
  <c r="AH99" i="13" a="1"/>
  <c r="AH99" i="13" s="1"/>
  <c r="AH100" i="13" a="1"/>
  <c r="AH100" i="13" s="1"/>
  <c r="AH101" i="13" a="1"/>
  <c r="AH101" i="13" s="1"/>
  <c r="AH102" i="13" a="1"/>
  <c r="AH102" i="13" s="1"/>
  <c r="AH103" i="13" a="1"/>
  <c r="AH103" i="13" s="1"/>
  <c r="AH104" i="13" a="1"/>
  <c r="AH104" i="13" s="1"/>
  <c r="AH105" i="13" a="1"/>
  <c r="AH105" i="13" s="1"/>
  <c r="AH106" i="13" a="1"/>
  <c r="AH106" i="13" s="1"/>
  <c r="AH107" i="13" a="1"/>
  <c r="AH107" i="13" s="1"/>
  <c r="AH108" i="13" a="1"/>
  <c r="AH108" i="13" s="1"/>
  <c r="AH109" i="13" a="1"/>
  <c r="AH109" i="13" s="1"/>
  <c r="AH110" i="13" a="1"/>
  <c r="AH110" i="13" s="1"/>
  <c r="AH111" i="13" a="1"/>
  <c r="AH111" i="13" s="1"/>
  <c r="AH112" i="13" a="1"/>
  <c r="AH112" i="13" s="1"/>
  <c r="AH113" i="13" a="1"/>
  <c r="AH113" i="13" s="1"/>
  <c r="AH114" i="13" a="1"/>
  <c r="AH114" i="13" s="1"/>
  <c r="AH115" i="13" a="1"/>
  <c r="AH115" i="13" s="1"/>
  <c r="AH116" i="13" a="1"/>
  <c r="AH116" i="13" s="1"/>
  <c r="AH117" i="13" a="1"/>
  <c r="AH117" i="13" s="1"/>
  <c r="AH118" i="13" a="1"/>
  <c r="AH118" i="13" s="1"/>
  <c r="AH119" i="13" a="1"/>
  <c r="AH119" i="13" s="1"/>
  <c r="AH120" i="13" a="1"/>
  <c r="AH120" i="13" s="1"/>
  <c r="AH121" i="13" a="1"/>
  <c r="AH121" i="13" s="1"/>
  <c r="AH122" i="13" a="1"/>
  <c r="AH122" i="13" s="1"/>
  <c r="AH123" i="13" a="1"/>
  <c r="AH123" i="13" s="1"/>
  <c r="AH124" i="13" a="1"/>
  <c r="AH124" i="13" s="1"/>
  <c r="AH125" i="13" a="1"/>
  <c r="AH125" i="13" s="1"/>
  <c r="AH126" i="13" a="1"/>
  <c r="AH126" i="13" s="1"/>
  <c r="AH127" i="13" a="1"/>
  <c r="AH127" i="13" s="1"/>
  <c r="AH128" i="13" a="1"/>
  <c r="AH128" i="13" s="1"/>
  <c r="AH129" i="13" a="1"/>
  <c r="AH129" i="13" s="1"/>
  <c r="AH130" i="13" a="1"/>
  <c r="AH130" i="13" s="1"/>
  <c r="AH131" i="13" a="1"/>
  <c r="AH131" i="13" s="1"/>
  <c r="AH132" i="13" a="1"/>
  <c r="AH132" i="13" s="1"/>
  <c r="AH133" i="13" a="1"/>
  <c r="AH133" i="13" s="1"/>
  <c r="AH134" i="13" a="1"/>
  <c r="AH134" i="13" s="1"/>
  <c r="AH135" i="13" a="1"/>
  <c r="AH135" i="13" s="1"/>
  <c r="AH136" i="13" a="1"/>
  <c r="AH136" i="13" s="1"/>
  <c r="AH137" i="13" a="1"/>
  <c r="AH137" i="13" s="1"/>
  <c r="AH138" i="13" a="1"/>
  <c r="AH138" i="13" s="1"/>
  <c r="AH139" i="13" a="1"/>
  <c r="AH139" i="13" s="1"/>
  <c r="AH140" i="13" a="1"/>
  <c r="AH140" i="13" s="1"/>
  <c r="AH141" i="13" a="1"/>
  <c r="AH141" i="13" s="1"/>
  <c r="AH142" i="13" a="1"/>
  <c r="AH142" i="13" s="1"/>
  <c r="AH143" i="13" a="1"/>
  <c r="AH143" i="13" s="1"/>
  <c r="AH144" i="13" a="1"/>
  <c r="AH144" i="13" s="1"/>
  <c r="AH145" i="13" a="1"/>
  <c r="AH145" i="13" s="1"/>
  <c r="AH146" i="13" a="1"/>
  <c r="AH146" i="13" s="1"/>
  <c r="AH147" i="13" a="1"/>
  <c r="AH147" i="13" s="1"/>
  <c r="AH148" i="13" a="1"/>
  <c r="AH148" i="13" s="1"/>
  <c r="AH149" i="13" a="1"/>
  <c r="AH149" i="13" s="1"/>
  <c r="AH150" i="13" a="1"/>
  <c r="AH150" i="13" s="1"/>
  <c r="AH151" i="13" a="1"/>
  <c r="AH151" i="13" s="1"/>
  <c r="AH152" i="13" a="1"/>
  <c r="AH152" i="13" s="1"/>
  <c r="AH153" i="13" a="1"/>
  <c r="AH153" i="13" s="1"/>
  <c r="AH154" i="13" a="1"/>
  <c r="AH154" i="13" s="1"/>
  <c r="AH155" i="13" a="1"/>
  <c r="AH155" i="13" s="1"/>
  <c r="AH156" i="13" a="1"/>
  <c r="AH156" i="13" s="1"/>
  <c r="AH157" i="13" a="1"/>
  <c r="AH157" i="13" s="1"/>
  <c r="AH158" i="13" a="1"/>
  <c r="AH158" i="13" s="1"/>
  <c r="AH159" i="13" a="1"/>
  <c r="AH159" i="13" s="1"/>
  <c r="AH160" i="13" a="1"/>
  <c r="AH160" i="13" s="1"/>
  <c r="AH161" i="13" a="1"/>
  <c r="AH161" i="13" s="1"/>
  <c r="AH162" i="13" a="1"/>
  <c r="AH162" i="13" s="1"/>
  <c r="AH163" i="13" a="1"/>
  <c r="AH163" i="13" s="1"/>
  <c r="AH164" i="13" a="1"/>
  <c r="AH164" i="13" s="1"/>
  <c r="AH165" i="13" a="1"/>
  <c r="AH165" i="13" s="1"/>
  <c r="AH166" i="13" a="1"/>
  <c r="AH166" i="13" s="1"/>
  <c r="AH167" i="13" a="1"/>
  <c r="AH167" i="13" s="1"/>
  <c r="AH168" i="13" a="1"/>
  <c r="AH168" i="13" s="1"/>
  <c r="AH169" i="13" a="1"/>
  <c r="AH169" i="13" s="1"/>
  <c r="AH170" i="13" a="1"/>
  <c r="AH170" i="13" s="1"/>
  <c r="AH171" i="13" a="1"/>
  <c r="AH171" i="13" s="1"/>
  <c r="AH172" i="13" a="1"/>
  <c r="AH172" i="13" s="1"/>
  <c r="AH173" i="13" a="1"/>
  <c r="AH173" i="13" s="1"/>
  <c r="AH174" i="13" a="1"/>
  <c r="AH174" i="13" s="1"/>
  <c r="AH175" i="13" a="1"/>
  <c r="AH175" i="13" s="1"/>
  <c r="AH176" i="13" a="1"/>
  <c r="AH176" i="13" s="1"/>
  <c r="AH177" i="13" a="1"/>
  <c r="AH177" i="13" s="1"/>
  <c r="AH178" i="13" a="1"/>
  <c r="AH178" i="13" s="1"/>
  <c r="AH179" i="13" a="1"/>
  <c r="AH179" i="13" s="1"/>
  <c r="AH180" i="13" a="1"/>
  <c r="AH180" i="13" s="1"/>
  <c r="AH181" i="13" a="1"/>
  <c r="AH181" i="13" s="1"/>
  <c r="AH182" i="13" a="1"/>
  <c r="AH182" i="13" s="1"/>
  <c r="AH183" i="13" a="1"/>
  <c r="AH183" i="13" s="1"/>
  <c r="AH184" i="13" a="1"/>
  <c r="AH184" i="13" s="1"/>
  <c r="AH185" i="13" a="1"/>
  <c r="AH185" i="13" s="1"/>
  <c r="AH186" i="13" a="1"/>
  <c r="AH186" i="13" s="1"/>
  <c r="AH187" i="13" a="1"/>
  <c r="AH187" i="13" s="1"/>
  <c r="AH188" i="13" a="1"/>
  <c r="AH188" i="13" s="1"/>
  <c r="AH189" i="13" a="1"/>
  <c r="AH189" i="13" s="1"/>
  <c r="AH190" i="13" a="1"/>
  <c r="AH190" i="13" s="1"/>
  <c r="AH191" i="13" a="1"/>
  <c r="AH191" i="13" s="1"/>
  <c r="AH192" i="13" a="1"/>
  <c r="AH192" i="13" s="1"/>
  <c r="AH193" i="13" a="1"/>
  <c r="AH193" i="13" s="1"/>
  <c r="AH194" i="13" a="1"/>
  <c r="AH194" i="13" s="1"/>
  <c r="AH195" i="13" a="1"/>
  <c r="AH195" i="13" s="1"/>
  <c r="AH196" i="13" a="1"/>
  <c r="AH196" i="13" s="1"/>
  <c r="AH197" i="13" a="1"/>
  <c r="AH197" i="13" s="1"/>
  <c r="AH198" i="13" a="1"/>
  <c r="AH198" i="13" s="1"/>
  <c r="AH199" i="13" a="1"/>
  <c r="AH199" i="13" s="1"/>
  <c r="AH200" i="13" a="1"/>
  <c r="AH200" i="13" s="1"/>
  <c r="AH201" i="13" a="1"/>
  <c r="AH201" i="13" s="1"/>
  <c r="AH202" i="13" a="1"/>
  <c r="AH202" i="13" s="1"/>
  <c r="AH203" i="13" a="1"/>
  <c r="AH203" i="13" s="1"/>
  <c r="AH204" i="13" a="1"/>
  <c r="AH204" i="13" s="1"/>
  <c r="AH205" i="13" a="1"/>
  <c r="AH205" i="13" s="1"/>
  <c r="AH206" i="13" a="1"/>
  <c r="AH206" i="13" s="1"/>
  <c r="AH207" i="13" a="1"/>
  <c r="AH207" i="13" s="1"/>
  <c r="AH208" i="13" a="1"/>
  <c r="AH208" i="13" s="1"/>
  <c r="AH209" i="13" a="1"/>
  <c r="AH209" i="13" s="1"/>
  <c r="AH210" i="13" a="1"/>
  <c r="AH210" i="13" s="1"/>
  <c r="AH211" i="13" a="1"/>
  <c r="AH211" i="13" s="1"/>
  <c r="AH212" i="13" a="1"/>
  <c r="AH212" i="13" s="1"/>
  <c r="AH213" i="13" a="1"/>
  <c r="AH213" i="13" s="1"/>
  <c r="AH214" i="13" a="1"/>
  <c r="AH214" i="13" s="1"/>
  <c r="AH215" i="13" a="1"/>
  <c r="AH215" i="13" s="1"/>
  <c r="AH216" i="13" a="1"/>
  <c r="AH216" i="13" s="1"/>
  <c r="AH217" i="13" a="1"/>
  <c r="AH217" i="13" s="1"/>
  <c r="AH218" i="13" a="1"/>
  <c r="AH218" i="13" s="1"/>
  <c r="AH219" i="13" a="1"/>
  <c r="AH219" i="13" s="1"/>
  <c r="AH220" i="13" a="1"/>
  <c r="AH220" i="13" s="1"/>
  <c r="AH221" i="13" a="1"/>
  <c r="AH221" i="13" s="1"/>
  <c r="AH222" i="13" a="1"/>
  <c r="AH222" i="13" s="1"/>
  <c r="AH223" i="13" a="1"/>
  <c r="AH223" i="13" s="1"/>
  <c r="AH224" i="13" a="1"/>
  <c r="AH224" i="13" s="1"/>
  <c r="AH225" i="13" a="1"/>
  <c r="AH225" i="13" s="1"/>
  <c r="AH226" i="13" a="1"/>
  <c r="AH226" i="13" s="1"/>
  <c r="AH227" i="13" a="1"/>
  <c r="AH227" i="13" s="1"/>
  <c r="AH228" i="13" a="1"/>
  <c r="AH228" i="13" s="1"/>
  <c r="AH229" i="13" a="1"/>
  <c r="AH229" i="13" s="1"/>
  <c r="AH230" i="13" a="1"/>
  <c r="AH230" i="13" s="1"/>
  <c r="AH231" i="13" a="1"/>
  <c r="AH231" i="13" s="1"/>
  <c r="AH232" i="13" a="1"/>
  <c r="AH232" i="13" s="1"/>
  <c r="AH233" i="13" a="1"/>
  <c r="AH233" i="13" s="1"/>
  <c r="AH234" i="13" a="1"/>
  <c r="AH234" i="13" s="1"/>
  <c r="AH235" i="13" a="1"/>
  <c r="AH235" i="13" s="1"/>
  <c r="AH236" i="13" a="1"/>
  <c r="AH236" i="13" s="1"/>
  <c r="AH237" i="13" a="1"/>
  <c r="AH237" i="13" s="1"/>
  <c r="AH238" i="13" a="1"/>
  <c r="AH238" i="13" s="1"/>
  <c r="AH239" i="13" a="1"/>
  <c r="AH239" i="13" s="1"/>
  <c r="AH240" i="13" a="1"/>
  <c r="AH240" i="13" s="1"/>
  <c r="AH241" i="13" a="1"/>
  <c r="AH241" i="13" s="1"/>
  <c r="AH242" i="13" a="1"/>
  <c r="AH242" i="13" s="1"/>
  <c r="AH243" i="13" a="1"/>
  <c r="AH243" i="13" s="1"/>
  <c r="AH244" i="13" a="1"/>
  <c r="AH244" i="13" s="1"/>
  <c r="AH245" i="13" a="1"/>
  <c r="AH245" i="13" s="1"/>
  <c r="AH246" i="13" a="1"/>
  <c r="AH246" i="13" s="1"/>
  <c r="AH247" i="13" a="1"/>
  <c r="AH247" i="13" s="1"/>
  <c r="AH248" i="13" a="1"/>
  <c r="AH248" i="13" s="1"/>
  <c r="AH249" i="13" a="1"/>
  <c r="AH249" i="13" s="1"/>
  <c r="AH250" i="13" a="1"/>
  <c r="AH250" i="13" s="1"/>
  <c r="AH251" i="13" a="1"/>
  <c r="AH251" i="13" s="1"/>
  <c r="AH252" i="13" a="1"/>
  <c r="AH252" i="13" s="1"/>
  <c r="AH253" i="13" a="1"/>
  <c r="AH253" i="13" s="1"/>
  <c r="AH254" i="13" a="1"/>
  <c r="AH254" i="13" s="1"/>
  <c r="AH255" i="13" a="1"/>
  <c r="AH255" i="13" s="1"/>
  <c r="AH256" i="13" a="1"/>
  <c r="AH256" i="13" s="1"/>
  <c r="AH257" i="13" a="1"/>
  <c r="AH257" i="13" s="1"/>
  <c r="AH258" i="13" a="1"/>
  <c r="AH258" i="13" s="1"/>
  <c r="AH259" i="13" a="1"/>
  <c r="AH259" i="13" s="1"/>
  <c r="AH4" i="13" a="1"/>
  <c r="AH4" i="13" s="1"/>
  <c r="AG5" i="13" a="1"/>
  <c r="AG5" i="13" s="1"/>
  <c r="AG6" i="13" a="1"/>
  <c r="AG6" i="13" s="1"/>
  <c r="AG7" i="13" a="1"/>
  <c r="AG7" i="13" s="1"/>
  <c r="AG8" i="13" a="1"/>
  <c r="AG8" i="13" s="1"/>
  <c r="AG9" i="13" a="1"/>
  <c r="AG9" i="13" s="1"/>
  <c r="AG10" i="13" a="1"/>
  <c r="AG10" i="13" s="1"/>
  <c r="AG11" i="13" a="1"/>
  <c r="AG11" i="13" s="1"/>
  <c r="AG12" i="13" a="1"/>
  <c r="AG12" i="13" s="1"/>
  <c r="AG13" i="13" a="1"/>
  <c r="AG13" i="13" s="1"/>
  <c r="AG14" i="13" a="1"/>
  <c r="AG14" i="13" s="1"/>
  <c r="AG15" i="13" a="1"/>
  <c r="AG15" i="13" s="1"/>
  <c r="AG16" i="13" a="1"/>
  <c r="AG16" i="13" s="1"/>
  <c r="AG17" i="13" a="1"/>
  <c r="AG17" i="13" s="1"/>
  <c r="AG18" i="13" a="1"/>
  <c r="AG18" i="13" s="1"/>
  <c r="AG19" i="13" a="1"/>
  <c r="AG19" i="13" s="1"/>
  <c r="AG20" i="13" a="1"/>
  <c r="AG20" i="13" s="1"/>
  <c r="AG21" i="13" a="1"/>
  <c r="AG21" i="13" s="1"/>
  <c r="AG22" i="13" a="1"/>
  <c r="AG22" i="13" s="1"/>
  <c r="AG23" i="13" a="1"/>
  <c r="AG23" i="13" s="1"/>
  <c r="AG24" i="13" a="1"/>
  <c r="AG24" i="13" s="1"/>
  <c r="AG25" i="13" a="1"/>
  <c r="AG25" i="13" s="1"/>
  <c r="AG26" i="13" a="1"/>
  <c r="AG26" i="13" s="1"/>
  <c r="AG27" i="13" a="1"/>
  <c r="AG27" i="13" s="1"/>
  <c r="AG28" i="13" a="1"/>
  <c r="AG28" i="13" s="1"/>
  <c r="AG29" i="13" a="1"/>
  <c r="AG29" i="13" s="1"/>
  <c r="AG30" i="13" a="1"/>
  <c r="AG30" i="13" s="1"/>
  <c r="AG31" i="13" a="1"/>
  <c r="AG31" i="13" s="1"/>
  <c r="AG32" i="13" a="1"/>
  <c r="AG32" i="13" s="1"/>
  <c r="AG33" i="13" a="1"/>
  <c r="AG33" i="13" s="1"/>
  <c r="AG34" i="13" a="1"/>
  <c r="AG34" i="13" s="1"/>
  <c r="AG35" i="13" a="1"/>
  <c r="AG35" i="13" s="1"/>
  <c r="AG36" i="13" a="1"/>
  <c r="AG36" i="13" s="1"/>
  <c r="AG37" i="13" a="1"/>
  <c r="AG37" i="13" s="1"/>
  <c r="AG38" i="13" a="1"/>
  <c r="AG38" i="13" s="1"/>
  <c r="AG39" i="13" a="1"/>
  <c r="AG39" i="13" s="1"/>
  <c r="AG40" i="13" a="1"/>
  <c r="AG40" i="13" s="1"/>
  <c r="AG41" i="13" a="1"/>
  <c r="AG41" i="13" s="1"/>
  <c r="AG42" i="13" a="1"/>
  <c r="AG42" i="13" s="1"/>
  <c r="AG43" i="13" a="1"/>
  <c r="AG43" i="13" s="1"/>
  <c r="AG44" i="13" a="1"/>
  <c r="AG44" i="13" s="1"/>
  <c r="AG45" i="13" a="1"/>
  <c r="AG45" i="13" s="1"/>
  <c r="AG46" i="13" a="1"/>
  <c r="AG46" i="13" s="1"/>
  <c r="AG47" i="13" a="1"/>
  <c r="AG47" i="13" s="1"/>
  <c r="AG48" i="13" a="1"/>
  <c r="AG48" i="13" s="1"/>
  <c r="AG49" i="13" a="1"/>
  <c r="AG49" i="13" s="1"/>
  <c r="AG50" i="13" a="1"/>
  <c r="AG50" i="13" s="1"/>
  <c r="AG51" i="13" a="1"/>
  <c r="AG51" i="13" s="1"/>
  <c r="AG52" i="13" a="1"/>
  <c r="AG52" i="13" s="1"/>
  <c r="AG53" i="13" a="1"/>
  <c r="AG53" i="13" s="1"/>
  <c r="AG54" i="13" a="1"/>
  <c r="AG54" i="13" s="1"/>
  <c r="AG55" i="13" a="1"/>
  <c r="AG55" i="13" s="1"/>
  <c r="AG56" i="13" a="1"/>
  <c r="AG56" i="13" s="1"/>
  <c r="AG57" i="13" a="1"/>
  <c r="AG57" i="13" s="1"/>
  <c r="AG58" i="13" a="1"/>
  <c r="AG58" i="13" s="1"/>
  <c r="AG59" i="13" a="1"/>
  <c r="AG59" i="13" s="1"/>
  <c r="AG60" i="13" a="1"/>
  <c r="AG60" i="13" s="1"/>
  <c r="AG61" i="13" a="1"/>
  <c r="AG61" i="13" s="1"/>
  <c r="AG62" i="13" a="1"/>
  <c r="AG62" i="13" s="1"/>
  <c r="AG63" i="13" a="1"/>
  <c r="AG63" i="13" s="1"/>
  <c r="AG64" i="13" a="1"/>
  <c r="AG64" i="13" s="1"/>
  <c r="AG65" i="13" a="1"/>
  <c r="AG65" i="13" s="1"/>
  <c r="AG66" i="13" a="1"/>
  <c r="AG66" i="13" s="1"/>
  <c r="AG67" i="13" a="1"/>
  <c r="AG67" i="13" s="1"/>
  <c r="AG68" i="13" a="1"/>
  <c r="AG68" i="13" s="1"/>
  <c r="AG69" i="13" a="1"/>
  <c r="AG69" i="13" s="1"/>
  <c r="AG70" i="13" a="1"/>
  <c r="AG70" i="13" s="1"/>
  <c r="AG71" i="13" a="1"/>
  <c r="AG71" i="13" s="1"/>
  <c r="AG72" i="13" a="1"/>
  <c r="AG72" i="13" s="1"/>
  <c r="AG73" i="13" a="1"/>
  <c r="AG73" i="13" s="1"/>
  <c r="AG74" i="13" a="1"/>
  <c r="AG74" i="13" s="1"/>
  <c r="AG75" i="13" a="1"/>
  <c r="AG75" i="13" s="1"/>
  <c r="AG76" i="13" a="1"/>
  <c r="AG76" i="13" s="1"/>
  <c r="AG77" i="13" a="1"/>
  <c r="AG77" i="13" s="1"/>
  <c r="AG78" i="13" a="1"/>
  <c r="AG78" i="13" s="1"/>
  <c r="AG79" i="13" a="1"/>
  <c r="AG79" i="13" s="1"/>
  <c r="AG80" i="13" a="1"/>
  <c r="AG80" i="13" s="1"/>
  <c r="AG81" i="13" a="1"/>
  <c r="AG81" i="13" s="1"/>
  <c r="AG82" i="13" a="1"/>
  <c r="AG82" i="13" s="1"/>
  <c r="AG83" i="13" a="1"/>
  <c r="AG83" i="13" s="1"/>
  <c r="AG84" i="13" a="1"/>
  <c r="AG84" i="13" s="1"/>
  <c r="AG85" i="13" a="1"/>
  <c r="AG85" i="13" s="1"/>
  <c r="AG86" i="13" a="1"/>
  <c r="AG86" i="13" s="1"/>
  <c r="AG87" i="13" a="1"/>
  <c r="AG87" i="13" s="1"/>
  <c r="AG88" i="13" a="1"/>
  <c r="AG88" i="13" s="1"/>
  <c r="AG89" i="13" a="1"/>
  <c r="AG89" i="13" s="1"/>
  <c r="AG90" i="13" a="1"/>
  <c r="AG90" i="13" s="1"/>
  <c r="AG91" i="13" a="1"/>
  <c r="AG91" i="13" s="1"/>
  <c r="AG92" i="13" a="1"/>
  <c r="AG92" i="13" s="1"/>
  <c r="AG93" i="13" a="1"/>
  <c r="AG93" i="13" s="1"/>
  <c r="AG94" i="13" a="1"/>
  <c r="AG94" i="13" s="1"/>
  <c r="AG95" i="13" a="1"/>
  <c r="AG95" i="13" s="1"/>
  <c r="AG96" i="13" a="1"/>
  <c r="AG96" i="13" s="1"/>
  <c r="AG97" i="13" a="1"/>
  <c r="AG97" i="13" s="1"/>
  <c r="AG98" i="13" a="1"/>
  <c r="AG98" i="13" s="1"/>
  <c r="AG99" i="13" a="1"/>
  <c r="AG99" i="13" s="1"/>
  <c r="AG100" i="13" a="1"/>
  <c r="AG100" i="13" s="1"/>
  <c r="AG101" i="13" a="1"/>
  <c r="AG101" i="13" s="1"/>
  <c r="AG102" i="13" a="1"/>
  <c r="AG102" i="13" s="1"/>
  <c r="AG103" i="13" a="1"/>
  <c r="AG103" i="13" s="1"/>
  <c r="AG104" i="13" a="1"/>
  <c r="AG104" i="13" s="1"/>
  <c r="AG105" i="13" a="1"/>
  <c r="AG105" i="13" s="1"/>
  <c r="AG106" i="13" a="1"/>
  <c r="AG106" i="13" s="1"/>
  <c r="AG107" i="13" a="1"/>
  <c r="AG107" i="13" s="1"/>
  <c r="AG108" i="13" a="1"/>
  <c r="AG108" i="13" s="1"/>
  <c r="AG109" i="13" a="1"/>
  <c r="AG109" i="13" s="1"/>
  <c r="AG110" i="13" a="1"/>
  <c r="AG110" i="13" s="1"/>
  <c r="AG111" i="13" a="1"/>
  <c r="AG111" i="13" s="1"/>
  <c r="AG112" i="13" a="1"/>
  <c r="AG112" i="13" s="1"/>
  <c r="AG113" i="13" a="1"/>
  <c r="AG113" i="13" s="1"/>
  <c r="AG114" i="13" a="1"/>
  <c r="AG114" i="13" s="1"/>
  <c r="AG115" i="13" a="1"/>
  <c r="AG115" i="13" s="1"/>
  <c r="AG116" i="13" a="1"/>
  <c r="AG116" i="13" s="1"/>
  <c r="AG117" i="13" a="1"/>
  <c r="AG117" i="13" s="1"/>
  <c r="AG118" i="13" a="1"/>
  <c r="AG118" i="13" s="1"/>
  <c r="AG119" i="13" a="1"/>
  <c r="AG119" i="13" s="1"/>
  <c r="AG120" i="13" a="1"/>
  <c r="AG120" i="13" s="1"/>
  <c r="AG121" i="13" a="1"/>
  <c r="AG121" i="13" s="1"/>
  <c r="AG122" i="13" a="1"/>
  <c r="AG122" i="13" s="1"/>
  <c r="AG123" i="13" a="1"/>
  <c r="AG123" i="13" s="1"/>
  <c r="AG124" i="13" a="1"/>
  <c r="AG124" i="13" s="1"/>
  <c r="AG125" i="13" a="1"/>
  <c r="AG125" i="13" s="1"/>
  <c r="AG126" i="13" a="1"/>
  <c r="AG126" i="13" s="1"/>
  <c r="AG127" i="13" a="1"/>
  <c r="AG127" i="13" s="1"/>
  <c r="AG128" i="13" a="1"/>
  <c r="AG128" i="13" s="1"/>
  <c r="AG129" i="13" a="1"/>
  <c r="AG129" i="13" s="1"/>
  <c r="AG130" i="13" a="1"/>
  <c r="AG130" i="13" s="1"/>
  <c r="AG131" i="13" a="1"/>
  <c r="AG131" i="13" s="1"/>
  <c r="AG132" i="13" a="1"/>
  <c r="AG132" i="13" s="1"/>
  <c r="AG133" i="13" a="1"/>
  <c r="AG133" i="13" s="1"/>
  <c r="AG134" i="13" a="1"/>
  <c r="AG134" i="13" s="1"/>
  <c r="AG135" i="13" a="1"/>
  <c r="AG135" i="13" s="1"/>
  <c r="AG136" i="13" a="1"/>
  <c r="AG136" i="13" s="1"/>
  <c r="AG137" i="13" a="1"/>
  <c r="AG137" i="13" s="1"/>
  <c r="AG138" i="13" a="1"/>
  <c r="AG138" i="13" s="1"/>
  <c r="AG139" i="13" a="1"/>
  <c r="AG139" i="13" s="1"/>
  <c r="AG140" i="13" a="1"/>
  <c r="AG140" i="13" s="1"/>
  <c r="AG141" i="13" a="1"/>
  <c r="AG141" i="13" s="1"/>
  <c r="AG142" i="13" a="1"/>
  <c r="AG142" i="13" s="1"/>
  <c r="AG143" i="13" a="1"/>
  <c r="AG143" i="13" s="1"/>
  <c r="AG144" i="13" a="1"/>
  <c r="AG144" i="13" s="1"/>
  <c r="AG145" i="13" a="1"/>
  <c r="AG145" i="13" s="1"/>
  <c r="AG146" i="13" a="1"/>
  <c r="AG146" i="13" s="1"/>
  <c r="AG147" i="13" a="1"/>
  <c r="AG147" i="13" s="1"/>
  <c r="AG148" i="13" a="1"/>
  <c r="AG148" i="13" s="1"/>
  <c r="AG149" i="13" a="1"/>
  <c r="AG149" i="13" s="1"/>
  <c r="AG150" i="13" a="1"/>
  <c r="AG150" i="13" s="1"/>
  <c r="AG151" i="13" a="1"/>
  <c r="AG151" i="13" s="1"/>
  <c r="AG152" i="13" a="1"/>
  <c r="AG152" i="13" s="1"/>
  <c r="AG153" i="13" a="1"/>
  <c r="AG153" i="13" s="1"/>
  <c r="AG154" i="13" a="1"/>
  <c r="AG154" i="13" s="1"/>
  <c r="AG155" i="13" a="1"/>
  <c r="AG155" i="13" s="1"/>
  <c r="AG156" i="13" a="1"/>
  <c r="AG156" i="13" s="1"/>
  <c r="AG157" i="13" a="1"/>
  <c r="AG157" i="13" s="1"/>
  <c r="AG158" i="13" a="1"/>
  <c r="AG158" i="13" s="1"/>
  <c r="AG159" i="13" a="1"/>
  <c r="AG159" i="13" s="1"/>
  <c r="AG160" i="13" a="1"/>
  <c r="AG160" i="13" s="1"/>
  <c r="AG161" i="13" a="1"/>
  <c r="AG161" i="13" s="1"/>
  <c r="AG162" i="13" a="1"/>
  <c r="AG162" i="13" s="1"/>
  <c r="AG163" i="13" a="1"/>
  <c r="AG163" i="13" s="1"/>
  <c r="AG164" i="13" a="1"/>
  <c r="AG164" i="13" s="1"/>
  <c r="AG165" i="13" a="1"/>
  <c r="AG165" i="13" s="1"/>
  <c r="AG166" i="13" a="1"/>
  <c r="AG166" i="13" s="1"/>
  <c r="AG167" i="13" a="1"/>
  <c r="AG167" i="13" s="1"/>
  <c r="AG168" i="13" a="1"/>
  <c r="AG168" i="13" s="1"/>
  <c r="AG169" i="13" a="1"/>
  <c r="AG169" i="13" s="1"/>
  <c r="AG170" i="13" a="1"/>
  <c r="AG170" i="13" s="1"/>
  <c r="AG171" i="13" a="1"/>
  <c r="AG171" i="13" s="1"/>
  <c r="AG172" i="13" a="1"/>
  <c r="AG172" i="13" s="1"/>
  <c r="AG173" i="13" a="1"/>
  <c r="AG173" i="13" s="1"/>
  <c r="AG174" i="13" a="1"/>
  <c r="AG174" i="13" s="1"/>
  <c r="AG175" i="13" a="1"/>
  <c r="AG175" i="13" s="1"/>
  <c r="AG176" i="13" a="1"/>
  <c r="AG176" i="13" s="1"/>
  <c r="AG177" i="13" a="1"/>
  <c r="AG177" i="13" s="1"/>
  <c r="AG178" i="13" a="1"/>
  <c r="AG178" i="13" s="1"/>
  <c r="AG179" i="13" a="1"/>
  <c r="AG179" i="13" s="1"/>
  <c r="AG180" i="13" a="1"/>
  <c r="AG180" i="13" s="1"/>
  <c r="AG181" i="13" a="1"/>
  <c r="AG181" i="13" s="1"/>
  <c r="AG182" i="13" a="1"/>
  <c r="AG182" i="13" s="1"/>
  <c r="AG183" i="13" a="1"/>
  <c r="AG183" i="13" s="1"/>
  <c r="AG184" i="13" a="1"/>
  <c r="AG184" i="13" s="1"/>
  <c r="AG185" i="13" a="1"/>
  <c r="AG185" i="13" s="1"/>
  <c r="AG186" i="13" a="1"/>
  <c r="AG186" i="13" s="1"/>
  <c r="AG187" i="13" a="1"/>
  <c r="AG187" i="13" s="1"/>
  <c r="AG188" i="13" a="1"/>
  <c r="AG188" i="13" s="1"/>
  <c r="AG189" i="13" a="1"/>
  <c r="AG189" i="13" s="1"/>
  <c r="AG190" i="13" a="1"/>
  <c r="AG190" i="13" s="1"/>
  <c r="AG191" i="13" a="1"/>
  <c r="AG191" i="13" s="1"/>
  <c r="AG192" i="13" a="1"/>
  <c r="AG192" i="13" s="1"/>
  <c r="AG193" i="13" a="1"/>
  <c r="AG193" i="13" s="1"/>
  <c r="AG194" i="13" a="1"/>
  <c r="AG194" i="13" s="1"/>
  <c r="AG195" i="13" a="1"/>
  <c r="AG195" i="13" s="1"/>
  <c r="AG196" i="13" a="1"/>
  <c r="AG196" i="13" s="1"/>
  <c r="AG197" i="13" a="1"/>
  <c r="AG197" i="13" s="1"/>
  <c r="AG198" i="13" a="1"/>
  <c r="AG198" i="13" s="1"/>
  <c r="AG199" i="13" a="1"/>
  <c r="AG199" i="13" s="1"/>
  <c r="AG200" i="13" a="1"/>
  <c r="AG200" i="13" s="1"/>
  <c r="AG201" i="13" a="1"/>
  <c r="AG201" i="13" s="1"/>
  <c r="AG202" i="13" a="1"/>
  <c r="AG202" i="13" s="1"/>
  <c r="AG203" i="13" a="1"/>
  <c r="AG203" i="13" s="1"/>
  <c r="AG204" i="13" a="1"/>
  <c r="AG204" i="13" s="1"/>
  <c r="AG205" i="13" a="1"/>
  <c r="AG205" i="13" s="1"/>
  <c r="AG206" i="13" a="1"/>
  <c r="AG206" i="13" s="1"/>
  <c r="AG207" i="13" a="1"/>
  <c r="AG207" i="13" s="1"/>
  <c r="AG208" i="13" a="1"/>
  <c r="AG208" i="13" s="1"/>
  <c r="AG209" i="13" a="1"/>
  <c r="AG209" i="13" s="1"/>
  <c r="AG210" i="13" a="1"/>
  <c r="AG210" i="13" s="1"/>
  <c r="AG211" i="13" a="1"/>
  <c r="AG211" i="13" s="1"/>
  <c r="AG212" i="13" a="1"/>
  <c r="AG212" i="13" s="1"/>
  <c r="AG213" i="13" a="1"/>
  <c r="AG213" i="13" s="1"/>
  <c r="AG214" i="13" a="1"/>
  <c r="AG214" i="13" s="1"/>
  <c r="AG215" i="13" a="1"/>
  <c r="AG215" i="13" s="1"/>
  <c r="AG216" i="13" a="1"/>
  <c r="AG216" i="13" s="1"/>
  <c r="AG217" i="13" a="1"/>
  <c r="AG217" i="13" s="1"/>
  <c r="AG218" i="13" a="1"/>
  <c r="AG218" i="13" s="1"/>
  <c r="AG219" i="13" a="1"/>
  <c r="AG219" i="13" s="1"/>
  <c r="AG220" i="13" a="1"/>
  <c r="AG220" i="13" s="1"/>
  <c r="AG221" i="13" a="1"/>
  <c r="AG221" i="13" s="1"/>
  <c r="AG222" i="13" a="1"/>
  <c r="AG222" i="13" s="1"/>
  <c r="AG223" i="13" a="1"/>
  <c r="AG223" i="13" s="1"/>
  <c r="AG224" i="13" a="1"/>
  <c r="AG224" i="13" s="1"/>
  <c r="AG225" i="13" a="1"/>
  <c r="AG225" i="13" s="1"/>
  <c r="AG226" i="13" a="1"/>
  <c r="AG226" i="13" s="1"/>
  <c r="AG227" i="13" a="1"/>
  <c r="AG227" i="13" s="1"/>
  <c r="AG228" i="13" a="1"/>
  <c r="AG228" i="13" s="1"/>
  <c r="AG229" i="13" a="1"/>
  <c r="AG229" i="13" s="1"/>
  <c r="AG230" i="13" a="1"/>
  <c r="AG230" i="13" s="1"/>
  <c r="AG231" i="13" a="1"/>
  <c r="AG231" i="13" s="1"/>
  <c r="AG232" i="13" a="1"/>
  <c r="AG232" i="13" s="1"/>
  <c r="AG233" i="13" a="1"/>
  <c r="AG233" i="13" s="1"/>
  <c r="AG234" i="13" a="1"/>
  <c r="AG234" i="13" s="1"/>
  <c r="AG235" i="13" a="1"/>
  <c r="AG235" i="13" s="1"/>
  <c r="AG236" i="13" a="1"/>
  <c r="AG236" i="13" s="1"/>
  <c r="AG237" i="13" a="1"/>
  <c r="AG237" i="13" s="1"/>
  <c r="AG238" i="13" a="1"/>
  <c r="AG238" i="13" s="1"/>
  <c r="AG239" i="13" a="1"/>
  <c r="AG239" i="13" s="1"/>
  <c r="AG240" i="13" a="1"/>
  <c r="AG240" i="13" s="1"/>
  <c r="AG241" i="13" a="1"/>
  <c r="AG241" i="13" s="1"/>
  <c r="AG242" i="13" a="1"/>
  <c r="AG242" i="13" s="1"/>
  <c r="AG243" i="13" a="1"/>
  <c r="AG243" i="13" s="1"/>
  <c r="AG244" i="13" a="1"/>
  <c r="AG244" i="13" s="1"/>
  <c r="AG245" i="13" a="1"/>
  <c r="AG245" i="13" s="1"/>
  <c r="AG246" i="13" a="1"/>
  <c r="AG246" i="13" s="1"/>
  <c r="AG247" i="13" a="1"/>
  <c r="AG247" i="13" s="1"/>
  <c r="AG248" i="13" a="1"/>
  <c r="AG248" i="13" s="1"/>
  <c r="AG249" i="13" a="1"/>
  <c r="AG249" i="13" s="1"/>
  <c r="AG250" i="13" a="1"/>
  <c r="AG250" i="13" s="1"/>
  <c r="AG251" i="13" a="1"/>
  <c r="AG251" i="13" s="1"/>
  <c r="AG252" i="13" a="1"/>
  <c r="AG252" i="13" s="1"/>
  <c r="AG253" i="13" a="1"/>
  <c r="AG253" i="13" s="1"/>
  <c r="AG254" i="13" a="1"/>
  <c r="AG254" i="13" s="1"/>
  <c r="AG255" i="13" a="1"/>
  <c r="AG255" i="13" s="1"/>
  <c r="AG256" i="13" a="1"/>
  <c r="AG256" i="13" s="1"/>
  <c r="AG257" i="13" a="1"/>
  <c r="AG257" i="13" s="1"/>
  <c r="AG258" i="13" a="1"/>
  <c r="AG258" i="13" s="1"/>
  <c r="AG259" i="13" a="1"/>
  <c r="AG259" i="13" s="1"/>
  <c r="AG4" i="13" a="1"/>
  <c r="AG4" i="13" s="1"/>
  <c r="AF5" i="13" a="1"/>
  <c r="AF5" i="13" s="1"/>
  <c r="AF6" i="13" a="1"/>
  <c r="AF6" i="13" s="1"/>
  <c r="AF7" i="13" a="1"/>
  <c r="AF7" i="13" s="1"/>
  <c r="AF8" i="13" a="1"/>
  <c r="AF8" i="13" s="1"/>
  <c r="AF9" i="13" a="1"/>
  <c r="AF9" i="13" s="1"/>
  <c r="AF10" i="13" a="1"/>
  <c r="AF10" i="13" s="1"/>
  <c r="AF11" i="13" a="1"/>
  <c r="AF11" i="13" s="1"/>
  <c r="AF12" i="13" a="1"/>
  <c r="AF12" i="13" s="1"/>
  <c r="AF13" i="13" a="1"/>
  <c r="AF13" i="13" s="1"/>
  <c r="AF14" i="13" a="1"/>
  <c r="AF14" i="13" s="1"/>
  <c r="AF15" i="13" a="1"/>
  <c r="AF15" i="13" s="1"/>
  <c r="AF16" i="13" a="1"/>
  <c r="AF16" i="13" s="1"/>
  <c r="AF17" i="13" a="1"/>
  <c r="AF17" i="13" s="1"/>
  <c r="AF18" i="13" a="1"/>
  <c r="AF18" i="13" s="1"/>
  <c r="AF19" i="13" a="1"/>
  <c r="AF19" i="13" s="1"/>
  <c r="AF20" i="13" a="1"/>
  <c r="AF20" i="13" s="1"/>
  <c r="AF21" i="13" a="1"/>
  <c r="AF21" i="13" s="1"/>
  <c r="AF22" i="13" a="1"/>
  <c r="AF22" i="13" s="1"/>
  <c r="AF23" i="13" a="1"/>
  <c r="AF23" i="13" s="1"/>
  <c r="AF24" i="13" a="1"/>
  <c r="AF24" i="13" s="1"/>
  <c r="AF25" i="13" a="1"/>
  <c r="AF25" i="13" s="1"/>
  <c r="AF26" i="13" a="1"/>
  <c r="AF26" i="13" s="1"/>
  <c r="AF27" i="13" a="1"/>
  <c r="AF27" i="13" s="1"/>
  <c r="AF28" i="13" a="1"/>
  <c r="AF28" i="13" s="1"/>
  <c r="AF29" i="13" a="1"/>
  <c r="AF29" i="13" s="1"/>
  <c r="AF30" i="13" a="1"/>
  <c r="AF30" i="13" s="1"/>
  <c r="AF31" i="13" a="1"/>
  <c r="AF31" i="13" s="1"/>
  <c r="AF32" i="13" a="1"/>
  <c r="AF32" i="13" s="1"/>
  <c r="AF33" i="13" a="1"/>
  <c r="AF33" i="13" s="1"/>
  <c r="AF34" i="13" a="1"/>
  <c r="AF34" i="13" s="1"/>
  <c r="AF35" i="13" a="1"/>
  <c r="AF35" i="13" s="1"/>
  <c r="AF36" i="13" a="1"/>
  <c r="AF36" i="13" s="1"/>
  <c r="AF37" i="13" a="1"/>
  <c r="AF37" i="13" s="1"/>
  <c r="AF38" i="13" a="1"/>
  <c r="AF38" i="13" s="1"/>
  <c r="AF39" i="13" a="1"/>
  <c r="AF39" i="13" s="1"/>
  <c r="AF40" i="13" a="1"/>
  <c r="AF40" i="13" s="1"/>
  <c r="AF41" i="13" a="1"/>
  <c r="AF41" i="13" s="1"/>
  <c r="AF42" i="13" a="1"/>
  <c r="AF42" i="13" s="1"/>
  <c r="AF43" i="13" a="1"/>
  <c r="AF43" i="13" s="1"/>
  <c r="AF44" i="13" a="1"/>
  <c r="AF44" i="13" s="1"/>
  <c r="AF45" i="13" a="1"/>
  <c r="AF45" i="13" s="1"/>
  <c r="AF46" i="13" a="1"/>
  <c r="AF46" i="13" s="1"/>
  <c r="AF47" i="13" a="1"/>
  <c r="AF47" i="13" s="1"/>
  <c r="AF48" i="13" a="1"/>
  <c r="AF48" i="13" s="1"/>
  <c r="AF49" i="13" a="1"/>
  <c r="AF49" i="13" s="1"/>
  <c r="AF50" i="13" a="1"/>
  <c r="AF50" i="13" s="1"/>
  <c r="AF51" i="13" a="1"/>
  <c r="AF51" i="13" s="1"/>
  <c r="AF52" i="13" a="1"/>
  <c r="AF52" i="13" s="1"/>
  <c r="AF53" i="13" a="1"/>
  <c r="AF53" i="13" s="1"/>
  <c r="AF54" i="13" a="1"/>
  <c r="AF54" i="13" s="1"/>
  <c r="AF55" i="13" a="1"/>
  <c r="AF55" i="13" s="1"/>
  <c r="AF56" i="13" a="1"/>
  <c r="AF56" i="13" s="1"/>
  <c r="AF57" i="13" a="1"/>
  <c r="AF57" i="13" s="1"/>
  <c r="AF58" i="13" a="1"/>
  <c r="AF58" i="13" s="1"/>
  <c r="AF59" i="13" a="1"/>
  <c r="AF59" i="13" s="1"/>
  <c r="AF60" i="13" a="1"/>
  <c r="AF60" i="13" s="1"/>
  <c r="AF61" i="13" a="1"/>
  <c r="AF61" i="13" s="1"/>
  <c r="AF62" i="13" a="1"/>
  <c r="AF62" i="13" s="1"/>
  <c r="AF63" i="13" a="1"/>
  <c r="AF63" i="13" s="1"/>
  <c r="AF64" i="13" a="1"/>
  <c r="AF64" i="13" s="1"/>
  <c r="AF65" i="13" a="1"/>
  <c r="AF65" i="13" s="1"/>
  <c r="AF66" i="13" a="1"/>
  <c r="AF66" i="13" s="1"/>
  <c r="AF67" i="13" a="1"/>
  <c r="AF67" i="13" s="1"/>
  <c r="AF68" i="13" a="1"/>
  <c r="AF68" i="13" s="1"/>
  <c r="AF69" i="13" a="1"/>
  <c r="AF69" i="13" s="1"/>
  <c r="AF70" i="13" a="1"/>
  <c r="AF70" i="13" s="1"/>
  <c r="AF71" i="13" a="1"/>
  <c r="AF71" i="13" s="1"/>
  <c r="AF72" i="13" a="1"/>
  <c r="AF72" i="13" s="1"/>
  <c r="AF73" i="13" a="1"/>
  <c r="AF73" i="13" s="1"/>
  <c r="AF74" i="13" a="1"/>
  <c r="AF74" i="13" s="1"/>
  <c r="AF75" i="13" a="1"/>
  <c r="AF75" i="13" s="1"/>
  <c r="AF76" i="13" a="1"/>
  <c r="AF76" i="13" s="1"/>
  <c r="AF77" i="13" a="1"/>
  <c r="AF77" i="13" s="1"/>
  <c r="AF78" i="13" a="1"/>
  <c r="AF78" i="13" s="1"/>
  <c r="AF79" i="13" a="1"/>
  <c r="AF79" i="13" s="1"/>
  <c r="AF80" i="13" a="1"/>
  <c r="AF80" i="13" s="1"/>
  <c r="AF81" i="13" a="1"/>
  <c r="AF81" i="13" s="1"/>
  <c r="AF82" i="13" a="1"/>
  <c r="AF82" i="13" s="1"/>
  <c r="AF83" i="13" a="1"/>
  <c r="AF83" i="13" s="1"/>
  <c r="AF84" i="13" a="1"/>
  <c r="AF84" i="13" s="1"/>
  <c r="AF85" i="13" a="1"/>
  <c r="AF85" i="13" s="1"/>
  <c r="AF86" i="13" a="1"/>
  <c r="AF86" i="13" s="1"/>
  <c r="AF87" i="13" a="1"/>
  <c r="AF87" i="13" s="1"/>
  <c r="AF88" i="13" a="1"/>
  <c r="AF88" i="13" s="1"/>
  <c r="AF89" i="13" a="1"/>
  <c r="AF89" i="13" s="1"/>
  <c r="AF90" i="13" a="1"/>
  <c r="AF90" i="13" s="1"/>
  <c r="AF91" i="13" a="1"/>
  <c r="AF91" i="13" s="1"/>
  <c r="AF92" i="13" a="1"/>
  <c r="AF92" i="13" s="1"/>
  <c r="AF93" i="13" a="1"/>
  <c r="AF93" i="13" s="1"/>
  <c r="AF94" i="13" a="1"/>
  <c r="AF94" i="13" s="1"/>
  <c r="AF95" i="13" a="1"/>
  <c r="AF95" i="13" s="1"/>
  <c r="AF96" i="13" a="1"/>
  <c r="AF96" i="13" s="1"/>
  <c r="AF97" i="13" a="1"/>
  <c r="AF97" i="13" s="1"/>
  <c r="AF98" i="13" a="1"/>
  <c r="AF98" i="13" s="1"/>
  <c r="AF99" i="13" a="1"/>
  <c r="AF99" i="13" s="1"/>
  <c r="AF100" i="13" a="1"/>
  <c r="AF100" i="13" s="1"/>
  <c r="AF101" i="13" a="1"/>
  <c r="AF101" i="13" s="1"/>
  <c r="AF102" i="13" a="1"/>
  <c r="AF102" i="13" s="1"/>
  <c r="AF103" i="13" a="1"/>
  <c r="AF103" i="13" s="1"/>
  <c r="AF104" i="13" a="1"/>
  <c r="AF104" i="13" s="1"/>
  <c r="AF105" i="13" a="1"/>
  <c r="AF105" i="13" s="1"/>
  <c r="AF106" i="13" a="1"/>
  <c r="AF106" i="13" s="1"/>
  <c r="AF107" i="13" a="1"/>
  <c r="AF107" i="13" s="1"/>
  <c r="AF108" i="13" a="1"/>
  <c r="AF108" i="13" s="1"/>
  <c r="AF109" i="13" a="1"/>
  <c r="AF109" i="13" s="1"/>
  <c r="AF110" i="13" a="1"/>
  <c r="AF110" i="13" s="1"/>
  <c r="AF111" i="13" a="1"/>
  <c r="AF111" i="13" s="1"/>
  <c r="AF112" i="13" a="1"/>
  <c r="AF112" i="13" s="1"/>
  <c r="AF113" i="13" a="1"/>
  <c r="AF113" i="13" s="1"/>
  <c r="AF114" i="13" a="1"/>
  <c r="AF114" i="13" s="1"/>
  <c r="AF115" i="13" a="1"/>
  <c r="AF115" i="13" s="1"/>
  <c r="AF116" i="13" a="1"/>
  <c r="AF116" i="13" s="1"/>
  <c r="AF117" i="13" a="1"/>
  <c r="AF117" i="13" s="1"/>
  <c r="AF118" i="13" a="1"/>
  <c r="AF118" i="13" s="1"/>
  <c r="AF119" i="13" a="1"/>
  <c r="AF119" i="13" s="1"/>
  <c r="AF120" i="13" a="1"/>
  <c r="AF120" i="13" s="1"/>
  <c r="AF121" i="13" a="1"/>
  <c r="AF121" i="13" s="1"/>
  <c r="AF122" i="13" a="1"/>
  <c r="AF122" i="13" s="1"/>
  <c r="AF123" i="13" a="1"/>
  <c r="AF123" i="13" s="1"/>
  <c r="AF124" i="13" a="1"/>
  <c r="AF124" i="13" s="1"/>
  <c r="AF125" i="13" a="1"/>
  <c r="AF125" i="13" s="1"/>
  <c r="AF126" i="13" a="1"/>
  <c r="AF126" i="13" s="1"/>
  <c r="AF127" i="13" a="1"/>
  <c r="AF127" i="13" s="1"/>
  <c r="AF128" i="13" a="1"/>
  <c r="AF128" i="13" s="1"/>
  <c r="AF129" i="13" a="1"/>
  <c r="AF129" i="13" s="1"/>
  <c r="AF130" i="13" a="1"/>
  <c r="AF130" i="13" s="1"/>
  <c r="AF131" i="13" a="1"/>
  <c r="AF131" i="13" s="1"/>
  <c r="AF132" i="13" a="1"/>
  <c r="AF132" i="13" s="1"/>
  <c r="AF133" i="13" a="1"/>
  <c r="AF133" i="13" s="1"/>
  <c r="AF134" i="13" a="1"/>
  <c r="AF134" i="13" s="1"/>
  <c r="AF135" i="13" a="1"/>
  <c r="AF135" i="13" s="1"/>
  <c r="AF136" i="13" a="1"/>
  <c r="AF136" i="13" s="1"/>
  <c r="AF137" i="13" a="1"/>
  <c r="AF137" i="13" s="1"/>
  <c r="AF138" i="13" a="1"/>
  <c r="AF138" i="13" s="1"/>
  <c r="AF139" i="13" a="1"/>
  <c r="AF139" i="13" s="1"/>
  <c r="AF140" i="13" a="1"/>
  <c r="AF140" i="13" s="1"/>
  <c r="AF141" i="13" a="1"/>
  <c r="AF141" i="13" s="1"/>
  <c r="AF142" i="13" a="1"/>
  <c r="AF142" i="13" s="1"/>
  <c r="AF143" i="13" a="1"/>
  <c r="AF143" i="13" s="1"/>
  <c r="AF144" i="13" a="1"/>
  <c r="AF144" i="13" s="1"/>
  <c r="AF145" i="13" a="1"/>
  <c r="AF145" i="13" s="1"/>
  <c r="AF146" i="13" a="1"/>
  <c r="AF146" i="13" s="1"/>
  <c r="AF147" i="13" a="1"/>
  <c r="AF147" i="13" s="1"/>
  <c r="AF148" i="13" a="1"/>
  <c r="AF148" i="13" s="1"/>
  <c r="AF149" i="13" a="1"/>
  <c r="AF149" i="13" s="1"/>
  <c r="AF150" i="13" a="1"/>
  <c r="AF150" i="13" s="1"/>
  <c r="AF151" i="13" a="1"/>
  <c r="AF151" i="13" s="1"/>
  <c r="AF152" i="13" a="1"/>
  <c r="AF152" i="13" s="1"/>
  <c r="AF153" i="13" a="1"/>
  <c r="AF153" i="13" s="1"/>
  <c r="AF154" i="13" a="1"/>
  <c r="AF154" i="13" s="1"/>
  <c r="AF155" i="13" a="1"/>
  <c r="AF155" i="13" s="1"/>
  <c r="AF156" i="13" a="1"/>
  <c r="AF156" i="13" s="1"/>
  <c r="AF157" i="13" a="1"/>
  <c r="AF157" i="13" s="1"/>
  <c r="AF158" i="13" a="1"/>
  <c r="AF158" i="13" s="1"/>
  <c r="AF159" i="13" a="1"/>
  <c r="AF159" i="13" s="1"/>
  <c r="AF160" i="13" a="1"/>
  <c r="AF160" i="13" s="1"/>
  <c r="AF161" i="13" a="1"/>
  <c r="AF161" i="13" s="1"/>
  <c r="AF162" i="13" a="1"/>
  <c r="AF162" i="13" s="1"/>
  <c r="AF163" i="13" a="1"/>
  <c r="AF163" i="13" s="1"/>
  <c r="AF164" i="13" a="1"/>
  <c r="AF164" i="13" s="1"/>
  <c r="AF165" i="13" a="1"/>
  <c r="AF165" i="13" s="1"/>
  <c r="AF166" i="13" a="1"/>
  <c r="AF166" i="13" s="1"/>
  <c r="AF167" i="13" a="1"/>
  <c r="AF167" i="13" s="1"/>
  <c r="AF168" i="13" a="1"/>
  <c r="AF168" i="13" s="1"/>
  <c r="AF169" i="13" a="1"/>
  <c r="AF169" i="13" s="1"/>
  <c r="AF170" i="13" a="1"/>
  <c r="AF170" i="13" s="1"/>
  <c r="AF171" i="13" a="1"/>
  <c r="AF171" i="13" s="1"/>
  <c r="AF172" i="13" a="1"/>
  <c r="AF172" i="13" s="1"/>
  <c r="AF173" i="13" a="1"/>
  <c r="AF173" i="13" s="1"/>
  <c r="AF174" i="13" a="1"/>
  <c r="AF174" i="13" s="1"/>
  <c r="AF175" i="13" a="1"/>
  <c r="AF175" i="13" s="1"/>
  <c r="AF176" i="13" a="1"/>
  <c r="AF176" i="13" s="1"/>
  <c r="AF177" i="13" a="1"/>
  <c r="AF177" i="13" s="1"/>
  <c r="AF178" i="13" a="1"/>
  <c r="AF178" i="13" s="1"/>
  <c r="AF179" i="13" a="1"/>
  <c r="AF179" i="13" s="1"/>
  <c r="AF180" i="13" a="1"/>
  <c r="AF180" i="13" s="1"/>
  <c r="AF181" i="13" a="1"/>
  <c r="AF181" i="13" s="1"/>
  <c r="AF182" i="13" a="1"/>
  <c r="AF182" i="13" s="1"/>
  <c r="AF183" i="13" a="1"/>
  <c r="AF183" i="13" s="1"/>
  <c r="AF184" i="13" a="1"/>
  <c r="AF184" i="13" s="1"/>
  <c r="AF185" i="13" a="1"/>
  <c r="AF185" i="13" s="1"/>
  <c r="AF186" i="13" a="1"/>
  <c r="AF186" i="13" s="1"/>
  <c r="AF187" i="13" a="1"/>
  <c r="AF187" i="13" s="1"/>
  <c r="AF188" i="13" a="1"/>
  <c r="AF188" i="13" s="1"/>
  <c r="AF189" i="13" a="1"/>
  <c r="AF189" i="13" s="1"/>
  <c r="AF190" i="13" a="1"/>
  <c r="AF190" i="13" s="1"/>
  <c r="AF191" i="13" a="1"/>
  <c r="AF191" i="13" s="1"/>
  <c r="AF192" i="13" a="1"/>
  <c r="AF192" i="13" s="1"/>
  <c r="AF193" i="13" a="1"/>
  <c r="AF193" i="13" s="1"/>
  <c r="AF194" i="13" a="1"/>
  <c r="AF194" i="13" s="1"/>
  <c r="AF195" i="13" a="1"/>
  <c r="AF195" i="13" s="1"/>
  <c r="AF196" i="13" a="1"/>
  <c r="AF196" i="13" s="1"/>
  <c r="AF197" i="13" a="1"/>
  <c r="AF197" i="13" s="1"/>
  <c r="AF198" i="13" a="1"/>
  <c r="AF198" i="13" s="1"/>
  <c r="AF199" i="13" a="1"/>
  <c r="AF199" i="13" s="1"/>
  <c r="AF200" i="13" a="1"/>
  <c r="AF200" i="13" s="1"/>
  <c r="AF201" i="13" a="1"/>
  <c r="AF201" i="13" s="1"/>
  <c r="AF202" i="13" a="1"/>
  <c r="AF202" i="13" s="1"/>
  <c r="AF203" i="13" a="1"/>
  <c r="AF203" i="13" s="1"/>
  <c r="AF204" i="13" a="1"/>
  <c r="AF204" i="13" s="1"/>
  <c r="AF205" i="13" a="1"/>
  <c r="AF205" i="13" s="1"/>
  <c r="AF206" i="13" a="1"/>
  <c r="AF206" i="13" s="1"/>
  <c r="AF207" i="13" a="1"/>
  <c r="AF207" i="13" s="1"/>
  <c r="AF208" i="13" a="1"/>
  <c r="AF208" i="13" s="1"/>
  <c r="AF209" i="13" a="1"/>
  <c r="AF209" i="13" s="1"/>
  <c r="AF210" i="13" a="1"/>
  <c r="AF210" i="13" s="1"/>
  <c r="AF211" i="13" a="1"/>
  <c r="AF211" i="13" s="1"/>
  <c r="AF212" i="13" a="1"/>
  <c r="AF212" i="13" s="1"/>
  <c r="AF213" i="13" a="1"/>
  <c r="AF213" i="13" s="1"/>
  <c r="AF214" i="13" a="1"/>
  <c r="AF214" i="13" s="1"/>
  <c r="AF215" i="13" a="1"/>
  <c r="AF215" i="13" s="1"/>
  <c r="AF216" i="13" a="1"/>
  <c r="AF216" i="13" s="1"/>
  <c r="AF217" i="13" a="1"/>
  <c r="AF217" i="13" s="1"/>
  <c r="AF218" i="13" a="1"/>
  <c r="AF218" i="13" s="1"/>
  <c r="AF219" i="13" a="1"/>
  <c r="AF219" i="13" s="1"/>
  <c r="AF220" i="13" a="1"/>
  <c r="AF220" i="13" s="1"/>
  <c r="AF221" i="13" a="1"/>
  <c r="AF221" i="13" s="1"/>
  <c r="AF222" i="13" a="1"/>
  <c r="AF222" i="13" s="1"/>
  <c r="AF223" i="13" a="1"/>
  <c r="AF223" i="13" s="1"/>
  <c r="AF224" i="13" a="1"/>
  <c r="AF224" i="13" s="1"/>
  <c r="AF225" i="13" a="1"/>
  <c r="AF225" i="13" s="1"/>
  <c r="AF226" i="13" a="1"/>
  <c r="AF226" i="13" s="1"/>
  <c r="AF227" i="13" a="1"/>
  <c r="AF227" i="13" s="1"/>
  <c r="AF228" i="13" a="1"/>
  <c r="AF228" i="13" s="1"/>
  <c r="AF229" i="13" a="1"/>
  <c r="AF229" i="13" s="1"/>
  <c r="AF230" i="13" a="1"/>
  <c r="AF230" i="13" s="1"/>
  <c r="AF231" i="13" a="1"/>
  <c r="AF231" i="13" s="1"/>
  <c r="AF232" i="13" a="1"/>
  <c r="AF232" i="13" s="1"/>
  <c r="AF233" i="13" a="1"/>
  <c r="AF233" i="13" s="1"/>
  <c r="AF234" i="13" a="1"/>
  <c r="AF234" i="13" s="1"/>
  <c r="AF235" i="13" a="1"/>
  <c r="AF235" i="13" s="1"/>
  <c r="AF236" i="13" a="1"/>
  <c r="AF236" i="13" s="1"/>
  <c r="AF237" i="13" a="1"/>
  <c r="AF237" i="13" s="1"/>
  <c r="AF238" i="13" a="1"/>
  <c r="AF238" i="13" s="1"/>
  <c r="AF239" i="13" a="1"/>
  <c r="AF239" i="13" s="1"/>
  <c r="AF240" i="13" a="1"/>
  <c r="AF240" i="13" s="1"/>
  <c r="AF241" i="13" a="1"/>
  <c r="AF241" i="13" s="1"/>
  <c r="AF242" i="13" a="1"/>
  <c r="AF242" i="13" s="1"/>
  <c r="AF243" i="13" a="1"/>
  <c r="AF243" i="13" s="1"/>
  <c r="AF244" i="13" a="1"/>
  <c r="AF244" i="13" s="1"/>
  <c r="AF245" i="13" a="1"/>
  <c r="AF245" i="13" s="1"/>
  <c r="AF246" i="13" a="1"/>
  <c r="AF246" i="13" s="1"/>
  <c r="AF247" i="13" a="1"/>
  <c r="AF247" i="13" s="1"/>
  <c r="AF248" i="13" a="1"/>
  <c r="AF248" i="13" s="1"/>
  <c r="AF249" i="13" a="1"/>
  <c r="AF249" i="13" s="1"/>
  <c r="AF250" i="13" a="1"/>
  <c r="AF250" i="13" s="1"/>
  <c r="AF251" i="13" a="1"/>
  <c r="AF251" i="13" s="1"/>
  <c r="AF252" i="13" a="1"/>
  <c r="AF252" i="13" s="1"/>
  <c r="AF253" i="13" a="1"/>
  <c r="AF253" i="13" s="1"/>
  <c r="AF254" i="13" a="1"/>
  <c r="AF254" i="13" s="1"/>
  <c r="AF255" i="13" a="1"/>
  <c r="AF255" i="13" s="1"/>
  <c r="AF256" i="13" a="1"/>
  <c r="AF256" i="13" s="1"/>
  <c r="AF257" i="13" a="1"/>
  <c r="AF257" i="13" s="1"/>
  <c r="AF258" i="13" a="1"/>
  <c r="AF258" i="13" s="1"/>
  <c r="AF259" i="13" a="1"/>
  <c r="AF259" i="13" s="1"/>
  <c r="AF4" i="13" a="1"/>
  <c r="AF4" i="13" s="1"/>
  <c r="AC34" i="13"/>
  <c r="AC35" i="13"/>
  <c r="AC36" i="13"/>
  <c r="AC37" i="13"/>
  <c r="AC38" i="13"/>
  <c r="AC39" i="13"/>
  <c r="AC40" i="13"/>
  <c r="AC41" i="13"/>
  <c r="AC42" i="13"/>
  <c r="AC43" i="13"/>
  <c r="AC44" i="13"/>
  <c r="AC45" i="13"/>
  <c r="AC46" i="13"/>
  <c r="AC47" i="13"/>
  <c r="AC48" i="13"/>
  <c r="AC49" i="13"/>
  <c r="AC50" i="13"/>
  <c r="AC51" i="13"/>
  <c r="AC52" i="13"/>
  <c r="AC53" i="13"/>
  <c r="AC54" i="13"/>
  <c r="AC55" i="13"/>
  <c r="AC56" i="13"/>
  <c r="AC57" i="13"/>
  <c r="AC58" i="13"/>
  <c r="AC59" i="13"/>
  <c r="AC60" i="13"/>
  <c r="AC61" i="13"/>
  <c r="AC62" i="13"/>
  <c r="AC63" i="13"/>
  <c r="AC64" i="13"/>
  <c r="AC65" i="13"/>
  <c r="AC66" i="13"/>
  <c r="AC67" i="13"/>
  <c r="AC68" i="13"/>
  <c r="AC69" i="13"/>
  <c r="AC70" i="13"/>
  <c r="AC71" i="13"/>
  <c r="AC72" i="13"/>
  <c r="AC73" i="13"/>
  <c r="AC74" i="13"/>
  <c r="AC75" i="13"/>
  <c r="AC76" i="13"/>
  <c r="AC77" i="13"/>
  <c r="AC78" i="13"/>
  <c r="AC79" i="13"/>
  <c r="AC80" i="13"/>
  <c r="AC81" i="13"/>
  <c r="AC82" i="13"/>
  <c r="AC83" i="13"/>
  <c r="AC84" i="13"/>
  <c r="AC85" i="13"/>
  <c r="AC86" i="13"/>
  <c r="AC87" i="13"/>
  <c r="AC88" i="13"/>
  <c r="AC89" i="13"/>
  <c r="AC90" i="13"/>
  <c r="AC91" i="13"/>
  <c r="AC92" i="13"/>
  <c r="AC93" i="13"/>
  <c r="AC94" i="13"/>
  <c r="AC95" i="13"/>
  <c r="AC96" i="13"/>
  <c r="AC97" i="13"/>
  <c r="AC98" i="13"/>
  <c r="AC99" i="13"/>
  <c r="AC100" i="13"/>
  <c r="AC101" i="13"/>
  <c r="AC102" i="13"/>
  <c r="AC103" i="13"/>
  <c r="AC104" i="13"/>
  <c r="AC105" i="13"/>
  <c r="AC106" i="13"/>
  <c r="AC107" i="13"/>
  <c r="AC108" i="13"/>
  <c r="AC109" i="13"/>
  <c r="AC110" i="13"/>
  <c r="AC111" i="13"/>
  <c r="AC112" i="13"/>
  <c r="AC113" i="13"/>
  <c r="AC114" i="13"/>
  <c r="AC115" i="13"/>
  <c r="AC116" i="13"/>
  <c r="AC117" i="13"/>
  <c r="AC118" i="13"/>
  <c r="AC119" i="13"/>
  <c r="AC120" i="13"/>
  <c r="AC121" i="13"/>
  <c r="AC122" i="13"/>
  <c r="AC123" i="13"/>
  <c r="AC124" i="13"/>
  <c r="AC125" i="13"/>
  <c r="AC126" i="13"/>
  <c r="AC127" i="13"/>
  <c r="AC128" i="13"/>
  <c r="AC129" i="13"/>
  <c r="AC130" i="13"/>
  <c r="AC131" i="13"/>
  <c r="AC132" i="13"/>
  <c r="AC133" i="13"/>
  <c r="AC134" i="13"/>
  <c r="AC135" i="13"/>
  <c r="AC136" i="13"/>
  <c r="AC137" i="13"/>
  <c r="AC138" i="13"/>
  <c r="AC139" i="13"/>
  <c r="AC140" i="13"/>
  <c r="AC141" i="13"/>
  <c r="AC142" i="13"/>
  <c r="AC143" i="13"/>
  <c r="AC144" i="13"/>
  <c r="AC145" i="13"/>
  <c r="AC146" i="13"/>
  <c r="AC147" i="13"/>
  <c r="AC148" i="13"/>
  <c r="AC149" i="13"/>
  <c r="AC150" i="13"/>
  <c r="AC151" i="13"/>
  <c r="AC152" i="13"/>
  <c r="AC153" i="13"/>
  <c r="AC154" i="13"/>
  <c r="AC155" i="13"/>
  <c r="AC156" i="13"/>
  <c r="AC157" i="13"/>
  <c r="AC158" i="13"/>
  <c r="AC159" i="13"/>
  <c r="AC160" i="13"/>
  <c r="AC161" i="13"/>
  <c r="AC162" i="13"/>
  <c r="AC163" i="13"/>
  <c r="AC164" i="13"/>
  <c r="AC165" i="13"/>
  <c r="AC166" i="13"/>
  <c r="AC167" i="13"/>
  <c r="AC168" i="13"/>
  <c r="AC169" i="13"/>
  <c r="AC170" i="13"/>
  <c r="AC171" i="13"/>
  <c r="AC172" i="13"/>
  <c r="AC173" i="13"/>
  <c r="AC174" i="13"/>
  <c r="AC175" i="13"/>
  <c r="AC176" i="13"/>
  <c r="AC177" i="13"/>
  <c r="AC178" i="13"/>
  <c r="AC179" i="13"/>
  <c r="AC180" i="13"/>
  <c r="AC181" i="13"/>
  <c r="AC182" i="13"/>
  <c r="AC183" i="13"/>
  <c r="AC184" i="13"/>
  <c r="AC185" i="13"/>
  <c r="AC186" i="13"/>
  <c r="AC187" i="13"/>
  <c r="AC188" i="13"/>
  <c r="AC189" i="13"/>
  <c r="AC190" i="13"/>
  <c r="AC191" i="13"/>
  <c r="AC192" i="13"/>
  <c r="AC193" i="13"/>
  <c r="AC194" i="13"/>
  <c r="AC195" i="13"/>
  <c r="AC196" i="13"/>
  <c r="AC197" i="13"/>
  <c r="AC198" i="13"/>
  <c r="AC199" i="13"/>
  <c r="AC200" i="13"/>
  <c r="AC201" i="13"/>
  <c r="AC202" i="13"/>
  <c r="AC203" i="13"/>
  <c r="AC204" i="13"/>
  <c r="AC205" i="13"/>
  <c r="AC206" i="13"/>
  <c r="AC207" i="13"/>
  <c r="AC208" i="13"/>
  <c r="AC209" i="13"/>
  <c r="AC210" i="13"/>
  <c r="AC211" i="13"/>
  <c r="AC212" i="13"/>
  <c r="AC213" i="13"/>
  <c r="AC214" i="13"/>
  <c r="AC215" i="13"/>
  <c r="AC216" i="13"/>
  <c r="AC217" i="13"/>
  <c r="AC218" i="13"/>
  <c r="AC219" i="13"/>
  <c r="AC220" i="13"/>
  <c r="AC221" i="13"/>
  <c r="AC222" i="13"/>
  <c r="AC223" i="13"/>
  <c r="AC224" i="13"/>
  <c r="AC225" i="13"/>
  <c r="AC226" i="13"/>
  <c r="AC227" i="13"/>
  <c r="AC228" i="13"/>
  <c r="AC229" i="13"/>
  <c r="AC230" i="13"/>
  <c r="AC231" i="13"/>
  <c r="AC232" i="13"/>
  <c r="AC233" i="13"/>
  <c r="AC234" i="13"/>
  <c r="AC235" i="13"/>
  <c r="AC236" i="13"/>
  <c r="AC237" i="13"/>
  <c r="AC238" i="13"/>
  <c r="AC239" i="13"/>
  <c r="AC240" i="13"/>
  <c r="AC241" i="13"/>
  <c r="AC242" i="13"/>
  <c r="AC243" i="13"/>
  <c r="AC244" i="13"/>
  <c r="AC245" i="13"/>
  <c r="AC246" i="13"/>
  <c r="AC247" i="13"/>
  <c r="AC248" i="13"/>
  <c r="AC249" i="13"/>
  <c r="AC250" i="13"/>
  <c r="AC251" i="13"/>
  <c r="AC252" i="13"/>
  <c r="AC253" i="13"/>
  <c r="AC254" i="13"/>
  <c r="AC255" i="13"/>
  <c r="AC256" i="13"/>
  <c r="AC257" i="13"/>
  <c r="AC258" i="13"/>
  <c r="AC259" i="13"/>
  <c r="AB34" i="13" a="1"/>
  <c r="AB34" i="13" s="1"/>
  <c r="AB35" i="13" a="1"/>
  <c r="AB35" i="13" s="1"/>
  <c r="AB36" i="13" a="1"/>
  <c r="AB36" i="13" s="1"/>
  <c r="AB37" i="13" a="1"/>
  <c r="AB37" i="13" s="1"/>
  <c r="AB38" i="13" a="1"/>
  <c r="AB38" i="13" s="1"/>
  <c r="AB39" i="13" a="1"/>
  <c r="AB39" i="13" s="1"/>
  <c r="AB40" i="13" a="1"/>
  <c r="AB40" i="13" s="1"/>
  <c r="AB41" i="13" a="1"/>
  <c r="AB41" i="13" s="1"/>
  <c r="AB42" i="13" a="1"/>
  <c r="AB42" i="13" s="1"/>
  <c r="AB43" i="13" a="1"/>
  <c r="AB43" i="13" s="1"/>
  <c r="AB44" i="13" a="1"/>
  <c r="AB44" i="13" s="1"/>
  <c r="AB45" i="13" a="1"/>
  <c r="AB45" i="13" s="1"/>
  <c r="AB46" i="13" a="1"/>
  <c r="AB46" i="13" s="1"/>
  <c r="AB47" i="13" a="1"/>
  <c r="AB47" i="13" s="1"/>
  <c r="AB48" i="13" a="1"/>
  <c r="AB48" i="13" s="1"/>
  <c r="AB49" i="13" a="1"/>
  <c r="AB49" i="13" s="1"/>
  <c r="AB50" i="13" a="1"/>
  <c r="AB50" i="13" s="1"/>
  <c r="AB51" i="13" a="1"/>
  <c r="AB51" i="13" s="1"/>
  <c r="AB52" i="13" a="1"/>
  <c r="AB52" i="13" s="1"/>
  <c r="AB53" i="13" a="1"/>
  <c r="AB53" i="13" s="1"/>
  <c r="AB54" i="13" a="1"/>
  <c r="AB54" i="13" s="1"/>
  <c r="AB55" i="13" a="1"/>
  <c r="AB55" i="13" s="1"/>
  <c r="AB56" i="13" a="1"/>
  <c r="AB56" i="13" s="1"/>
  <c r="AB57" i="13" a="1"/>
  <c r="AB57" i="13" s="1"/>
  <c r="AB58" i="13" a="1"/>
  <c r="AB58" i="13" s="1"/>
  <c r="AB59" i="13" a="1"/>
  <c r="AB59" i="13" s="1"/>
  <c r="AB60" i="13" a="1"/>
  <c r="AB60" i="13" s="1"/>
  <c r="AB61" i="13" a="1"/>
  <c r="AB61" i="13" s="1"/>
  <c r="AB62" i="13" a="1"/>
  <c r="AB62" i="13" s="1"/>
  <c r="AB63" i="13" a="1"/>
  <c r="AB63" i="13" s="1"/>
  <c r="AB64" i="13" a="1"/>
  <c r="AB64" i="13" s="1"/>
  <c r="AB65" i="13" a="1"/>
  <c r="AB65" i="13" s="1"/>
  <c r="AB66" i="13" a="1"/>
  <c r="AB66" i="13" s="1"/>
  <c r="AB67" i="13" a="1"/>
  <c r="AB67" i="13" s="1"/>
  <c r="AB68" i="13" a="1"/>
  <c r="AB68" i="13" s="1"/>
  <c r="AB69" i="13" a="1"/>
  <c r="AB69" i="13" s="1"/>
  <c r="AB70" i="13" a="1"/>
  <c r="AB70" i="13" s="1"/>
  <c r="AB71" i="13" a="1"/>
  <c r="AB71" i="13" s="1"/>
  <c r="AB72" i="13" a="1"/>
  <c r="AB72" i="13" s="1"/>
  <c r="AB73" i="13" a="1"/>
  <c r="AB73" i="13" s="1"/>
  <c r="AB74" i="13" a="1"/>
  <c r="AB74" i="13" s="1"/>
  <c r="AB75" i="13" a="1"/>
  <c r="AB75" i="13" s="1"/>
  <c r="AB76" i="13" a="1"/>
  <c r="AB76" i="13" s="1"/>
  <c r="AB77" i="13" a="1"/>
  <c r="AB77" i="13" s="1"/>
  <c r="AB78" i="13" a="1"/>
  <c r="AB78" i="13" s="1"/>
  <c r="AB79" i="13" a="1"/>
  <c r="AB79" i="13" s="1"/>
  <c r="AB80" i="13" a="1"/>
  <c r="AB80" i="13" s="1"/>
  <c r="AB81" i="13" a="1"/>
  <c r="AB81" i="13" s="1"/>
  <c r="AB82" i="13" a="1"/>
  <c r="AB82" i="13" s="1"/>
  <c r="AB83" i="13" a="1"/>
  <c r="AB83" i="13" s="1"/>
  <c r="AB84" i="13" a="1"/>
  <c r="AB84" i="13" s="1"/>
  <c r="AB85" i="13" a="1"/>
  <c r="AB85" i="13" s="1"/>
  <c r="AB86" i="13" a="1"/>
  <c r="AB86" i="13" s="1"/>
  <c r="AB87" i="13" a="1"/>
  <c r="AB87" i="13" s="1"/>
  <c r="AB88" i="13" a="1"/>
  <c r="AB88" i="13" s="1"/>
  <c r="AB89" i="13" a="1"/>
  <c r="AB89" i="13" s="1"/>
  <c r="AB90" i="13" a="1"/>
  <c r="AB90" i="13" s="1"/>
  <c r="AB91" i="13" a="1"/>
  <c r="AB91" i="13" s="1"/>
  <c r="AB92" i="13" a="1"/>
  <c r="AB92" i="13" s="1"/>
  <c r="AB93" i="13" a="1"/>
  <c r="AB93" i="13" s="1"/>
  <c r="AB94" i="13" a="1"/>
  <c r="AB94" i="13" s="1"/>
  <c r="AB95" i="13" a="1"/>
  <c r="AB95" i="13" s="1"/>
  <c r="AB96" i="13" a="1"/>
  <c r="AB96" i="13" s="1"/>
  <c r="AB97" i="13" a="1"/>
  <c r="AB97" i="13" s="1"/>
  <c r="AB98" i="13" a="1"/>
  <c r="AB98" i="13" s="1"/>
  <c r="AB99" i="13" a="1"/>
  <c r="AB99" i="13" s="1"/>
  <c r="AB100" i="13" a="1"/>
  <c r="AB100" i="13" s="1"/>
  <c r="AB101" i="13" a="1"/>
  <c r="AB101" i="13" s="1"/>
  <c r="AB102" i="13" a="1"/>
  <c r="AB102" i="13" s="1"/>
  <c r="AB103" i="13" a="1"/>
  <c r="AB103" i="13" s="1"/>
  <c r="AB104" i="13" a="1"/>
  <c r="AB104" i="13" s="1"/>
  <c r="AB105" i="13" a="1"/>
  <c r="AB105" i="13" s="1"/>
  <c r="AB106" i="13" a="1"/>
  <c r="AB106" i="13" s="1"/>
  <c r="AB107" i="13" a="1"/>
  <c r="AB107" i="13" s="1"/>
  <c r="AB108" i="13" a="1"/>
  <c r="AB108" i="13" s="1"/>
  <c r="AB109" i="13" a="1"/>
  <c r="AB109" i="13" s="1"/>
  <c r="AB110" i="13" a="1"/>
  <c r="AB110" i="13" s="1"/>
  <c r="AB111" i="13" a="1"/>
  <c r="AB111" i="13" s="1"/>
  <c r="AB112" i="13" a="1"/>
  <c r="AB112" i="13" s="1"/>
  <c r="AB113" i="13" a="1"/>
  <c r="AB113" i="13" s="1"/>
  <c r="AB114" i="13" a="1"/>
  <c r="AB114" i="13" s="1"/>
  <c r="AB115" i="13" a="1"/>
  <c r="AB115" i="13" s="1"/>
  <c r="AB116" i="13" a="1"/>
  <c r="AB116" i="13" s="1"/>
  <c r="AB117" i="13" a="1"/>
  <c r="AB117" i="13" s="1"/>
  <c r="AB118" i="13" a="1"/>
  <c r="AB118" i="13" s="1"/>
  <c r="AB119" i="13" a="1"/>
  <c r="AB119" i="13" s="1"/>
  <c r="AB120" i="13" a="1"/>
  <c r="AB120" i="13" s="1"/>
  <c r="AB121" i="13" a="1"/>
  <c r="AB121" i="13" s="1"/>
  <c r="AB122" i="13" a="1"/>
  <c r="AB122" i="13" s="1"/>
  <c r="AB123" i="13" a="1"/>
  <c r="AB123" i="13" s="1"/>
  <c r="AB124" i="13" a="1"/>
  <c r="AB124" i="13" s="1"/>
  <c r="AB125" i="13" a="1"/>
  <c r="AB125" i="13" s="1"/>
  <c r="AB126" i="13" a="1"/>
  <c r="AB126" i="13" s="1"/>
  <c r="AB127" i="13" a="1"/>
  <c r="AB127" i="13" s="1"/>
  <c r="AB128" i="13" a="1"/>
  <c r="AB128" i="13" s="1"/>
  <c r="AB129" i="13" a="1"/>
  <c r="AB129" i="13" s="1"/>
  <c r="AB130" i="13" a="1"/>
  <c r="AB130" i="13" s="1"/>
  <c r="AB131" i="13" a="1"/>
  <c r="AB131" i="13" s="1"/>
  <c r="AB132" i="13" a="1"/>
  <c r="AB132" i="13" s="1"/>
  <c r="AB133" i="13" a="1"/>
  <c r="AB133" i="13" s="1"/>
  <c r="AB134" i="13" a="1"/>
  <c r="AB134" i="13" s="1"/>
  <c r="AB135" i="13" a="1"/>
  <c r="AB135" i="13" s="1"/>
  <c r="AB136" i="13" a="1"/>
  <c r="AB136" i="13" s="1"/>
  <c r="AB137" i="13" a="1"/>
  <c r="AB137" i="13" s="1"/>
  <c r="AB138" i="13" a="1"/>
  <c r="AB138" i="13" s="1"/>
  <c r="AB139" i="13" a="1"/>
  <c r="AB139" i="13" s="1"/>
  <c r="AB140" i="13" a="1"/>
  <c r="AB140" i="13" s="1"/>
  <c r="AB141" i="13" a="1"/>
  <c r="AB141" i="13" s="1"/>
  <c r="AB142" i="13" a="1"/>
  <c r="AB142" i="13" s="1"/>
  <c r="AB143" i="13" a="1"/>
  <c r="AB143" i="13" s="1"/>
  <c r="AB144" i="13" a="1"/>
  <c r="AB144" i="13" s="1"/>
  <c r="AB145" i="13" a="1"/>
  <c r="AB145" i="13" s="1"/>
  <c r="AB146" i="13" a="1"/>
  <c r="AB146" i="13" s="1"/>
  <c r="AB147" i="13" a="1"/>
  <c r="AB147" i="13" s="1"/>
  <c r="AB148" i="13" a="1"/>
  <c r="AB148" i="13" s="1"/>
  <c r="AB149" i="13" a="1"/>
  <c r="AB149" i="13" s="1"/>
  <c r="AB150" i="13" a="1"/>
  <c r="AB150" i="13" s="1"/>
  <c r="AB151" i="13" a="1"/>
  <c r="AB151" i="13" s="1"/>
  <c r="AB152" i="13" a="1"/>
  <c r="AB152" i="13" s="1"/>
  <c r="AB153" i="13" a="1"/>
  <c r="AB153" i="13" s="1"/>
  <c r="AB154" i="13" a="1"/>
  <c r="AB154" i="13" s="1"/>
  <c r="AB155" i="13" a="1"/>
  <c r="AB155" i="13" s="1"/>
  <c r="AB156" i="13" a="1"/>
  <c r="AB156" i="13" s="1"/>
  <c r="AB157" i="13" a="1"/>
  <c r="AB157" i="13" s="1"/>
  <c r="AB158" i="13" a="1"/>
  <c r="AB158" i="13" s="1"/>
  <c r="AB159" i="13" a="1"/>
  <c r="AB159" i="13" s="1"/>
  <c r="AB160" i="13" a="1"/>
  <c r="AB160" i="13" s="1"/>
  <c r="AB161" i="13" a="1"/>
  <c r="AB161" i="13" s="1"/>
  <c r="AB162" i="13" a="1"/>
  <c r="AB162" i="13" s="1"/>
  <c r="AB163" i="13" a="1"/>
  <c r="AB163" i="13" s="1"/>
  <c r="AB164" i="13" a="1"/>
  <c r="AB164" i="13" s="1"/>
  <c r="AB165" i="13" a="1"/>
  <c r="AB165" i="13" s="1"/>
  <c r="AB166" i="13" a="1"/>
  <c r="AB166" i="13" s="1"/>
  <c r="AB167" i="13" a="1"/>
  <c r="AB167" i="13" s="1"/>
  <c r="AB168" i="13" a="1"/>
  <c r="AB168" i="13" s="1"/>
  <c r="AB169" i="13" a="1"/>
  <c r="AB169" i="13" s="1"/>
  <c r="AB170" i="13" a="1"/>
  <c r="AB170" i="13" s="1"/>
  <c r="AB171" i="13" a="1"/>
  <c r="AB171" i="13" s="1"/>
  <c r="AB172" i="13" a="1"/>
  <c r="AB172" i="13" s="1"/>
  <c r="AB173" i="13" a="1"/>
  <c r="AB173" i="13" s="1"/>
  <c r="AB174" i="13" a="1"/>
  <c r="AB174" i="13" s="1"/>
  <c r="AB175" i="13" a="1"/>
  <c r="AB175" i="13" s="1"/>
  <c r="AB176" i="13" a="1"/>
  <c r="AB176" i="13" s="1"/>
  <c r="AB177" i="13" a="1"/>
  <c r="AB177" i="13" s="1"/>
  <c r="AB178" i="13" a="1"/>
  <c r="AB178" i="13" s="1"/>
  <c r="AB179" i="13" a="1"/>
  <c r="AB179" i="13" s="1"/>
  <c r="AB180" i="13" a="1"/>
  <c r="AB180" i="13" s="1"/>
  <c r="AB181" i="13" a="1"/>
  <c r="AB181" i="13" s="1"/>
  <c r="AB182" i="13" a="1"/>
  <c r="AB182" i="13" s="1"/>
  <c r="AB183" i="13" a="1"/>
  <c r="AB183" i="13" s="1"/>
  <c r="AB184" i="13" a="1"/>
  <c r="AB184" i="13" s="1"/>
  <c r="AB185" i="13" a="1"/>
  <c r="AB185" i="13" s="1"/>
  <c r="AB186" i="13" a="1"/>
  <c r="AB186" i="13" s="1"/>
  <c r="AB187" i="13" a="1"/>
  <c r="AB187" i="13" s="1"/>
  <c r="AB188" i="13" a="1"/>
  <c r="AB188" i="13" s="1"/>
  <c r="AB189" i="13" a="1"/>
  <c r="AB189" i="13" s="1"/>
  <c r="AB190" i="13" a="1"/>
  <c r="AB190" i="13" s="1"/>
  <c r="AB191" i="13" a="1"/>
  <c r="AB191" i="13" s="1"/>
  <c r="AB192" i="13" a="1"/>
  <c r="AB192" i="13" s="1"/>
  <c r="AB193" i="13" a="1"/>
  <c r="AB193" i="13" s="1"/>
  <c r="AB194" i="13" a="1"/>
  <c r="AB194" i="13" s="1"/>
  <c r="AB195" i="13" a="1"/>
  <c r="AB195" i="13" s="1"/>
  <c r="AB196" i="13" a="1"/>
  <c r="AB196" i="13" s="1"/>
  <c r="AB197" i="13" a="1"/>
  <c r="AB197" i="13" s="1"/>
  <c r="AB198" i="13" a="1"/>
  <c r="AB198" i="13" s="1"/>
  <c r="AB199" i="13" a="1"/>
  <c r="AB199" i="13" s="1"/>
  <c r="AB200" i="13" a="1"/>
  <c r="AB200" i="13" s="1"/>
  <c r="AB201" i="13" a="1"/>
  <c r="AB201" i="13" s="1"/>
  <c r="AB202" i="13" a="1"/>
  <c r="AB202" i="13" s="1"/>
  <c r="AB203" i="13" a="1"/>
  <c r="AB203" i="13" s="1"/>
  <c r="AB204" i="13" a="1"/>
  <c r="AB204" i="13" s="1"/>
  <c r="AB205" i="13" a="1"/>
  <c r="AB205" i="13" s="1"/>
  <c r="AB206" i="13" a="1"/>
  <c r="AB206" i="13" s="1"/>
  <c r="AB207" i="13" a="1"/>
  <c r="AB207" i="13" s="1"/>
  <c r="AB208" i="13" a="1"/>
  <c r="AB208" i="13" s="1"/>
  <c r="AB209" i="13" a="1"/>
  <c r="AB209" i="13" s="1"/>
  <c r="AB210" i="13" a="1"/>
  <c r="AB210" i="13" s="1"/>
  <c r="AB211" i="13" a="1"/>
  <c r="AB211" i="13" s="1"/>
  <c r="AB212" i="13" a="1"/>
  <c r="AB212" i="13" s="1"/>
  <c r="AB213" i="13" a="1"/>
  <c r="AB213" i="13" s="1"/>
  <c r="AB214" i="13" a="1"/>
  <c r="AB214" i="13" s="1"/>
  <c r="AB215" i="13" a="1"/>
  <c r="AB215" i="13" s="1"/>
  <c r="AB216" i="13" a="1"/>
  <c r="AB216" i="13" s="1"/>
  <c r="AB217" i="13" a="1"/>
  <c r="AB217" i="13" s="1"/>
  <c r="AB218" i="13" a="1"/>
  <c r="AB218" i="13" s="1"/>
  <c r="AB219" i="13" a="1"/>
  <c r="AB219" i="13" s="1"/>
  <c r="AB220" i="13" a="1"/>
  <c r="AB220" i="13" s="1"/>
  <c r="AB221" i="13" a="1"/>
  <c r="AB221" i="13" s="1"/>
  <c r="AB222" i="13" a="1"/>
  <c r="AB222" i="13" s="1"/>
  <c r="AB223" i="13" a="1"/>
  <c r="AB223" i="13" s="1"/>
  <c r="AB224" i="13" a="1"/>
  <c r="AB224" i="13" s="1"/>
  <c r="AB225" i="13" a="1"/>
  <c r="AB225" i="13" s="1"/>
  <c r="AB226" i="13" a="1"/>
  <c r="AB226" i="13" s="1"/>
  <c r="AB227" i="13" a="1"/>
  <c r="AB227" i="13" s="1"/>
  <c r="AB228" i="13" a="1"/>
  <c r="AB228" i="13" s="1"/>
  <c r="AB229" i="13" a="1"/>
  <c r="AB229" i="13" s="1"/>
  <c r="AB230" i="13" a="1"/>
  <c r="AB230" i="13" s="1"/>
  <c r="AB231" i="13" a="1"/>
  <c r="AB231" i="13" s="1"/>
  <c r="AB232" i="13" a="1"/>
  <c r="AB232" i="13" s="1"/>
  <c r="AB233" i="13" a="1"/>
  <c r="AB233" i="13" s="1"/>
  <c r="AB234" i="13" a="1"/>
  <c r="AB234" i="13" s="1"/>
  <c r="AB235" i="13" a="1"/>
  <c r="AB235" i="13" s="1"/>
  <c r="AB236" i="13" a="1"/>
  <c r="AB236" i="13" s="1"/>
  <c r="AB237" i="13" a="1"/>
  <c r="AB237" i="13" s="1"/>
  <c r="AB238" i="13" a="1"/>
  <c r="AB238" i="13" s="1"/>
  <c r="AB239" i="13" a="1"/>
  <c r="AB239" i="13" s="1"/>
  <c r="AB240" i="13" a="1"/>
  <c r="AB240" i="13" s="1"/>
  <c r="AB241" i="13" a="1"/>
  <c r="AB241" i="13" s="1"/>
  <c r="AB242" i="13" a="1"/>
  <c r="AB242" i="13" s="1"/>
  <c r="AB243" i="13" a="1"/>
  <c r="AB243" i="13" s="1"/>
  <c r="AB244" i="13" a="1"/>
  <c r="AB244" i="13" s="1"/>
  <c r="AB245" i="13" a="1"/>
  <c r="AB245" i="13" s="1"/>
  <c r="AB246" i="13" a="1"/>
  <c r="AB246" i="13" s="1"/>
  <c r="AB247" i="13" a="1"/>
  <c r="AB247" i="13" s="1"/>
  <c r="AB248" i="13" a="1"/>
  <c r="AB248" i="13" s="1"/>
  <c r="AB249" i="13" a="1"/>
  <c r="AB249" i="13" s="1"/>
  <c r="AB250" i="13" a="1"/>
  <c r="AB250" i="13" s="1"/>
  <c r="AB251" i="13" a="1"/>
  <c r="AB251" i="13" s="1"/>
  <c r="AB252" i="13" a="1"/>
  <c r="AB252" i="13" s="1"/>
  <c r="AB253" i="13" a="1"/>
  <c r="AB253" i="13" s="1"/>
  <c r="AB254" i="13" a="1"/>
  <c r="AB254" i="13" s="1"/>
  <c r="AB255" i="13" a="1"/>
  <c r="AB255" i="13" s="1"/>
  <c r="AB256" i="13" a="1"/>
  <c r="AB256" i="13" s="1"/>
  <c r="AB257" i="13" a="1"/>
  <c r="AB257" i="13" s="1"/>
  <c r="AB258" i="13" a="1"/>
  <c r="AB258" i="13" s="1"/>
  <c r="AB259" i="13" a="1"/>
  <c r="AB259" i="13" s="1"/>
  <c r="AA34" i="13" a="1"/>
  <c r="AA34" i="13" s="1"/>
  <c r="AA35" i="13" a="1"/>
  <c r="AA35" i="13" s="1"/>
  <c r="AA36" i="13" a="1"/>
  <c r="AA36" i="13" s="1"/>
  <c r="AA37" i="13" a="1"/>
  <c r="AA37" i="13" s="1"/>
  <c r="AA38" i="13" a="1"/>
  <c r="AA38" i="13" s="1"/>
  <c r="AA39" i="13" a="1"/>
  <c r="AA39" i="13" s="1"/>
  <c r="AA40" i="13" a="1"/>
  <c r="AA40" i="13" s="1"/>
  <c r="AA41" i="13" a="1"/>
  <c r="AA41" i="13" s="1"/>
  <c r="AA42" i="13" a="1"/>
  <c r="AA42" i="13" s="1"/>
  <c r="AA43" i="13" a="1"/>
  <c r="AA43" i="13" s="1"/>
  <c r="AA44" i="13" a="1"/>
  <c r="AA44" i="13" s="1"/>
  <c r="AA45" i="13" a="1"/>
  <c r="AA45" i="13" s="1"/>
  <c r="AA46" i="13" a="1"/>
  <c r="AA46" i="13" s="1"/>
  <c r="AA47" i="13" a="1"/>
  <c r="AA47" i="13" s="1"/>
  <c r="AA48" i="13" a="1"/>
  <c r="AA48" i="13" s="1"/>
  <c r="AA49" i="13" a="1"/>
  <c r="AA49" i="13" s="1"/>
  <c r="AA50" i="13" a="1"/>
  <c r="AA50" i="13" s="1"/>
  <c r="AA51" i="13" a="1"/>
  <c r="AA51" i="13" s="1"/>
  <c r="AA52" i="13" a="1"/>
  <c r="AA52" i="13" s="1"/>
  <c r="AA53" i="13" a="1"/>
  <c r="AA53" i="13" s="1"/>
  <c r="AA54" i="13" a="1"/>
  <c r="AA54" i="13" s="1"/>
  <c r="AA55" i="13" a="1"/>
  <c r="AA55" i="13" s="1"/>
  <c r="AA56" i="13" a="1"/>
  <c r="AA56" i="13" s="1"/>
  <c r="AA57" i="13" a="1"/>
  <c r="AA57" i="13" s="1"/>
  <c r="AA58" i="13" a="1"/>
  <c r="AA58" i="13" s="1"/>
  <c r="AA59" i="13" a="1"/>
  <c r="AA59" i="13" s="1"/>
  <c r="AA60" i="13" a="1"/>
  <c r="AA60" i="13" s="1"/>
  <c r="AA61" i="13" a="1"/>
  <c r="AA61" i="13" s="1"/>
  <c r="AA62" i="13" a="1"/>
  <c r="AA62" i="13" s="1"/>
  <c r="AA63" i="13" a="1"/>
  <c r="AA63" i="13" s="1"/>
  <c r="AA64" i="13" a="1"/>
  <c r="AA64" i="13" s="1"/>
  <c r="AA65" i="13" a="1"/>
  <c r="AA65" i="13" s="1"/>
  <c r="AA66" i="13" a="1"/>
  <c r="AA66" i="13" s="1"/>
  <c r="AA67" i="13" a="1"/>
  <c r="AA67" i="13" s="1"/>
  <c r="AA68" i="13" a="1"/>
  <c r="AA68" i="13" s="1"/>
  <c r="AA69" i="13" a="1"/>
  <c r="AA69" i="13" s="1"/>
  <c r="AA70" i="13" a="1"/>
  <c r="AA70" i="13" s="1"/>
  <c r="AA71" i="13" a="1"/>
  <c r="AA71" i="13" s="1"/>
  <c r="AA72" i="13" a="1"/>
  <c r="AA72" i="13" s="1"/>
  <c r="AA73" i="13" a="1"/>
  <c r="AA73" i="13" s="1"/>
  <c r="AA74" i="13" a="1"/>
  <c r="AA74" i="13" s="1"/>
  <c r="AA75" i="13" a="1"/>
  <c r="AA75" i="13" s="1"/>
  <c r="AA76" i="13" a="1"/>
  <c r="AA76" i="13" s="1"/>
  <c r="AA77" i="13" a="1"/>
  <c r="AA77" i="13" s="1"/>
  <c r="AA78" i="13" a="1"/>
  <c r="AA78" i="13" s="1"/>
  <c r="AA79" i="13" a="1"/>
  <c r="AA79" i="13" s="1"/>
  <c r="AA80" i="13" a="1"/>
  <c r="AA80" i="13" s="1"/>
  <c r="AA81" i="13" a="1"/>
  <c r="AA81" i="13" s="1"/>
  <c r="AA82" i="13" a="1"/>
  <c r="AA82" i="13" s="1"/>
  <c r="AA83" i="13" a="1"/>
  <c r="AA83" i="13" s="1"/>
  <c r="AA84" i="13" a="1"/>
  <c r="AA84" i="13" s="1"/>
  <c r="AA85" i="13" a="1"/>
  <c r="AA85" i="13" s="1"/>
  <c r="AA86" i="13" a="1"/>
  <c r="AA86" i="13" s="1"/>
  <c r="AA87" i="13" a="1"/>
  <c r="AA87" i="13" s="1"/>
  <c r="AA88" i="13" a="1"/>
  <c r="AA88" i="13" s="1"/>
  <c r="AA89" i="13" a="1"/>
  <c r="AA89" i="13" s="1"/>
  <c r="AA90" i="13" a="1"/>
  <c r="AA90" i="13" s="1"/>
  <c r="AA91" i="13" a="1"/>
  <c r="AA91" i="13" s="1"/>
  <c r="AA92" i="13" a="1"/>
  <c r="AA92" i="13" s="1"/>
  <c r="AA93" i="13" a="1"/>
  <c r="AA93" i="13" s="1"/>
  <c r="AA94" i="13" a="1"/>
  <c r="AA94" i="13" s="1"/>
  <c r="AA95" i="13" a="1"/>
  <c r="AA95" i="13" s="1"/>
  <c r="AA96" i="13" a="1"/>
  <c r="AA96" i="13" s="1"/>
  <c r="AA97" i="13" a="1"/>
  <c r="AA97" i="13" s="1"/>
  <c r="AA98" i="13" a="1"/>
  <c r="AA98" i="13" s="1"/>
  <c r="AA99" i="13" a="1"/>
  <c r="AA99" i="13" s="1"/>
  <c r="AA100" i="13" a="1"/>
  <c r="AA100" i="13" s="1"/>
  <c r="AA101" i="13" a="1"/>
  <c r="AA101" i="13" s="1"/>
  <c r="AA102" i="13" a="1"/>
  <c r="AA102" i="13" s="1"/>
  <c r="AA103" i="13" a="1"/>
  <c r="AA103" i="13" s="1"/>
  <c r="AA104" i="13" a="1"/>
  <c r="AA104" i="13" s="1"/>
  <c r="AA105" i="13" a="1"/>
  <c r="AA105" i="13" s="1"/>
  <c r="AA106" i="13" a="1"/>
  <c r="AA106" i="13" s="1"/>
  <c r="AA107" i="13" a="1"/>
  <c r="AA107" i="13" s="1"/>
  <c r="AA108" i="13" a="1"/>
  <c r="AA108" i="13" s="1"/>
  <c r="AA109" i="13" a="1"/>
  <c r="AA109" i="13" s="1"/>
  <c r="AA110" i="13" a="1"/>
  <c r="AA110" i="13" s="1"/>
  <c r="AA111" i="13" a="1"/>
  <c r="AA111" i="13" s="1"/>
  <c r="AA112" i="13" a="1"/>
  <c r="AA112" i="13" s="1"/>
  <c r="AA113" i="13" a="1"/>
  <c r="AA113" i="13" s="1"/>
  <c r="AA114" i="13" a="1"/>
  <c r="AA114" i="13" s="1"/>
  <c r="AA115" i="13" a="1"/>
  <c r="AA115" i="13" s="1"/>
  <c r="AA116" i="13" a="1"/>
  <c r="AA116" i="13" s="1"/>
  <c r="AA117" i="13" a="1"/>
  <c r="AA117" i="13" s="1"/>
  <c r="AA118" i="13" a="1"/>
  <c r="AA118" i="13" s="1"/>
  <c r="AA119" i="13" a="1"/>
  <c r="AA119" i="13" s="1"/>
  <c r="AA120" i="13" a="1"/>
  <c r="AA120" i="13" s="1"/>
  <c r="AA121" i="13" a="1"/>
  <c r="AA121" i="13" s="1"/>
  <c r="AA122" i="13" a="1"/>
  <c r="AA122" i="13" s="1"/>
  <c r="AA123" i="13" a="1"/>
  <c r="AA123" i="13" s="1"/>
  <c r="AA124" i="13" a="1"/>
  <c r="AA124" i="13" s="1"/>
  <c r="AA125" i="13" a="1"/>
  <c r="AA125" i="13" s="1"/>
  <c r="AA126" i="13" a="1"/>
  <c r="AA126" i="13" s="1"/>
  <c r="AA127" i="13" a="1"/>
  <c r="AA127" i="13" s="1"/>
  <c r="AA128" i="13" a="1"/>
  <c r="AA128" i="13" s="1"/>
  <c r="AA129" i="13" a="1"/>
  <c r="AA129" i="13" s="1"/>
  <c r="AA130" i="13" a="1"/>
  <c r="AA130" i="13" s="1"/>
  <c r="AA131" i="13" a="1"/>
  <c r="AA131" i="13" s="1"/>
  <c r="AA132" i="13" a="1"/>
  <c r="AA132" i="13" s="1"/>
  <c r="AA133" i="13" a="1"/>
  <c r="AA133" i="13" s="1"/>
  <c r="AA134" i="13" a="1"/>
  <c r="AA134" i="13" s="1"/>
  <c r="AA135" i="13" a="1"/>
  <c r="AA135" i="13" s="1"/>
  <c r="AA136" i="13" a="1"/>
  <c r="AA136" i="13" s="1"/>
  <c r="AA137" i="13" a="1"/>
  <c r="AA137" i="13" s="1"/>
  <c r="AA138" i="13" a="1"/>
  <c r="AA138" i="13" s="1"/>
  <c r="AA139" i="13" a="1"/>
  <c r="AA139" i="13" s="1"/>
  <c r="AA140" i="13" a="1"/>
  <c r="AA140" i="13" s="1"/>
  <c r="AA141" i="13" a="1"/>
  <c r="AA141" i="13" s="1"/>
  <c r="AA142" i="13" a="1"/>
  <c r="AA142" i="13" s="1"/>
  <c r="AA143" i="13" a="1"/>
  <c r="AA143" i="13" s="1"/>
  <c r="AA144" i="13" a="1"/>
  <c r="AA144" i="13" s="1"/>
  <c r="AA145" i="13" a="1"/>
  <c r="AA145" i="13" s="1"/>
  <c r="AA146" i="13" a="1"/>
  <c r="AA146" i="13" s="1"/>
  <c r="AA147" i="13" a="1"/>
  <c r="AA147" i="13" s="1"/>
  <c r="AA148" i="13" a="1"/>
  <c r="AA148" i="13" s="1"/>
  <c r="AA149" i="13" a="1"/>
  <c r="AA149" i="13" s="1"/>
  <c r="AA150" i="13" a="1"/>
  <c r="AA150" i="13" s="1"/>
  <c r="AA151" i="13" a="1"/>
  <c r="AA151" i="13" s="1"/>
  <c r="AA152" i="13" a="1"/>
  <c r="AA152" i="13" s="1"/>
  <c r="AA153" i="13" a="1"/>
  <c r="AA153" i="13" s="1"/>
  <c r="AA154" i="13" a="1"/>
  <c r="AA154" i="13" s="1"/>
  <c r="AA155" i="13" a="1"/>
  <c r="AA155" i="13" s="1"/>
  <c r="AA156" i="13" a="1"/>
  <c r="AA156" i="13" s="1"/>
  <c r="AA157" i="13" a="1"/>
  <c r="AA157" i="13" s="1"/>
  <c r="AA158" i="13" a="1"/>
  <c r="AA158" i="13" s="1"/>
  <c r="AA159" i="13" a="1"/>
  <c r="AA159" i="13" s="1"/>
  <c r="AA160" i="13" a="1"/>
  <c r="AA160" i="13" s="1"/>
  <c r="AA161" i="13" a="1"/>
  <c r="AA161" i="13" s="1"/>
  <c r="AA162" i="13" a="1"/>
  <c r="AA162" i="13" s="1"/>
  <c r="AA163" i="13" a="1"/>
  <c r="AA163" i="13" s="1"/>
  <c r="AA164" i="13" a="1"/>
  <c r="AA164" i="13" s="1"/>
  <c r="AA165" i="13" a="1"/>
  <c r="AA165" i="13" s="1"/>
  <c r="AA166" i="13" a="1"/>
  <c r="AA166" i="13" s="1"/>
  <c r="AA167" i="13" a="1"/>
  <c r="AA167" i="13" s="1"/>
  <c r="AA168" i="13" a="1"/>
  <c r="AA168" i="13" s="1"/>
  <c r="AA169" i="13" a="1"/>
  <c r="AA169" i="13" s="1"/>
  <c r="AA170" i="13" a="1"/>
  <c r="AA170" i="13" s="1"/>
  <c r="AA171" i="13" a="1"/>
  <c r="AA171" i="13" s="1"/>
  <c r="AA172" i="13" a="1"/>
  <c r="AA172" i="13" s="1"/>
  <c r="AA173" i="13" a="1"/>
  <c r="AA173" i="13" s="1"/>
  <c r="AA174" i="13" a="1"/>
  <c r="AA174" i="13" s="1"/>
  <c r="AA175" i="13" a="1"/>
  <c r="AA175" i="13" s="1"/>
  <c r="AA176" i="13" a="1"/>
  <c r="AA176" i="13" s="1"/>
  <c r="AA177" i="13" a="1"/>
  <c r="AA177" i="13" s="1"/>
  <c r="AA178" i="13" a="1"/>
  <c r="AA178" i="13" s="1"/>
  <c r="AA179" i="13" a="1"/>
  <c r="AA179" i="13" s="1"/>
  <c r="AA180" i="13" a="1"/>
  <c r="AA180" i="13" s="1"/>
  <c r="AA181" i="13" a="1"/>
  <c r="AA181" i="13" s="1"/>
  <c r="AA182" i="13" a="1"/>
  <c r="AA182" i="13" s="1"/>
  <c r="AA183" i="13" a="1"/>
  <c r="AA183" i="13" s="1"/>
  <c r="AA184" i="13" a="1"/>
  <c r="AA184" i="13" s="1"/>
  <c r="AA185" i="13" a="1"/>
  <c r="AA185" i="13" s="1"/>
  <c r="AA186" i="13" a="1"/>
  <c r="AA186" i="13" s="1"/>
  <c r="AA187" i="13" a="1"/>
  <c r="AA187" i="13" s="1"/>
  <c r="AA188" i="13" a="1"/>
  <c r="AA188" i="13" s="1"/>
  <c r="AA189" i="13" a="1"/>
  <c r="AA189" i="13" s="1"/>
  <c r="AA190" i="13" a="1"/>
  <c r="AA190" i="13" s="1"/>
  <c r="AA191" i="13" a="1"/>
  <c r="AA191" i="13" s="1"/>
  <c r="AA192" i="13" a="1"/>
  <c r="AA192" i="13" s="1"/>
  <c r="AA193" i="13" a="1"/>
  <c r="AA193" i="13" s="1"/>
  <c r="AA194" i="13" a="1"/>
  <c r="AA194" i="13" s="1"/>
  <c r="AA195" i="13" a="1"/>
  <c r="AA195" i="13" s="1"/>
  <c r="AA196" i="13" a="1"/>
  <c r="AA196" i="13" s="1"/>
  <c r="AA197" i="13" a="1"/>
  <c r="AA197" i="13" s="1"/>
  <c r="AA198" i="13" a="1"/>
  <c r="AA198" i="13" s="1"/>
  <c r="AA199" i="13" a="1"/>
  <c r="AA199" i="13" s="1"/>
  <c r="AA200" i="13" a="1"/>
  <c r="AA200" i="13" s="1"/>
  <c r="AA201" i="13" a="1"/>
  <c r="AA201" i="13" s="1"/>
  <c r="AA202" i="13" a="1"/>
  <c r="AA202" i="13" s="1"/>
  <c r="AA203" i="13" a="1"/>
  <c r="AA203" i="13" s="1"/>
  <c r="AA204" i="13" a="1"/>
  <c r="AA204" i="13" s="1"/>
  <c r="AA205" i="13" a="1"/>
  <c r="AA205" i="13" s="1"/>
  <c r="AA206" i="13" a="1"/>
  <c r="AA206" i="13" s="1"/>
  <c r="AA207" i="13" a="1"/>
  <c r="AA207" i="13" s="1"/>
  <c r="AA208" i="13" a="1"/>
  <c r="AA208" i="13" s="1"/>
  <c r="AA209" i="13" a="1"/>
  <c r="AA209" i="13" s="1"/>
  <c r="AA210" i="13" a="1"/>
  <c r="AA210" i="13" s="1"/>
  <c r="AA211" i="13" a="1"/>
  <c r="AA211" i="13" s="1"/>
  <c r="AA212" i="13" a="1"/>
  <c r="AA212" i="13" s="1"/>
  <c r="AA213" i="13" a="1"/>
  <c r="AA213" i="13" s="1"/>
  <c r="AA214" i="13" a="1"/>
  <c r="AA214" i="13" s="1"/>
  <c r="AA215" i="13" a="1"/>
  <c r="AA215" i="13" s="1"/>
  <c r="AA216" i="13" a="1"/>
  <c r="AA216" i="13" s="1"/>
  <c r="AA217" i="13" a="1"/>
  <c r="AA217" i="13" s="1"/>
  <c r="AA218" i="13" a="1"/>
  <c r="AA218" i="13" s="1"/>
  <c r="AA219" i="13" a="1"/>
  <c r="AA219" i="13" s="1"/>
  <c r="AA220" i="13" a="1"/>
  <c r="AA220" i="13" s="1"/>
  <c r="AA221" i="13" a="1"/>
  <c r="AA221" i="13" s="1"/>
  <c r="AA222" i="13" a="1"/>
  <c r="AA222" i="13" s="1"/>
  <c r="AA223" i="13" a="1"/>
  <c r="AA223" i="13" s="1"/>
  <c r="AA224" i="13" a="1"/>
  <c r="AA224" i="13" s="1"/>
  <c r="AA225" i="13" a="1"/>
  <c r="AA225" i="13" s="1"/>
  <c r="AA226" i="13" a="1"/>
  <c r="AA226" i="13" s="1"/>
  <c r="AA227" i="13" a="1"/>
  <c r="AA227" i="13" s="1"/>
  <c r="AA228" i="13" a="1"/>
  <c r="AA228" i="13" s="1"/>
  <c r="AA229" i="13" a="1"/>
  <c r="AA229" i="13" s="1"/>
  <c r="AA230" i="13" a="1"/>
  <c r="AA230" i="13" s="1"/>
  <c r="AA231" i="13" a="1"/>
  <c r="AA231" i="13" s="1"/>
  <c r="AA232" i="13" a="1"/>
  <c r="AA232" i="13" s="1"/>
  <c r="AA233" i="13" a="1"/>
  <c r="AA233" i="13" s="1"/>
  <c r="AA234" i="13" a="1"/>
  <c r="AA234" i="13" s="1"/>
  <c r="AA235" i="13" a="1"/>
  <c r="AA235" i="13" s="1"/>
  <c r="AA236" i="13" a="1"/>
  <c r="AA236" i="13" s="1"/>
  <c r="AA237" i="13" a="1"/>
  <c r="AA237" i="13" s="1"/>
  <c r="AA238" i="13" a="1"/>
  <c r="AA238" i="13" s="1"/>
  <c r="AA239" i="13" a="1"/>
  <c r="AA239" i="13" s="1"/>
  <c r="AA240" i="13" a="1"/>
  <c r="AA240" i="13" s="1"/>
  <c r="AA241" i="13" a="1"/>
  <c r="AA241" i="13" s="1"/>
  <c r="AA242" i="13" a="1"/>
  <c r="AA242" i="13" s="1"/>
  <c r="AA243" i="13" a="1"/>
  <c r="AA243" i="13" s="1"/>
  <c r="AA244" i="13" a="1"/>
  <c r="AA244" i="13" s="1"/>
  <c r="AA245" i="13" a="1"/>
  <c r="AA245" i="13" s="1"/>
  <c r="AA246" i="13" a="1"/>
  <c r="AA246" i="13" s="1"/>
  <c r="AA247" i="13" a="1"/>
  <c r="AA247" i="13" s="1"/>
  <c r="AA248" i="13" a="1"/>
  <c r="AA248" i="13" s="1"/>
  <c r="AA249" i="13" a="1"/>
  <c r="AA249" i="13" s="1"/>
  <c r="AA250" i="13" a="1"/>
  <c r="AA250" i="13" s="1"/>
  <c r="AA251" i="13" a="1"/>
  <c r="AA251" i="13" s="1"/>
  <c r="AA252" i="13" a="1"/>
  <c r="AA252" i="13" s="1"/>
  <c r="AA253" i="13" a="1"/>
  <c r="AA253" i="13" s="1"/>
  <c r="AA254" i="13" a="1"/>
  <c r="AA254" i="13" s="1"/>
  <c r="AA255" i="13" a="1"/>
  <c r="AA255" i="13" s="1"/>
  <c r="AA256" i="13" a="1"/>
  <c r="AA256" i="13" s="1"/>
  <c r="AA257" i="13" a="1"/>
  <c r="AA257" i="13" s="1"/>
  <c r="AA258" i="13" a="1"/>
  <c r="AA258" i="13" s="1"/>
  <c r="AA259" i="13" a="1"/>
  <c r="AA259" i="13" s="1"/>
  <c r="Z34" i="13" a="1"/>
  <c r="Z34" i="13" s="1"/>
  <c r="Z35" i="13" a="1"/>
  <c r="Z35" i="13" s="1"/>
  <c r="Z36" i="13" a="1"/>
  <c r="Z36" i="13" s="1"/>
  <c r="Z37" i="13" a="1"/>
  <c r="Z37" i="13" s="1"/>
  <c r="Z38" i="13" a="1"/>
  <c r="Z38" i="13" s="1"/>
  <c r="Z39" i="13" a="1"/>
  <c r="Z39" i="13" s="1"/>
  <c r="Z40" i="13" a="1"/>
  <c r="Z40" i="13" s="1"/>
  <c r="Z41" i="13" a="1"/>
  <c r="Z41" i="13" s="1"/>
  <c r="Z42" i="13" a="1"/>
  <c r="Z42" i="13" s="1"/>
  <c r="Z43" i="13" a="1"/>
  <c r="Z43" i="13" s="1"/>
  <c r="Z44" i="13" a="1"/>
  <c r="Z44" i="13" s="1"/>
  <c r="Z45" i="13" a="1"/>
  <c r="Z45" i="13" s="1"/>
  <c r="Z46" i="13" a="1"/>
  <c r="Z46" i="13" s="1"/>
  <c r="Z47" i="13" a="1"/>
  <c r="Z47" i="13" s="1"/>
  <c r="Z48" i="13" a="1"/>
  <c r="Z48" i="13" s="1"/>
  <c r="Z49" i="13" a="1"/>
  <c r="Z49" i="13" s="1"/>
  <c r="Z50" i="13" a="1"/>
  <c r="Z50" i="13" s="1"/>
  <c r="Z51" i="13" a="1"/>
  <c r="Z51" i="13" s="1"/>
  <c r="Z52" i="13" a="1"/>
  <c r="Z52" i="13" s="1"/>
  <c r="Z53" i="13" a="1"/>
  <c r="Z53" i="13" s="1"/>
  <c r="Z54" i="13" a="1"/>
  <c r="Z54" i="13" s="1"/>
  <c r="Z55" i="13" a="1"/>
  <c r="Z55" i="13" s="1"/>
  <c r="Z56" i="13" a="1"/>
  <c r="Z56" i="13" s="1"/>
  <c r="Z57" i="13" a="1"/>
  <c r="Z57" i="13" s="1"/>
  <c r="Z58" i="13" a="1"/>
  <c r="Z58" i="13" s="1"/>
  <c r="Z59" i="13" a="1"/>
  <c r="Z59" i="13" s="1"/>
  <c r="Z60" i="13" a="1"/>
  <c r="Z60" i="13" s="1"/>
  <c r="Z61" i="13" a="1"/>
  <c r="Z61" i="13" s="1"/>
  <c r="Z62" i="13" a="1"/>
  <c r="Z62" i="13" s="1"/>
  <c r="Z63" i="13" a="1"/>
  <c r="Z63" i="13" s="1"/>
  <c r="Z64" i="13" a="1"/>
  <c r="Z64" i="13" s="1"/>
  <c r="Z65" i="13" a="1"/>
  <c r="Z65" i="13" s="1"/>
  <c r="Z66" i="13" a="1"/>
  <c r="Z66" i="13" s="1"/>
  <c r="Z67" i="13" a="1"/>
  <c r="Z67" i="13" s="1"/>
  <c r="Z68" i="13" a="1"/>
  <c r="Z68" i="13" s="1"/>
  <c r="Z69" i="13" a="1"/>
  <c r="Z69" i="13" s="1"/>
  <c r="Z70" i="13" a="1"/>
  <c r="Z70" i="13" s="1"/>
  <c r="Z71" i="13" a="1"/>
  <c r="Z71" i="13" s="1"/>
  <c r="Z72" i="13" a="1"/>
  <c r="Z72" i="13" s="1"/>
  <c r="Z73" i="13" a="1"/>
  <c r="Z73" i="13" s="1"/>
  <c r="Z74" i="13" a="1"/>
  <c r="Z74" i="13" s="1"/>
  <c r="Z75" i="13" a="1"/>
  <c r="Z75" i="13" s="1"/>
  <c r="Z76" i="13" a="1"/>
  <c r="Z76" i="13" s="1"/>
  <c r="Z77" i="13" a="1"/>
  <c r="Z77" i="13" s="1"/>
  <c r="Z78" i="13" a="1"/>
  <c r="Z78" i="13" s="1"/>
  <c r="Z79" i="13" a="1"/>
  <c r="Z79" i="13" s="1"/>
  <c r="Z80" i="13" a="1"/>
  <c r="Z80" i="13" s="1"/>
  <c r="Z81" i="13" a="1"/>
  <c r="Z81" i="13" s="1"/>
  <c r="Z82" i="13" a="1"/>
  <c r="Z82" i="13" s="1"/>
  <c r="Z83" i="13" a="1"/>
  <c r="Z83" i="13" s="1"/>
  <c r="Z84" i="13" a="1"/>
  <c r="Z84" i="13" s="1"/>
  <c r="Z85" i="13" a="1"/>
  <c r="Z85" i="13" s="1"/>
  <c r="Z86" i="13" a="1"/>
  <c r="Z86" i="13" s="1"/>
  <c r="Z87" i="13" a="1"/>
  <c r="Z87" i="13" s="1"/>
  <c r="Z88" i="13" a="1"/>
  <c r="Z88" i="13" s="1"/>
  <c r="Z89" i="13" a="1"/>
  <c r="Z89" i="13" s="1"/>
  <c r="Z90" i="13" a="1"/>
  <c r="Z90" i="13" s="1"/>
  <c r="Z91" i="13" a="1"/>
  <c r="Z91" i="13" s="1"/>
  <c r="Z92" i="13" a="1"/>
  <c r="Z92" i="13" s="1"/>
  <c r="Z93" i="13" a="1"/>
  <c r="Z93" i="13" s="1"/>
  <c r="Z94" i="13" a="1"/>
  <c r="Z94" i="13" s="1"/>
  <c r="Z95" i="13" a="1"/>
  <c r="Z95" i="13" s="1"/>
  <c r="Z96" i="13" a="1"/>
  <c r="Z96" i="13" s="1"/>
  <c r="Z97" i="13" a="1"/>
  <c r="Z97" i="13" s="1"/>
  <c r="Z98" i="13" a="1"/>
  <c r="Z98" i="13" s="1"/>
  <c r="Z99" i="13" a="1"/>
  <c r="Z99" i="13" s="1"/>
  <c r="Z100" i="13" a="1"/>
  <c r="Z100" i="13" s="1"/>
  <c r="Z101" i="13" a="1"/>
  <c r="Z101" i="13" s="1"/>
  <c r="Z102" i="13" a="1"/>
  <c r="Z102" i="13" s="1"/>
  <c r="Z103" i="13" a="1"/>
  <c r="Z103" i="13" s="1"/>
  <c r="Z104" i="13" a="1"/>
  <c r="Z104" i="13" s="1"/>
  <c r="Z105" i="13" a="1"/>
  <c r="Z105" i="13" s="1"/>
  <c r="Z106" i="13" a="1"/>
  <c r="Z106" i="13" s="1"/>
  <c r="Z107" i="13" a="1"/>
  <c r="Z107" i="13" s="1"/>
  <c r="Z108" i="13" a="1"/>
  <c r="Z108" i="13" s="1"/>
  <c r="Z109" i="13" a="1"/>
  <c r="Z109" i="13" s="1"/>
  <c r="Z110" i="13" a="1"/>
  <c r="Z110" i="13" s="1"/>
  <c r="Z111" i="13" a="1"/>
  <c r="Z111" i="13" s="1"/>
  <c r="Z112" i="13" a="1"/>
  <c r="Z112" i="13" s="1"/>
  <c r="Z113" i="13" a="1"/>
  <c r="Z113" i="13" s="1"/>
  <c r="Z114" i="13" a="1"/>
  <c r="Z114" i="13" s="1"/>
  <c r="Z115" i="13" a="1"/>
  <c r="Z115" i="13" s="1"/>
  <c r="Z116" i="13" a="1"/>
  <c r="Z116" i="13" s="1"/>
  <c r="Z117" i="13" a="1"/>
  <c r="Z117" i="13" s="1"/>
  <c r="Z118" i="13" a="1"/>
  <c r="Z118" i="13" s="1"/>
  <c r="Z119" i="13" a="1"/>
  <c r="Z119" i="13" s="1"/>
  <c r="Z120" i="13" a="1"/>
  <c r="Z120" i="13" s="1"/>
  <c r="Z121" i="13" a="1"/>
  <c r="Z121" i="13" s="1"/>
  <c r="Z122" i="13" a="1"/>
  <c r="Z122" i="13" s="1"/>
  <c r="Z123" i="13" a="1"/>
  <c r="Z123" i="13" s="1"/>
  <c r="Z124" i="13" a="1"/>
  <c r="Z124" i="13" s="1"/>
  <c r="Z125" i="13" a="1"/>
  <c r="Z125" i="13" s="1"/>
  <c r="Z126" i="13" a="1"/>
  <c r="Z126" i="13" s="1"/>
  <c r="Z127" i="13" a="1"/>
  <c r="Z127" i="13" s="1"/>
  <c r="Z128" i="13" a="1"/>
  <c r="Z128" i="13" s="1"/>
  <c r="Z129" i="13" a="1"/>
  <c r="Z129" i="13" s="1"/>
  <c r="Z130" i="13" a="1"/>
  <c r="Z130" i="13" s="1"/>
  <c r="Z131" i="13" a="1"/>
  <c r="Z131" i="13" s="1"/>
  <c r="Z132" i="13" a="1"/>
  <c r="Z132" i="13" s="1"/>
  <c r="Z133" i="13" a="1"/>
  <c r="Z133" i="13" s="1"/>
  <c r="Z134" i="13" a="1"/>
  <c r="Z134" i="13" s="1"/>
  <c r="Z135" i="13" a="1"/>
  <c r="Z135" i="13" s="1"/>
  <c r="Z136" i="13" a="1"/>
  <c r="Z136" i="13" s="1"/>
  <c r="Z137" i="13" a="1"/>
  <c r="Z137" i="13" s="1"/>
  <c r="Z138" i="13" a="1"/>
  <c r="Z138" i="13" s="1"/>
  <c r="Z139" i="13" a="1"/>
  <c r="Z139" i="13" s="1"/>
  <c r="Z140" i="13" a="1"/>
  <c r="Z140" i="13" s="1"/>
  <c r="Z141" i="13" a="1"/>
  <c r="Z141" i="13" s="1"/>
  <c r="Z142" i="13" a="1"/>
  <c r="Z142" i="13" s="1"/>
  <c r="Z143" i="13" a="1"/>
  <c r="Z143" i="13" s="1"/>
  <c r="Z144" i="13" a="1"/>
  <c r="Z144" i="13" s="1"/>
  <c r="Z145" i="13" a="1"/>
  <c r="Z145" i="13" s="1"/>
  <c r="Z146" i="13" a="1"/>
  <c r="Z146" i="13" s="1"/>
  <c r="Z147" i="13" a="1"/>
  <c r="Z147" i="13" s="1"/>
  <c r="Z148" i="13" a="1"/>
  <c r="Z148" i="13" s="1"/>
  <c r="Z149" i="13" a="1"/>
  <c r="Z149" i="13" s="1"/>
  <c r="Z150" i="13" a="1"/>
  <c r="Z150" i="13" s="1"/>
  <c r="Z151" i="13" a="1"/>
  <c r="Z151" i="13" s="1"/>
  <c r="Z152" i="13" a="1"/>
  <c r="Z152" i="13" s="1"/>
  <c r="Z153" i="13" a="1"/>
  <c r="Z153" i="13" s="1"/>
  <c r="Z154" i="13" a="1"/>
  <c r="Z154" i="13" s="1"/>
  <c r="Z155" i="13" a="1"/>
  <c r="Z155" i="13" s="1"/>
  <c r="Z156" i="13" a="1"/>
  <c r="Z156" i="13" s="1"/>
  <c r="Z157" i="13" a="1"/>
  <c r="Z157" i="13" s="1"/>
  <c r="Z158" i="13" a="1"/>
  <c r="Z158" i="13" s="1"/>
  <c r="Z159" i="13" a="1"/>
  <c r="Z159" i="13" s="1"/>
  <c r="Z160" i="13" a="1"/>
  <c r="Z160" i="13" s="1"/>
  <c r="Z161" i="13" a="1"/>
  <c r="Z161" i="13" s="1"/>
  <c r="Z162" i="13" a="1"/>
  <c r="Z162" i="13" s="1"/>
  <c r="Z163" i="13" a="1"/>
  <c r="Z163" i="13" s="1"/>
  <c r="Z164" i="13" a="1"/>
  <c r="Z164" i="13" s="1"/>
  <c r="Z165" i="13" a="1"/>
  <c r="Z165" i="13" s="1"/>
  <c r="Z166" i="13" a="1"/>
  <c r="Z166" i="13" s="1"/>
  <c r="Z167" i="13" a="1"/>
  <c r="Z167" i="13" s="1"/>
  <c r="Z168" i="13" a="1"/>
  <c r="Z168" i="13" s="1"/>
  <c r="Z169" i="13" a="1"/>
  <c r="Z169" i="13" s="1"/>
  <c r="Z170" i="13" a="1"/>
  <c r="Z170" i="13" s="1"/>
  <c r="Z171" i="13" a="1"/>
  <c r="Z171" i="13" s="1"/>
  <c r="Z172" i="13" a="1"/>
  <c r="Z172" i="13" s="1"/>
  <c r="Z173" i="13" a="1"/>
  <c r="Z173" i="13" s="1"/>
  <c r="Z174" i="13" a="1"/>
  <c r="Z174" i="13" s="1"/>
  <c r="Z175" i="13" a="1"/>
  <c r="Z175" i="13" s="1"/>
  <c r="Z176" i="13" a="1"/>
  <c r="Z176" i="13" s="1"/>
  <c r="Z177" i="13" a="1"/>
  <c r="Z177" i="13" s="1"/>
  <c r="Z178" i="13" a="1"/>
  <c r="Z178" i="13" s="1"/>
  <c r="Z179" i="13" a="1"/>
  <c r="Z179" i="13" s="1"/>
  <c r="Z180" i="13" a="1"/>
  <c r="Z180" i="13" s="1"/>
  <c r="Z181" i="13" a="1"/>
  <c r="Z181" i="13" s="1"/>
  <c r="Z182" i="13" a="1"/>
  <c r="Z182" i="13" s="1"/>
  <c r="Z183" i="13" a="1"/>
  <c r="Z183" i="13" s="1"/>
  <c r="Z184" i="13" a="1"/>
  <c r="Z184" i="13" s="1"/>
  <c r="Z185" i="13" a="1"/>
  <c r="Z185" i="13" s="1"/>
  <c r="Z186" i="13" a="1"/>
  <c r="Z186" i="13" s="1"/>
  <c r="Z187" i="13" a="1"/>
  <c r="Z187" i="13" s="1"/>
  <c r="Z188" i="13" a="1"/>
  <c r="Z188" i="13" s="1"/>
  <c r="Z189" i="13" a="1"/>
  <c r="Z189" i="13" s="1"/>
  <c r="Z190" i="13" a="1"/>
  <c r="Z190" i="13" s="1"/>
  <c r="Z191" i="13" a="1"/>
  <c r="Z191" i="13" s="1"/>
  <c r="Z192" i="13" a="1"/>
  <c r="Z192" i="13" s="1"/>
  <c r="Z193" i="13" a="1"/>
  <c r="Z193" i="13" s="1"/>
  <c r="Z194" i="13" a="1"/>
  <c r="Z194" i="13" s="1"/>
  <c r="Z195" i="13" a="1"/>
  <c r="Z195" i="13" s="1"/>
  <c r="Z196" i="13" a="1"/>
  <c r="Z196" i="13" s="1"/>
  <c r="Z197" i="13" a="1"/>
  <c r="Z197" i="13" s="1"/>
  <c r="Z198" i="13" a="1"/>
  <c r="Z198" i="13" s="1"/>
  <c r="Z199" i="13" a="1"/>
  <c r="Z199" i="13" s="1"/>
  <c r="Z200" i="13" a="1"/>
  <c r="Z200" i="13" s="1"/>
  <c r="Z201" i="13" a="1"/>
  <c r="Z201" i="13" s="1"/>
  <c r="Z202" i="13" a="1"/>
  <c r="Z202" i="13" s="1"/>
  <c r="Z203" i="13" a="1"/>
  <c r="Z203" i="13" s="1"/>
  <c r="Z204" i="13" a="1"/>
  <c r="Z204" i="13" s="1"/>
  <c r="Z205" i="13" a="1"/>
  <c r="Z205" i="13" s="1"/>
  <c r="Z206" i="13" a="1"/>
  <c r="Z206" i="13" s="1"/>
  <c r="Z207" i="13" a="1"/>
  <c r="Z207" i="13" s="1"/>
  <c r="Z208" i="13" a="1"/>
  <c r="Z208" i="13" s="1"/>
  <c r="Z209" i="13" a="1"/>
  <c r="Z209" i="13" s="1"/>
  <c r="Z210" i="13" a="1"/>
  <c r="Z210" i="13" s="1"/>
  <c r="Z211" i="13" a="1"/>
  <c r="Z211" i="13" s="1"/>
  <c r="Z212" i="13" a="1"/>
  <c r="Z212" i="13" s="1"/>
  <c r="Z213" i="13" a="1"/>
  <c r="Z213" i="13" s="1"/>
  <c r="Z214" i="13" a="1"/>
  <c r="Z214" i="13" s="1"/>
  <c r="Z215" i="13" a="1"/>
  <c r="Z215" i="13" s="1"/>
  <c r="Z216" i="13" a="1"/>
  <c r="Z216" i="13" s="1"/>
  <c r="Z217" i="13" a="1"/>
  <c r="Z217" i="13" s="1"/>
  <c r="Z218" i="13" a="1"/>
  <c r="Z218" i="13" s="1"/>
  <c r="Z219" i="13" a="1"/>
  <c r="Z219" i="13" s="1"/>
  <c r="Z220" i="13" a="1"/>
  <c r="Z220" i="13" s="1"/>
  <c r="Z221" i="13" a="1"/>
  <c r="Z221" i="13" s="1"/>
  <c r="Z222" i="13" a="1"/>
  <c r="Z222" i="13" s="1"/>
  <c r="Z223" i="13" a="1"/>
  <c r="Z223" i="13" s="1"/>
  <c r="Z224" i="13" a="1"/>
  <c r="Z224" i="13" s="1"/>
  <c r="Z225" i="13" a="1"/>
  <c r="Z225" i="13" s="1"/>
  <c r="Z226" i="13" a="1"/>
  <c r="Z226" i="13" s="1"/>
  <c r="Z227" i="13" a="1"/>
  <c r="Z227" i="13" s="1"/>
  <c r="Z228" i="13" a="1"/>
  <c r="Z228" i="13" s="1"/>
  <c r="Z229" i="13" a="1"/>
  <c r="Z229" i="13" s="1"/>
  <c r="Z230" i="13" a="1"/>
  <c r="Z230" i="13" s="1"/>
  <c r="Z231" i="13" a="1"/>
  <c r="Z231" i="13" s="1"/>
  <c r="Z232" i="13" a="1"/>
  <c r="Z232" i="13" s="1"/>
  <c r="Z233" i="13" a="1"/>
  <c r="Z233" i="13" s="1"/>
  <c r="Z234" i="13" a="1"/>
  <c r="Z234" i="13" s="1"/>
  <c r="Z235" i="13" a="1"/>
  <c r="Z235" i="13" s="1"/>
  <c r="Z236" i="13" a="1"/>
  <c r="Z236" i="13" s="1"/>
  <c r="Z237" i="13" a="1"/>
  <c r="Z237" i="13" s="1"/>
  <c r="Z238" i="13" a="1"/>
  <c r="Z238" i="13" s="1"/>
  <c r="Z239" i="13" a="1"/>
  <c r="Z239" i="13" s="1"/>
  <c r="Z240" i="13" a="1"/>
  <c r="Z240" i="13" s="1"/>
  <c r="Z241" i="13" a="1"/>
  <c r="Z241" i="13" s="1"/>
  <c r="Z242" i="13" a="1"/>
  <c r="Z242" i="13" s="1"/>
  <c r="Z243" i="13" a="1"/>
  <c r="Z243" i="13" s="1"/>
  <c r="Z244" i="13" a="1"/>
  <c r="Z244" i="13" s="1"/>
  <c r="Z245" i="13" a="1"/>
  <c r="Z245" i="13" s="1"/>
  <c r="Z246" i="13" a="1"/>
  <c r="Z246" i="13" s="1"/>
  <c r="Z247" i="13" a="1"/>
  <c r="Z247" i="13" s="1"/>
  <c r="Z248" i="13" a="1"/>
  <c r="Z248" i="13" s="1"/>
  <c r="Z249" i="13" a="1"/>
  <c r="Z249" i="13" s="1"/>
  <c r="Z250" i="13" a="1"/>
  <c r="Z250" i="13" s="1"/>
  <c r="Z251" i="13" a="1"/>
  <c r="Z251" i="13" s="1"/>
  <c r="Z252" i="13" a="1"/>
  <c r="Z252" i="13" s="1"/>
  <c r="Z253" i="13" a="1"/>
  <c r="Z253" i="13" s="1"/>
  <c r="Z254" i="13" a="1"/>
  <c r="Z254" i="13" s="1"/>
  <c r="Z255" i="13" a="1"/>
  <c r="Z255" i="13" s="1"/>
  <c r="Z256" i="13" a="1"/>
  <c r="Z256" i="13" s="1"/>
  <c r="Z257" i="13" a="1"/>
  <c r="Z257" i="13" s="1"/>
  <c r="Z258" i="13" a="1"/>
  <c r="Z258" i="13" s="1"/>
  <c r="Z259" i="13" a="1"/>
  <c r="Z259" i="13" s="1"/>
  <c r="Y34" i="13" a="1"/>
  <c r="Y34" i="13" s="1"/>
  <c r="Y35" i="13" a="1"/>
  <c r="Y35" i="13" s="1"/>
  <c r="Y36" i="13" a="1"/>
  <c r="Y36" i="13" s="1"/>
  <c r="Y37" i="13" a="1"/>
  <c r="Y37" i="13" s="1"/>
  <c r="Y38" i="13" a="1"/>
  <c r="Y38" i="13" s="1"/>
  <c r="Y39" i="13" a="1"/>
  <c r="Y39" i="13" s="1"/>
  <c r="Y40" i="13" a="1"/>
  <c r="Y40" i="13" s="1"/>
  <c r="Y41" i="13" a="1"/>
  <c r="Y41" i="13" s="1"/>
  <c r="Y42" i="13" a="1"/>
  <c r="Y42" i="13" s="1"/>
  <c r="Y43" i="13" a="1"/>
  <c r="Y43" i="13" s="1"/>
  <c r="Y44" i="13" a="1"/>
  <c r="Y44" i="13" s="1"/>
  <c r="Y45" i="13" a="1"/>
  <c r="Y45" i="13" s="1"/>
  <c r="Y46" i="13" a="1"/>
  <c r="Y46" i="13" s="1"/>
  <c r="Y47" i="13" a="1"/>
  <c r="Y47" i="13" s="1"/>
  <c r="Y48" i="13" a="1"/>
  <c r="Y48" i="13" s="1"/>
  <c r="Y49" i="13" a="1"/>
  <c r="Y49" i="13" s="1"/>
  <c r="Y50" i="13" a="1"/>
  <c r="Y50" i="13" s="1"/>
  <c r="Y51" i="13" a="1"/>
  <c r="Y51" i="13" s="1"/>
  <c r="Y52" i="13" a="1"/>
  <c r="Y52" i="13" s="1"/>
  <c r="Y53" i="13" a="1"/>
  <c r="Y53" i="13" s="1"/>
  <c r="Y54" i="13" a="1"/>
  <c r="Y54" i="13" s="1"/>
  <c r="Y55" i="13" a="1"/>
  <c r="Y55" i="13" s="1"/>
  <c r="Y56" i="13" a="1"/>
  <c r="Y56" i="13" s="1"/>
  <c r="Y57" i="13" a="1"/>
  <c r="Y57" i="13" s="1"/>
  <c r="Y58" i="13" a="1"/>
  <c r="Y58" i="13" s="1"/>
  <c r="Y59" i="13" a="1"/>
  <c r="Y59" i="13" s="1"/>
  <c r="Y60" i="13" a="1"/>
  <c r="Y60" i="13" s="1"/>
  <c r="Y61" i="13" a="1"/>
  <c r="Y61" i="13" s="1"/>
  <c r="Y62" i="13" a="1"/>
  <c r="Y62" i="13" s="1"/>
  <c r="Y63" i="13" a="1"/>
  <c r="Y63" i="13" s="1"/>
  <c r="Y64" i="13" a="1"/>
  <c r="Y64" i="13" s="1"/>
  <c r="Y65" i="13" a="1"/>
  <c r="Y65" i="13" s="1"/>
  <c r="Y66" i="13" a="1"/>
  <c r="Y66" i="13" s="1"/>
  <c r="Y67" i="13" a="1"/>
  <c r="Y67" i="13" s="1"/>
  <c r="Y68" i="13" a="1"/>
  <c r="Y68" i="13" s="1"/>
  <c r="Y69" i="13" a="1"/>
  <c r="Y69" i="13" s="1"/>
  <c r="Y70" i="13" a="1"/>
  <c r="Y70" i="13" s="1"/>
  <c r="Y71" i="13" a="1"/>
  <c r="Y71" i="13" s="1"/>
  <c r="Y72" i="13" a="1"/>
  <c r="Y72" i="13" s="1"/>
  <c r="Y73" i="13" a="1"/>
  <c r="Y73" i="13" s="1"/>
  <c r="Y74" i="13" a="1"/>
  <c r="Y74" i="13" s="1"/>
  <c r="Y75" i="13" a="1"/>
  <c r="Y75" i="13" s="1"/>
  <c r="Y76" i="13" a="1"/>
  <c r="Y76" i="13" s="1"/>
  <c r="Y77" i="13" a="1"/>
  <c r="Y77" i="13" s="1"/>
  <c r="Y78" i="13" a="1"/>
  <c r="Y78" i="13" s="1"/>
  <c r="Y79" i="13" a="1"/>
  <c r="Y79" i="13" s="1"/>
  <c r="Y80" i="13" a="1"/>
  <c r="Y80" i="13" s="1"/>
  <c r="Y81" i="13" a="1"/>
  <c r="Y81" i="13" s="1"/>
  <c r="Y82" i="13" a="1"/>
  <c r="Y82" i="13" s="1"/>
  <c r="Y83" i="13" a="1"/>
  <c r="Y83" i="13" s="1"/>
  <c r="Y84" i="13" a="1"/>
  <c r="Y84" i="13" s="1"/>
  <c r="Y85" i="13" a="1"/>
  <c r="Y85" i="13" s="1"/>
  <c r="Y86" i="13" a="1"/>
  <c r="Y86" i="13" s="1"/>
  <c r="Y87" i="13" a="1"/>
  <c r="Y87" i="13" s="1"/>
  <c r="Y88" i="13" a="1"/>
  <c r="Y88" i="13" s="1"/>
  <c r="Y89" i="13" a="1"/>
  <c r="Y89" i="13" s="1"/>
  <c r="Y90" i="13" a="1"/>
  <c r="Y90" i="13" s="1"/>
  <c r="Y91" i="13" a="1"/>
  <c r="Y91" i="13" s="1"/>
  <c r="Y92" i="13" a="1"/>
  <c r="Y92" i="13" s="1"/>
  <c r="Y93" i="13" a="1"/>
  <c r="Y93" i="13" s="1"/>
  <c r="Y94" i="13" a="1"/>
  <c r="Y94" i="13" s="1"/>
  <c r="Y95" i="13" a="1"/>
  <c r="Y95" i="13" s="1"/>
  <c r="Y96" i="13" a="1"/>
  <c r="Y96" i="13" s="1"/>
  <c r="Y97" i="13" a="1"/>
  <c r="Y97" i="13" s="1"/>
  <c r="Y98" i="13" a="1"/>
  <c r="Y98" i="13" s="1"/>
  <c r="Y99" i="13" a="1"/>
  <c r="Y99" i="13" s="1"/>
  <c r="Y100" i="13" a="1"/>
  <c r="Y100" i="13" s="1"/>
  <c r="Y101" i="13" a="1"/>
  <c r="Y101" i="13" s="1"/>
  <c r="Y102" i="13" a="1"/>
  <c r="Y102" i="13" s="1"/>
  <c r="Y103" i="13" a="1"/>
  <c r="Y103" i="13" s="1"/>
  <c r="Y104" i="13" a="1"/>
  <c r="Y104" i="13" s="1"/>
  <c r="Y105" i="13" a="1"/>
  <c r="Y105" i="13" s="1"/>
  <c r="Y106" i="13" a="1"/>
  <c r="Y106" i="13" s="1"/>
  <c r="Y107" i="13" a="1"/>
  <c r="Y107" i="13" s="1"/>
  <c r="Y108" i="13" a="1"/>
  <c r="Y108" i="13" s="1"/>
  <c r="Y109" i="13" a="1"/>
  <c r="Y109" i="13" s="1"/>
  <c r="Y110" i="13" a="1"/>
  <c r="Y110" i="13" s="1"/>
  <c r="Y111" i="13" a="1"/>
  <c r="Y111" i="13" s="1"/>
  <c r="Y112" i="13" a="1"/>
  <c r="Y112" i="13" s="1"/>
  <c r="Y113" i="13" a="1"/>
  <c r="Y113" i="13" s="1"/>
  <c r="Y114" i="13" a="1"/>
  <c r="Y114" i="13" s="1"/>
  <c r="Y115" i="13" a="1"/>
  <c r="Y115" i="13" s="1"/>
  <c r="Y116" i="13" a="1"/>
  <c r="Y116" i="13" s="1"/>
  <c r="Y117" i="13" a="1"/>
  <c r="Y117" i="13" s="1"/>
  <c r="Y118" i="13" a="1"/>
  <c r="Y118" i="13" s="1"/>
  <c r="Y119" i="13" a="1"/>
  <c r="Y119" i="13" s="1"/>
  <c r="Y120" i="13" a="1"/>
  <c r="Y120" i="13" s="1"/>
  <c r="Y121" i="13" a="1"/>
  <c r="Y121" i="13" s="1"/>
  <c r="Y122" i="13" a="1"/>
  <c r="Y122" i="13" s="1"/>
  <c r="Y123" i="13" a="1"/>
  <c r="Y123" i="13" s="1"/>
  <c r="Y124" i="13" a="1"/>
  <c r="Y124" i="13" s="1"/>
  <c r="Y125" i="13" a="1"/>
  <c r="Y125" i="13" s="1"/>
  <c r="Y126" i="13" a="1"/>
  <c r="Y126" i="13" s="1"/>
  <c r="Y127" i="13" a="1"/>
  <c r="Y127" i="13" s="1"/>
  <c r="Y128" i="13" a="1"/>
  <c r="Y128" i="13" s="1"/>
  <c r="Y129" i="13" a="1"/>
  <c r="Y129" i="13" s="1"/>
  <c r="Y130" i="13" a="1"/>
  <c r="Y130" i="13" s="1"/>
  <c r="Y131" i="13" a="1"/>
  <c r="Y131" i="13" s="1"/>
  <c r="Y132" i="13" a="1"/>
  <c r="Y132" i="13" s="1"/>
  <c r="Y133" i="13" a="1"/>
  <c r="Y133" i="13" s="1"/>
  <c r="Y134" i="13" a="1"/>
  <c r="Y134" i="13" s="1"/>
  <c r="Y135" i="13" a="1"/>
  <c r="Y135" i="13" s="1"/>
  <c r="Y136" i="13" a="1"/>
  <c r="Y136" i="13" s="1"/>
  <c r="Y137" i="13" a="1"/>
  <c r="Y137" i="13" s="1"/>
  <c r="Y138" i="13" a="1"/>
  <c r="Y138" i="13" s="1"/>
  <c r="Y139" i="13" a="1"/>
  <c r="Y139" i="13" s="1"/>
  <c r="Y140" i="13" a="1"/>
  <c r="Y140" i="13" s="1"/>
  <c r="Y141" i="13" a="1"/>
  <c r="Y141" i="13" s="1"/>
  <c r="Y142" i="13" a="1"/>
  <c r="Y142" i="13" s="1"/>
  <c r="Y143" i="13" a="1"/>
  <c r="Y143" i="13" s="1"/>
  <c r="Y144" i="13" a="1"/>
  <c r="Y144" i="13" s="1"/>
  <c r="Y145" i="13" a="1"/>
  <c r="Y145" i="13" s="1"/>
  <c r="Y146" i="13" a="1"/>
  <c r="Y146" i="13" s="1"/>
  <c r="Y147" i="13" a="1"/>
  <c r="Y147" i="13" s="1"/>
  <c r="Y148" i="13" a="1"/>
  <c r="Y148" i="13" s="1"/>
  <c r="Y149" i="13" a="1"/>
  <c r="Y149" i="13" s="1"/>
  <c r="Y150" i="13" a="1"/>
  <c r="Y150" i="13" s="1"/>
  <c r="Y151" i="13" a="1"/>
  <c r="Y151" i="13" s="1"/>
  <c r="Y152" i="13" a="1"/>
  <c r="Y152" i="13" s="1"/>
  <c r="Y153" i="13" a="1"/>
  <c r="Y153" i="13" s="1"/>
  <c r="Y154" i="13" a="1"/>
  <c r="Y154" i="13" s="1"/>
  <c r="Y155" i="13" a="1"/>
  <c r="Y155" i="13" s="1"/>
  <c r="Y156" i="13" a="1"/>
  <c r="Y156" i="13" s="1"/>
  <c r="Y157" i="13" a="1"/>
  <c r="Y157" i="13" s="1"/>
  <c r="Y158" i="13" a="1"/>
  <c r="Y158" i="13" s="1"/>
  <c r="Y159" i="13" a="1"/>
  <c r="Y159" i="13" s="1"/>
  <c r="Y160" i="13" a="1"/>
  <c r="Y160" i="13" s="1"/>
  <c r="Y161" i="13" a="1"/>
  <c r="Y161" i="13" s="1"/>
  <c r="Y162" i="13" a="1"/>
  <c r="Y162" i="13" s="1"/>
  <c r="Y163" i="13" a="1"/>
  <c r="Y163" i="13" s="1"/>
  <c r="Y164" i="13" a="1"/>
  <c r="Y164" i="13" s="1"/>
  <c r="Y165" i="13" a="1"/>
  <c r="Y165" i="13" s="1"/>
  <c r="Y166" i="13" a="1"/>
  <c r="Y166" i="13" s="1"/>
  <c r="Y167" i="13" a="1"/>
  <c r="Y167" i="13" s="1"/>
  <c r="Y168" i="13" a="1"/>
  <c r="Y168" i="13" s="1"/>
  <c r="Y169" i="13" a="1"/>
  <c r="Y169" i="13" s="1"/>
  <c r="Y170" i="13" a="1"/>
  <c r="Y170" i="13" s="1"/>
  <c r="Y171" i="13" a="1"/>
  <c r="Y171" i="13" s="1"/>
  <c r="Y172" i="13" a="1"/>
  <c r="Y172" i="13" s="1"/>
  <c r="Y173" i="13" a="1"/>
  <c r="Y173" i="13" s="1"/>
  <c r="Y174" i="13" a="1"/>
  <c r="Y174" i="13" s="1"/>
  <c r="Y175" i="13" a="1"/>
  <c r="Y175" i="13" s="1"/>
  <c r="Y176" i="13" a="1"/>
  <c r="Y176" i="13" s="1"/>
  <c r="Y177" i="13" a="1"/>
  <c r="Y177" i="13" s="1"/>
  <c r="Y178" i="13" a="1"/>
  <c r="Y178" i="13" s="1"/>
  <c r="Y179" i="13" a="1"/>
  <c r="Y179" i="13" s="1"/>
  <c r="Y180" i="13" a="1"/>
  <c r="Y180" i="13" s="1"/>
  <c r="Y181" i="13" a="1"/>
  <c r="Y181" i="13" s="1"/>
  <c r="Y182" i="13" a="1"/>
  <c r="Y182" i="13" s="1"/>
  <c r="Y183" i="13" a="1"/>
  <c r="Y183" i="13" s="1"/>
  <c r="Y184" i="13" a="1"/>
  <c r="Y184" i="13" s="1"/>
  <c r="Y185" i="13" a="1"/>
  <c r="Y185" i="13" s="1"/>
  <c r="Y186" i="13" a="1"/>
  <c r="Y186" i="13" s="1"/>
  <c r="Y187" i="13" a="1"/>
  <c r="Y187" i="13" s="1"/>
  <c r="Y188" i="13" a="1"/>
  <c r="Y188" i="13" s="1"/>
  <c r="Y189" i="13" a="1"/>
  <c r="Y189" i="13" s="1"/>
  <c r="Y190" i="13" a="1"/>
  <c r="Y190" i="13" s="1"/>
  <c r="Y191" i="13" a="1"/>
  <c r="Y191" i="13" s="1"/>
  <c r="Y192" i="13" a="1"/>
  <c r="Y192" i="13" s="1"/>
  <c r="Y193" i="13" a="1"/>
  <c r="Y193" i="13" s="1"/>
  <c r="Y194" i="13" a="1"/>
  <c r="Y194" i="13" s="1"/>
  <c r="Y195" i="13" a="1"/>
  <c r="Y195" i="13" s="1"/>
  <c r="Y196" i="13" a="1"/>
  <c r="Y196" i="13" s="1"/>
  <c r="Y197" i="13" a="1"/>
  <c r="Y197" i="13" s="1"/>
  <c r="Y198" i="13" a="1"/>
  <c r="Y198" i="13" s="1"/>
  <c r="Y199" i="13" a="1"/>
  <c r="Y199" i="13" s="1"/>
  <c r="Y200" i="13" a="1"/>
  <c r="Y200" i="13" s="1"/>
  <c r="Y201" i="13" a="1"/>
  <c r="Y201" i="13" s="1"/>
  <c r="Y202" i="13" a="1"/>
  <c r="Y202" i="13" s="1"/>
  <c r="Y203" i="13" a="1"/>
  <c r="Y203" i="13" s="1"/>
  <c r="Y204" i="13" a="1"/>
  <c r="Y204" i="13" s="1"/>
  <c r="Y205" i="13" a="1"/>
  <c r="Y205" i="13" s="1"/>
  <c r="Y206" i="13" a="1"/>
  <c r="Y206" i="13" s="1"/>
  <c r="Y207" i="13" a="1"/>
  <c r="Y207" i="13" s="1"/>
  <c r="Y208" i="13" a="1"/>
  <c r="Y208" i="13" s="1"/>
  <c r="Y209" i="13" a="1"/>
  <c r="Y209" i="13" s="1"/>
  <c r="Y210" i="13" a="1"/>
  <c r="Y210" i="13" s="1"/>
  <c r="Y211" i="13" a="1"/>
  <c r="Y211" i="13" s="1"/>
  <c r="Y212" i="13" a="1"/>
  <c r="Y212" i="13" s="1"/>
  <c r="Y213" i="13" a="1"/>
  <c r="Y213" i="13" s="1"/>
  <c r="Y214" i="13" a="1"/>
  <c r="Y214" i="13" s="1"/>
  <c r="Y215" i="13" a="1"/>
  <c r="Y215" i="13" s="1"/>
  <c r="Y216" i="13" a="1"/>
  <c r="Y216" i="13" s="1"/>
  <c r="Y217" i="13" a="1"/>
  <c r="Y217" i="13" s="1"/>
  <c r="Y218" i="13" a="1"/>
  <c r="Y218" i="13" s="1"/>
  <c r="Y219" i="13" a="1"/>
  <c r="Y219" i="13" s="1"/>
  <c r="Y220" i="13" a="1"/>
  <c r="Y220" i="13" s="1"/>
  <c r="Y221" i="13" a="1"/>
  <c r="Y221" i="13" s="1"/>
  <c r="Y222" i="13" a="1"/>
  <c r="Y222" i="13" s="1"/>
  <c r="Y223" i="13" a="1"/>
  <c r="Y223" i="13" s="1"/>
  <c r="Y224" i="13" a="1"/>
  <c r="Y224" i="13" s="1"/>
  <c r="Y225" i="13" a="1"/>
  <c r="Y225" i="13" s="1"/>
  <c r="Y226" i="13" a="1"/>
  <c r="Y226" i="13" s="1"/>
  <c r="Y227" i="13" a="1"/>
  <c r="Y227" i="13" s="1"/>
  <c r="Y228" i="13" a="1"/>
  <c r="Y228" i="13" s="1"/>
  <c r="Y229" i="13" a="1"/>
  <c r="Y229" i="13" s="1"/>
  <c r="Y230" i="13" a="1"/>
  <c r="Y230" i="13" s="1"/>
  <c r="Y231" i="13" a="1"/>
  <c r="Y231" i="13" s="1"/>
  <c r="Y232" i="13" a="1"/>
  <c r="Y232" i="13" s="1"/>
  <c r="Y233" i="13" a="1"/>
  <c r="Y233" i="13" s="1"/>
  <c r="Y234" i="13" a="1"/>
  <c r="Y234" i="13" s="1"/>
  <c r="Y235" i="13" a="1"/>
  <c r="Y235" i="13" s="1"/>
  <c r="Y236" i="13" a="1"/>
  <c r="Y236" i="13" s="1"/>
  <c r="Y237" i="13" a="1"/>
  <c r="Y237" i="13" s="1"/>
  <c r="Y238" i="13" a="1"/>
  <c r="Y238" i="13" s="1"/>
  <c r="Y239" i="13" a="1"/>
  <c r="Y239" i="13" s="1"/>
  <c r="Y240" i="13" a="1"/>
  <c r="Y240" i="13" s="1"/>
  <c r="Y241" i="13" a="1"/>
  <c r="Y241" i="13" s="1"/>
  <c r="Y242" i="13" a="1"/>
  <c r="Y242" i="13" s="1"/>
  <c r="Y243" i="13" a="1"/>
  <c r="Y243" i="13" s="1"/>
  <c r="Y244" i="13" a="1"/>
  <c r="Y244" i="13" s="1"/>
  <c r="Y245" i="13" a="1"/>
  <c r="Y245" i="13" s="1"/>
  <c r="Y246" i="13" a="1"/>
  <c r="Y246" i="13" s="1"/>
  <c r="Y247" i="13" a="1"/>
  <c r="Y247" i="13" s="1"/>
  <c r="Y248" i="13" a="1"/>
  <c r="Y248" i="13" s="1"/>
  <c r="Y249" i="13" a="1"/>
  <c r="Y249" i="13" s="1"/>
  <c r="Y250" i="13" a="1"/>
  <c r="Y250" i="13" s="1"/>
  <c r="Y251" i="13" a="1"/>
  <c r="Y251" i="13" s="1"/>
  <c r="Y252" i="13" a="1"/>
  <c r="Y252" i="13" s="1"/>
  <c r="Y253" i="13" a="1"/>
  <c r="Y253" i="13" s="1"/>
  <c r="Y254" i="13" a="1"/>
  <c r="Y254" i="13" s="1"/>
  <c r="Y255" i="13" a="1"/>
  <c r="Y255" i="13" s="1"/>
  <c r="Y256" i="13" a="1"/>
  <c r="Y256" i="13" s="1"/>
  <c r="Y257" i="13" a="1"/>
  <c r="Y257" i="13" s="1"/>
  <c r="Y258" i="13" a="1"/>
  <c r="Y258" i="13" s="1"/>
  <c r="Y259" i="13" a="1"/>
  <c r="Y259" i="13" s="1"/>
  <c r="X244" i="13" a="1"/>
  <c r="X244" i="13" s="1"/>
  <c r="X245" i="13" a="1"/>
  <c r="X245" i="13" s="1"/>
  <c r="X246" i="13" a="1"/>
  <c r="X246" i="13" s="1"/>
  <c r="X247" i="13" a="1"/>
  <c r="X247" i="13" s="1"/>
  <c r="X248" i="13" a="1"/>
  <c r="X248" i="13" s="1"/>
  <c r="X249" i="13" a="1"/>
  <c r="X249" i="13" s="1"/>
  <c r="X250" i="13" a="1"/>
  <c r="X250" i="13" s="1"/>
  <c r="X251" i="13" a="1"/>
  <c r="X251" i="13" s="1"/>
  <c r="X252" i="13" a="1"/>
  <c r="X252" i="13" s="1"/>
  <c r="X253" i="13" a="1"/>
  <c r="X253" i="13" s="1"/>
  <c r="X254" i="13" a="1"/>
  <c r="X254" i="13" s="1"/>
  <c r="X255" i="13" a="1"/>
  <c r="X255" i="13" s="1"/>
  <c r="X256" i="13" a="1"/>
  <c r="X256" i="13" s="1"/>
  <c r="X257" i="13" a="1"/>
  <c r="X257" i="13" s="1"/>
  <c r="X258" i="13" a="1"/>
  <c r="X258" i="13" s="1"/>
  <c r="X259" i="13" a="1"/>
  <c r="X259" i="13" s="1"/>
  <c r="X34" i="13" a="1"/>
  <c r="X34" i="13" s="1"/>
  <c r="X35" i="13" a="1"/>
  <c r="X35" i="13" s="1"/>
  <c r="X36" i="13" a="1"/>
  <c r="X36" i="13" s="1"/>
  <c r="X37" i="13" a="1"/>
  <c r="X37" i="13" s="1"/>
  <c r="X38" i="13" a="1"/>
  <c r="X38" i="13" s="1"/>
  <c r="X39" i="13" a="1"/>
  <c r="X39" i="13" s="1"/>
  <c r="X40" i="13" a="1"/>
  <c r="X40" i="13" s="1"/>
  <c r="X41" i="13" a="1"/>
  <c r="X41" i="13" s="1"/>
  <c r="X42" i="13" a="1"/>
  <c r="X42" i="13" s="1"/>
  <c r="X43" i="13" a="1"/>
  <c r="X43" i="13" s="1"/>
  <c r="X44" i="13" a="1"/>
  <c r="X44" i="13" s="1"/>
  <c r="X45" i="13" a="1"/>
  <c r="X45" i="13" s="1"/>
  <c r="X46" i="13" a="1"/>
  <c r="X46" i="13" s="1"/>
  <c r="X47" i="13" a="1"/>
  <c r="X47" i="13" s="1"/>
  <c r="X48" i="13" a="1"/>
  <c r="X48" i="13" s="1"/>
  <c r="X49" i="13" a="1"/>
  <c r="X49" i="13" s="1"/>
  <c r="X50" i="13" a="1"/>
  <c r="X50" i="13" s="1"/>
  <c r="X51" i="13" a="1"/>
  <c r="X51" i="13" s="1"/>
  <c r="X52" i="13" a="1"/>
  <c r="X52" i="13" s="1"/>
  <c r="X53" i="13" a="1"/>
  <c r="X53" i="13" s="1"/>
  <c r="X54" i="13" a="1"/>
  <c r="X54" i="13" s="1"/>
  <c r="X55" i="13" a="1"/>
  <c r="X55" i="13" s="1"/>
  <c r="X56" i="13" a="1"/>
  <c r="X56" i="13" s="1"/>
  <c r="X57" i="13" a="1"/>
  <c r="X57" i="13" s="1"/>
  <c r="X58" i="13" a="1"/>
  <c r="X58" i="13" s="1"/>
  <c r="X59" i="13" a="1"/>
  <c r="X59" i="13" s="1"/>
  <c r="X60" i="13" a="1"/>
  <c r="X60" i="13" s="1"/>
  <c r="X61" i="13" a="1"/>
  <c r="X61" i="13" s="1"/>
  <c r="X62" i="13" a="1"/>
  <c r="X62" i="13" s="1"/>
  <c r="X63" i="13" a="1"/>
  <c r="X63" i="13" s="1"/>
  <c r="X64" i="13" a="1"/>
  <c r="X64" i="13" s="1"/>
  <c r="X65" i="13" a="1"/>
  <c r="X65" i="13" s="1"/>
  <c r="X66" i="13" a="1"/>
  <c r="X66" i="13" s="1"/>
  <c r="X67" i="13" a="1"/>
  <c r="X67" i="13" s="1"/>
  <c r="X68" i="13" a="1"/>
  <c r="X68" i="13" s="1"/>
  <c r="X69" i="13" a="1"/>
  <c r="X69" i="13" s="1"/>
  <c r="X70" i="13" a="1"/>
  <c r="X70" i="13" s="1"/>
  <c r="X71" i="13" a="1"/>
  <c r="X71" i="13" s="1"/>
  <c r="X72" i="13" a="1"/>
  <c r="X72" i="13" s="1"/>
  <c r="X73" i="13" a="1"/>
  <c r="X73" i="13" s="1"/>
  <c r="X74" i="13" a="1"/>
  <c r="X74" i="13" s="1"/>
  <c r="X75" i="13" a="1"/>
  <c r="X75" i="13" s="1"/>
  <c r="X76" i="13" a="1"/>
  <c r="X76" i="13" s="1"/>
  <c r="X77" i="13" a="1"/>
  <c r="X77" i="13" s="1"/>
  <c r="X78" i="13" a="1"/>
  <c r="X78" i="13" s="1"/>
  <c r="X79" i="13" a="1"/>
  <c r="X79" i="13" s="1"/>
  <c r="X80" i="13" a="1"/>
  <c r="X80" i="13" s="1"/>
  <c r="X81" i="13" a="1"/>
  <c r="X81" i="13" s="1"/>
  <c r="X82" i="13" a="1"/>
  <c r="X82" i="13" s="1"/>
  <c r="X83" i="13" a="1"/>
  <c r="X83" i="13" s="1"/>
  <c r="X84" i="13" a="1"/>
  <c r="X84" i="13" s="1"/>
  <c r="X85" i="13" a="1"/>
  <c r="X85" i="13" s="1"/>
  <c r="X86" i="13" a="1"/>
  <c r="X86" i="13" s="1"/>
  <c r="X87" i="13" a="1"/>
  <c r="X87" i="13" s="1"/>
  <c r="X88" i="13" a="1"/>
  <c r="X88" i="13" s="1"/>
  <c r="X89" i="13" a="1"/>
  <c r="X89" i="13" s="1"/>
  <c r="X90" i="13" a="1"/>
  <c r="X90" i="13" s="1"/>
  <c r="X91" i="13" a="1"/>
  <c r="X91" i="13" s="1"/>
  <c r="X92" i="13" a="1"/>
  <c r="X92" i="13" s="1"/>
  <c r="X93" i="13" a="1"/>
  <c r="X93" i="13" s="1"/>
  <c r="X94" i="13" a="1"/>
  <c r="X94" i="13" s="1"/>
  <c r="X95" i="13" a="1"/>
  <c r="X95" i="13" s="1"/>
  <c r="X96" i="13" a="1"/>
  <c r="X96" i="13" s="1"/>
  <c r="X97" i="13" a="1"/>
  <c r="X97" i="13" s="1"/>
  <c r="X98" i="13" a="1"/>
  <c r="X98" i="13" s="1"/>
  <c r="X99" i="13" a="1"/>
  <c r="X99" i="13" s="1"/>
  <c r="X100" i="13" a="1"/>
  <c r="X100" i="13" s="1"/>
  <c r="X101" i="13" a="1"/>
  <c r="X101" i="13" s="1"/>
  <c r="X102" i="13" a="1"/>
  <c r="X102" i="13" s="1"/>
  <c r="X103" i="13" a="1"/>
  <c r="X103" i="13" s="1"/>
  <c r="X104" i="13" a="1"/>
  <c r="X104" i="13" s="1"/>
  <c r="X105" i="13" a="1"/>
  <c r="X105" i="13" s="1"/>
  <c r="X106" i="13" a="1"/>
  <c r="X106" i="13" s="1"/>
  <c r="X107" i="13" a="1"/>
  <c r="X107" i="13" s="1"/>
  <c r="X108" i="13" a="1"/>
  <c r="X108" i="13" s="1"/>
  <c r="X109" i="13" a="1"/>
  <c r="X109" i="13" s="1"/>
  <c r="X110" i="13" a="1"/>
  <c r="X110" i="13" s="1"/>
  <c r="X111" i="13" a="1"/>
  <c r="X111" i="13" s="1"/>
  <c r="X112" i="13" a="1"/>
  <c r="X112" i="13" s="1"/>
  <c r="X113" i="13" a="1"/>
  <c r="X113" i="13" s="1"/>
  <c r="X114" i="13" a="1"/>
  <c r="X114" i="13" s="1"/>
  <c r="X115" i="13" a="1"/>
  <c r="X115" i="13" s="1"/>
  <c r="X116" i="13" a="1"/>
  <c r="X116" i="13" s="1"/>
  <c r="X117" i="13" a="1"/>
  <c r="X117" i="13" s="1"/>
  <c r="X118" i="13" a="1"/>
  <c r="X118" i="13" s="1"/>
  <c r="X119" i="13" a="1"/>
  <c r="X119" i="13" s="1"/>
  <c r="X120" i="13" a="1"/>
  <c r="X120" i="13" s="1"/>
  <c r="X121" i="13" a="1"/>
  <c r="X121" i="13" s="1"/>
  <c r="X122" i="13" a="1"/>
  <c r="X122" i="13" s="1"/>
  <c r="X123" i="13" a="1"/>
  <c r="X123" i="13" s="1"/>
  <c r="X124" i="13" a="1"/>
  <c r="X124" i="13" s="1"/>
  <c r="X125" i="13" a="1"/>
  <c r="X125" i="13" s="1"/>
  <c r="X126" i="13" a="1"/>
  <c r="X126" i="13" s="1"/>
  <c r="X127" i="13" a="1"/>
  <c r="X127" i="13" s="1"/>
  <c r="X128" i="13" a="1"/>
  <c r="X128" i="13" s="1"/>
  <c r="X129" i="13" a="1"/>
  <c r="X129" i="13" s="1"/>
  <c r="X130" i="13" a="1"/>
  <c r="X130" i="13" s="1"/>
  <c r="X131" i="13" a="1"/>
  <c r="X131" i="13" s="1"/>
  <c r="X132" i="13" a="1"/>
  <c r="X132" i="13" s="1"/>
  <c r="X133" i="13" a="1"/>
  <c r="X133" i="13" s="1"/>
  <c r="X134" i="13" a="1"/>
  <c r="X134" i="13" s="1"/>
  <c r="X135" i="13" a="1"/>
  <c r="X135" i="13" s="1"/>
  <c r="X136" i="13" a="1"/>
  <c r="X136" i="13" s="1"/>
  <c r="X137" i="13" a="1"/>
  <c r="X137" i="13" s="1"/>
  <c r="X138" i="13" a="1"/>
  <c r="X138" i="13" s="1"/>
  <c r="X139" i="13" a="1"/>
  <c r="X139" i="13" s="1"/>
  <c r="X140" i="13" a="1"/>
  <c r="X140" i="13" s="1"/>
  <c r="X141" i="13" a="1"/>
  <c r="X141" i="13" s="1"/>
  <c r="X142" i="13" a="1"/>
  <c r="X142" i="13" s="1"/>
  <c r="X143" i="13" a="1"/>
  <c r="X143" i="13" s="1"/>
  <c r="X144" i="13" a="1"/>
  <c r="X144" i="13" s="1"/>
  <c r="X145" i="13" a="1"/>
  <c r="X145" i="13" s="1"/>
  <c r="X146" i="13" a="1"/>
  <c r="X146" i="13" s="1"/>
  <c r="X147" i="13" a="1"/>
  <c r="X147" i="13" s="1"/>
  <c r="X148" i="13" a="1"/>
  <c r="X148" i="13" s="1"/>
  <c r="X149" i="13" a="1"/>
  <c r="X149" i="13" s="1"/>
  <c r="X150" i="13" a="1"/>
  <c r="X150" i="13" s="1"/>
  <c r="X151" i="13" a="1"/>
  <c r="X151" i="13" s="1"/>
  <c r="X152" i="13" a="1"/>
  <c r="X152" i="13" s="1"/>
  <c r="X153" i="13" a="1"/>
  <c r="X153" i="13" s="1"/>
  <c r="X154" i="13" a="1"/>
  <c r="X154" i="13" s="1"/>
  <c r="X155" i="13" a="1"/>
  <c r="X155" i="13" s="1"/>
  <c r="X156" i="13" a="1"/>
  <c r="X156" i="13" s="1"/>
  <c r="X157" i="13" a="1"/>
  <c r="X157" i="13" s="1"/>
  <c r="X158" i="13" a="1"/>
  <c r="X158" i="13" s="1"/>
  <c r="X159" i="13" a="1"/>
  <c r="X159" i="13" s="1"/>
  <c r="X160" i="13" a="1"/>
  <c r="X160" i="13" s="1"/>
  <c r="X161" i="13" a="1"/>
  <c r="X161" i="13" s="1"/>
  <c r="X162" i="13" a="1"/>
  <c r="X162" i="13" s="1"/>
  <c r="X163" i="13" a="1"/>
  <c r="X163" i="13" s="1"/>
  <c r="X164" i="13" a="1"/>
  <c r="X164" i="13" s="1"/>
  <c r="X165" i="13" a="1"/>
  <c r="X165" i="13" s="1"/>
  <c r="X166" i="13" a="1"/>
  <c r="X166" i="13" s="1"/>
  <c r="X167" i="13" a="1"/>
  <c r="X167" i="13" s="1"/>
  <c r="X168" i="13" a="1"/>
  <c r="X168" i="13" s="1"/>
  <c r="X169" i="13" a="1"/>
  <c r="X169" i="13" s="1"/>
  <c r="X170" i="13" a="1"/>
  <c r="X170" i="13" s="1"/>
  <c r="X171" i="13" a="1"/>
  <c r="X171" i="13" s="1"/>
  <c r="X172" i="13" a="1"/>
  <c r="X172" i="13" s="1"/>
  <c r="X173" i="13" a="1"/>
  <c r="X173" i="13" s="1"/>
  <c r="X174" i="13" a="1"/>
  <c r="X174" i="13" s="1"/>
  <c r="X175" i="13" a="1"/>
  <c r="X175" i="13" s="1"/>
  <c r="X176" i="13" a="1"/>
  <c r="X176" i="13" s="1"/>
  <c r="X177" i="13" a="1"/>
  <c r="X177" i="13" s="1"/>
  <c r="X178" i="13" a="1"/>
  <c r="X178" i="13" s="1"/>
  <c r="X179" i="13" a="1"/>
  <c r="X179" i="13" s="1"/>
  <c r="X180" i="13" a="1"/>
  <c r="X180" i="13" s="1"/>
  <c r="X181" i="13" a="1"/>
  <c r="X181" i="13" s="1"/>
  <c r="X182" i="13" a="1"/>
  <c r="X182" i="13" s="1"/>
  <c r="X183" i="13" a="1"/>
  <c r="X183" i="13" s="1"/>
  <c r="X184" i="13" a="1"/>
  <c r="X184" i="13" s="1"/>
  <c r="X185" i="13" a="1"/>
  <c r="X185" i="13" s="1"/>
  <c r="X186" i="13" a="1"/>
  <c r="X186" i="13" s="1"/>
  <c r="X187" i="13" a="1"/>
  <c r="X187" i="13" s="1"/>
  <c r="X188" i="13" a="1"/>
  <c r="X188" i="13" s="1"/>
  <c r="X189" i="13" a="1"/>
  <c r="X189" i="13" s="1"/>
  <c r="X190" i="13" a="1"/>
  <c r="X190" i="13" s="1"/>
  <c r="X191" i="13" a="1"/>
  <c r="X191" i="13" s="1"/>
  <c r="X192" i="13" a="1"/>
  <c r="X192" i="13" s="1"/>
  <c r="X193" i="13" a="1"/>
  <c r="X193" i="13" s="1"/>
  <c r="X194" i="13" a="1"/>
  <c r="X194" i="13" s="1"/>
  <c r="X195" i="13" a="1"/>
  <c r="X195" i="13" s="1"/>
  <c r="X196" i="13" a="1"/>
  <c r="X196" i="13" s="1"/>
  <c r="X197" i="13" a="1"/>
  <c r="X197" i="13" s="1"/>
  <c r="X198" i="13" a="1"/>
  <c r="X198" i="13" s="1"/>
  <c r="X199" i="13" a="1"/>
  <c r="X199" i="13" s="1"/>
  <c r="X200" i="13" a="1"/>
  <c r="X200" i="13" s="1"/>
  <c r="X201" i="13" a="1"/>
  <c r="X201" i="13" s="1"/>
  <c r="X202" i="13" a="1"/>
  <c r="X202" i="13" s="1"/>
  <c r="X203" i="13" a="1"/>
  <c r="X203" i="13" s="1"/>
  <c r="X204" i="13" a="1"/>
  <c r="X204" i="13" s="1"/>
  <c r="X205" i="13" a="1"/>
  <c r="X205" i="13" s="1"/>
  <c r="X206" i="13" a="1"/>
  <c r="X206" i="13" s="1"/>
  <c r="X207" i="13" a="1"/>
  <c r="X207" i="13" s="1"/>
  <c r="X208" i="13" a="1"/>
  <c r="X208" i="13" s="1"/>
  <c r="X209" i="13" a="1"/>
  <c r="X209" i="13" s="1"/>
  <c r="X210" i="13" a="1"/>
  <c r="X210" i="13" s="1"/>
  <c r="X211" i="13" a="1"/>
  <c r="X211" i="13" s="1"/>
  <c r="X212" i="13" a="1"/>
  <c r="X212" i="13" s="1"/>
  <c r="X213" i="13" a="1"/>
  <c r="X213" i="13" s="1"/>
  <c r="X214" i="13" a="1"/>
  <c r="X214" i="13" s="1"/>
  <c r="X215" i="13" a="1"/>
  <c r="X215" i="13" s="1"/>
  <c r="X216" i="13" a="1"/>
  <c r="X216" i="13" s="1"/>
  <c r="X217" i="13" a="1"/>
  <c r="X217" i="13" s="1"/>
  <c r="X218" i="13" a="1"/>
  <c r="X218" i="13" s="1"/>
  <c r="X219" i="13" a="1"/>
  <c r="X219" i="13" s="1"/>
  <c r="X220" i="13" a="1"/>
  <c r="X220" i="13" s="1"/>
  <c r="X221" i="13" a="1"/>
  <c r="X221" i="13" s="1"/>
  <c r="X222" i="13" a="1"/>
  <c r="X222" i="13" s="1"/>
  <c r="X223" i="13" a="1"/>
  <c r="X223" i="13" s="1"/>
  <c r="X224" i="13" a="1"/>
  <c r="X224" i="13" s="1"/>
  <c r="X225" i="13" a="1"/>
  <c r="X225" i="13" s="1"/>
  <c r="X226" i="13" a="1"/>
  <c r="X226" i="13" s="1"/>
  <c r="X227" i="13" a="1"/>
  <c r="X227" i="13" s="1"/>
  <c r="X228" i="13" a="1"/>
  <c r="X228" i="13" s="1"/>
  <c r="X229" i="13" a="1"/>
  <c r="X229" i="13" s="1"/>
  <c r="X230" i="13" a="1"/>
  <c r="X230" i="13" s="1"/>
  <c r="X231" i="13" a="1"/>
  <c r="X231" i="13" s="1"/>
  <c r="X232" i="13" a="1"/>
  <c r="X232" i="13" s="1"/>
  <c r="X233" i="13" a="1"/>
  <c r="X233" i="13" s="1"/>
  <c r="X234" i="13" a="1"/>
  <c r="X234" i="13" s="1"/>
  <c r="X235" i="13" a="1"/>
  <c r="X235" i="13" s="1"/>
  <c r="X236" i="13" a="1"/>
  <c r="X236" i="13" s="1"/>
  <c r="X237" i="13" a="1"/>
  <c r="X237" i="13" s="1"/>
  <c r="X238" i="13" a="1"/>
  <c r="X238" i="13" s="1"/>
  <c r="X239" i="13" a="1"/>
  <c r="X239" i="13" s="1"/>
  <c r="X240" i="13" a="1"/>
  <c r="X240" i="13" s="1"/>
  <c r="X241" i="13" a="1"/>
  <c r="X241" i="13" s="1"/>
  <c r="X242" i="13" a="1"/>
  <c r="X242" i="13" s="1"/>
  <c r="X243" i="13" a="1"/>
  <c r="X243" i="13" s="1"/>
  <c r="W34" i="13" a="1"/>
  <c r="W34" i="13" s="1"/>
  <c r="W35" i="13" a="1"/>
  <c r="W35" i="13" s="1"/>
  <c r="W36" i="13" a="1"/>
  <c r="W36" i="13" s="1"/>
  <c r="W37" i="13" a="1"/>
  <c r="W37" i="13" s="1"/>
  <c r="W38" i="13" a="1"/>
  <c r="W38" i="13" s="1"/>
  <c r="W39" i="13" a="1"/>
  <c r="W39" i="13" s="1"/>
  <c r="W40" i="13" a="1"/>
  <c r="W40" i="13" s="1"/>
  <c r="W41" i="13" a="1"/>
  <c r="W41" i="13" s="1"/>
  <c r="W42" i="13" a="1"/>
  <c r="W42" i="13" s="1"/>
  <c r="W43" i="13" a="1"/>
  <c r="W43" i="13" s="1"/>
  <c r="W44" i="13" a="1"/>
  <c r="W44" i="13" s="1"/>
  <c r="W45" i="13" a="1"/>
  <c r="W45" i="13" s="1"/>
  <c r="W46" i="13" a="1"/>
  <c r="W46" i="13" s="1"/>
  <c r="W47" i="13" a="1"/>
  <c r="W47" i="13" s="1"/>
  <c r="W48" i="13" a="1"/>
  <c r="W48" i="13" s="1"/>
  <c r="W49" i="13" a="1"/>
  <c r="W49" i="13" s="1"/>
  <c r="W50" i="13" a="1"/>
  <c r="W50" i="13" s="1"/>
  <c r="W51" i="13" a="1"/>
  <c r="W51" i="13" s="1"/>
  <c r="W52" i="13" a="1"/>
  <c r="W52" i="13" s="1"/>
  <c r="W53" i="13" a="1"/>
  <c r="W53" i="13" s="1"/>
  <c r="W54" i="13" a="1"/>
  <c r="W54" i="13" s="1"/>
  <c r="W55" i="13" a="1"/>
  <c r="W55" i="13" s="1"/>
  <c r="W56" i="13" a="1"/>
  <c r="W56" i="13" s="1"/>
  <c r="W57" i="13" a="1"/>
  <c r="W57" i="13" s="1"/>
  <c r="W58" i="13" a="1"/>
  <c r="W58" i="13" s="1"/>
  <c r="W59" i="13" a="1"/>
  <c r="W59" i="13" s="1"/>
  <c r="W60" i="13" a="1"/>
  <c r="W60" i="13" s="1"/>
  <c r="W61" i="13" a="1"/>
  <c r="W61" i="13" s="1"/>
  <c r="W62" i="13" a="1"/>
  <c r="W62" i="13" s="1"/>
  <c r="W63" i="13" a="1"/>
  <c r="W63" i="13" s="1"/>
  <c r="W64" i="13" a="1"/>
  <c r="W64" i="13" s="1"/>
  <c r="W65" i="13" a="1"/>
  <c r="W65" i="13" s="1"/>
  <c r="W66" i="13" a="1"/>
  <c r="W66" i="13" s="1"/>
  <c r="W67" i="13" a="1"/>
  <c r="W67" i="13" s="1"/>
  <c r="W68" i="13" a="1"/>
  <c r="W68" i="13" s="1"/>
  <c r="W69" i="13" a="1"/>
  <c r="W69" i="13" s="1"/>
  <c r="W70" i="13" a="1"/>
  <c r="W70" i="13" s="1"/>
  <c r="W71" i="13" a="1"/>
  <c r="W71" i="13" s="1"/>
  <c r="W72" i="13" a="1"/>
  <c r="W72" i="13" s="1"/>
  <c r="W73" i="13" a="1"/>
  <c r="W73" i="13" s="1"/>
  <c r="W74" i="13" a="1"/>
  <c r="W74" i="13" s="1"/>
  <c r="W75" i="13" a="1"/>
  <c r="W75" i="13" s="1"/>
  <c r="W76" i="13" a="1"/>
  <c r="W76" i="13" s="1"/>
  <c r="W77" i="13" a="1"/>
  <c r="W77" i="13" s="1"/>
  <c r="W78" i="13" a="1"/>
  <c r="W78" i="13" s="1"/>
  <c r="W79" i="13" a="1"/>
  <c r="W79" i="13" s="1"/>
  <c r="W80" i="13" a="1"/>
  <c r="W80" i="13" s="1"/>
  <c r="W81" i="13" a="1"/>
  <c r="W81" i="13" s="1"/>
  <c r="W82" i="13" a="1"/>
  <c r="W82" i="13" s="1"/>
  <c r="W83" i="13" a="1"/>
  <c r="W83" i="13" s="1"/>
  <c r="W84" i="13" a="1"/>
  <c r="W84" i="13" s="1"/>
  <c r="W85" i="13" a="1"/>
  <c r="W85" i="13" s="1"/>
  <c r="W86" i="13" a="1"/>
  <c r="W86" i="13" s="1"/>
  <c r="W87" i="13" a="1"/>
  <c r="W87" i="13" s="1"/>
  <c r="W88" i="13" a="1"/>
  <c r="W88" i="13" s="1"/>
  <c r="W89" i="13" a="1"/>
  <c r="W89" i="13" s="1"/>
  <c r="W90" i="13" a="1"/>
  <c r="W90" i="13" s="1"/>
  <c r="W91" i="13" a="1"/>
  <c r="W91" i="13" s="1"/>
  <c r="W92" i="13" a="1"/>
  <c r="W92" i="13" s="1"/>
  <c r="W93" i="13" a="1"/>
  <c r="W93" i="13" s="1"/>
  <c r="W94" i="13" a="1"/>
  <c r="W94" i="13" s="1"/>
  <c r="W95" i="13" a="1"/>
  <c r="W95" i="13" s="1"/>
  <c r="W96" i="13" a="1"/>
  <c r="W96" i="13" s="1"/>
  <c r="W97" i="13" a="1"/>
  <c r="W97" i="13" s="1"/>
  <c r="W98" i="13" a="1"/>
  <c r="W98" i="13" s="1"/>
  <c r="W99" i="13" a="1"/>
  <c r="W99" i="13" s="1"/>
  <c r="W100" i="13" a="1"/>
  <c r="W100" i="13" s="1"/>
  <c r="W101" i="13" a="1"/>
  <c r="W101" i="13" s="1"/>
  <c r="W102" i="13" a="1"/>
  <c r="W102" i="13" s="1"/>
  <c r="W103" i="13" a="1"/>
  <c r="W103" i="13" s="1"/>
  <c r="W104" i="13" a="1"/>
  <c r="W104" i="13" s="1"/>
  <c r="W105" i="13" a="1"/>
  <c r="W105" i="13" s="1"/>
  <c r="W106" i="13" a="1"/>
  <c r="W106" i="13" s="1"/>
  <c r="W107" i="13" a="1"/>
  <c r="W107" i="13" s="1"/>
  <c r="W108" i="13" a="1"/>
  <c r="W108" i="13" s="1"/>
  <c r="W109" i="13" a="1"/>
  <c r="W109" i="13" s="1"/>
  <c r="W110" i="13" a="1"/>
  <c r="W110" i="13" s="1"/>
  <c r="W111" i="13" a="1"/>
  <c r="W111" i="13" s="1"/>
  <c r="W112" i="13" a="1"/>
  <c r="W112" i="13" s="1"/>
  <c r="W113" i="13" a="1"/>
  <c r="W113" i="13" s="1"/>
  <c r="W114" i="13" a="1"/>
  <c r="W114" i="13" s="1"/>
  <c r="W115" i="13" a="1"/>
  <c r="W115" i="13" s="1"/>
  <c r="W116" i="13" a="1"/>
  <c r="W116" i="13" s="1"/>
  <c r="W117" i="13" a="1"/>
  <c r="W117" i="13" s="1"/>
  <c r="W118" i="13" a="1"/>
  <c r="W118" i="13" s="1"/>
  <c r="W119" i="13" a="1"/>
  <c r="W119" i="13" s="1"/>
  <c r="W120" i="13" a="1"/>
  <c r="W120" i="13" s="1"/>
  <c r="W121" i="13" a="1"/>
  <c r="W121" i="13" s="1"/>
  <c r="W122" i="13" a="1"/>
  <c r="W122" i="13" s="1"/>
  <c r="W123" i="13" a="1"/>
  <c r="W123" i="13" s="1"/>
  <c r="W124" i="13" a="1"/>
  <c r="W124" i="13" s="1"/>
  <c r="W125" i="13" a="1"/>
  <c r="W125" i="13" s="1"/>
  <c r="W126" i="13" a="1"/>
  <c r="W126" i="13" s="1"/>
  <c r="W127" i="13" a="1"/>
  <c r="W127" i="13" s="1"/>
  <c r="W128" i="13" a="1"/>
  <c r="W128" i="13" s="1"/>
  <c r="W129" i="13" a="1"/>
  <c r="W129" i="13" s="1"/>
  <c r="W130" i="13" a="1"/>
  <c r="W130" i="13" s="1"/>
  <c r="W131" i="13" a="1"/>
  <c r="W131" i="13" s="1"/>
  <c r="W132" i="13" a="1"/>
  <c r="W132" i="13" s="1"/>
  <c r="W133" i="13" a="1"/>
  <c r="W133" i="13" s="1"/>
  <c r="W134" i="13" a="1"/>
  <c r="W134" i="13" s="1"/>
  <c r="W135" i="13" a="1"/>
  <c r="W135" i="13" s="1"/>
  <c r="W136" i="13" a="1"/>
  <c r="W136" i="13" s="1"/>
  <c r="W137" i="13" a="1"/>
  <c r="W137" i="13" s="1"/>
  <c r="W138" i="13" a="1"/>
  <c r="W138" i="13" s="1"/>
  <c r="W139" i="13" a="1"/>
  <c r="W139" i="13" s="1"/>
  <c r="W140" i="13" a="1"/>
  <c r="W140" i="13" s="1"/>
  <c r="W141" i="13" a="1"/>
  <c r="W141" i="13" s="1"/>
  <c r="W142" i="13" a="1"/>
  <c r="W142" i="13" s="1"/>
  <c r="W143" i="13" a="1"/>
  <c r="W143" i="13" s="1"/>
  <c r="W144" i="13" a="1"/>
  <c r="W144" i="13" s="1"/>
  <c r="W145" i="13" a="1"/>
  <c r="W145" i="13" s="1"/>
  <c r="W146" i="13" a="1"/>
  <c r="W146" i="13" s="1"/>
  <c r="W147" i="13" a="1"/>
  <c r="W147" i="13" s="1"/>
  <c r="W148" i="13" a="1"/>
  <c r="W148" i="13" s="1"/>
  <c r="W149" i="13" a="1"/>
  <c r="W149" i="13" s="1"/>
  <c r="W150" i="13" a="1"/>
  <c r="W150" i="13" s="1"/>
  <c r="W151" i="13" a="1"/>
  <c r="W151" i="13" s="1"/>
  <c r="W152" i="13" a="1"/>
  <c r="W152" i="13" s="1"/>
  <c r="W153" i="13" a="1"/>
  <c r="W153" i="13" s="1"/>
  <c r="W154" i="13" a="1"/>
  <c r="W154" i="13" s="1"/>
  <c r="W155" i="13" a="1"/>
  <c r="W155" i="13" s="1"/>
  <c r="W156" i="13" a="1"/>
  <c r="W156" i="13" s="1"/>
  <c r="W157" i="13" a="1"/>
  <c r="W157" i="13" s="1"/>
  <c r="W158" i="13" a="1"/>
  <c r="W158" i="13" s="1"/>
  <c r="W159" i="13" a="1"/>
  <c r="W159" i="13" s="1"/>
  <c r="W160" i="13" a="1"/>
  <c r="W160" i="13" s="1"/>
  <c r="W161" i="13" a="1"/>
  <c r="W161" i="13" s="1"/>
  <c r="W162" i="13" a="1"/>
  <c r="W162" i="13" s="1"/>
  <c r="W163" i="13" a="1"/>
  <c r="W163" i="13" s="1"/>
  <c r="W164" i="13" a="1"/>
  <c r="W164" i="13" s="1"/>
  <c r="W165" i="13" a="1"/>
  <c r="W165" i="13" s="1"/>
  <c r="W166" i="13" a="1"/>
  <c r="W166" i="13" s="1"/>
  <c r="W167" i="13" a="1"/>
  <c r="W167" i="13" s="1"/>
  <c r="W168" i="13" a="1"/>
  <c r="W168" i="13" s="1"/>
  <c r="W169" i="13" a="1"/>
  <c r="W169" i="13" s="1"/>
  <c r="W170" i="13" a="1"/>
  <c r="W170" i="13" s="1"/>
  <c r="W171" i="13" a="1"/>
  <c r="W171" i="13" s="1"/>
  <c r="W172" i="13" a="1"/>
  <c r="W172" i="13" s="1"/>
  <c r="W173" i="13" a="1"/>
  <c r="W173" i="13" s="1"/>
  <c r="W174" i="13" a="1"/>
  <c r="W174" i="13" s="1"/>
  <c r="W175" i="13" a="1"/>
  <c r="W175" i="13" s="1"/>
  <c r="W176" i="13" a="1"/>
  <c r="W176" i="13" s="1"/>
  <c r="W177" i="13" a="1"/>
  <c r="W177" i="13" s="1"/>
  <c r="W178" i="13" a="1"/>
  <c r="W178" i="13" s="1"/>
  <c r="W179" i="13" a="1"/>
  <c r="W179" i="13" s="1"/>
  <c r="W180" i="13" a="1"/>
  <c r="W180" i="13" s="1"/>
  <c r="W181" i="13" a="1"/>
  <c r="W181" i="13" s="1"/>
  <c r="W182" i="13" a="1"/>
  <c r="W182" i="13" s="1"/>
  <c r="W183" i="13" a="1"/>
  <c r="W183" i="13" s="1"/>
  <c r="W184" i="13" a="1"/>
  <c r="W184" i="13" s="1"/>
  <c r="W185" i="13" a="1"/>
  <c r="W185" i="13" s="1"/>
  <c r="W186" i="13" a="1"/>
  <c r="W186" i="13" s="1"/>
  <c r="W187" i="13" a="1"/>
  <c r="W187" i="13" s="1"/>
  <c r="W188" i="13" a="1"/>
  <c r="W188" i="13" s="1"/>
  <c r="W189" i="13" a="1"/>
  <c r="W189" i="13" s="1"/>
  <c r="W190" i="13" a="1"/>
  <c r="W190" i="13" s="1"/>
  <c r="W191" i="13" a="1"/>
  <c r="W191" i="13" s="1"/>
  <c r="W192" i="13" a="1"/>
  <c r="W192" i="13" s="1"/>
  <c r="W193" i="13" a="1"/>
  <c r="W193" i="13" s="1"/>
  <c r="W194" i="13" a="1"/>
  <c r="W194" i="13" s="1"/>
  <c r="W195" i="13" a="1"/>
  <c r="W195" i="13" s="1"/>
  <c r="W196" i="13" a="1"/>
  <c r="W196" i="13" s="1"/>
  <c r="W197" i="13" a="1"/>
  <c r="W197" i="13" s="1"/>
  <c r="W198" i="13" a="1"/>
  <c r="W198" i="13" s="1"/>
  <c r="W199" i="13" a="1"/>
  <c r="W199" i="13" s="1"/>
  <c r="W200" i="13" a="1"/>
  <c r="W200" i="13" s="1"/>
  <c r="W201" i="13" a="1"/>
  <c r="W201" i="13" s="1"/>
  <c r="W202" i="13" a="1"/>
  <c r="W202" i="13" s="1"/>
  <c r="W203" i="13" a="1"/>
  <c r="W203" i="13" s="1"/>
  <c r="W204" i="13" a="1"/>
  <c r="W204" i="13" s="1"/>
  <c r="W205" i="13" a="1"/>
  <c r="W205" i="13" s="1"/>
  <c r="W206" i="13" a="1"/>
  <c r="W206" i="13" s="1"/>
  <c r="W207" i="13" a="1"/>
  <c r="W207" i="13" s="1"/>
  <c r="W208" i="13" a="1"/>
  <c r="W208" i="13" s="1"/>
  <c r="W209" i="13" a="1"/>
  <c r="W209" i="13" s="1"/>
  <c r="W210" i="13" a="1"/>
  <c r="W210" i="13" s="1"/>
  <c r="W211" i="13" a="1"/>
  <c r="W211" i="13" s="1"/>
  <c r="W212" i="13" a="1"/>
  <c r="W212" i="13" s="1"/>
  <c r="W213" i="13" a="1"/>
  <c r="W213" i="13" s="1"/>
  <c r="W214" i="13" a="1"/>
  <c r="W214" i="13" s="1"/>
  <c r="W215" i="13" a="1"/>
  <c r="W215" i="13" s="1"/>
  <c r="W216" i="13" a="1"/>
  <c r="W216" i="13" s="1"/>
  <c r="W217" i="13" a="1"/>
  <c r="W217" i="13" s="1"/>
  <c r="W218" i="13" a="1"/>
  <c r="W218" i="13" s="1"/>
  <c r="W219" i="13" a="1"/>
  <c r="W219" i="13" s="1"/>
  <c r="W220" i="13" a="1"/>
  <c r="W220" i="13" s="1"/>
  <c r="W221" i="13" a="1"/>
  <c r="W221" i="13" s="1"/>
  <c r="W222" i="13" a="1"/>
  <c r="W222" i="13" s="1"/>
  <c r="W223" i="13" a="1"/>
  <c r="W223" i="13" s="1"/>
  <c r="W224" i="13" a="1"/>
  <c r="W224" i="13" s="1"/>
  <c r="W225" i="13" a="1"/>
  <c r="W225" i="13" s="1"/>
  <c r="W226" i="13" a="1"/>
  <c r="W226" i="13" s="1"/>
  <c r="W227" i="13" a="1"/>
  <c r="W227" i="13" s="1"/>
  <c r="W228" i="13" a="1"/>
  <c r="W228" i="13" s="1"/>
  <c r="W229" i="13" a="1"/>
  <c r="W229" i="13" s="1"/>
  <c r="W230" i="13" a="1"/>
  <c r="W230" i="13" s="1"/>
  <c r="W231" i="13" a="1"/>
  <c r="W231" i="13" s="1"/>
  <c r="W232" i="13" a="1"/>
  <c r="W232" i="13" s="1"/>
  <c r="W233" i="13" a="1"/>
  <c r="W233" i="13" s="1"/>
  <c r="W234" i="13" a="1"/>
  <c r="W234" i="13" s="1"/>
  <c r="W235" i="13" a="1"/>
  <c r="W235" i="13" s="1"/>
  <c r="W236" i="13" a="1"/>
  <c r="W236" i="13" s="1"/>
  <c r="W237" i="13" a="1"/>
  <c r="W237" i="13" s="1"/>
  <c r="W238" i="13" a="1"/>
  <c r="W238" i="13" s="1"/>
  <c r="W239" i="13" a="1"/>
  <c r="W239" i="13" s="1"/>
  <c r="W240" i="13" a="1"/>
  <c r="W240" i="13" s="1"/>
  <c r="W241" i="13" a="1"/>
  <c r="W241" i="13" s="1"/>
  <c r="W242" i="13" a="1"/>
  <c r="W242" i="13" s="1"/>
  <c r="W243" i="13" a="1"/>
  <c r="W243" i="13" s="1"/>
  <c r="W244" i="13" a="1"/>
  <c r="W244" i="13" s="1"/>
  <c r="W245" i="13" a="1"/>
  <c r="W245" i="13" s="1"/>
  <c r="W246" i="13" a="1"/>
  <c r="W246" i="13" s="1"/>
  <c r="W247" i="13" a="1"/>
  <c r="W247" i="13" s="1"/>
  <c r="W248" i="13" a="1"/>
  <c r="W248" i="13" s="1"/>
  <c r="W249" i="13" a="1"/>
  <c r="W249" i="13" s="1"/>
  <c r="W250" i="13" a="1"/>
  <c r="W250" i="13" s="1"/>
  <c r="W251" i="13" a="1"/>
  <c r="W251" i="13" s="1"/>
  <c r="W252" i="13" a="1"/>
  <c r="W252" i="13" s="1"/>
  <c r="W253" i="13" a="1"/>
  <c r="W253" i="13" s="1"/>
  <c r="W254" i="13" a="1"/>
  <c r="W254" i="13" s="1"/>
  <c r="W255" i="13" a="1"/>
  <c r="W255" i="13" s="1"/>
  <c r="W256" i="13" a="1"/>
  <c r="W256" i="13" s="1"/>
  <c r="W257" i="13" a="1"/>
  <c r="W257" i="13" s="1"/>
  <c r="W258" i="13" a="1"/>
  <c r="W258" i="13" s="1"/>
  <c r="W259" i="13" a="1"/>
  <c r="W259" i="13" s="1"/>
  <c r="AC5" i="13"/>
  <c r="AC6" i="13"/>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4" i="13"/>
  <c r="AB5" i="13" a="1"/>
  <c r="AB5" i="13" s="1"/>
  <c r="AB6" i="13" a="1"/>
  <c r="AB6" i="13" s="1"/>
  <c r="AB7" i="13" a="1"/>
  <c r="AB7" i="13" s="1"/>
  <c r="AB8" i="13" a="1"/>
  <c r="AB8" i="13" s="1"/>
  <c r="AB9" i="13" a="1"/>
  <c r="AB9" i="13" s="1"/>
  <c r="AB10" i="13" a="1"/>
  <c r="AB10" i="13" s="1"/>
  <c r="AB11" i="13" a="1"/>
  <c r="AB11" i="13" s="1"/>
  <c r="AB12" i="13" a="1"/>
  <c r="AB12" i="13" s="1"/>
  <c r="AB13" i="13" a="1"/>
  <c r="AB13" i="13" s="1"/>
  <c r="AB14" i="13" a="1"/>
  <c r="AB14" i="13" s="1"/>
  <c r="AB15" i="13" a="1"/>
  <c r="AB15" i="13" s="1"/>
  <c r="AB16" i="13" a="1"/>
  <c r="AB16" i="13" s="1"/>
  <c r="AB17" i="13" a="1"/>
  <c r="AB17" i="13" s="1"/>
  <c r="AB18" i="13" a="1"/>
  <c r="AB18" i="13" s="1"/>
  <c r="AB19" i="13" a="1"/>
  <c r="AB19" i="13" s="1"/>
  <c r="AB20" i="13" a="1"/>
  <c r="AB20" i="13" s="1"/>
  <c r="AB21" i="13" a="1"/>
  <c r="AB21" i="13" s="1"/>
  <c r="AB22" i="13" a="1"/>
  <c r="AB22" i="13" s="1"/>
  <c r="AB23" i="13" a="1"/>
  <c r="AB23" i="13" s="1"/>
  <c r="AB24" i="13" a="1"/>
  <c r="AB24" i="13" s="1"/>
  <c r="AB25" i="13" a="1"/>
  <c r="AB25" i="13" s="1"/>
  <c r="AB26" i="13" a="1"/>
  <c r="AB26" i="13" s="1"/>
  <c r="AB27" i="13" a="1"/>
  <c r="AB27" i="13" s="1"/>
  <c r="AB28" i="13" a="1"/>
  <c r="AB28" i="13" s="1"/>
  <c r="AB29" i="13" a="1"/>
  <c r="AB29" i="13" s="1"/>
  <c r="AB30" i="13" a="1"/>
  <c r="AB30" i="13" s="1"/>
  <c r="AB31" i="13" a="1"/>
  <c r="AB31" i="13" s="1"/>
  <c r="AB32" i="13" a="1"/>
  <c r="AB32" i="13" s="1"/>
  <c r="AB33" i="13" a="1"/>
  <c r="AB33" i="13" s="1"/>
  <c r="AA5" i="13" a="1"/>
  <c r="AA5" i="13" s="1"/>
  <c r="AA6" i="13" a="1"/>
  <c r="AA6" i="13" s="1"/>
  <c r="AA7" i="13" a="1"/>
  <c r="AA7" i="13" s="1"/>
  <c r="AA8" i="13" a="1"/>
  <c r="AA8" i="13" s="1"/>
  <c r="AA9" i="13" a="1"/>
  <c r="AA9" i="13" s="1"/>
  <c r="AA10" i="13" a="1"/>
  <c r="AA10" i="13" s="1"/>
  <c r="AA11" i="13" a="1"/>
  <c r="AA11" i="13" s="1"/>
  <c r="AA12" i="13" a="1"/>
  <c r="AA12" i="13" s="1"/>
  <c r="AA13" i="13" a="1"/>
  <c r="AA13" i="13" s="1"/>
  <c r="AA14" i="13" a="1"/>
  <c r="AA14" i="13" s="1"/>
  <c r="AA15" i="13" a="1"/>
  <c r="AA15" i="13" s="1"/>
  <c r="AA16" i="13" a="1"/>
  <c r="AA16" i="13" s="1"/>
  <c r="AA17" i="13" a="1"/>
  <c r="AA17" i="13" s="1"/>
  <c r="AA18" i="13" a="1"/>
  <c r="AA18" i="13" s="1"/>
  <c r="AA19" i="13" a="1"/>
  <c r="AA19" i="13" s="1"/>
  <c r="AA20" i="13" a="1"/>
  <c r="AA20" i="13" s="1"/>
  <c r="AA21" i="13" a="1"/>
  <c r="AA21" i="13" s="1"/>
  <c r="AA22" i="13" a="1"/>
  <c r="AA22" i="13" s="1"/>
  <c r="AA23" i="13" a="1"/>
  <c r="AA23" i="13" s="1"/>
  <c r="AA24" i="13" a="1"/>
  <c r="AA24" i="13" s="1"/>
  <c r="AA25" i="13" a="1"/>
  <c r="AA25" i="13" s="1"/>
  <c r="AA26" i="13" a="1"/>
  <c r="AA26" i="13" s="1"/>
  <c r="AA27" i="13" a="1"/>
  <c r="AA27" i="13" s="1"/>
  <c r="AA28" i="13" a="1"/>
  <c r="AA28" i="13" s="1"/>
  <c r="AA29" i="13" a="1"/>
  <c r="AA29" i="13" s="1"/>
  <c r="AA30" i="13" a="1"/>
  <c r="AA30" i="13" s="1"/>
  <c r="AA31" i="13" a="1"/>
  <c r="AA31" i="13" s="1"/>
  <c r="AA32" i="13" a="1"/>
  <c r="AA32" i="13" s="1"/>
  <c r="AA33" i="13" a="1"/>
  <c r="AA33" i="13" s="1"/>
  <c r="AA4" i="13" a="1"/>
  <c r="AA4" i="13" s="1"/>
  <c r="Z5" i="13" a="1"/>
  <c r="Z5" i="13" s="1"/>
  <c r="Z6" i="13" a="1"/>
  <c r="Z6" i="13" s="1"/>
  <c r="Z7" i="13" a="1"/>
  <c r="Z7" i="13" s="1"/>
  <c r="Z8" i="13" a="1"/>
  <c r="Z8" i="13" s="1"/>
  <c r="Z9" i="13" a="1"/>
  <c r="Z9" i="13" s="1"/>
  <c r="Z10" i="13" a="1"/>
  <c r="Z10" i="13" s="1"/>
  <c r="Z11" i="13" a="1"/>
  <c r="Z11" i="13" s="1"/>
  <c r="Z12" i="13" a="1"/>
  <c r="Z12" i="13" s="1"/>
  <c r="Z13" i="13" a="1"/>
  <c r="Z13" i="13" s="1"/>
  <c r="Z14" i="13" a="1"/>
  <c r="Z14" i="13" s="1"/>
  <c r="Z15" i="13" a="1"/>
  <c r="Z15" i="13" s="1"/>
  <c r="Z16" i="13" a="1"/>
  <c r="Z16" i="13" s="1"/>
  <c r="Z17" i="13" a="1"/>
  <c r="Z17" i="13" s="1"/>
  <c r="Z18" i="13" a="1"/>
  <c r="Z18" i="13" s="1"/>
  <c r="Z19" i="13" a="1"/>
  <c r="Z19" i="13" s="1"/>
  <c r="Z20" i="13" a="1"/>
  <c r="Z20" i="13" s="1"/>
  <c r="Z21" i="13" a="1"/>
  <c r="Z21" i="13" s="1"/>
  <c r="Z22" i="13" a="1"/>
  <c r="Z22" i="13" s="1"/>
  <c r="Z23" i="13" a="1"/>
  <c r="Z23" i="13" s="1"/>
  <c r="Z24" i="13" a="1"/>
  <c r="Z24" i="13" s="1"/>
  <c r="Z25" i="13" a="1"/>
  <c r="Z25" i="13" s="1"/>
  <c r="Z26" i="13" a="1"/>
  <c r="Z26" i="13" s="1"/>
  <c r="Z27" i="13" a="1"/>
  <c r="Z27" i="13" s="1"/>
  <c r="Z28" i="13" a="1"/>
  <c r="Z28" i="13" s="1"/>
  <c r="Z29" i="13" a="1"/>
  <c r="Z29" i="13" s="1"/>
  <c r="Z30" i="13" a="1"/>
  <c r="Z30" i="13" s="1"/>
  <c r="Z31" i="13" a="1"/>
  <c r="Z31" i="13" s="1"/>
  <c r="Z32" i="13" a="1"/>
  <c r="Z32" i="13" s="1"/>
  <c r="Z33" i="13" a="1"/>
  <c r="Z33" i="13" s="1"/>
  <c r="Z4" i="13" a="1"/>
  <c r="Z4" i="13" s="1"/>
  <c r="Y5" i="13" a="1"/>
  <c r="Y5" i="13" s="1"/>
  <c r="Y6" i="13" a="1"/>
  <c r="Y6" i="13" s="1"/>
  <c r="Y7" i="13" a="1"/>
  <c r="Y7" i="13" s="1"/>
  <c r="Y8" i="13" a="1"/>
  <c r="Y8" i="13" s="1"/>
  <c r="Y9" i="13" a="1"/>
  <c r="Y9" i="13" s="1"/>
  <c r="Y10" i="13" a="1"/>
  <c r="Y10" i="13" s="1"/>
  <c r="Y11" i="13" a="1"/>
  <c r="Y11" i="13" s="1"/>
  <c r="Y12" i="13" a="1"/>
  <c r="Y12" i="13" s="1"/>
  <c r="Y13" i="13" a="1"/>
  <c r="Y13" i="13" s="1"/>
  <c r="Y14" i="13" a="1"/>
  <c r="Y14" i="13" s="1"/>
  <c r="Y15" i="13" a="1"/>
  <c r="Y15" i="13" s="1"/>
  <c r="Y16" i="13" a="1"/>
  <c r="Y16" i="13" s="1"/>
  <c r="Y17" i="13" a="1"/>
  <c r="Y17" i="13" s="1"/>
  <c r="Y18" i="13" a="1"/>
  <c r="Y18" i="13" s="1"/>
  <c r="Y19" i="13" a="1"/>
  <c r="Y19" i="13" s="1"/>
  <c r="Y20" i="13" a="1"/>
  <c r="Y20" i="13" s="1"/>
  <c r="Y21" i="13" a="1"/>
  <c r="Y21" i="13" s="1"/>
  <c r="Y22" i="13" a="1"/>
  <c r="Y22" i="13" s="1"/>
  <c r="Y23" i="13" a="1"/>
  <c r="Y23" i="13" s="1"/>
  <c r="Y24" i="13" a="1"/>
  <c r="Y24" i="13" s="1"/>
  <c r="Y25" i="13" a="1"/>
  <c r="Y25" i="13" s="1"/>
  <c r="Y26" i="13" a="1"/>
  <c r="Y26" i="13" s="1"/>
  <c r="Y27" i="13" a="1"/>
  <c r="Y27" i="13" s="1"/>
  <c r="Y28" i="13" a="1"/>
  <c r="Y28" i="13" s="1"/>
  <c r="Y29" i="13" a="1"/>
  <c r="Y29" i="13" s="1"/>
  <c r="Y30" i="13" a="1"/>
  <c r="Y30" i="13" s="1"/>
  <c r="Y31" i="13" a="1"/>
  <c r="Y31" i="13" s="1"/>
  <c r="Y32" i="13" a="1"/>
  <c r="Y32" i="13" s="1"/>
  <c r="Y33" i="13" a="1"/>
  <c r="Y33" i="13" s="1"/>
  <c r="Y4" i="13" a="1"/>
  <c r="Y4" i="13" s="1"/>
  <c r="X5" i="13" a="1"/>
  <c r="X5" i="13" s="1"/>
  <c r="X6" i="13" a="1"/>
  <c r="X6" i="13" s="1"/>
  <c r="X7" i="13" a="1"/>
  <c r="X7" i="13" s="1"/>
  <c r="X8" i="13" a="1"/>
  <c r="X8" i="13" s="1"/>
  <c r="X9" i="13" a="1"/>
  <c r="X9" i="13" s="1"/>
  <c r="X10" i="13" a="1"/>
  <c r="X10" i="13" s="1"/>
  <c r="X11" i="13" a="1"/>
  <c r="X11" i="13" s="1"/>
  <c r="X12" i="13" a="1"/>
  <c r="X12" i="13" s="1"/>
  <c r="X13" i="13" a="1"/>
  <c r="X13" i="13" s="1"/>
  <c r="X14" i="13" a="1"/>
  <c r="X14" i="13" s="1"/>
  <c r="X15" i="13" a="1"/>
  <c r="X15" i="13" s="1"/>
  <c r="X16" i="13" a="1"/>
  <c r="X16" i="13" s="1"/>
  <c r="X17" i="13" a="1"/>
  <c r="X17" i="13" s="1"/>
  <c r="X18" i="13" a="1"/>
  <c r="X18" i="13" s="1"/>
  <c r="X19" i="13" a="1"/>
  <c r="X19" i="13" s="1"/>
  <c r="X20" i="13" a="1"/>
  <c r="X20" i="13" s="1"/>
  <c r="X21" i="13" a="1"/>
  <c r="X21" i="13" s="1"/>
  <c r="X22" i="13" a="1"/>
  <c r="X22" i="13" s="1"/>
  <c r="X23" i="13" a="1"/>
  <c r="X23" i="13" s="1"/>
  <c r="X24" i="13" a="1"/>
  <c r="X24" i="13" s="1"/>
  <c r="X25" i="13" a="1"/>
  <c r="X25" i="13" s="1"/>
  <c r="X26" i="13" a="1"/>
  <c r="X26" i="13" s="1"/>
  <c r="X27" i="13" a="1"/>
  <c r="X27" i="13" s="1"/>
  <c r="X28" i="13" a="1"/>
  <c r="X28" i="13" s="1"/>
  <c r="X29" i="13" a="1"/>
  <c r="X29" i="13" s="1"/>
  <c r="X30" i="13" a="1"/>
  <c r="X30" i="13" s="1"/>
  <c r="X31" i="13" a="1"/>
  <c r="X31" i="13" s="1"/>
  <c r="X32" i="13" a="1"/>
  <c r="X32" i="13" s="1"/>
  <c r="X33" i="13" a="1"/>
  <c r="X33" i="13" s="1"/>
  <c r="X4" i="13" a="1"/>
  <c r="X4" i="13" s="1"/>
  <c r="W5" i="13" a="1"/>
  <c r="W5" i="13" s="1"/>
  <c r="W6" i="13" a="1"/>
  <c r="W6" i="13" s="1"/>
  <c r="W7" i="13" a="1"/>
  <c r="W7" i="13" s="1"/>
  <c r="W8" i="13" a="1"/>
  <c r="W8" i="13" s="1"/>
  <c r="W9" i="13" a="1"/>
  <c r="W9" i="13" s="1"/>
  <c r="W10" i="13" a="1"/>
  <c r="W10" i="13" s="1"/>
  <c r="W11" i="13" a="1"/>
  <c r="W11" i="13" s="1"/>
  <c r="W12" i="13" a="1"/>
  <c r="W12" i="13" s="1"/>
  <c r="W13" i="13" a="1"/>
  <c r="W13" i="13" s="1"/>
  <c r="W14" i="13" a="1"/>
  <c r="W14" i="13" s="1"/>
  <c r="W15" i="13" a="1"/>
  <c r="W15" i="13" s="1"/>
  <c r="W16" i="13" a="1"/>
  <c r="W16" i="13" s="1"/>
  <c r="W17" i="13" a="1"/>
  <c r="W17" i="13" s="1"/>
  <c r="W18" i="13" a="1"/>
  <c r="W18" i="13" s="1"/>
  <c r="W19" i="13" a="1"/>
  <c r="W19" i="13" s="1"/>
  <c r="W20" i="13" a="1"/>
  <c r="W20" i="13" s="1"/>
  <c r="W21" i="13" a="1"/>
  <c r="W21" i="13" s="1"/>
  <c r="W22" i="13" a="1"/>
  <c r="W22" i="13" s="1"/>
  <c r="W23" i="13" a="1"/>
  <c r="W23" i="13" s="1"/>
  <c r="W24" i="13" a="1"/>
  <c r="W24" i="13" s="1"/>
  <c r="W25" i="13" a="1"/>
  <c r="W25" i="13" s="1"/>
  <c r="W26" i="13" a="1"/>
  <c r="W26" i="13" s="1"/>
  <c r="W27" i="13" a="1"/>
  <c r="W27" i="13" s="1"/>
  <c r="W28" i="13" a="1"/>
  <c r="W28" i="13" s="1"/>
  <c r="W29" i="13" a="1"/>
  <c r="W29" i="13" s="1"/>
  <c r="W30" i="13" a="1"/>
  <c r="W30" i="13" s="1"/>
  <c r="W31" i="13" a="1"/>
  <c r="W31" i="13" s="1"/>
  <c r="W32" i="13" a="1"/>
  <c r="W32" i="13" s="1"/>
  <c r="W33" i="13" a="1"/>
  <c r="W33" i="13" s="1"/>
  <c r="W4" i="13" a="1"/>
  <c r="W4" i="13" s="1"/>
  <c r="H14" i="13"/>
  <c r="R5" i="13"/>
  <c r="R6" i="13"/>
  <c r="R7" i="13"/>
  <c r="R8" i="13"/>
  <c r="R9" i="13"/>
  <c r="R10" i="13"/>
  <c r="R11" i="13"/>
  <c r="R12" i="13"/>
  <c r="R13" i="13"/>
  <c r="R14" i="13"/>
  <c r="R15" i="13"/>
  <c r="R16" i="13"/>
  <c r="R17" i="13"/>
  <c r="R18" i="13"/>
  <c r="R19" i="13"/>
  <c r="R20" i="13"/>
  <c r="R21" i="13"/>
  <c r="R22" i="13"/>
  <c r="R23" i="13"/>
  <c r="R24" i="13"/>
  <c r="R25" i="13"/>
  <c r="R26" i="13"/>
  <c r="R27" i="13"/>
  <c r="R28" i="13"/>
  <c r="R29" i="13"/>
  <c r="R30" i="13"/>
  <c r="R31" i="13"/>
  <c r="R32" i="13"/>
  <c r="R33" i="13"/>
  <c r="R34" i="13"/>
  <c r="R35" i="13"/>
  <c r="R36" i="13"/>
  <c r="R37" i="13"/>
  <c r="R38" i="13"/>
  <c r="R39" i="13"/>
  <c r="R40" i="13"/>
  <c r="R41" i="13"/>
  <c r="R42" i="13"/>
  <c r="R43" i="13"/>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2" i="13"/>
  <c r="R73" i="13"/>
  <c r="R74" i="13"/>
  <c r="R75" i="13"/>
  <c r="R76" i="13"/>
  <c r="R77" i="13"/>
  <c r="R78" i="13"/>
  <c r="R79" i="13"/>
  <c r="R80" i="13"/>
  <c r="R81" i="13"/>
  <c r="R82" i="13"/>
  <c r="R83" i="13"/>
  <c r="R84" i="13"/>
  <c r="R85" i="13"/>
  <c r="R86" i="13"/>
  <c r="R87" i="13"/>
  <c r="R88" i="13"/>
  <c r="R89" i="13"/>
  <c r="R90" i="13"/>
  <c r="R91" i="13"/>
  <c r="R92" i="13"/>
  <c r="R93" i="13"/>
  <c r="R94" i="13"/>
  <c r="R95" i="13"/>
  <c r="R96" i="13"/>
  <c r="R97" i="13"/>
  <c r="R98" i="13"/>
  <c r="R99" i="13"/>
  <c r="R100" i="13"/>
  <c r="R101" i="13"/>
  <c r="R102" i="13"/>
  <c r="R103" i="13"/>
  <c r="R104" i="13"/>
  <c r="R105" i="13"/>
  <c r="R106" i="13"/>
  <c r="R107" i="13"/>
  <c r="R108" i="13"/>
  <c r="R109" i="13"/>
  <c r="R110" i="13"/>
  <c r="R111" i="13"/>
  <c r="R112" i="13"/>
  <c r="R113" i="13"/>
  <c r="R114" i="13"/>
  <c r="R115" i="13"/>
  <c r="R116" i="13"/>
  <c r="R117" i="13"/>
  <c r="R118" i="13"/>
  <c r="R119" i="13"/>
  <c r="R120" i="13"/>
  <c r="R121" i="13"/>
  <c r="R122" i="13"/>
  <c r="R123" i="13"/>
  <c r="R124" i="13"/>
  <c r="R125" i="13"/>
  <c r="R126" i="13"/>
  <c r="R127" i="13"/>
  <c r="R128" i="13"/>
  <c r="R129" i="13"/>
  <c r="R130" i="13"/>
  <c r="R131" i="13"/>
  <c r="R132" i="13"/>
  <c r="R133" i="13"/>
  <c r="R134" i="13"/>
  <c r="R135" i="13"/>
  <c r="R136" i="13"/>
  <c r="R137" i="13"/>
  <c r="R138" i="13"/>
  <c r="R139" i="13"/>
  <c r="R140" i="13"/>
  <c r="R141" i="13"/>
  <c r="R142" i="13"/>
  <c r="R143" i="13"/>
  <c r="R144" i="13"/>
  <c r="R145" i="13"/>
  <c r="R146" i="13"/>
  <c r="R147" i="13"/>
  <c r="R148" i="13"/>
  <c r="R149" i="13"/>
  <c r="R150" i="13"/>
  <c r="R151" i="13"/>
  <c r="R152" i="13"/>
  <c r="R153" i="13"/>
  <c r="R154" i="13"/>
  <c r="R155" i="13"/>
  <c r="R156" i="13"/>
  <c r="R157" i="13"/>
  <c r="R158" i="13"/>
  <c r="R159" i="13"/>
  <c r="R160" i="13"/>
  <c r="R161" i="13"/>
  <c r="R162" i="13"/>
  <c r="R163" i="13"/>
  <c r="R164" i="13"/>
  <c r="R165" i="13"/>
  <c r="R166" i="13"/>
  <c r="R167" i="13"/>
  <c r="R168" i="13"/>
  <c r="R169" i="13"/>
  <c r="R170" i="13"/>
  <c r="R171" i="13"/>
  <c r="R172" i="13"/>
  <c r="R173" i="13"/>
  <c r="R174" i="13"/>
  <c r="R175" i="13"/>
  <c r="R176" i="13"/>
  <c r="R177" i="13"/>
  <c r="R178" i="13"/>
  <c r="R179" i="13"/>
  <c r="R180" i="13"/>
  <c r="R181" i="13"/>
  <c r="R182" i="13"/>
  <c r="R183" i="13"/>
  <c r="R184" i="13"/>
  <c r="R185" i="13"/>
  <c r="R186" i="13"/>
  <c r="R187" i="13"/>
  <c r="R188" i="13"/>
  <c r="R189" i="13"/>
  <c r="R190" i="13"/>
  <c r="R191" i="13"/>
  <c r="R192" i="13"/>
  <c r="R193" i="13"/>
  <c r="R194" i="13"/>
  <c r="R195" i="13"/>
  <c r="R196" i="13"/>
  <c r="R197" i="13"/>
  <c r="R198" i="13"/>
  <c r="R199" i="13"/>
  <c r="R200" i="13"/>
  <c r="R201" i="13"/>
  <c r="R202" i="13"/>
  <c r="R203" i="13"/>
  <c r="R204" i="13"/>
  <c r="R205" i="13"/>
  <c r="R206" i="13"/>
  <c r="R207" i="13"/>
  <c r="R208" i="13"/>
  <c r="R209" i="13"/>
  <c r="R210" i="13"/>
  <c r="R211" i="13"/>
  <c r="R212" i="13"/>
  <c r="R213" i="13"/>
  <c r="R214" i="13"/>
  <c r="R215" i="13"/>
  <c r="R216" i="13"/>
  <c r="R217" i="13"/>
  <c r="R218" i="13"/>
  <c r="R219" i="13"/>
  <c r="R220" i="13"/>
  <c r="R221" i="13"/>
  <c r="R222" i="13"/>
  <c r="R223" i="13"/>
  <c r="R224" i="13"/>
  <c r="R225" i="13"/>
  <c r="R226" i="13"/>
  <c r="R227" i="13"/>
  <c r="R228" i="13"/>
  <c r="R229" i="13"/>
  <c r="R230" i="13"/>
  <c r="R231" i="13"/>
  <c r="R232" i="13"/>
  <c r="R233" i="13"/>
  <c r="R234" i="13"/>
  <c r="R235" i="13"/>
  <c r="R236" i="13"/>
  <c r="R237" i="13"/>
  <c r="R238" i="13"/>
  <c r="R239" i="13"/>
  <c r="R240" i="13"/>
  <c r="R241" i="13"/>
  <c r="R242" i="13"/>
  <c r="R243" i="13"/>
  <c r="R244" i="13"/>
  <c r="R245" i="13"/>
  <c r="R246" i="13"/>
  <c r="R247" i="13"/>
  <c r="R248" i="13"/>
  <c r="R249" i="13"/>
  <c r="R250" i="13"/>
  <c r="R251" i="13"/>
  <c r="R252" i="13"/>
  <c r="R253" i="13"/>
  <c r="R254" i="13"/>
  <c r="R255" i="13"/>
  <c r="R256" i="13"/>
  <c r="R257" i="13"/>
  <c r="R258" i="13"/>
  <c r="R259" i="13"/>
  <c r="R4" i="13"/>
  <c r="Q4" i="13" a="1"/>
  <c r="Q4" i="13" s="1"/>
  <c r="Q5" i="13" a="1"/>
  <c r="Q5" i="13" s="1"/>
  <c r="Q6" i="13" a="1"/>
  <c r="Q6" i="13" s="1"/>
  <c r="Q7" i="13" a="1"/>
  <c r="Q7" i="13" s="1"/>
  <c r="Q8" i="13" a="1"/>
  <c r="Q8" i="13" s="1"/>
  <c r="Q9" i="13" a="1"/>
  <c r="Q9" i="13" s="1"/>
  <c r="Q10" i="13" a="1"/>
  <c r="Q10" i="13" s="1"/>
  <c r="Q11" i="13" a="1"/>
  <c r="Q11" i="13" s="1"/>
  <c r="Q12" i="13" a="1"/>
  <c r="Q12" i="13" s="1"/>
  <c r="Q13" i="13" a="1"/>
  <c r="Q13" i="13" s="1"/>
  <c r="Q14" i="13" a="1"/>
  <c r="Q14" i="13" s="1"/>
  <c r="Q15" i="13" a="1"/>
  <c r="Q15" i="13" s="1"/>
  <c r="Q16" i="13" a="1"/>
  <c r="Q16" i="13" s="1"/>
  <c r="Q17" i="13" a="1"/>
  <c r="Q17" i="13" s="1"/>
  <c r="Q18" i="13" a="1"/>
  <c r="Q18" i="13" s="1"/>
  <c r="Q19" i="13" a="1"/>
  <c r="Q19" i="13" s="1"/>
  <c r="Q20" i="13" a="1"/>
  <c r="Q20" i="13" s="1"/>
  <c r="Q21" i="13" a="1"/>
  <c r="Q21" i="13" s="1"/>
  <c r="Q22" i="13" a="1"/>
  <c r="Q22" i="13" s="1"/>
  <c r="Q23" i="13" a="1"/>
  <c r="Q23" i="13" s="1"/>
  <c r="Q24" i="13" a="1"/>
  <c r="Q24" i="13" s="1"/>
  <c r="Q25" i="13" a="1"/>
  <c r="Q25" i="13" s="1"/>
  <c r="Q26" i="13" a="1"/>
  <c r="Q26" i="13" s="1"/>
  <c r="Q27" i="13" a="1"/>
  <c r="Q27" i="13" s="1"/>
  <c r="Q28" i="13" a="1"/>
  <c r="Q28" i="13" s="1"/>
  <c r="Q29" i="13" a="1"/>
  <c r="Q29" i="13" s="1"/>
  <c r="Q30" i="13" a="1"/>
  <c r="Q30" i="13" s="1"/>
  <c r="Q31" i="13" a="1"/>
  <c r="Q31" i="13" s="1"/>
  <c r="Q32" i="13" a="1"/>
  <c r="Q32" i="13" s="1"/>
  <c r="Q33" i="13" a="1"/>
  <c r="Q33" i="13" s="1"/>
  <c r="Q34" i="13" a="1"/>
  <c r="Q34" i="13" s="1"/>
  <c r="Q35" i="13" a="1"/>
  <c r="Q35" i="13" s="1"/>
  <c r="Q36" i="13" a="1"/>
  <c r="Q36" i="13" s="1"/>
  <c r="Q37" i="13" a="1"/>
  <c r="Q37" i="13" s="1"/>
  <c r="Q38" i="13" a="1"/>
  <c r="Q38" i="13" s="1"/>
  <c r="Q39" i="13" a="1"/>
  <c r="Q39" i="13" s="1"/>
  <c r="Q40" i="13" a="1"/>
  <c r="Q40" i="13" s="1"/>
  <c r="Q41" i="13" a="1"/>
  <c r="Q41" i="13" s="1"/>
  <c r="Q42" i="13" a="1"/>
  <c r="Q42" i="13" s="1"/>
  <c r="Q43" i="13" a="1"/>
  <c r="Q43" i="13" s="1"/>
  <c r="Q44" i="13" a="1"/>
  <c r="Q44" i="13" s="1"/>
  <c r="Q45" i="13" a="1"/>
  <c r="Q45" i="13" s="1"/>
  <c r="Q46" i="13" a="1"/>
  <c r="Q46" i="13" s="1"/>
  <c r="Q47" i="13" a="1"/>
  <c r="Q47" i="13" s="1"/>
  <c r="Q48" i="13" a="1"/>
  <c r="Q48" i="13" s="1"/>
  <c r="Q49" i="13" a="1"/>
  <c r="Q49" i="13" s="1"/>
  <c r="Q50" i="13" a="1"/>
  <c r="Q50" i="13" s="1"/>
  <c r="Q51" i="13" a="1"/>
  <c r="Q51" i="13" s="1"/>
  <c r="Q52" i="13" a="1"/>
  <c r="Q52" i="13" s="1"/>
  <c r="Q53" i="13" a="1"/>
  <c r="Q53" i="13" s="1"/>
  <c r="Q54" i="13" a="1"/>
  <c r="Q54" i="13" s="1"/>
  <c r="Q55" i="13" a="1"/>
  <c r="Q55" i="13" s="1"/>
  <c r="Q56" i="13" a="1"/>
  <c r="Q56" i="13" s="1"/>
  <c r="Q57" i="13" a="1"/>
  <c r="Q57" i="13" s="1"/>
  <c r="Q58" i="13" a="1"/>
  <c r="Q58" i="13" s="1"/>
  <c r="Q59" i="13" a="1"/>
  <c r="Q59" i="13" s="1"/>
  <c r="Q60" i="13" a="1"/>
  <c r="Q60" i="13" s="1"/>
  <c r="Q61" i="13" a="1"/>
  <c r="Q61" i="13" s="1"/>
  <c r="Q62" i="13" a="1"/>
  <c r="Q62" i="13" s="1"/>
  <c r="Q63" i="13" a="1"/>
  <c r="Q63" i="13" s="1"/>
  <c r="Q64" i="13" a="1"/>
  <c r="Q64" i="13" s="1"/>
  <c r="Q65" i="13" a="1"/>
  <c r="Q65" i="13" s="1"/>
  <c r="Q66" i="13" a="1"/>
  <c r="Q66" i="13" s="1"/>
  <c r="Q67" i="13" a="1"/>
  <c r="Q67" i="13" s="1"/>
  <c r="Q68" i="13" a="1"/>
  <c r="Q68" i="13" s="1"/>
  <c r="Q69" i="13" a="1"/>
  <c r="Q69" i="13" s="1"/>
  <c r="Q70" i="13" a="1"/>
  <c r="Q70" i="13" s="1"/>
  <c r="Q71" i="13" a="1"/>
  <c r="Q71" i="13" s="1"/>
  <c r="Q72" i="13" a="1"/>
  <c r="Q72" i="13" s="1"/>
  <c r="Q73" i="13" a="1"/>
  <c r="Q73" i="13" s="1"/>
  <c r="Q74" i="13" a="1"/>
  <c r="Q74" i="13" s="1"/>
  <c r="Q75" i="13" a="1"/>
  <c r="Q75" i="13" s="1"/>
  <c r="Q76" i="13" a="1"/>
  <c r="Q76" i="13" s="1"/>
  <c r="Q77" i="13" a="1"/>
  <c r="Q77" i="13" s="1"/>
  <c r="Q78" i="13" a="1"/>
  <c r="Q78" i="13" s="1"/>
  <c r="Q79" i="13" a="1"/>
  <c r="Q79" i="13" s="1"/>
  <c r="Q80" i="13" a="1"/>
  <c r="Q80" i="13" s="1"/>
  <c r="Q81" i="13" a="1"/>
  <c r="Q81" i="13" s="1"/>
  <c r="Q82" i="13" a="1"/>
  <c r="Q82" i="13" s="1"/>
  <c r="Q83" i="13" a="1"/>
  <c r="Q83" i="13" s="1"/>
  <c r="Q84" i="13" a="1"/>
  <c r="Q84" i="13" s="1"/>
  <c r="Q85" i="13" a="1"/>
  <c r="Q85" i="13" s="1"/>
  <c r="Q86" i="13" a="1"/>
  <c r="Q86" i="13" s="1"/>
  <c r="Q87" i="13" a="1"/>
  <c r="Q87" i="13" s="1"/>
  <c r="Q88" i="13" a="1"/>
  <c r="Q88" i="13" s="1"/>
  <c r="Q89" i="13" a="1"/>
  <c r="Q89" i="13" s="1"/>
  <c r="Q90" i="13" a="1"/>
  <c r="Q90" i="13" s="1"/>
  <c r="Q91" i="13" a="1"/>
  <c r="Q91" i="13" s="1"/>
  <c r="Q92" i="13" a="1"/>
  <c r="Q92" i="13" s="1"/>
  <c r="Q93" i="13" a="1"/>
  <c r="Q93" i="13" s="1"/>
  <c r="Q94" i="13" a="1"/>
  <c r="Q94" i="13" s="1"/>
  <c r="Q95" i="13" a="1"/>
  <c r="Q95" i="13" s="1"/>
  <c r="Q96" i="13" a="1"/>
  <c r="Q96" i="13" s="1"/>
  <c r="Q97" i="13" a="1"/>
  <c r="Q97" i="13" s="1"/>
  <c r="Q98" i="13" a="1"/>
  <c r="Q98" i="13" s="1"/>
  <c r="Q99" i="13" a="1"/>
  <c r="Q99" i="13" s="1"/>
  <c r="Q100" i="13" a="1"/>
  <c r="Q100" i="13" s="1"/>
  <c r="Q101" i="13" a="1"/>
  <c r="Q101" i="13" s="1"/>
  <c r="Q102" i="13" a="1"/>
  <c r="Q102" i="13" s="1"/>
  <c r="Q103" i="13" a="1"/>
  <c r="Q103" i="13" s="1"/>
  <c r="Q104" i="13" a="1"/>
  <c r="Q104" i="13" s="1"/>
  <c r="Q105" i="13" a="1"/>
  <c r="Q105" i="13" s="1"/>
  <c r="Q106" i="13" a="1"/>
  <c r="Q106" i="13" s="1"/>
  <c r="Q107" i="13" a="1"/>
  <c r="Q107" i="13" s="1"/>
  <c r="Q108" i="13" a="1"/>
  <c r="Q108" i="13" s="1"/>
  <c r="Q109" i="13" a="1"/>
  <c r="Q109" i="13" s="1"/>
  <c r="Q110" i="13" a="1"/>
  <c r="Q110" i="13" s="1"/>
  <c r="Q111" i="13" a="1"/>
  <c r="Q111" i="13" s="1"/>
  <c r="Q112" i="13" a="1"/>
  <c r="Q112" i="13" s="1"/>
  <c r="Q113" i="13" a="1"/>
  <c r="Q113" i="13" s="1"/>
  <c r="Q114" i="13" a="1"/>
  <c r="Q114" i="13" s="1"/>
  <c r="Q115" i="13" a="1"/>
  <c r="Q115" i="13" s="1"/>
  <c r="Q116" i="13" a="1"/>
  <c r="Q116" i="13" s="1"/>
  <c r="Q117" i="13" a="1"/>
  <c r="Q117" i="13" s="1"/>
  <c r="Q118" i="13" a="1"/>
  <c r="Q118" i="13" s="1"/>
  <c r="Q119" i="13" a="1"/>
  <c r="Q119" i="13" s="1"/>
  <c r="Q120" i="13" a="1"/>
  <c r="Q120" i="13" s="1"/>
  <c r="Q121" i="13" a="1"/>
  <c r="Q121" i="13" s="1"/>
  <c r="Q122" i="13" a="1"/>
  <c r="Q122" i="13" s="1"/>
  <c r="Q123" i="13" a="1"/>
  <c r="Q123" i="13" s="1"/>
  <c r="Q124" i="13" a="1"/>
  <c r="Q124" i="13" s="1"/>
  <c r="Q125" i="13" a="1"/>
  <c r="Q125" i="13" s="1"/>
  <c r="Q126" i="13" a="1"/>
  <c r="Q126" i="13" s="1"/>
  <c r="Q127" i="13" a="1"/>
  <c r="Q127" i="13" s="1"/>
  <c r="Q128" i="13" a="1"/>
  <c r="Q128" i="13" s="1"/>
  <c r="Q129" i="13" a="1"/>
  <c r="Q129" i="13" s="1"/>
  <c r="Q130" i="13" a="1"/>
  <c r="Q130" i="13" s="1"/>
  <c r="Q131" i="13" a="1"/>
  <c r="Q131" i="13" s="1"/>
  <c r="Q132" i="13" a="1"/>
  <c r="Q132" i="13" s="1"/>
  <c r="Q133" i="13" a="1"/>
  <c r="Q133" i="13" s="1"/>
  <c r="Q134" i="13" a="1"/>
  <c r="Q134" i="13" s="1"/>
  <c r="Q135" i="13" a="1"/>
  <c r="Q135" i="13" s="1"/>
  <c r="Q136" i="13" a="1"/>
  <c r="Q136" i="13" s="1"/>
  <c r="Q137" i="13" a="1"/>
  <c r="Q137" i="13" s="1"/>
  <c r="Q138" i="13" a="1"/>
  <c r="Q138" i="13" s="1"/>
  <c r="Q139" i="13" a="1"/>
  <c r="Q139" i="13" s="1"/>
  <c r="Q140" i="13" a="1"/>
  <c r="Q140" i="13" s="1"/>
  <c r="Q141" i="13" a="1"/>
  <c r="Q141" i="13" s="1"/>
  <c r="Q142" i="13" a="1"/>
  <c r="Q142" i="13" s="1"/>
  <c r="Q143" i="13" a="1"/>
  <c r="Q143" i="13" s="1"/>
  <c r="Q144" i="13" a="1"/>
  <c r="Q144" i="13" s="1"/>
  <c r="Q145" i="13" a="1"/>
  <c r="Q145" i="13" s="1"/>
  <c r="Q146" i="13" a="1"/>
  <c r="Q146" i="13" s="1"/>
  <c r="Q147" i="13" a="1"/>
  <c r="Q147" i="13" s="1"/>
  <c r="Q148" i="13" a="1"/>
  <c r="Q148" i="13" s="1"/>
  <c r="Q149" i="13" a="1"/>
  <c r="Q149" i="13" s="1"/>
  <c r="Q150" i="13" a="1"/>
  <c r="Q150" i="13" s="1"/>
  <c r="Q151" i="13" a="1"/>
  <c r="Q151" i="13" s="1"/>
  <c r="Q152" i="13" a="1"/>
  <c r="Q152" i="13" s="1"/>
  <c r="Q153" i="13" a="1"/>
  <c r="Q153" i="13" s="1"/>
  <c r="Q154" i="13" a="1"/>
  <c r="Q154" i="13" s="1"/>
  <c r="Q155" i="13" a="1"/>
  <c r="Q155" i="13" s="1"/>
  <c r="Q156" i="13" a="1"/>
  <c r="Q156" i="13" s="1"/>
  <c r="Q157" i="13" a="1"/>
  <c r="Q157" i="13" s="1"/>
  <c r="Q158" i="13" a="1"/>
  <c r="Q158" i="13" s="1"/>
  <c r="Q159" i="13" a="1"/>
  <c r="Q159" i="13" s="1"/>
  <c r="Q160" i="13" a="1"/>
  <c r="Q160" i="13" s="1"/>
  <c r="Q161" i="13" a="1"/>
  <c r="Q161" i="13" s="1"/>
  <c r="Q162" i="13" a="1"/>
  <c r="Q162" i="13" s="1"/>
  <c r="Q163" i="13" a="1"/>
  <c r="Q163" i="13" s="1"/>
  <c r="Q164" i="13" a="1"/>
  <c r="Q164" i="13" s="1"/>
  <c r="Q165" i="13" a="1"/>
  <c r="Q165" i="13" s="1"/>
  <c r="Q166" i="13" a="1"/>
  <c r="Q166" i="13" s="1"/>
  <c r="Q167" i="13" a="1"/>
  <c r="Q167" i="13" s="1"/>
  <c r="Q168" i="13" a="1"/>
  <c r="Q168" i="13" s="1"/>
  <c r="Q169" i="13" a="1"/>
  <c r="Q169" i="13" s="1"/>
  <c r="Q170" i="13" a="1"/>
  <c r="Q170" i="13" s="1"/>
  <c r="Q171" i="13" a="1"/>
  <c r="Q171" i="13" s="1"/>
  <c r="Q172" i="13" a="1"/>
  <c r="Q172" i="13" s="1"/>
  <c r="Q173" i="13" a="1"/>
  <c r="Q173" i="13" s="1"/>
  <c r="Q174" i="13" a="1"/>
  <c r="Q174" i="13" s="1"/>
  <c r="Q175" i="13" a="1"/>
  <c r="Q175" i="13" s="1"/>
  <c r="Q176" i="13" a="1"/>
  <c r="Q176" i="13" s="1"/>
  <c r="Q177" i="13" a="1"/>
  <c r="Q177" i="13" s="1"/>
  <c r="Q178" i="13" a="1"/>
  <c r="Q178" i="13" s="1"/>
  <c r="Q179" i="13" a="1"/>
  <c r="Q179" i="13" s="1"/>
  <c r="Q180" i="13" a="1"/>
  <c r="Q180" i="13" s="1"/>
  <c r="Q181" i="13" a="1"/>
  <c r="Q181" i="13" s="1"/>
  <c r="Q182" i="13" a="1"/>
  <c r="Q182" i="13" s="1"/>
  <c r="Q183" i="13" a="1"/>
  <c r="Q183" i="13" s="1"/>
  <c r="Q184" i="13" a="1"/>
  <c r="Q184" i="13" s="1"/>
  <c r="Q185" i="13" a="1"/>
  <c r="Q185" i="13" s="1"/>
  <c r="Q186" i="13" a="1"/>
  <c r="Q186" i="13" s="1"/>
  <c r="Q187" i="13" a="1"/>
  <c r="Q187" i="13" s="1"/>
  <c r="Q188" i="13" a="1"/>
  <c r="Q188" i="13" s="1"/>
  <c r="Q189" i="13" a="1"/>
  <c r="Q189" i="13" s="1"/>
  <c r="Q190" i="13" a="1"/>
  <c r="Q190" i="13" s="1"/>
  <c r="Q191" i="13" a="1"/>
  <c r="Q191" i="13" s="1"/>
  <c r="Q192" i="13" a="1"/>
  <c r="Q192" i="13" s="1"/>
  <c r="Q193" i="13" a="1"/>
  <c r="Q193" i="13" s="1"/>
  <c r="Q194" i="13" a="1"/>
  <c r="Q194" i="13" s="1"/>
  <c r="Q195" i="13" a="1"/>
  <c r="Q195" i="13" s="1"/>
  <c r="Q196" i="13" a="1"/>
  <c r="Q196" i="13" s="1"/>
  <c r="Q197" i="13" a="1"/>
  <c r="Q197" i="13" s="1"/>
  <c r="Q198" i="13" a="1"/>
  <c r="Q198" i="13" s="1"/>
  <c r="Q199" i="13" a="1"/>
  <c r="Q199" i="13" s="1"/>
  <c r="Q200" i="13" a="1"/>
  <c r="Q200" i="13" s="1"/>
  <c r="Q201" i="13" a="1"/>
  <c r="Q201" i="13" s="1"/>
  <c r="Q202" i="13" a="1"/>
  <c r="Q202" i="13" s="1"/>
  <c r="Q203" i="13" a="1"/>
  <c r="Q203" i="13" s="1"/>
  <c r="Q204" i="13" a="1"/>
  <c r="Q204" i="13" s="1"/>
  <c r="Q205" i="13" a="1"/>
  <c r="Q205" i="13" s="1"/>
  <c r="Q206" i="13" a="1"/>
  <c r="Q206" i="13" s="1"/>
  <c r="Q207" i="13" a="1"/>
  <c r="Q207" i="13" s="1"/>
  <c r="Q208" i="13" a="1"/>
  <c r="Q208" i="13" s="1"/>
  <c r="Q209" i="13" a="1"/>
  <c r="Q209" i="13" s="1"/>
  <c r="Q210" i="13" a="1"/>
  <c r="Q210" i="13" s="1"/>
  <c r="Q211" i="13" a="1"/>
  <c r="Q211" i="13" s="1"/>
  <c r="Q212" i="13" a="1"/>
  <c r="Q212" i="13" s="1"/>
  <c r="Q213" i="13" a="1"/>
  <c r="Q213" i="13" s="1"/>
  <c r="Q214" i="13" a="1"/>
  <c r="Q214" i="13" s="1"/>
  <c r="Q215" i="13" a="1"/>
  <c r="Q215" i="13" s="1"/>
  <c r="Q216" i="13" a="1"/>
  <c r="Q216" i="13" s="1"/>
  <c r="Q217" i="13" a="1"/>
  <c r="Q217" i="13" s="1"/>
  <c r="Q218" i="13" a="1"/>
  <c r="Q218" i="13" s="1"/>
  <c r="Q219" i="13" a="1"/>
  <c r="Q219" i="13" s="1"/>
  <c r="Q220" i="13" a="1"/>
  <c r="Q220" i="13" s="1"/>
  <c r="Q221" i="13" a="1"/>
  <c r="Q221" i="13" s="1"/>
  <c r="Q222" i="13" a="1"/>
  <c r="Q222" i="13" s="1"/>
  <c r="Q223" i="13" a="1"/>
  <c r="Q223" i="13" s="1"/>
  <c r="Q224" i="13" a="1"/>
  <c r="Q224" i="13" s="1"/>
  <c r="Q225" i="13" a="1"/>
  <c r="Q225" i="13" s="1"/>
  <c r="Q226" i="13" a="1"/>
  <c r="Q226" i="13" s="1"/>
  <c r="Q227" i="13" a="1"/>
  <c r="Q227" i="13" s="1"/>
  <c r="Q228" i="13" a="1"/>
  <c r="Q228" i="13" s="1"/>
  <c r="Q229" i="13" a="1"/>
  <c r="Q229" i="13" s="1"/>
  <c r="Q230" i="13" a="1"/>
  <c r="Q230" i="13" s="1"/>
  <c r="Q231" i="13" a="1"/>
  <c r="Q231" i="13" s="1"/>
  <c r="Q232" i="13" a="1"/>
  <c r="Q232" i="13" s="1"/>
  <c r="Q233" i="13" a="1"/>
  <c r="Q233" i="13" s="1"/>
  <c r="Q234" i="13" a="1"/>
  <c r="Q234" i="13" s="1"/>
  <c r="Q235" i="13" a="1"/>
  <c r="Q235" i="13" s="1"/>
  <c r="Q236" i="13" a="1"/>
  <c r="Q236" i="13" s="1"/>
  <c r="Q237" i="13" a="1"/>
  <c r="Q237" i="13" s="1"/>
  <c r="Q238" i="13" a="1"/>
  <c r="Q238" i="13" s="1"/>
  <c r="Q239" i="13" a="1"/>
  <c r="Q239" i="13" s="1"/>
  <c r="Q240" i="13" a="1"/>
  <c r="Q240" i="13" s="1"/>
  <c r="Q241" i="13" a="1"/>
  <c r="Q241" i="13" s="1"/>
  <c r="Q242" i="13" a="1"/>
  <c r="Q242" i="13" s="1"/>
  <c r="Q243" i="13" a="1"/>
  <c r="Q243" i="13" s="1"/>
  <c r="Q244" i="13" a="1"/>
  <c r="Q244" i="13" s="1"/>
  <c r="Q245" i="13" a="1"/>
  <c r="Q245" i="13" s="1"/>
  <c r="Q246" i="13" a="1"/>
  <c r="Q246" i="13" s="1"/>
  <c r="Q247" i="13" a="1"/>
  <c r="Q247" i="13" s="1"/>
  <c r="Q248" i="13" a="1"/>
  <c r="Q248" i="13" s="1"/>
  <c r="Q249" i="13" a="1"/>
  <c r="Q249" i="13" s="1"/>
  <c r="Q250" i="13" a="1"/>
  <c r="Q250" i="13" s="1"/>
  <c r="Q251" i="13" a="1"/>
  <c r="Q251" i="13" s="1"/>
  <c r="Q252" i="13" a="1"/>
  <c r="Q252" i="13" s="1"/>
  <c r="Q253" i="13" a="1"/>
  <c r="Q253" i="13" s="1"/>
  <c r="Q254" i="13" a="1"/>
  <c r="Q254" i="13" s="1"/>
  <c r="Q255" i="13" a="1"/>
  <c r="Q255" i="13" s="1"/>
  <c r="Q256" i="13" a="1"/>
  <c r="Q256" i="13" s="1"/>
  <c r="Q257" i="13" a="1"/>
  <c r="Q257" i="13" s="1"/>
  <c r="Q258" i="13" a="1"/>
  <c r="Q258" i="13" s="1"/>
  <c r="Q259" i="13" a="1"/>
  <c r="Q259" i="13" s="1"/>
  <c r="P4" i="13" a="1"/>
  <c r="P4" i="13" s="1"/>
  <c r="P5" i="13" a="1"/>
  <c r="P5" i="13" s="1"/>
  <c r="P6" i="13" a="1"/>
  <c r="P6" i="13" s="1"/>
  <c r="P7" i="13" a="1"/>
  <c r="P7" i="13" s="1"/>
  <c r="P8" i="13" a="1"/>
  <c r="P8" i="13" s="1"/>
  <c r="P9" i="13" a="1"/>
  <c r="P9" i="13" s="1"/>
  <c r="P10" i="13" a="1"/>
  <c r="P10" i="13" s="1"/>
  <c r="P11" i="13" a="1"/>
  <c r="P11" i="13" s="1"/>
  <c r="P12" i="13" a="1"/>
  <c r="P12" i="13" s="1"/>
  <c r="P13" i="13" a="1"/>
  <c r="P13" i="13" s="1"/>
  <c r="P14" i="13" a="1"/>
  <c r="P14" i="13" s="1"/>
  <c r="P15" i="13" a="1"/>
  <c r="P15" i="13" s="1"/>
  <c r="P16" i="13" a="1"/>
  <c r="P16" i="13" s="1"/>
  <c r="P17" i="13" a="1"/>
  <c r="P17" i="13" s="1"/>
  <c r="P18" i="13" a="1"/>
  <c r="P18" i="13" s="1"/>
  <c r="P19" i="13" a="1"/>
  <c r="P19" i="13" s="1"/>
  <c r="P20" i="13" a="1"/>
  <c r="P20" i="13" s="1"/>
  <c r="P21" i="13" a="1"/>
  <c r="P21" i="13" s="1"/>
  <c r="P22" i="13" a="1"/>
  <c r="P22" i="13" s="1"/>
  <c r="P23" i="13" a="1"/>
  <c r="P23" i="13" s="1"/>
  <c r="P24" i="13" a="1"/>
  <c r="P24" i="13" s="1"/>
  <c r="P25" i="13" a="1"/>
  <c r="P25" i="13" s="1"/>
  <c r="P26" i="13" a="1"/>
  <c r="P26" i="13" s="1"/>
  <c r="P27" i="13" a="1"/>
  <c r="P27" i="13" s="1"/>
  <c r="P28" i="13" a="1"/>
  <c r="P28" i="13" s="1"/>
  <c r="P29" i="13" a="1"/>
  <c r="P29" i="13" s="1"/>
  <c r="P30" i="13" a="1"/>
  <c r="P30" i="13" s="1"/>
  <c r="P31" i="13" a="1"/>
  <c r="P31" i="13" s="1"/>
  <c r="P32" i="13" a="1"/>
  <c r="P32" i="13" s="1"/>
  <c r="P33" i="13" a="1"/>
  <c r="P33" i="13" s="1"/>
  <c r="P34" i="13" a="1"/>
  <c r="P34" i="13" s="1"/>
  <c r="P35" i="13" a="1"/>
  <c r="P35" i="13" s="1"/>
  <c r="P36" i="13" a="1"/>
  <c r="P36" i="13" s="1"/>
  <c r="P37" i="13" a="1"/>
  <c r="P37" i="13" s="1"/>
  <c r="P38" i="13" a="1"/>
  <c r="P38" i="13" s="1"/>
  <c r="P39" i="13" a="1"/>
  <c r="P39" i="13" s="1"/>
  <c r="P40" i="13" a="1"/>
  <c r="P40" i="13" s="1"/>
  <c r="P41" i="13" a="1"/>
  <c r="P41" i="13" s="1"/>
  <c r="P42" i="13" a="1"/>
  <c r="P42" i="13" s="1"/>
  <c r="P43" i="13" a="1"/>
  <c r="P43" i="13" s="1"/>
  <c r="P44" i="13" a="1"/>
  <c r="P44" i="13" s="1"/>
  <c r="P45" i="13" a="1"/>
  <c r="P45" i="13" s="1"/>
  <c r="P46" i="13" a="1"/>
  <c r="P46" i="13" s="1"/>
  <c r="P47" i="13" a="1"/>
  <c r="P47" i="13" s="1"/>
  <c r="P48" i="13" a="1"/>
  <c r="P48" i="13" s="1"/>
  <c r="P49" i="13" a="1"/>
  <c r="P49" i="13" s="1"/>
  <c r="P50" i="13" a="1"/>
  <c r="P50" i="13" s="1"/>
  <c r="P51" i="13" a="1"/>
  <c r="P51" i="13" s="1"/>
  <c r="P52" i="13" a="1"/>
  <c r="P52" i="13" s="1"/>
  <c r="P53" i="13" a="1"/>
  <c r="P53" i="13" s="1"/>
  <c r="P54" i="13" a="1"/>
  <c r="P54" i="13" s="1"/>
  <c r="P55" i="13" a="1"/>
  <c r="P55" i="13" s="1"/>
  <c r="P56" i="13" a="1"/>
  <c r="P56" i="13" s="1"/>
  <c r="P57" i="13" a="1"/>
  <c r="P57" i="13" s="1"/>
  <c r="P58" i="13" a="1"/>
  <c r="P58" i="13" s="1"/>
  <c r="P59" i="13" a="1"/>
  <c r="P59" i="13" s="1"/>
  <c r="P60" i="13" a="1"/>
  <c r="P60" i="13" s="1"/>
  <c r="P61" i="13" a="1"/>
  <c r="P61" i="13" s="1"/>
  <c r="P62" i="13" a="1"/>
  <c r="P62" i="13" s="1"/>
  <c r="P63" i="13" a="1"/>
  <c r="P63" i="13" s="1"/>
  <c r="P64" i="13" a="1"/>
  <c r="P64" i="13" s="1"/>
  <c r="P65" i="13" a="1"/>
  <c r="P65" i="13" s="1"/>
  <c r="P66" i="13" a="1"/>
  <c r="P66" i="13" s="1"/>
  <c r="P67" i="13" a="1"/>
  <c r="P67" i="13" s="1"/>
  <c r="P68" i="13" a="1"/>
  <c r="P68" i="13" s="1"/>
  <c r="P69" i="13" a="1"/>
  <c r="P69" i="13" s="1"/>
  <c r="P70" i="13" a="1"/>
  <c r="P70" i="13" s="1"/>
  <c r="P71" i="13" a="1"/>
  <c r="P71" i="13" s="1"/>
  <c r="P72" i="13" a="1"/>
  <c r="P72" i="13" s="1"/>
  <c r="P73" i="13" a="1"/>
  <c r="P73" i="13" s="1"/>
  <c r="P74" i="13" a="1"/>
  <c r="P74" i="13" s="1"/>
  <c r="P75" i="13" a="1"/>
  <c r="P75" i="13" s="1"/>
  <c r="P76" i="13" a="1"/>
  <c r="P76" i="13" s="1"/>
  <c r="P77" i="13" a="1"/>
  <c r="P77" i="13" s="1"/>
  <c r="P78" i="13" a="1"/>
  <c r="P78" i="13" s="1"/>
  <c r="P79" i="13" a="1"/>
  <c r="P79" i="13" s="1"/>
  <c r="P80" i="13" a="1"/>
  <c r="P80" i="13" s="1"/>
  <c r="P81" i="13" a="1"/>
  <c r="P81" i="13" s="1"/>
  <c r="P82" i="13" a="1"/>
  <c r="P82" i="13" s="1"/>
  <c r="P83" i="13" a="1"/>
  <c r="P83" i="13" s="1"/>
  <c r="P84" i="13" a="1"/>
  <c r="P84" i="13" s="1"/>
  <c r="P85" i="13" a="1"/>
  <c r="P85" i="13" s="1"/>
  <c r="P86" i="13" a="1"/>
  <c r="P86" i="13" s="1"/>
  <c r="P87" i="13" a="1"/>
  <c r="P87" i="13" s="1"/>
  <c r="P88" i="13" a="1"/>
  <c r="P88" i="13" s="1"/>
  <c r="P89" i="13" a="1"/>
  <c r="P89" i="13" s="1"/>
  <c r="P90" i="13" a="1"/>
  <c r="P90" i="13" s="1"/>
  <c r="P91" i="13" a="1"/>
  <c r="P91" i="13" s="1"/>
  <c r="P92" i="13" a="1"/>
  <c r="P92" i="13" s="1"/>
  <c r="P93" i="13" a="1"/>
  <c r="P93" i="13" s="1"/>
  <c r="P94" i="13" a="1"/>
  <c r="P94" i="13" s="1"/>
  <c r="P95" i="13" a="1"/>
  <c r="P95" i="13" s="1"/>
  <c r="P96" i="13" a="1"/>
  <c r="P96" i="13" s="1"/>
  <c r="P97" i="13" a="1"/>
  <c r="P97" i="13" s="1"/>
  <c r="P98" i="13" a="1"/>
  <c r="P98" i="13" s="1"/>
  <c r="P99" i="13" a="1"/>
  <c r="P99" i="13" s="1"/>
  <c r="P100" i="13" a="1"/>
  <c r="P100" i="13" s="1"/>
  <c r="P101" i="13" a="1"/>
  <c r="P101" i="13" s="1"/>
  <c r="P102" i="13" a="1"/>
  <c r="P102" i="13" s="1"/>
  <c r="P103" i="13" a="1"/>
  <c r="P103" i="13" s="1"/>
  <c r="P104" i="13" a="1"/>
  <c r="P104" i="13" s="1"/>
  <c r="P105" i="13" a="1"/>
  <c r="P105" i="13" s="1"/>
  <c r="P106" i="13" a="1"/>
  <c r="P106" i="13" s="1"/>
  <c r="P107" i="13" a="1"/>
  <c r="P107" i="13" s="1"/>
  <c r="P108" i="13" a="1"/>
  <c r="P108" i="13" s="1"/>
  <c r="P109" i="13" a="1"/>
  <c r="P109" i="13" s="1"/>
  <c r="P110" i="13" a="1"/>
  <c r="P110" i="13" s="1"/>
  <c r="P111" i="13" a="1"/>
  <c r="P111" i="13" s="1"/>
  <c r="P112" i="13" a="1"/>
  <c r="P112" i="13" s="1"/>
  <c r="P113" i="13" a="1"/>
  <c r="P113" i="13" s="1"/>
  <c r="P114" i="13" a="1"/>
  <c r="P114" i="13" s="1"/>
  <c r="P115" i="13" a="1"/>
  <c r="P115" i="13" s="1"/>
  <c r="P116" i="13" a="1"/>
  <c r="P116" i="13" s="1"/>
  <c r="P117" i="13" a="1"/>
  <c r="P117" i="13" s="1"/>
  <c r="P118" i="13" a="1"/>
  <c r="P118" i="13" s="1"/>
  <c r="P119" i="13" a="1"/>
  <c r="P119" i="13" s="1"/>
  <c r="P120" i="13" a="1"/>
  <c r="P120" i="13" s="1"/>
  <c r="P121" i="13" a="1"/>
  <c r="P121" i="13" s="1"/>
  <c r="P122" i="13" a="1"/>
  <c r="P122" i="13" s="1"/>
  <c r="P123" i="13" a="1"/>
  <c r="P123" i="13" s="1"/>
  <c r="P124" i="13" a="1"/>
  <c r="P124" i="13" s="1"/>
  <c r="P125" i="13" a="1"/>
  <c r="P125" i="13" s="1"/>
  <c r="P126" i="13" a="1"/>
  <c r="P126" i="13" s="1"/>
  <c r="P127" i="13" a="1"/>
  <c r="P127" i="13" s="1"/>
  <c r="P128" i="13" a="1"/>
  <c r="P128" i="13" s="1"/>
  <c r="P129" i="13" a="1"/>
  <c r="P129" i="13" s="1"/>
  <c r="P130" i="13" a="1"/>
  <c r="P130" i="13" s="1"/>
  <c r="P131" i="13" a="1"/>
  <c r="P131" i="13" s="1"/>
  <c r="P132" i="13" a="1"/>
  <c r="P132" i="13" s="1"/>
  <c r="P133" i="13" a="1"/>
  <c r="P133" i="13" s="1"/>
  <c r="P134" i="13" a="1"/>
  <c r="P134" i="13" s="1"/>
  <c r="P135" i="13" a="1"/>
  <c r="P135" i="13" s="1"/>
  <c r="P136" i="13" a="1"/>
  <c r="P136" i="13" s="1"/>
  <c r="P137" i="13" a="1"/>
  <c r="P137" i="13" s="1"/>
  <c r="P138" i="13" a="1"/>
  <c r="P138" i="13" s="1"/>
  <c r="P139" i="13" a="1"/>
  <c r="P139" i="13" s="1"/>
  <c r="P140" i="13" a="1"/>
  <c r="P140" i="13" s="1"/>
  <c r="P141" i="13" a="1"/>
  <c r="P141" i="13" s="1"/>
  <c r="P142" i="13" a="1"/>
  <c r="P142" i="13" s="1"/>
  <c r="P143" i="13" a="1"/>
  <c r="P143" i="13" s="1"/>
  <c r="P144" i="13" a="1"/>
  <c r="P144" i="13" s="1"/>
  <c r="P145" i="13" a="1"/>
  <c r="P145" i="13" s="1"/>
  <c r="P146" i="13" a="1"/>
  <c r="P146" i="13" s="1"/>
  <c r="P147" i="13" a="1"/>
  <c r="P147" i="13" s="1"/>
  <c r="P148" i="13" a="1"/>
  <c r="P148" i="13" s="1"/>
  <c r="P149" i="13" a="1"/>
  <c r="P149" i="13" s="1"/>
  <c r="P150" i="13" a="1"/>
  <c r="P150" i="13" s="1"/>
  <c r="P151" i="13" a="1"/>
  <c r="P151" i="13" s="1"/>
  <c r="P152" i="13" a="1"/>
  <c r="P152" i="13" s="1"/>
  <c r="P153" i="13" a="1"/>
  <c r="P153" i="13" s="1"/>
  <c r="P154" i="13" a="1"/>
  <c r="P154" i="13" s="1"/>
  <c r="P155" i="13" a="1"/>
  <c r="P155" i="13" s="1"/>
  <c r="P156" i="13" a="1"/>
  <c r="P156" i="13" s="1"/>
  <c r="P157" i="13" a="1"/>
  <c r="P157" i="13" s="1"/>
  <c r="P158" i="13" a="1"/>
  <c r="P158" i="13" s="1"/>
  <c r="P159" i="13" a="1"/>
  <c r="P159" i="13" s="1"/>
  <c r="P160" i="13" a="1"/>
  <c r="P160" i="13" s="1"/>
  <c r="P161" i="13" a="1"/>
  <c r="P161" i="13" s="1"/>
  <c r="P162" i="13" a="1"/>
  <c r="P162" i="13" s="1"/>
  <c r="P163" i="13" a="1"/>
  <c r="P163" i="13" s="1"/>
  <c r="P164" i="13" a="1"/>
  <c r="P164" i="13" s="1"/>
  <c r="P165" i="13" a="1"/>
  <c r="P165" i="13" s="1"/>
  <c r="P166" i="13" a="1"/>
  <c r="P166" i="13" s="1"/>
  <c r="P167" i="13" a="1"/>
  <c r="P167" i="13" s="1"/>
  <c r="P168" i="13" a="1"/>
  <c r="P168" i="13" s="1"/>
  <c r="P169" i="13" a="1"/>
  <c r="P169" i="13" s="1"/>
  <c r="P170" i="13" a="1"/>
  <c r="P170" i="13" s="1"/>
  <c r="P171" i="13" a="1"/>
  <c r="P171" i="13" s="1"/>
  <c r="P172" i="13" a="1"/>
  <c r="P172" i="13" s="1"/>
  <c r="P173" i="13" a="1"/>
  <c r="P173" i="13" s="1"/>
  <c r="P174" i="13" a="1"/>
  <c r="P174" i="13" s="1"/>
  <c r="P175" i="13" a="1"/>
  <c r="P175" i="13" s="1"/>
  <c r="P176" i="13" a="1"/>
  <c r="P176" i="13" s="1"/>
  <c r="P177" i="13" a="1"/>
  <c r="P177" i="13" s="1"/>
  <c r="P178" i="13" a="1"/>
  <c r="P178" i="13" s="1"/>
  <c r="P179" i="13" a="1"/>
  <c r="P179" i="13" s="1"/>
  <c r="P180" i="13" a="1"/>
  <c r="P180" i="13" s="1"/>
  <c r="P181" i="13" a="1"/>
  <c r="P181" i="13" s="1"/>
  <c r="P182" i="13" a="1"/>
  <c r="P182" i="13" s="1"/>
  <c r="P183" i="13" a="1"/>
  <c r="P183" i="13" s="1"/>
  <c r="P184" i="13" a="1"/>
  <c r="P184" i="13" s="1"/>
  <c r="P185" i="13" a="1"/>
  <c r="P185" i="13" s="1"/>
  <c r="P186" i="13" a="1"/>
  <c r="P186" i="13" s="1"/>
  <c r="P187" i="13" a="1"/>
  <c r="P187" i="13" s="1"/>
  <c r="P188" i="13" a="1"/>
  <c r="P188" i="13" s="1"/>
  <c r="P189" i="13" a="1"/>
  <c r="P189" i="13" s="1"/>
  <c r="P190" i="13" a="1"/>
  <c r="P190" i="13" s="1"/>
  <c r="P191" i="13" a="1"/>
  <c r="P191" i="13" s="1"/>
  <c r="P192" i="13" a="1"/>
  <c r="P192" i="13" s="1"/>
  <c r="P193" i="13" a="1"/>
  <c r="P193" i="13" s="1"/>
  <c r="P194" i="13" a="1"/>
  <c r="P194" i="13" s="1"/>
  <c r="P195" i="13" a="1"/>
  <c r="P195" i="13" s="1"/>
  <c r="P196" i="13" a="1"/>
  <c r="P196" i="13" s="1"/>
  <c r="P197" i="13" a="1"/>
  <c r="P197" i="13" s="1"/>
  <c r="P198" i="13" a="1"/>
  <c r="P198" i="13" s="1"/>
  <c r="P199" i="13" a="1"/>
  <c r="P199" i="13" s="1"/>
  <c r="P200" i="13" a="1"/>
  <c r="P200" i="13" s="1"/>
  <c r="P201" i="13" a="1"/>
  <c r="P201" i="13" s="1"/>
  <c r="P202" i="13" a="1"/>
  <c r="P202" i="13" s="1"/>
  <c r="P203" i="13" a="1"/>
  <c r="P203" i="13" s="1"/>
  <c r="P204" i="13" a="1"/>
  <c r="P204" i="13" s="1"/>
  <c r="P205" i="13" a="1"/>
  <c r="P205" i="13" s="1"/>
  <c r="P206" i="13" a="1"/>
  <c r="P206" i="13" s="1"/>
  <c r="P207" i="13" a="1"/>
  <c r="P207" i="13" s="1"/>
  <c r="P208" i="13" a="1"/>
  <c r="P208" i="13" s="1"/>
  <c r="P209" i="13" a="1"/>
  <c r="P209" i="13" s="1"/>
  <c r="P210" i="13" a="1"/>
  <c r="P210" i="13" s="1"/>
  <c r="P211" i="13" a="1"/>
  <c r="P211" i="13" s="1"/>
  <c r="P212" i="13" a="1"/>
  <c r="P212" i="13" s="1"/>
  <c r="P213" i="13" a="1"/>
  <c r="P213" i="13" s="1"/>
  <c r="P214" i="13" a="1"/>
  <c r="P214" i="13" s="1"/>
  <c r="P215" i="13" a="1"/>
  <c r="P215" i="13" s="1"/>
  <c r="P216" i="13" a="1"/>
  <c r="P216" i="13" s="1"/>
  <c r="P217" i="13" a="1"/>
  <c r="P217" i="13" s="1"/>
  <c r="P218" i="13" a="1"/>
  <c r="P218" i="13" s="1"/>
  <c r="P219" i="13" a="1"/>
  <c r="P219" i="13" s="1"/>
  <c r="P220" i="13" a="1"/>
  <c r="P220" i="13" s="1"/>
  <c r="P221" i="13" a="1"/>
  <c r="P221" i="13" s="1"/>
  <c r="P222" i="13" a="1"/>
  <c r="P222" i="13" s="1"/>
  <c r="P223" i="13" a="1"/>
  <c r="P223" i="13" s="1"/>
  <c r="P224" i="13" a="1"/>
  <c r="P224" i="13" s="1"/>
  <c r="P225" i="13" a="1"/>
  <c r="P225" i="13" s="1"/>
  <c r="P226" i="13" a="1"/>
  <c r="P226" i="13" s="1"/>
  <c r="P227" i="13" a="1"/>
  <c r="P227" i="13" s="1"/>
  <c r="P228" i="13" a="1"/>
  <c r="P228" i="13" s="1"/>
  <c r="P229" i="13" a="1"/>
  <c r="P229" i="13" s="1"/>
  <c r="P230" i="13" a="1"/>
  <c r="P230" i="13" s="1"/>
  <c r="P231" i="13" a="1"/>
  <c r="P231" i="13" s="1"/>
  <c r="P232" i="13" a="1"/>
  <c r="P232" i="13" s="1"/>
  <c r="P233" i="13" a="1"/>
  <c r="P233" i="13" s="1"/>
  <c r="P234" i="13" a="1"/>
  <c r="P234" i="13" s="1"/>
  <c r="P235" i="13" a="1"/>
  <c r="P235" i="13" s="1"/>
  <c r="P236" i="13" a="1"/>
  <c r="P236" i="13" s="1"/>
  <c r="P237" i="13" a="1"/>
  <c r="P237" i="13" s="1"/>
  <c r="P238" i="13" a="1"/>
  <c r="P238" i="13" s="1"/>
  <c r="P239" i="13" a="1"/>
  <c r="P239" i="13" s="1"/>
  <c r="P240" i="13" a="1"/>
  <c r="P240" i="13" s="1"/>
  <c r="P241" i="13" a="1"/>
  <c r="P241" i="13" s="1"/>
  <c r="P242" i="13" a="1"/>
  <c r="P242" i="13" s="1"/>
  <c r="P243" i="13" a="1"/>
  <c r="P243" i="13" s="1"/>
  <c r="P244" i="13" a="1"/>
  <c r="P244" i="13" s="1"/>
  <c r="P245" i="13" a="1"/>
  <c r="P245" i="13" s="1"/>
  <c r="P246" i="13" a="1"/>
  <c r="P246" i="13" s="1"/>
  <c r="P247" i="13" a="1"/>
  <c r="P247" i="13" s="1"/>
  <c r="P248" i="13" a="1"/>
  <c r="P248" i="13" s="1"/>
  <c r="P249" i="13" a="1"/>
  <c r="P249" i="13" s="1"/>
  <c r="P250" i="13" a="1"/>
  <c r="P250" i="13" s="1"/>
  <c r="P251" i="13" a="1"/>
  <c r="P251" i="13" s="1"/>
  <c r="P252" i="13" a="1"/>
  <c r="P252" i="13" s="1"/>
  <c r="P253" i="13" a="1"/>
  <c r="P253" i="13" s="1"/>
  <c r="P254" i="13" a="1"/>
  <c r="P254" i="13" s="1"/>
  <c r="P255" i="13" a="1"/>
  <c r="P255" i="13" s="1"/>
  <c r="P256" i="13" a="1"/>
  <c r="P256" i="13" s="1"/>
  <c r="P257" i="13" a="1"/>
  <c r="P257" i="13" s="1"/>
  <c r="P258" i="13" a="1"/>
  <c r="P258" i="13" s="1"/>
  <c r="P259" i="13" a="1"/>
  <c r="P259" i="13" s="1"/>
  <c r="O4" i="13" a="1"/>
  <c r="O4" i="13" s="1"/>
  <c r="O5" i="13" a="1"/>
  <c r="O5" i="13" s="1"/>
  <c r="O6" i="13" a="1"/>
  <c r="O6" i="13" s="1"/>
  <c r="O7" i="13" a="1"/>
  <c r="O7" i="13" s="1"/>
  <c r="O8" i="13" a="1"/>
  <c r="O8" i="13" s="1"/>
  <c r="O9" i="13" a="1"/>
  <c r="O9" i="13" s="1"/>
  <c r="O10" i="13" a="1"/>
  <c r="O10" i="13" s="1"/>
  <c r="O11" i="13" a="1"/>
  <c r="O11" i="13" s="1"/>
  <c r="O12" i="13" a="1"/>
  <c r="O12" i="13" s="1"/>
  <c r="O13" i="13" a="1"/>
  <c r="O13" i="13" s="1"/>
  <c r="O14" i="13" a="1"/>
  <c r="O14" i="13" s="1"/>
  <c r="O15" i="13" a="1"/>
  <c r="O15" i="13" s="1"/>
  <c r="O16" i="13" a="1"/>
  <c r="O16" i="13" s="1"/>
  <c r="O17" i="13" a="1"/>
  <c r="O17" i="13" s="1"/>
  <c r="O18" i="13" a="1"/>
  <c r="O18" i="13" s="1"/>
  <c r="O19" i="13" a="1"/>
  <c r="O19" i="13" s="1"/>
  <c r="O20" i="13" a="1"/>
  <c r="O20" i="13" s="1"/>
  <c r="O21" i="13" a="1"/>
  <c r="O21" i="13" s="1"/>
  <c r="O22" i="13" a="1"/>
  <c r="O22" i="13" s="1"/>
  <c r="O23" i="13" a="1"/>
  <c r="O23" i="13" s="1"/>
  <c r="O24" i="13" a="1"/>
  <c r="O24" i="13" s="1"/>
  <c r="O25" i="13" a="1"/>
  <c r="O25" i="13" s="1"/>
  <c r="O26" i="13" a="1"/>
  <c r="O26" i="13" s="1"/>
  <c r="O27" i="13" a="1"/>
  <c r="O27" i="13" s="1"/>
  <c r="O28" i="13" a="1"/>
  <c r="O28" i="13" s="1"/>
  <c r="O29" i="13" a="1"/>
  <c r="O29" i="13" s="1"/>
  <c r="O30" i="13" a="1"/>
  <c r="O30" i="13" s="1"/>
  <c r="O31" i="13" a="1"/>
  <c r="O31" i="13" s="1"/>
  <c r="O32" i="13" a="1"/>
  <c r="O32" i="13" s="1"/>
  <c r="O33" i="13" a="1"/>
  <c r="O33" i="13" s="1"/>
  <c r="O34" i="13" a="1"/>
  <c r="O34" i="13" s="1"/>
  <c r="O35" i="13" a="1"/>
  <c r="O35" i="13" s="1"/>
  <c r="O36" i="13" a="1"/>
  <c r="O36" i="13" s="1"/>
  <c r="O37" i="13" a="1"/>
  <c r="O37" i="13" s="1"/>
  <c r="O38" i="13" a="1"/>
  <c r="O38" i="13" s="1"/>
  <c r="O39" i="13" a="1"/>
  <c r="O39" i="13" s="1"/>
  <c r="O40" i="13" a="1"/>
  <c r="O40" i="13" s="1"/>
  <c r="O41" i="13" a="1"/>
  <c r="O41" i="13" s="1"/>
  <c r="O42" i="13" a="1"/>
  <c r="O42" i="13" s="1"/>
  <c r="O43" i="13" a="1"/>
  <c r="O43" i="13" s="1"/>
  <c r="O44" i="13" a="1"/>
  <c r="O44" i="13" s="1"/>
  <c r="O45" i="13" a="1"/>
  <c r="O45" i="13" s="1"/>
  <c r="O46" i="13" a="1"/>
  <c r="O46" i="13" s="1"/>
  <c r="O47" i="13" a="1"/>
  <c r="O47" i="13" s="1"/>
  <c r="O48" i="13" a="1"/>
  <c r="O48" i="13" s="1"/>
  <c r="O49" i="13" a="1"/>
  <c r="O49" i="13" s="1"/>
  <c r="O50" i="13" a="1"/>
  <c r="O50" i="13" s="1"/>
  <c r="O51" i="13" a="1"/>
  <c r="O51" i="13" s="1"/>
  <c r="O52" i="13" a="1"/>
  <c r="O52" i="13" s="1"/>
  <c r="O53" i="13" a="1"/>
  <c r="O53" i="13" s="1"/>
  <c r="O54" i="13" a="1"/>
  <c r="O54" i="13" s="1"/>
  <c r="O55" i="13" a="1"/>
  <c r="O55" i="13" s="1"/>
  <c r="O56" i="13" a="1"/>
  <c r="O56" i="13" s="1"/>
  <c r="O57" i="13" a="1"/>
  <c r="O57" i="13" s="1"/>
  <c r="O58" i="13" a="1"/>
  <c r="O58" i="13" s="1"/>
  <c r="O59" i="13" a="1"/>
  <c r="O59" i="13" s="1"/>
  <c r="O60" i="13" a="1"/>
  <c r="O60" i="13" s="1"/>
  <c r="O61" i="13" a="1"/>
  <c r="O61" i="13" s="1"/>
  <c r="O62" i="13" a="1"/>
  <c r="O62" i="13" s="1"/>
  <c r="O63" i="13" a="1"/>
  <c r="O63" i="13" s="1"/>
  <c r="O64" i="13" a="1"/>
  <c r="O64" i="13" s="1"/>
  <c r="O65" i="13" a="1"/>
  <c r="O65" i="13" s="1"/>
  <c r="O66" i="13" a="1"/>
  <c r="O66" i="13" s="1"/>
  <c r="O67" i="13" a="1"/>
  <c r="O67" i="13" s="1"/>
  <c r="O68" i="13" a="1"/>
  <c r="O68" i="13" s="1"/>
  <c r="O69" i="13" a="1"/>
  <c r="O69" i="13" s="1"/>
  <c r="O70" i="13" a="1"/>
  <c r="O70" i="13" s="1"/>
  <c r="O71" i="13" a="1"/>
  <c r="O71" i="13" s="1"/>
  <c r="O72" i="13" a="1"/>
  <c r="O72" i="13" s="1"/>
  <c r="O73" i="13" a="1"/>
  <c r="O73" i="13" s="1"/>
  <c r="O74" i="13" a="1"/>
  <c r="O74" i="13" s="1"/>
  <c r="O75" i="13" a="1"/>
  <c r="O75" i="13" s="1"/>
  <c r="O76" i="13" a="1"/>
  <c r="O76" i="13" s="1"/>
  <c r="O77" i="13" a="1"/>
  <c r="O77" i="13" s="1"/>
  <c r="O78" i="13" a="1"/>
  <c r="O78" i="13" s="1"/>
  <c r="O79" i="13" a="1"/>
  <c r="O79" i="13" s="1"/>
  <c r="O80" i="13" a="1"/>
  <c r="O80" i="13" s="1"/>
  <c r="O81" i="13" a="1"/>
  <c r="O81" i="13" s="1"/>
  <c r="O82" i="13" a="1"/>
  <c r="O82" i="13" s="1"/>
  <c r="O83" i="13" a="1"/>
  <c r="O83" i="13" s="1"/>
  <c r="O84" i="13" a="1"/>
  <c r="O84" i="13" s="1"/>
  <c r="O85" i="13" a="1"/>
  <c r="O85" i="13" s="1"/>
  <c r="O86" i="13" a="1"/>
  <c r="O86" i="13" s="1"/>
  <c r="O87" i="13" a="1"/>
  <c r="O87" i="13" s="1"/>
  <c r="O88" i="13" a="1"/>
  <c r="O88" i="13" s="1"/>
  <c r="O89" i="13" a="1"/>
  <c r="O89" i="13" s="1"/>
  <c r="O90" i="13" a="1"/>
  <c r="O90" i="13" s="1"/>
  <c r="O91" i="13" a="1"/>
  <c r="O91" i="13" s="1"/>
  <c r="O92" i="13" a="1"/>
  <c r="O92" i="13" s="1"/>
  <c r="O93" i="13" a="1"/>
  <c r="O93" i="13" s="1"/>
  <c r="O94" i="13" a="1"/>
  <c r="O94" i="13" s="1"/>
  <c r="O95" i="13" a="1"/>
  <c r="O95" i="13" s="1"/>
  <c r="O96" i="13" a="1"/>
  <c r="O96" i="13" s="1"/>
  <c r="O97" i="13" a="1"/>
  <c r="O97" i="13" s="1"/>
  <c r="O98" i="13" a="1"/>
  <c r="O98" i="13" s="1"/>
  <c r="O99" i="13" a="1"/>
  <c r="O99" i="13" s="1"/>
  <c r="O100" i="13" a="1"/>
  <c r="O100" i="13" s="1"/>
  <c r="O101" i="13" a="1"/>
  <c r="O101" i="13" s="1"/>
  <c r="O102" i="13" a="1"/>
  <c r="O102" i="13" s="1"/>
  <c r="O103" i="13" a="1"/>
  <c r="O103" i="13" s="1"/>
  <c r="O104" i="13" a="1"/>
  <c r="O104" i="13" s="1"/>
  <c r="O105" i="13" a="1"/>
  <c r="O105" i="13" s="1"/>
  <c r="O106" i="13" a="1"/>
  <c r="O106" i="13" s="1"/>
  <c r="O107" i="13" a="1"/>
  <c r="O107" i="13" s="1"/>
  <c r="O108" i="13" a="1"/>
  <c r="O108" i="13" s="1"/>
  <c r="O109" i="13" a="1"/>
  <c r="O109" i="13" s="1"/>
  <c r="O110" i="13" a="1"/>
  <c r="O110" i="13" s="1"/>
  <c r="O111" i="13" a="1"/>
  <c r="O111" i="13" s="1"/>
  <c r="O112" i="13" a="1"/>
  <c r="O112" i="13" s="1"/>
  <c r="O113" i="13" a="1"/>
  <c r="O113" i="13" s="1"/>
  <c r="O114" i="13" a="1"/>
  <c r="O114" i="13" s="1"/>
  <c r="O115" i="13" a="1"/>
  <c r="O115" i="13" s="1"/>
  <c r="O116" i="13" a="1"/>
  <c r="O116" i="13" s="1"/>
  <c r="O117" i="13" a="1"/>
  <c r="O117" i="13" s="1"/>
  <c r="O118" i="13" a="1"/>
  <c r="O118" i="13" s="1"/>
  <c r="O119" i="13" a="1"/>
  <c r="O119" i="13" s="1"/>
  <c r="O120" i="13" a="1"/>
  <c r="O120" i="13" s="1"/>
  <c r="O121" i="13" a="1"/>
  <c r="O121" i="13" s="1"/>
  <c r="O122" i="13" a="1"/>
  <c r="O122" i="13" s="1"/>
  <c r="O123" i="13" a="1"/>
  <c r="O123" i="13" s="1"/>
  <c r="O124" i="13" a="1"/>
  <c r="O124" i="13" s="1"/>
  <c r="O125" i="13" a="1"/>
  <c r="O125" i="13" s="1"/>
  <c r="O126" i="13" a="1"/>
  <c r="O126" i="13" s="1"/>
  <c r="O127" i="13" a="1"/>
  <c r="O127" i="13" s="1"/>
  <c r="O128" i="13" a="1"/>
  <c r="O128" i="13" s="1"/>
  <c r="O129" i="13" a="1"/>
  <c r="O129" i="13" s="1"/>
  <c r="O130" i="13" a="1"/>
  <c r="O130" i="13" s="1"/>
  <c r="O131" i="13" a="1"/>
  <c r="O131" i="13" s="1"/>
  <c r="O132" i="13" a="1"/>
  <c r="O132" i="13" s="1"/>
  <c r="O133" i="13" a="1"/>
  <c r="O133" i="13" s="1"/>
  <c r="O134" i="13" a="1"/>
  <c r="O134" i="13" s="1"/>
  <c r="O135" i="13" a="1"/>
  <c r="O135" i="13" s="1"/>
  <c r="O136" i="13" a="1"/>
  <c r="O136" i="13" s="1"/>
  <c r="O137" i="13" a="1"/>
  <c r="O137" i="13" s="1"/>
  <c r="O138" i="13" a="1"/>
  <c r="O138" i="13" s="1"/>
  <c r="O139" i="13" a="1"/>
  <c r="O139" i="13" s="1"/>
  <c r="O140" i="13" a="1"/>
  <c r="O140" i="13" s="1"/>
  <c r="O141" i="13" a="1"/>
  <c r="O141" i="13" s="1"/>
  <c r="O142" i="13" a="1"/>
  <c r="O142" i="13" s="1"/>
  <c r="O143" i="13" a="1"/>
  <c r="O143" i="13" s="1"/>
  <c r="O144" i="13" a="1"/>
  <c r="O144" i="13" s="1"/>
  <c r="O145" i="13" a="1"/>
  <c r="O145" i="13" s="1"/>
  <c r="O146" i="13" a="1"/>
  <c r="O146" i="13" s="1"/>
  <c r="O147" i="13" a="1"/>
  <c r="O147" i="13" s="1"/>
  <c r="O148" i="13" a="1"/>
  <c r="O148" i="13" s="1"/>
  <c r="O149" i="13" a="1"/>
  <c r="O149" i="13" s="1"/>
  <c r="O150" i="13" a="1"/>
  <c r="O150" i="13" s="1"/>
  <c r="O151" i="13" a="1"/>
  <c r="O151" i="13" s="1"/>
  <c r="O152" i="13" a="1"/>
  <c r="O152" i="13" s="1"/>
  <c r="O153" i="13" a="1"/>
  <c r="O153" i="13" s="1"/>
  <c r="O154" i="13" a="1"/>
  <c r="O154" i="13" s="1"/>
  <c r="O155" i="13" a="1"/>
  <c r="O155" i="13" s="1"/>
  <c r="O156" i="13" a="1"/>
  <c r="O156" i="13" s="1"/>
  <c r="O157" i="13" a="1"/>
  <c r="O157" i="13" s="1"/>
  <c r="O158" i="13" a="1"/>
  <c r="O158" i="13" s="1"/>
  <c r="O159" i="13" a="1"/>
  <c r="O159" i="13" s="1"/>
  <c r="O160" i="13" a="1"/>
  <c r="O160" i="13" s="1"/>
  <c r="O161" i="13" a="1"/>
  <c r="O161" i="13" s="1"/>
  <c r="O162" i="13" a="1"/>
  <c r="O162" i="13" s="1"/>
  <c r="O163" i="13" a="1"/>
  <c r="O163" i="13" s="1"/>
  <c r="O164" i="13" a="1"/>
  <c r="O164" i="13" s="1"/>
  <c r="O165" i="13" a="1"/>
  <c r="O165" i="13" s="1"/>
  <c r="O166" i="13" a="1"/>
  <c r="O166" i="13" s="1"/>
  <c r="O167" i="13" a="1"/>
  <c r="O167" i="13" s="1"/>
  <c r="O168" i="13" a="1"/>
  <c r="O168" i="13" s="1"/>
  <c r="O169" i="13" a="1"/>
  <c r="O169" i="13" s="1"/>
  <c r="O170" i="13" a="1"/>
  <c r="O170" i="13" s="1"/>
  <c r="O171" i="13" a="1"/>
  <c r="O171" i="13" s="1"/>
  <c r="O172" i="13" a="1"/>
  <c r="O172" i="13" s="1"/>
  <c r="O173" i="13" a="1"/>
  <c r="O173" i="13" s="1"/>
  <c r="O174" i="13" a="1"/>
  <c r="O174" i="13" s="1"/>
  <c r="O175" i="13" a="1"/>
  <c r="O175" i="13" s="1"/>
  <c r="O176" i="13" a="1"/>
  <c r="O176" i="13" s="1"/>
  <c r="O177" i="13" a="1"/>
  <c r="O177" i="13" s="1"/>
  <c r="O178" i="13" a="1"/>
  <c r="O178" i="13" s="1"/>
  <c r="O179" i="13" a="1"/>
  <c r="O179" i="13" s="1"/>
  <c r="O180" i="13" a="1"/>
  <c r="O180" i="13" s="1"/>
  <c r="O181" i="13" a="1"/>
  <c r="O181" i="13" s="1"/>
  <c r="O182" i="13" a="1"/>
  <c r="O182" i="13" s="1"/>
  <c r="O183" i="13" a="1"/>
  <c r="O183" i="13" s="1"/>
  <c r="O184" i="13" a="1"/>
  <c r="O184" i="13" s="1"/>
  <c r="O185" i="13" a="1"/>
  <c r="O185" i="13" s="1"/>
  <c r="O186" i="13" a="1"/>
  <c r="O186" i="13" s="1"/>
  <c r="O187" i="13" a="1"/>
  <c r="O187" i="13" s="1"/>
  <c r="O188" i="13" a="1"/>
  <c r="O188" i="13" s="1"/>
  <c r="O189" i="13" a="1"/>
  <c r="O189" i="13" s="1"/>
  <c r="O190" i="13" a="1"/>
  <c r="O190" i="13" s="1"/>
  <c r="O191" i="13" a="1"/>
  <c r="O191" i="13" s="1"/>
  <c r="O192" i="13" a="1"/>
  <c r="O192" i="13" s="1"/>
  <c r="O193" i="13" a="1"/>
  <c r="O193" i="13" s="1"/>
  <c r="O194" i="13" a="1"/>
  <c r="O194" i="13" s="1"/>
  <c r="O195" i="13" a="1"/>
  <c r="O195" i="13" s="1"/>
  <c r="O196" i="13" a="1"/>
  <c r="O196" i="13" s="1"/>
  <c r="O197" i="13" a="1"/>
  <c r="O197" i="13" s="1"/>
  <c r="O198" i="13" a="1"/>
  <c r="O198" i="13" s="1"/>
  <c r="O199" i="13" a="1"/>
  <c r="O199" i="13" s="1"/>
  <c r="O200" i="13" a="1"/>
  <c r="O200" i="13" s="1"/>
  <c r="O201" i="13" a="1"/>
  <c r="O201" i="13" s="1"/>
  <c r="O202" i="13" a="1"/>
  <c r="O202" i="13" s="1"/>
  <c r="O203" i="13" a="1"/>
  <c r="O203" i="13" s="1"/>
  <c r="O204" i="13" a="1"/>
  <c r="O204" i="13" s="1"/>
  <c r="O205" i="13" a="1"/>
  <c r="O205" i="13" s="1"/>
  <c r="O206" i="13" a="1"/>
  <c r="O206" i="13" s="1"/>
  <c r="O207" i="13" a="1"/>
  <c r="O207" i="13" s="1"/>
  <c r="O208" i="13" a="1"/>
  <c r="O208" i="13" s="1"/>
  <c r="O209" i="13" a="1"/>
  <c r="O209" i="13" s="1"/>
  <c r="O210" i="13" a="1"/>
  <c r="O210" i="13" s="1"/>
  <c r="O211" i="13" a="1"/>
  <c r="O211" i="13" s="1"/>
  <c r="O212" i="13" a="1"/>
  <c r="O212" i="13" s="1"/>
  <c r="O213" i="13" a="1"/>
  <c r="O213" i="13" s="1"/>
  <c r="O214" i="13" a="1"/>
  <c r="O214" i="13" s="1"/>
  <c r="O215" i="13" a="1"/>
  <c r="O215" i="13" s="1"/>
  <c r="O216" i="13" a="1"/>
  <c r="O216" i="13" s="1"/>
  <c r="O217" i="13" a="1"/>
  <c r="O217" i="13" s="1"/>
  <c r="O218" i="13" a="1"/>
  <c r="O218" i="13" s="1"/>
  <c r="O219" i="13" a="1"/>
  <c r="O219" i="13" s="1"/>
  <c r="O220" i="13" a="1"/>
  <c r="O220" i="13" s="1"/>
  <c r="O221" i="13" a="1"/>
  <c r="O221" i="13" s="1"/>
  <c r="O222" i="13" a="1"/>
  <c r="O222" i="13" s="1"/>
  <c r="O223" i="13" a="1"/>
  <c r="O223" i="13" s="1"/>
  <c r="O224" i="13" a="1"/>
  <c r="O224" i="13" s="1"/>
  <c r="O225" i="13" a="1"/>
  <c r="O225" i="13" s="1"/>
  <c r="O226" i="13" a="1"/>
  <c r="O226" i="13" s="1"/>
  <c r="O227" i="13" a="1"/>
  <c r="O227" i="13" s="1"/>
  <c r="O228" i="13" a="1"/>
  <c r="O228" i="13" s="1"/>
  <c r="O229" i="13" a="1"/>
  <c r="O229" i="13" s="1"/>
  <c r="O230" i="13" a="1"/>
  <c r="O230" i="13" s="1"/>
  <c r="O231" i="13" a="1"/>
  <c r="O231" i="13" s="1"/>
  <c r="O232" i="13" a="1"/>
  <c r="O232" i="13" s="1"/>
  <c r="O233" i="13" a="1"/>
  <c r="O233" i="13" s="1"/>
  <c r="O234" i="13" a="1"/>
  <c r="O234" i="13" s="1"/>
  <c r="O235" i="13" a="1"/>
  <c r="O235" i="13" s="1"/>
  <c r="O236" i="13" a="1"/>
  <c r="O236" i="13" s="1"/>
  <c r="O237" i="13" a="1"/>
  <c r="O237" i="13" s="1"/>
  <c r="O238" i="13" a="1"/>
  <c r="O238" i="13" s="1"/>
  <c r="O239" i="13" a="1"/>
  <c r="O239" i="13" s="1"/>
  <c r="O240" i="13" a="1"/>
  <c r="O240" i="13" s="1"/>
  <c r="O241" i="13" a="1"/>
  <c r="O241" i="13" s="1"/>
  <c r="O242" i="13" a="1"/>
  <c r="O242" i="13" s="1"/>
  <c r="O243" i="13" a="1"/>
  <c r="O243" i="13" s="1"/>
  <c r="O244" i="13" a="1"/>
  <c r="O244" i="13" s="1"/>
  <c r="O245" i="13" a="1"/>
  <c r="O245" i="13" s="1"/>
  <c r="O246" i="13" a="1"/>
  <c r="O246" i="13" s="1"/>
  <c r="O247" i="13" a="1"/>
  <c r="O247" i="13" s="1"/>
  <c r="O248" i="13" a="1"/>
  <c r="O248" i="13" s="1"/>
  <c r="O249" i="13" a="1"/>
  <c r="O249" i="13" s="1"/>
  <c r="O250" i="13" a="1"/>
  <c r="O250" i="13" s="1"/>
  <c r="O251" i="13" a="1"/>
  <c r="O251" i="13" s="1"/>
  <c r="O252" i="13" a="1"/>
  <c r="O252" i="13" s="1"/>
  <c r="O253" i="13" a="1"/>
  <c r="O253" i="13" s="1"/>
  <c r="O254" i="13" a="1"/>
  <c r="O254" i="13" s="1"/>
  <c r="O255" i="13" a="1"/>
  <c r="O255" i="13" s="1"/>
  <c r="O256" i="13" a="1"/>
  <c r="O256" i="13" s="1"/>
  <c r="O257" i="13" a="1"/>
  <c r="O257" i="13" s="1"/>
  <c r="O258" i="13" a="1"/>
  <c r="O258" i="13" s="1"/>
  <c r="O259" i="13" a="1"/>
  <c r="O259" i="13" s="1"/>
  <c r="N4" i="13" a="1"/>
  <c r="N4" i="13" s="1"/>
  <c r="N5" i="13" a="1"/>
  <c r="N5" i="13" s="1"/>
  <c r="N6" i="13" a="1"/>
  <c r="N6" i="13" s="1"/>
  <c r="N7" i="13" a="1"/>
  <c r="N7" i="13" s="1"/>
  <c r="N8" i="13" a="1"/>
  <c r="N8" i="13" s="1"/>
  <c r="N9" i="13" a="1"/>
  <c r="N9" i="13" s="1"/>
  <c r="N10" i="13" a="1"/>
  <c r="N10" i="13" s="1"/>
  <c r="N11" i="13" a="1"/>
  <c r="N11" i="13" s="1"/>
  <c r="N12" i="13" a="1"/>
  <c r="N12" i="13" s="1"/>
  <c r="N13" i="13" a="1"/>
  <c r="N13" i="13" s="1"/>
  <c r="N14" i="13" a="1"/>
  <c r="N14" i="13" s="1"/>
  <c r="N15" i="13" a="1"/>
  <c r="N15" i="13" s="1"/>
  <c r="N16" i="13" a="1"/>
  <c r="N16" i="13" s="1"/>
  <c r="N17" i="13" a="1"/>
  <c r="N17" i="13" s="1"/>
  <c r="N18" i="13" a="1"/>
  <c r="N18" i="13" s="1"/>
  <c r="N19" i="13" a="1"/>
  <c r="N19" i="13" s="1"/>
  <c r="N20" i="13" a="1"/>
  <c r="N20" i="13" s="1"/>
  <c r="N21" i="13" a="1"/>
  <c r="N21" i="13" s="1"/>
  <c r="N22" i="13" a="1"/>
  <c r="N22" i="13" s="1"/>
  <c r="N23" i="13" a="1"/>
  <c r="N23" i="13" s="1"/>
  <c r="N24" i="13" a="1"/>
  <c r="N24" i="13" s="1"/>
  <c r="N25" i="13" a="1"/>
  <c r="N25" i="13" s="1"/>
  <c r="N26" i="13" a="1"/>
  <c r="N26" i="13" s="1"/>
  <c r="N27" i="13" a="1"/>
  <c r="N27" i="13" s="1"/>
  <c r="N28" i="13" a="1"/>
  <c r="N28" i="13" s="1"/>
  <c r="N29" i="13" a="1"/>
  <c r="N29" i="13" s="1"/>
  <c r="N30" i="13" a="1"/>
  <c r="N30" i="13" s="1"/>
  <c r="N31" i="13" a="1"/>
  <c r="N31" i="13" s="1"/>
  <c r="N32" i="13" a="1"/>
  <c r="N32" i="13" s="1"/>
  <c r="N33" i="13" a="1"/>
  <c r="N33" i="13" s="1"/>
  <c r="N34" i="13" a="1"/>
  <c r="N34" i="13" s="1"/>
  <c r="N35" i="13" a="1"/>
  <c r="N35" i="13" s="1"/>
  <c r="N36" i="13" a="1"/>
  <c r="N36" i="13" s="1"/>
  <c r="N37" i="13" a="1"/>
  <c r="N37" i="13" s="1"/>
  <c r="N38" i="13" a="1"/>
  <c r="N38" i="13" s="1"/>
  <c r="N39" i="13" a="1"/>
  <c r="N39" i="13" s="1"/>
  <c r="N40" i="13" a="1"/>
  <c r="N40" i="13" s="1"/>
  <c r="N41" i="13" a="1"/>
  <c r="N41" i="13" s="1"/>
  <c r="N42" i="13" a="1"/>
  <c r="N42" i="13" s="1"/>
  <c r="N43" i="13" a="1"/>
  <c r="N43" i="13" s="1"/>
  <c r="N44" i="13" a="1"/>
  <c r="N44" i="13" s="1"/>
  <c r="N45" i="13" a="1"/>
  <c r="N45" i="13" s="1"/>
  <c r="N46" i="13" a="1"/>
  <c r="N46" i="13" s="1"/>
  <c r="N47" i="13" a="1"/>
  <c r="N47" i="13" s="1"/>
  <c r="N48" i="13" a="1"/>
  <c r="N48" i="13" s="1"/>
  <c r="N49" i="13" a="1"/>
  <c r="N49" i="13" s="1"/>
  <c r="N50" i="13" a="1"/>
  <c r="N50" i="13" s="1"/>
  <c r="N51" i="13" a="1"/>
  <c r="N51" i="13" s="1"/>
  <c r="N52" i="13" a="1"/>
  <c r="N52" i="13" s="1"/>
  <c r="N53" i="13" a="1"/>
  <c r="N53" i="13" s="1"/>
  <c r="N54" i="13" a="1"/>
  <c r="N54" i="13" s="1"/>
  <c r="N55" i="13" a="1"/>
  <c r="N55" i="13" s="1"/>
  <c r="N56" i="13" a="1"/>
  <c r="N56" i="13" s="1"/>
  <c r="N57" i="13" a="1"/>
  <c r="N57" i="13" s="1"/>
  <c r="N58" i="13" a="1"/>
  <c r="N58" i="13" s="1"/>
  <c r="N59" i="13" a="1"/>
  <c r="N59" i="13" s="1"/>
  <c r="N60" i="13" a="1"/>
  <c r="N60" i="13" s="1"/>
  <c r="N61" i="13" a="1"/>
  <c r="N61" i="13" s="1"/>
  <c r="N62" i="13" a="1"/>
  <c r="N62" i="13" s="1"/>
  <c r="N63" i="13" a="1"/>
  <c r="N63" i="13" s="1"/>
  <c r="N64" i="13" a="1"/>
  <c r="N64" i="13" s="1"/>
  <c r="N65" i="13" a="1"/>
  <c r="N65" i="13" s="1"/>
  <c r="N66" i="13" a="1"/>
  <c r="N66" i="13" s="1"/>
  <c r="N67" i="13" a="1"/>
  <c r="N67" i="13" s="1"/>
  <c r="N68" i="13" a="1"/>
  <c r="N68" i="13" s="1"/>
  <c r="N69" i="13" a="1"/>
  <c r="N69" i="13" s="1"/>
  <c r="N70" i="13" a="1"/>
  <c r="N70" i="13" s="1"/>
  <c r="N71" i="13" a="1"/>
  <c r="N71" i="13" s="1"/>
  <c r="N72" i="13" a="1"/>
  <c r="N72" i="13" s="1"/>
  <c r="N73" i="13" a="1"/>
  <c r="N73" i="13" s="1"/>
  <c r="N74" i="13" a="1"/>
  <c r="N74" i="13" s="1"/>
  <c r="N75" i="13" a="1"/>
  <c r="N75" i="13" s="1"/>
  <c r="N76" i="13" a="1"/>
  <c r="N76" i="13" s="1"/>
  <c r="N77" i="13" a="1"/>
  <c r="N77" i="13" s="1"/>
  <c r="N78" i="13" a="1"/>
  <c r="N78" i="13" s="1"/>
  <c r="N79" i="13" a="1"/>
  <c r="N79" i="13" s="1"/>
  <c r="N80" i="13" a="1"/>
  <c r="N80" i="13" s="1"/>
  <c r="N81" i="13" a="1"/>
  <c r="N81" i="13" s="1"/>
  <c r="N82" i="13" a="1"/>
  <c r="N82" i="13" s="1"/>
  <c r="N83" i="13" a="1"/>
  <c r="N83" i="13" s="1"/>
  <c r="N84" i="13" a="1"/>
  <c r="N84" i="13" s="1"/>
  <c r="N85" i="13" a="1"/>
  <c r="N85" i="13" s="1"/>
  <c r="N86" i="13" a="1"/>
  <c r="N86" i="13" s="1"/>
  <c r="N87" i="13" a="1"/>
  <c r="N87" i="13" s="1"/>
  <c r="N88" i="13" a="1"/>
  <c r="N88" i="13" s="1"/>
  <c r="N89" i="13" a="1"/>
  <c r="N89" i="13" s="1"/>
  <c r="N90" i="13" a="1"/>
  <c r="N90" i="13" s="1"/>
  <c r="N91" i="13" a="1"/>
  <c r="N91" i="13" s="1"/>
  <c r="N92" i="13" a="1"/>
  <c r="N92" i="13" s="1"/>
  <c r="N93" i="13" a="1"/>
  <c r="N93" i="13" s="1"/>
  <c r="N94" i="13" a="1"/>
  <c r="N94" i="13" s="1"/>
  <c r="N95" i="13" a="1"/>
  <c r="N95" i="13" s="1"/>
  <c r="N96" i="13" a="1"/>
  <c r="N96" i="13" s="1"/>
  <c r="N97" i="13" a="1"/>
  <c r="N97" i="13" s="1"/>
  <c r="N98" i="13" a="1"/>
  <c r="N98" i="13" s="1"/>
  <c r="N99" i="13" a="1"/>
  <c r="N99" i="13" s="1"/>
  <c r="N100" i="13" a="1"/>
  <c r="N100" i="13" s="1"/>
  <c r="N101" i="13" a="1"/>
  <c r="N101" i="13" s="1"/>
  <c r="N102" i="13" a="1"/>
  <c r="N102" i="13" s="1"/>
  <c r="N103" i="13" a="1"/>
  <c r="N103" i="13" s="1"/>
  <c r="N104" i="13" a="1"/>
  <c r="N104" i="13" s="1"/>
  <c r="N105" i="13" a="1"/>
  <c r="N105" i="13" s="1"/>
  <c r="N106" i="13" a="1"/>
  <c r="N106" i="13" s="1"/>
  <c r="N107" i="13" a="1"/>
  <c r="N107" i="13" s="1"/>
  <c r="N108" i="13" a="1"/>
  <c r="N108" i="13" s="1"/>
  <c r="N109" i="13" a="1"/>
  <c r="N109" i="13" s="1"/>
  <c r="N110" i="13" a="1"/>
  <c r="N110" i="13" s="1"/>
  <c r="N111" i="13" a="1"/>
  <c r="N111" i="13" s="1"/>
  <c r="N112" i="13" a="1"/>
  <c r="N112" i="13" s="1"/>
  <c r="N113" i="13" a="1"/>
  <c r="N113" i="13" s="1"/>
  <c r="N114" i="13" a="1"/>
  <c r="N114" i="13" s="1"/>
  <c r="N115" i="13" a="1"/>
  <c r="N115" i="13" s="1"/>
  <c r="N116" i="13" a="1"/>
  <c r="N116" i="13" s="1"/>
  <c r="N117" i="13" a="1"/>
  <c r="N117" i="13" s="1"/>
  <c r="N118" i="13" a="1"/>
  <c r="N118" i="13" s="1"/>
  <c r="N119" i="13" a="1"/>
  <c r="N119" i="13" s="1"/>
  <c r="N120" i="13" a="1"/>
  <c r="N120" i="13" s="1"/>
  <c r="N121" i="13" a="1"/>
  <c r="N121" i="13" s="1"/>
  <c r="N122" i="13" a="1"/>
  <c r="N122" i="13" s="1"/>
  <c r="N123" i="13" a="1"/>
  <c r="N123" i="13" s="1"/>
  <c r="N124" i="13" a="1"/>
  <c r="N124" i="13" s="1"/>
  <c r="N125" i="13" a="1"/>
  <c r="N125" i="13" s="1"/>
  <c r="N126" i="13" a="1"/>
  <c r="N126" i="13" s="1"/>
  <c r="N127" i="13" a="1"/>
  <c r="N127" i="13" s="1"/>
  <c r="N128" i="13" a="1"/>
  <c r="N128" i="13" s="1"/>
  <c r="N129" i="13" a="1"/>
  <c r="N129" i="13" s="1"/>
  <c r="N130" i="13" a="1"/>
  <c r="N130" i="13" s="1"/>
  <c r="N131" i="13" a="1"/>
  <c r="N131" i="13" s="1"/>
  <c r="N132" i="13" a="1"/>
  <c r="N132" i="13" s="1"/>
  <c r="N133" i="13" a="1"/>
  <c r="N133" i="13" s="1"/>
  <c r="N134" i="13" a="1"/>
  <c r="N134" i="13" s="1"/>
  <c r="N135" i="13" a="1"/>
  <c r="N135" i="13" s="1"/>
  <c r="N136" i="13" a="1"/>
  <c r="N136" i="13" s="1"/>
  <c r="N137" i="13" a="1"/>
  <c r="N137" i="13" s="1"/>
  <c r="N138" i="13" a="1"/>
  <c r="N138" i="13" s="1"/>
  <c r="N139" i="13" a="1"/>
  <c r="N139" i="13" s="1"/>
  <c r="N140" i="13" a="1"/>
  <c r="N140" i="13" s="1"/>
  <c r="N141" i="13" a="1"/>
  <c r="N141" i="13" s="1"/>
  <c r="N142" i="13" a="1"/>
  <c r="N142" i="13" s="1"/>
  <c r="N143" i="13" a="1"/>
  <c r="N143" i="13" s="1"/>
  <c r="N144" i="13" a="1"/>
  <c r="N144" i="13" s="1"/>
  <c r="N145" i="13" a="1"/>
  <c r="N145" i="13" s="1"/>
  <c r="N146" i="13" a="1"/>
  <c r="N146" i="13" s="1"/>
  <c r="N147" i="13" a="1"/>
  <c r="N147" i="13" s="1"/>
  <c r="N148" i="13" a="1"/>
  <c r="N148" i="13" s="1"/>
  <c r="N149" i="13" a="1"/>
  <c r="N149" i="13" s="1"/>
  <c r="N150" i="13" a="1"/>
  <c r="N150" i="13" s="1"/>
  <c r="N151" i="13" a="1"/>
  <c r="N151" i="13" s="1"/>
  <c r="N152" i="13" a="1"/>
  <c r="N152" i="13" s="1"/>
  <c r="N153" i="13" a="1"/>
  <c r="N153" i="13" s="1"/>
  <c r="N154" i="13" a="1"/>
  <c r="N154" i="13" s="1"/>
  <c r="N155" i="13" a="1"/>
  <c r="N155" i="13" s="1"/>
  <c r="N156" i="13" a="1"/>
  <c r="N156" i="13" s="1"/>
  <c r="N157" i="13" a="1"/>
  <c r="N157" i="13" s="1"/>
  <c r="N158" i="13" a="1"/>
  <c r="N158" i="13" s="1"/>
  <c r="N159" i="13" a="1"/>
  <c r="N159" i="13" s="1"/>
  <c r="N160" i="13" a="1"/>
  <c r="N160" i="13" s="1"/>
  <c r="N161" i="13" a="1"/>
  <c r="N161" i="13" s="1"/>
  <c r="N162" i="13" a="1"/>
  <c r="N162" i="13" s="1"/>
  <c r="N163" i="13" a="1"/>
  <c r="N163" i="13" s="1"/>
  <c r="N164" i="13" a="1"/>
  <c r="N164" i="13" s="1"/>
  <c r="N165" i="13" a="1"/>
  <c r="N165" i="13" s="1"/>
  <c r="N166" i="13" a="1"/>
  <c r="N166" i="13" s="1"/>
  <c r="N167" i="13" a="1"/>
  <c r="N167" i="13" s="1"/>
  <c r="N168" i="13" a="1"/>
  <c r="N168" i="13" s="1"/>
  <c r="N169" i="13" a="1"/>
  <c r="N169" i="13" s="1"/>
  <c r="N170" i="13" a="1"/>
  <c r="N170" i="13" s="1"/>
  <c r="N171" i="13" a="1"/>
  <c r="N171" i="13" s="1"/>
  <c r="N172" i="13" a="1"/>
  <c r="N172" i="13" s="1"/>
  <c r="N173" i="13" a="1"/>
  <c r="N173" i="13" s="1"/>
  <c r="N174" i="13" a="1"/>
  <c r="N174" i="13" s="1"/>
  <c r="N175" i="13" a="1"/>
  <c r="N175" i="13" s="1"/>
  <c r="N176" i="13" a="1"/>
  <c r="N176" i="13" s="1"/>
  <c r="N177" i="13" a="1"/>
  <c r="N177" i="13" s="1"/>
  <c r="N178" i="13" a="1"/>
  <c r="N178" i="13" s="1"/>
  <c r="N179" i="13" a="1"/>
  <c r="N179" i="13" s="1"/>
  <c r="N180" i="13" a="1"/>
  <c r="N180" i="13" s="1"/>
  <c r="N181" i="13" a="1"/>
  <c r="N181" i="13" s="1"/>
  <c r="N182" i="13" a="1"/>
  <c r="N182" i="13" s="1"/>
  <c r="N183" i="13" a="1"/>
  <c r="N183" i="13" s="1"/>
  <c r="N184" i="13" a="1"/>
  <c r="N184" i="13" s="1"/>
  <c r="N185" i="13" a="1"/>
  <c r="N185" i="13" s="1"/>
  <c r="N186" i="13" a="1"/>
  <c r="N186" i="13" s="1"/>
  <c r="N187" i="13" a="1"/>
  <c r="N187" i="13" s="1"/>
  <c r="N188" i="13" a="1"/>
  <c r="N188" i="13" s="1"/>
  <c r="N189" i="13" a="1"/>
  <c r="N189" i="13" s="1"/>
  <c r="N190" i="13" a="1"/>
  <c r="N190" i="13" s="1"/>
  <c r="N191" i="13" a="1"/>
  <c r="N191" i="13" s="1"/>
  <c r="N192" i="13" a="1"/>
  <c r="N192" i="13" s="1"/>
  <c r="N193" i="13" a="1"/>
  <c r="N193" i="13" s="1"/>
  <c r="N194" i="13" a="1"/>
  <c r="N194" i="13" s="1"/>
  <c r="N195" i="13" a="1"/>
  <c r="N195" i="13" s="1"/>
  <c r="N196" i="13" a="1"/>
  <c r="N196" i="13" s="1"/>
  <c r="N197" i="13" a="1"/>
  <c r="N197" i="13" s="1"/>
  <c r="N198" i="13" a="1"/>
  <c r="N198" i="13" s="1"/>
  <c r="N199" i="13" a="1"/>
  <c r="N199" i="13" s="1"/>
  <c r="N200" i="13" a="1"/>
  <c r="N200" i="13" s="1"/>
  <c r="N201" i="13" a="1"/>
  <c r="N201" i="13" s="1"/>
  <c r="N202" i="13" a="1"/>
  <c r="N202" i="13" s="1"/>
  <c r="N203" i="13" a="1"/>
  <c r="N203" i="13" s="1"/>
  <c r="N204" i="13" a="1"/>
  <c r="N204" i="13" s="1"/>
  <c r="N205" i="13" a="1"/>
  <c r="N205" i="13" s="1"/>
  <c r="N206" i="13" a="1"/>
  <c r="N206" i="13" s="1"/>
  <c r="N207" i="13" a="1"/>
  <c r="N207" i="13" s="1"/>
  <c r="N208" i="13" a="1"/>
  <c r="N208" i="13" s="1"/>
  <c r="N209" i="13" a="1"/>
  <c r="N209" i="13" s="1"/>
  <c r="N210" i="13" a="1"/>
  <c r="N210" i="13" s="1"/>
  <c r="N211" i="13" a="1"/>
  <c r="N211" i="13" s="1"/>
  <c r="N212" i="13" a="1"/>
  <c r="N212" i="13" s="1"/>
  <c r="N213" i="13" a="1"/>
  <c r="N213" i="13" s="1"/>
  <c r="N214" i="13" a="1"/>
  <c r="N214" i="13" s="1"/>
  <c r="N215" i="13" a="1"/>
  <c r="N215" i="13" s="1"/>
  <c r="N216" i="13" a="1"/>
  <c r="N216" i="13" s="1"/>
  <c r="N217" i="13" a="1"/>
  <c r="N217" i="13" s="1"/>
  <c r="N218" i="13" a="1"/>
  <c r="N218" i="13" s="1"/>
  <c r="N219" i="13" a="1"/>
  <c r="N219" i="13" s="1"/>
  <c r="N220" i="13" a="1"/>
  <c r="N220" i="13" s="1"/>
  <c r="N221" i="13" a="1"/>
  <c r="N221" i="13" s="1"/>
  <c r="N222" i="13" a="1"/>
  <c r="N222" i="13" s="1"/>
  <c r="N223" i="13" a="1"/>
  <c r="N223" i="13" s="1"/>
  <c r="N224" i="13" a="1"/>
  <c r="N224" i="13" s="1"/>
  <c r="N225" i="13" a="1"/>
  <c r="N225" i="13" s="1"/>
  <c r="N226" i="13" a="1"/>
  <c r="N226" i="13" s="1"/>
  <c r="N227" i="13" a="1"/>
  <c r="N227" i="13" s="1"/>
  <c r="N228" i="13" a="1"/>
  <c r="N228" i="13" s="1"/>
  <c r="N229" i="13" a="1"/>
  <c r="N229" i="13" s="1"/>
  <c r="N230" i="13" a="1"/>
  <c r="N230" i="13" s="1"/>
  <c r="N231" i="13" a="1"/>
  <c r="N231" i="13" s="1"/>
  <c r="N232" i="13" a="1"/>
  <c r="N232" i="13" s="1"/>
  <c r="N233" i="13" a="1"/>
  <c r="N233" i="13" s="1"/>
  <c r="N234" i="13" a="1"/>
  <c r="N234" i="13" s="1"/>
  <c r="N235" i="13" a="1"/>
  <c r="N235" i="13" s="1"/>
  <c r="N236" i="13" a="1"/>
  <c r="N236" i="13" s="1"/>
  <c r="N237" i="13" a="1"/>
  <c r="N237" i="13" s="1"/>
  <c r="N238" i="13" a="1"/>
  <c r="N238" i="13" s="1"/>
  <c r="N239" i="13" a="1"/>
  <c r="N239" i="13" s="1"/>
  <c r="N240" i="13" a="1"/>
  <c r="N240" i="13" s="1"/>
  <c r="N241" i="13" a="1"/>
  <c r="N241" i="13" s="1"/>
  <c r="N242" i="13" a="1"/>
  <c r="N242" i="13" s="1"/>
  <c r="N243" i="13" a="1"/>
  <c r="N243" i="13" s="1"/>
  <c r="N244" i="13" a="1"/>
  <c r="N244" i="13" s="1"/>
  <c r="N245" i="13" a="1"/>
  <c r="N245" i="13" s="1"/>
  <c r="N246" i="13" a="1"/>
  <c r="N246" i="13" s="1"/>
  <c r="N247" i="13" a="1"/>
  <c r="N247" i="13" s="1"/>
  <c r="N248" i="13" a="1"/>
  <c r="N248" i="13" s="1"/>
  <c r="N249" i="13" a="1"/>
  <c r="N249" i="13" s="1"/>
  <c r="N250" i="13" a="1"/>
  <c r="N250" i="13" s="1"/>
  <c r="N251" i="13" a="1"/>
  <c r="N251" i="13" s="1"/>
  <c r="N252" i="13" a="1"/>
  <c r="N252" i="13" s="1"/>
  <c r="N253" i="13" a="1"/>
  <c r="N253" i="13" s="1"/>
  <c r="N254" i="13" a="1"/>
  <c r="N254" i="13" s="1"/>
  <c r="N255" i="13" a="1"/>
  <c r="N255" i="13" s="1"/>
  <c r="N256" i="13" a="1"/>
  <c r="N256" i="13" s="1"/>
  <c r="N257" i="13" a="1"/>
  <c r="N257" i="13" s="1"/>
  <c r="N258" i="13" a="1"/>
  <c r="N258" i="13" s="1"/>
  <c r="N259" i="13" a="1"/>
  <c r="N259" i="13" s="1"/>
  <c r="M4" i="13" a="1"/>
  <c r="M4" i="13" s="1"/>
  <c r="M5" i="13" a="1"/>
  <c r="M5" i="13" s="1"/>
  <c r="M6" i="13" a="1"/>
  <c r="M6" i="13" s="1"/>
  <c r="M7" i="13" a="1"/>
  <c r="M7" i="13" s="1"/>
  <c r="M8" i="13" a="1"/>
  <c r="M8" i="13" s="1"/>
  <c r="M9" i="13" a="1"/>
  <c r="M9" i="13" s="1"/>
  <c r="M10" i="13" a="1"/>
  <c r="M10" i="13" s="1"/>
  <c r="M11" i="13" a="1"/>
  <c r="M11" i="13" s="1"/>
  <c r="M12" i="13" a="1"/>
  <c r="M12" i="13" s="1"/>
  <c r="M13" i="13" a="1"/>
  <c r="M13" i="13" s="1"/>
  <c r="M14" i="13" a="1"/>
  <c r="M14" i="13" s="1"/>
  <c r="M15" i="13" a="1"/>
  <c r="M15" i="13" s="1"/>
  <c r="M16" i="13" a="1"/>
  <c r="M16" i="13" s="1"/>
  <c r="M17" i="13" a="1"/>
  <c r="M17" i="13" s="1"/>
  <c r="M18" i="13" a="1"/>
  <c r="M18" i="13" s="1"/>
  <c r="M19" i="13" a="1"/>
  <c r="M19" i="13" s="1"/>
  <c r="M20" i="13" a="1"/>
  <c r="M20" i="13" s="1"/>
  <c r="M21" i="13" a="1"/>
  <c r="M21" i="13" s="1"/>
  <c r="M22" i="13" a="1"/>
  <c r="M22" i="13" s="1"/>
  <c r="M23" i="13" a="1"/>
  <c r="M23" i="13" s="1"/>
  <c r="M24" i="13" a="1"/>
  <c r="M24" i="13" s="1"/>
  <c r="M25" i="13" a="1"/>
  <c r="M25" i="13" s="1"/>
  <c r="M26" i="13" a="1"/>
  <c r="M26" i="13" s="1"/>
  <c r="M27" i="13" a="1"/>
  <c r="M27" i="13" s="1"/>
  <c r="M28" i="13" a="1"/>
  <c r="M28" i="13" s="1"/>
  <c r="M29" i="13" a="1"/>
  <c r="M29" i="13" s="1"/>
  <c r="M30" i="13" a="1"/>
  <c r="M30" i="13" s="1"/>
  <c r="M31" i="13" a="1"/>
  <c r="M31" i="13" s="1"/>
  <c r="M32" i="13" a="1"/>
  <c r="M32" i="13" s="1"/>
  <c r="M33" i="13" a="1"/>
  <c r="M33" i="13" s="1"/>
  <c r="M34" i="13" a="1"/>
  <c r="M34" i="13" s="1"/>
  <c r="M35" i="13" a="1"/>
  <c r="M35" i="13" s="1"/>
  <c r="M36" i="13" a="1"/>
  <c r="M36" i="13" s="1"/>
  <c r="M37" i="13" a="1"/>
  <c r="M37" i="13" s="1"/>
  <c r="M38" i="13" a="1"/>
  <c r="M38" i="13" s="1"/>
  <c r="M39" i="13" a="1"/>
  <c r="M39" i="13" s="1"/>
  <c r="M40" i="13" a="1"/>
  <c r="M40" i="13" s="1"/>
  <c r="M41" i="13" a="1"/>
  <c r="M41" i="13" s="1"/>
  <c r="M42" i="13" a="1"/>
  <c r="M42" i="13" s="1"/>
  <c r="M43" i="13" a="1"/>
  <c r="M43" i="13" s="1"/>
  <c r="M44" i="13" a="1"/>
  <c r="M44" i="13" s="1"/>
  <c r="M45" i="13" a="1"/>
  <c r="M45" i="13" s="1"/>
  <c r="M46" i="13" a="1"/>
  <c r="M46" i="13" s="1"/>
  <c r="M47" i="13" a="1"/>
  <c r="M47" i="13" s="1"/>
  <c r="M48" i="13" a="1"/>
  <c r="M48" i="13" s="1"/>
  <c r="M49" i="13" a="1"/>
  <c r="M49" i="13" s="1"/>
  <c r="M50" i="13" a="1"/>
  <c r="M50" i="13" s="1"/>
  <c r="M51" i="13" a="1"/>
  <c r="M51" i="13" s="1"/>
  <c r="M52" i="13" a="1"/>
  <c r="M52" i="13" s="1"/>
  <c r="M53" i="13" a="1"/>
  <c r="M53" i="13" s="1"/>
  <c r="M54" i="13" a="1"/>
  <c r="M54" i="13" s="1"/>
  <c r="M55" i="13" a="1"/>
  <c r="M55" i="13" s="1"/>
  <c r="M56" i="13" a="1"/>
  <c r="M56" i="13" s="1"/>
  <c r="M57" i="13" a="1"/>
  <c r="M57" i="13" s="1"/>
  <c r="M58" i="13" a="1"/>
  <c r="M58" i="13" s="1"/>
  <c r="M59" i="13" a="1"/>
  <c r="M59" i="13" s="1"/>
  <c r="M60" i="13" a="1"/>
  <c r="M60" i="13" s="1"/>
  <c r="M61" i="13" a="1"/>
  <c r="M61" i="13" s="1"/>
  <c r="M62" i="13" a="1"/>
  <c r="M62" i="13" s="1"/>
  <c r="M63" i="13" a="1"/>
  <c r="M63" i="13" s="1"/>
  <c r="M64" i="13" a="1"/>
  <c r="M64" i="13" s="1"/>
  <c r="M65" i="13" a="1"/>
  <c r="M65" i="13" s="1"/>
  <c r="M66" i="13" a="1"/>
  <c r="M66" i="13" s="1"/>
  <c r="M67" i="13" a="1"/>
  <c r="M67" i="13" s="1"/>
  <c r="M68" i="13" a="1"/>
  <c r="M68" i="13" s="1"/>
  <c r="M69" i="13" a="1"/>
  <c r="M69" i="13" s="1"/>
  <c r="M70" i="13" a="1"/>
  <c r="M70" i="13" s="1"/>
  <c r="M71" i="13" a="1"/>
  <c r="M71" i="13" s="1"/>
  <c r="M72" i="13" a="1"/>
  <c r="M72" i="13" s="1"/>
  <c r="M73" i="13" a="1"/>
  <c r="M73" i="13" s="1"/>
  <c r="M74" i="13" a="1"/>
  <c r="M74" i="13" s="1"/>
  <c r="M75" i="13" a="1"/>
  <c r="M75" i="13" s="1"/>
  <c r="M76" i="13" a="1"/>
  <c r="M76" i="13" s="1"/>
  <c r="M77" i="13" a="1"/>
  <c r="M77" i="13" s="1"/>
  <c r="M78" i="13" a="1"/>
  <c r="M78" i="13" s="1"/>
  <c r="M79" i="13" a="1"/>
  <c r="M79" i="13" s="1"/>
  <c r="M80" i="13" a="1"/>
  <c r="M80" i="13" s="1"/>
  <c r="M81" i="13" a="1"/>
  <c r="M81" i="13" s="1"/>
  <c r="M82" i="13" a="1"/>
  <c r="M82" i="13" s="1"/>
  <c r="M83" i="13" a="1"/>
  <c r="M83" i="13" s="1"/>
  <c r="M84" i="13" a="1"/>
  <c r="M84" i="13" s="1"/>
  <c r="M85" i="13" a="1"/>
  <c r="M85" i="13" s="1"/>
  <c r="M86" i="13" a="1"/>
  <c r="M86" i="13" s="1"/>
  <c r="M87" i="13" a="1"/>
  <c r="M87" i="13" s="1"/>
  <c r="M88" i="13" a="1"/>
  <c r="M88" i="13" s="1"/>
  <c r="M89" i="13" a="1"/>
  <c r="M89" i="13" s="1"/>
  <c r="M90" i="13" a="1"/>
  <c r="M90" i="13" s="1"/>
  <c r="M91" i="13" a="1"/>
  <c r="M91" i="13" s="1"/>
  <c r="M92" i="13" a="1"/>
  <c r="M92" i="13" s="1"/>
  <c r="M93" i="13" a="1"/>
  <c r="M93" i="13" s="1"/>
  <c r="M94" i="13" a="1"/>
  <c r="M94" i="13" s="1"/>
  <c r="M95" i="13" a="1"/>
  <c r="M95" i="13" s="1"/>
  <c r="M96" i="13" a="1"/>
  <c r="M96" i="13" s="1"/>
  <c r="M97" i="13" a="1"/>
  <c r="M97" i="13" s="1"/>
  <c r="M98" i="13" a="1"/>
  <c r="M98" i="13" s="1"/>
  <c r="M99" i="13" a="1"/>
  <c r="M99" i="13" s="1"/>
  <c r="M100" i="13" a="1"/>
  <c r="M100" i="13" s="1"/>
  <c r="M101" i="13" a="1"/>
  <c r="M101" i="13" s="1"/>
  <c r="M102" i="13" a="1"/>
  <c r="M102" i="13" s="1"/>
  <c r="M103" i="13" a="1"/>
  <c r="M103" i="13" s="1"/>
  <c r="M104" i="13" a="1"/>
  <c r="M104" i="13" s="1"/>
  <c r="M105" i="13" a="1"/>
  <c r="M105" i="13" s="1"/>
  <c r="M106" i="13" a="1"/>
  <c r="M106" i="13" s="1"/>
  <c r="M107" i="13" a="1"/>
  <c r="M107" i="13" s="1"/>
  <c r="M108" i="13" a="1"/>
  <c r="M108" i="13" s="1"/>
  <c r="M109" i="13" a="1"/>
  <c r="M109" i="13" s="1"/>
  <c r="M110" i="13" a="1"/>
  <c r="M110" i="13" s="1"/>
  <c r="M111" i="13" a="1"/>
  <c r="M111" i="13" s="1"/>
  <c r="M112" i="13" a="1"/>
  <c r="M112" i="13" s="1"/>
  <c r="M113" i="13" a="1"/>
  <c r="M113" i="13" s="1"/>
  <c r="M114" i="13" a="1"/>
  <c r="M114" i="13" s="1"/>
  <c r="M115" i="13" a="1"/>
  <c r="M115" i="13" s="1"/>
  <c r="M116" i="13" a="1"/>
  <c r="M116" i="13" s="1"/>
  <c r="M117" i="13" a="1"/>
  <c r="M117" i="13" s="1"/>
  <c r="M118" i="13" a="1"/>
  <c r="M118" i="13" s="1"/>
  <c r="M119" i="13" a="1"/>
  <c r="M119" i="13" s="1"/>
  <c r="M120" i="13" a="1"/>
  <c r="M120" i="13" s="1"/>
  <c r="M121" i="13" a="1"/>
  <c r="M121" i="13" s="1"/>
  <c r="M122" i="13" a="1"/>
  <c r="M122" i="13" s="1"/>
  <c r="M123" i="13" a="1"/>
  <c r="M123" i="13" s="1"/>
  <c r="M124" i="13" a="1"/>
  <c r="M124" i="13" s="1"/>
  <c r="M125" i="13" a="1"/>
  <c r="M125" i="13" s="1"/>
  <c r="M126" i="13" a="1"/>
  <c r="M126" i="13" s="1"/>
  <c r="M127" i="13" a="1"/>
  <c r="M127" i="13" s="1"/>
  <c r="M128" i="13" a="1"/>
  <c r="M128" i="13" s="1"/>
  <c r="M129" i="13" a="1"/>
  <c r="M129" i="13" s="1"/>
  <c r="M130" i="13" a="1"/>
  <c r="M130" i="13" s="1"/>
  <c r="M131" i="13" a="1"/>
  <c r="M131" i="13" s="1"/>
  <c r="M132" i="13" a="1"/>
  <c r="M132" i="13" s="1"/>
  <c r="M133" i="13" a="1"/>
  <c r="M133" i="13" s="1"/>
  <c r="M134" i="13" a="1"/>
  <c r="M134" i="13" s="1"/>
  <c r="M135" i="13" a="1"/>
  <c r="M135" i="13" s="1"/>
  <c r="M136" i="13" a="1"/>
  <c r="M136" i="13" s="1"/>
  <c r="M137" i="13" a="1"/>
  <c r="M137" i="13" s="1"/>
  <c r="M138" i="13" a="1"/>
  <c r="M138" i="13" s="1"/>
  <c r="M139" i="13" a="1"/>
  <c r="M139" i="13" s="1"/>
  <c r="M140" i="13" a="1"/>
  <c r="M140" i="13" s="1"/>
  <c r="M141" i="13" a="1"/>
  <c r="M141" i="13" s="1"/>
  <c r="M142" i="13" a="1"/>
  <c r="M142" i="13" s="1"/>
  <c r="M143" i="13" a="1"/>
  <c r="M143" i="13" s="1"/>
  <c r="M144" i="13" a="1"/>
  <c r="M144" i="13" s="1"/>
  <c r="M145" i="13" a="1"/>
  <c r="M145" i="13" s="1"/>
  <c r="M146" i="13" a="1"/>
  <c r="M146" i="13" s="1"/>
  <c r="M147" i="13" a="1"/>
  <c r="M147" i="13" s="1"/>
  <c r="M148" i="13" a="1"/>
  <c r="M148" i="13" s="1"/>
  <c r="M149" i="13" a="1"/>
  <c r="M149" i="13" s="1"/>
  <c r="M150" i="13" a="1"/>
  <c r="M150" i="13" s="1"/>
  <c r="M151" i="13" a="1"/>
  <c r="M151" i="13" s="1"/>
  <c r="M152" i="13" a="1"/>
  <c r="M152" i="13" s="1"/>
  <c r="M153" i="13" a="1"/>
  <c r="M153" i="13" s="1"/>
  <c r="M154" i="13" a="1"/>
  <c r="M154" i="13" s="1"/>
  <c r="M155" i="13" a="1"/>
  <c r="M155" i="13" s="1"/>
  <c r="M156" i="13" a="1"/>
  <c r="M156" i="13" s="1"/>
  <c r="M157" i="13" a="1"/>
  <c r="M157" i="13" s="1"/>
  <c r="M158" i="13" a="1"/>
  <c r="M158" i="13" s="1"/>
  <c r="M159" i="13" a="1"/>
  <c r="M159" i="13" s="1"/>
  <c r="M160" i="13" a="1"/>
  <c r="M160" i="13" s="1"/>
  <c r="M161" i="13" a="1"/>
  <c r="M161" i="13" s="1"/>
  <c r="M162" i="13" a="1"/>
  <c r="M162" i="13" s="1"/>
  <c r="M163" i="13" a="1"/>
  <c r="M163" i="13" s="1"/>
  <c r="M164" i="13" a="1"/>
  <c r="M164" i="13" s="1"/>
  <c r="M165" i="13" a="1"/>
  <c r="M165" i="13" s="1"/>
  <c r="M166" i="13" a="1"/>
  <c r="M166" i="13" s="1"/>
  <c r="M167" i="13" a="1"/>
  <c r="M167" i="13" s="1"/>
  <c r="M168" i="13" a="1"/>
  <c r="M168" i="13" s="1"/>
  <c r="M169" i="13" a="1"/>
  <c r="M169" i="13" s="1"/>
  <c r="M170" i="13" a="1"/>
  <c r="M170" i="13" s="1"/>
  <c r="M171" i="13" a="1"/>
  <c r="M171" i="13" s="1"/>
  <c r="M172" i="13" a="1"/>
  <c r="M172" i="13" s="1"/>
  <c r="M173" i="13" a="1"/>
  <c r="M173" i="13" s="1"/>
  <c r="M174" i="13" a="1"/>
  <c r="M174" i="13" s="1"/>
  <c r="M175" i="13" a="1"/>
  <c r="M175" i="13" s="1"/>
  <c r="M176" i="13" a="1"/>
  <c r="M176" i="13" s="1"/>
  <c r="M177" i="13" a="1"/>
  <c r="M177" i="13" s="1"/>
  <c r="M178" i="13" a="1"/>
  <c r="M178" i="13" s="1"/>
  <c r="M179" i="13" a="1"/>
  <c r="M179" i="13" s="1"/>
  <c r="M180" i="13" a="1"/>
  <c r="M180" i="13" s="1"/>
  <c r="M181" i="13" a="1"/>
  <c r="M181" i="13" s="1"/>
  <c r="M182" i="13" a="1"/>
  <c r="M182" i="13" s="1"/>
  <c r="M183" i="13" a="1"/>
  <c r="M183" i="13" s="1"/>
  <c r="M184" i="13" a="1"/>
  <c r="M184" i="13" s="1"/>
  <c r="M185" i="13" a="1"/>
  <c r="M185" i="13" s="1"/>
  <c r="M186" i="13" a="1"/>
  <c r="M186" i="13" s="1"/>
  <c r="M187" i="13" a="1"/>
  <c r="M187" i="13" s="1"/>
  <c r="M188" i="13" a="1"/>
  <c r="M188" i="13" s="1"/>
  <c r="M189" i="13" a="1"/>
  <c r="M189" i="13" s="1"/>
  <c r="M190" i="13" a="1"/>
  <c r="M190" i="13" s="1"/>
  <c r="M191" i="13" a="1"/>
  <c r="M191" i="13" s="1"/>
  <c r="M192" i="13" a="1"/>
  <c r="M192" i="13" s="1"/>
  <c r="M193" i="13" a="1"/>
  <c r="M193" i="13" s="1"/>
  <c r="M194" i="13" a="1"/>
  <c r="M194" i="13" s="1"/>
  <c r="M195" i="13" a="1"/>
  <c r="M195" i="13" s="1"/>
  <c r="M196" i="13" a="1"/>
  <c r="M196" i="13" s="1"/>
  <c r="M197" i="13" a="1"/>
  <c r="M197" i="13" s="1"/>
  <c r="M198" i="13" a="1"/>
  <c r="M198" i="13" s="1"/>
  <c r="M199" i="13" a="1"/>
  <c r="M199" i="13" s="1"/>
  <c r="M200" i="13" a="1"/>
  <c r="M200" i="13" s="1"/>
  <c r="M201" i="13" a="1"/>
  <c r="M201" i="13" s="1"/>
  <c r="M202" i="13" a="1"/>
  <c r="M202" i="13" s="1"/>
  <c r="M203" i="13" a="1"/>
  <c r="M203" i="13" s="1"/>
  <c r="M204" i="13" a="1"/>
  <c r="M204" i="13" s="1"/>
  <c r="M205" i="13" a="1"/>
  <c r="M205" i="13" s="1"/>
  <c r="M206" i="13" a="1"/>
  <c r="M206" i="13" s="1"/>
  <c r="M207" i="13" a="1"/>
  <c r="M207" i="13" s="1"/>
  <c r="M208" i="13" a="1"/>
  <c r="M208" i="13" s="1"/>
  <c r="M209" i="13" a="1"/>
  <c r="M209" i="13" s="1"/>
  <c r="M210" i="13" a="1"/>
  <c r="M210" i="13" s="1"/>
  <c r="M211" i="13" a="1"/>
  <c r="M211" i="13" s="1"/>
  <c r="M212" i="13" a="1"/>
  <c r="M212" i="13" s="1"/>
  <c r="M213" i="13" a="1"/>
  <c r="M213" i="13" s="1"/>
  <c r="M214" i="13" a="1"/>
  <c r="M214" i="13" s="1"/>
  <c r="M215" i="13" a="1"/>
  <c r="M215" i="13" s="1"/>
  <c r="M216" i="13" a="1"/>
  <c r="M216" i="13" s="1"/>
  <c r="M217" i="13" a="1"/>
  <c r="M217" i="13" s="1"/>
  <c r="M218" i="13" a="1"/>
  <c r="M218" i="13" s="1"/>
  <c r="M219" i="13" a="1"/>
  <c r="M219" i="13" s="1"/>
  <c r="M220" i="13" a="1"/>
  <c r="M220" i="13" s="1"/>
  <c r="M221" i="13" a="1"/>
  <c r="M221" i="13" s="1"/>
  <c r="M222" i="13" a="1"/>
  <c r="M222" i="13" s="1"/>
  <c r="M223" i="13" a="1"/>
  <c r="M223" i="13" s="1"/>
  <c r="M224" i="13" a="1"/>
  <c r="M224" i="13" s="1"/>
  <c r="M225" i="13" a="1"/>
  <c r="M225" i="13" s="1"/>
  <c r="M226" i="13" a="1"/>
  <c r="M226" i="13" s="1"/>
  <c r="M227" i="13" a="1"/>
  <c r="M227" i="13" s="1"/>
  <c r="M228" i="13" a="1"/>
  <c r="M228" i="13" s="1"/>
  <c r="M229" i="13" a="1"/>
  <c r="M229" i="13" s="1"/>
  <c r="M230" i="13" a="1"/>
  <c r="M230" i="13" s="1"/>
  <c r="M231" i="13" a="1"/>
  <c r="M231" i="13" s="1"/>
  <c r="M232" i="13" a="1"/>
  <c r="M232" i="13" s="1"/>
  <c r="M233" i="13" a="1"/>
  <c r="M233" i="13" s="1"/>
  <c r="M234" i="13" a="1"/>
  <c r="M234" i="13" s="1"/>
  <c r="M235" i="13" a="1"/>
  <c r="M235" i="13" s="1"/>
  <c r="M236" i="13" a="1"/>
  <c r="M236" i="13" s="1"/>
  <c r="M237" i="13" a="1"/>
  <c r="M237" i="13" s="1"/>
  <c r="M238" i="13" a="1"/>
  <c r="M238" i="13" s="1"/>
  <c r="M239" i="13" a="1"/>
  <c r="M239" i="13" s="1"/>
  <c r="M240" i="13" a="1"/>
  <c r="M240" i="13" s="1"/>
  <c r="M241" i="13" a="1"/>
  <c r="M241" i="13" s="1"/>
  <c r="M242" i="13" a="1"/>
  <c r="M242" i="13" s="1"/>
  <c r="M243" i="13" a="1"/>
  <c r="M243" i="13" s="1"/>
  <c r="M244" i="13" a="1"/>
  <c r="M244" i="13" s="1"/>
  <c r="M245" i="13" a="1"/>
  <c r="M245" i="13" s="1"/>
  <c r="M246" i="13" a="1"/>
  <c r="M246" i="13" s="1"/>
  <c r="M247" i="13" a="1"/>
  <c r="M247" i="13" s="1"/>
  <c r="M248" i="13" a="1"/>
  <c r="M248" i="13" s="1"/>
  <c r="M249" i="13" a="1"/>
  <c r="M249" i="13" s="1"/>
  <c r="M250" i="13" a="1"/>
  <c r="M250" i="13" s="1"/>
  <c r="M251" i="13" a="1"/>
  <c r="M251" i="13" s="1"/>
  <c r="M252" i="13" a="1"/>
  <c r="M252" i="13" s="1"/>
  <c r="M253" i="13" a="1"/>
  <c r="M253" i="13" s="1"/>
  <c r="M254" i="13" a="1"/>
  <c r="M254" i="13" s="1"/>
  <c r="M255" i="13" a="1"/>
  <c r="M255" i="13" s="1"/>
  <c r="M256" i="13" a="1"/>
  <c r="M256" i="13" s="1"/>
  <c r="M257" i="13" a="1"/>
  <c r="M257" i="13" s="1"/>
  <c r="M258" i="13" a="1"/>
  <c r="M258" i="13" s="1"/>
  <c r="M259" i="13" a="1"/>
  <c r="M259" i="13" s="1"/>
  <c r="L4" i="13" a="1"/>
  <c r="L4" i="13" s="1"/>
  <c r="L5" i="13" a="1"/>
  <c r="L5" i="13" s="1"/>
  <c r="L6" i="13" a="1"/>
  <c r="L6" i="13" s="1"/>
  <c r="L7" i="13" a="1"/>
  <c r="L7" i="13" s="1"/>
  <c r="L8" i="13" a="1"/>
  <c r="L8" i="13" s="1"/>
  <c r="L9" i="13" a="1"/>
  <c r="L9" i="13" s="1"/>
  <c r="L10" i="13" a="1"/>
  <c r="L10" i="13" s="1"/>
  <c r="L11" i="13" a="1"/>
  <c r="L11" i="13" s="1"/>
  <c r="L12" i="13" a="1"/>
  <c r="L12" i="13" s="1"/>
  <c r="L13" i="13" a="1"/>
  <c r="L13" i="13" s="1"/>
  <c r="L14" i="13" a="1"/>
  <c r="L14" i="13" s="1"/>
  <c r="L15" i="13" a="1"/>
  <c r="L15" i="13" s="1"/>
  <c r="L16" i="13" a="1"/>
  <c r="L16" i="13" s="1"/>
  <c r="L17" i="13" a="1"/>
  <c r="L17" i="13" s="1"/>
  <c r="L18" i="13" a="1"/>
  <c r="L18" i="13" s="1"/>
  <c r="L19" i="13" a="1"/>
  <c r="L19" i="13" s="1"/>
  <c r="L20" i="13" a="1"/>
  <c r="L20" i="13" s="1"/>
  <c r="L21" i="13" a="1"/>
  <c r="L21" i="13" s="1"/>
  <c r="L22" i="13" a="1"/>
  <c r="L22" i="13" s="1"/>
  <c r="L23" i="13" a="1"/>
  <c r="L23" i="13" s="1"/>
  <c r="L24" i="13" a="1"/>
  <c r="L24" i="13" s="1"/>
  <c r="L25" i="13" a="1"/>
  <c r="L25" i="13" s="1"/>
  <c r="L26" i="13" a="1"/>
  <c r="L26" i="13" s="1"/>
  <c r="L27" i="13" a="1"/>
  <c r="L27" i="13" s="1"/>
  <c r="L28" i="13" a="1"/>
  <c r="L28" i="13" s="1"/>
  <c r="L29" i="13" a="1"/>
  <c r="L29" i="13" s="1"/>
  <c r="L30" i="13" a="1"/>
  <c r="L30" i="13" s="1"/>
  <c r="L31" i="13" a="1"/>
  <c r="L31" i="13" s="1"/>
  <c r="L32" i="13" a="1"/>
  <c r="L32" i="13" s="1"/>
  <c r="L33" i="13" a="1"/>
  <c r="L33" i="13" s="1"/>
  <c r="L34" i="13" a="1"/>
  <c r="L34" i="13" s="1"/>
  <c r="L35" i="13" a="1"/>
  <c r="L35" i="13" s="1"/>
  <c r="L36" i="13" a="1"/>
  <c r="L36" i="13" s="1"/>
  <c r="L37" i="13" a="1"/>
  <c r="L37" i="13" s="1"/>
  <c r="L38" i="13" a="1"/>
  <c r="L38" i="13" s="1"/>
  <c r="L39" i="13" a="1"/>
  <c r="L39" i="13" s="1"/>
  <c r="L40" i="13" a="1"/>
  <c r="L40" i="13" s="1"/>
  <c r="L41" i="13" a="1"/>
  <c r="L41" i="13" s="1"/>
  <c r="L42" i="13" a="1"/>
  <c r="L42" i="13" s="1"/>
  <c r="L43" i="13" a="1"/>
  <c r="L43" i="13" s="1"/>
  <c r="L44" i="13" a="1"/>
  <c r="L44" i="13" s="1"/>
  <c r="L45" i="13" a="1"/>
  <c r="L45" i="13" s="1"/>
  <c r="L46" i="13" a="1"/>
  <c r="L46" i="13" s="1"/>
  <c r="L47" i="13" a="1"/>
  <c r="L47" i="13" s="1"/>
  <c r="L48" i="13" a="1"/>
  <c r="L48" i="13" s="1"/>
  <c r="L49" i="13" a="1"/>
  <c r="L49" i="13" s="1"/>
  <c r="L50" i="13" a="1"/>
  <c r="L50" i="13" s="1"/>
  <c r="L51" i="13" a="1"/>
  <c r="L51" i="13" s="1"/>
  <c r="L52" i="13" a="1"/>
  <c r="L52" i="13" s="1"/>
  <c r="L53" i="13" a="1"/>
  <c r="L53" i="13" s="1"/>
  <c r="L54" i="13" a="1"/>
  <c r="L54" i="13" s="1"/>
  <c r="L55" i="13" a="1"/>
  <c r="L55" i="13" s="1"/>
  <c r="L56" i="13" a="1"/>
  <c r="L56" i="13" s="1"/>
  <c r="L57" i="13" a="1"/>
  <c r="L57" i="13" s="1"/>
  <c r="L58" i="13" a="1"/>
  <c r="L58" i="13" s="1"/>
  <c r="L59" i="13" a="1"/>
  <c r="L59" i="13" s="1"/>
  <c r="L60" i="13" a="1"/>
  <c r="L60" i="13" s="1"/>
  <c r="L61" i="13" a="1"/>
  <c r="L61" i="13" s="1"/>
  <c r="L62" i="13" a="1"/>
  <c r="L62" i="13" s="1"/>
  <c r="L63" i="13" a="1"/>
  <c r="L63" i="13" s="1"/>
  <c r="L64" i="13" a="1"/>
  <c r="L64" i="13" s="1"/>
  <c r="L65" i="13" a="1"/>
  <c r="L65" i="13" s="1"/>
  <c r="L66" i="13" a="1"/>
  <c r="L66" i="13" s="1"/>
  <c r="L67" i="13" a="1"/>
  <c r="L67" i="13" s="1"/>
  <c r="L68" i="13" a="1"/>
  <c r="L68" i="13" s="1"/>
  <c r="L69" i="13" a="1"/>
  <c r="L69" i="13" s="1"/>
  <c r="L70" i="13" a="1"/>
  <c r="L70" i="13" s="1"/>
  <c r="L71" i="13" a="1"/>
  <c r="L71" i="13" s="1"/>
  <c r="L72" i="13" a="1"/>
  <c r="L72" i="13" s="1"/>
  <c r="L73" i="13" a="1"/>
  <c r="L73" i="13" s="1"/>
  <c r="L74" i="13" a="1"/>
  <c r="L74" i="13" s="1"/>
  <c r="L75" i="13" a="1"/>
  <c r="L75" i="13" s="1"/>
  <c r="L76" i="13" a="1"/>
  <c r="L76" i="13" s="1"/>
  <c r="L77" i="13" a="1"/>
  <c r="L77" i="13" s="1"/>
  <c r="L78" i="13" a="1"/>
  <c r="L78" i="13" s="1"/>
  <c r="L79" i="13" a="1"/>
  <c r="L79" i="13" s="1"/>
  <c r="L80" i="13" a="1"/>
  <c r="L80" i="13" s="1"/>
  <c r="L81" i="13" a="1"/>
  <c r="L81" i="13" s="1"/>
  <c r="L82" i="13" a="1"/>
  <c r="L82" i="13" s="1"/>
  <c r="L83" i="13" a="1"/>
  <c r="L83" i="13" s="1"/>
  <c r="L84" i="13" a="1"/>
  <c r="L84" i="13" s="1"/>
  <c r="L85" i="13" a="1"/>
  <c r="L85" i="13" s="1"/>
  <c r="L86" i="13" a="1"/>
  <c r="L86" i="13" s="1"/>
  <c r="L87" i="13" a="1"/>
  <c r="L87" i="13" s="1"/>
  <c r="L88" i="13" a="1"/>
  <c r="L88" i="13" s="1"/>
  <c r="L89" i="13" a="1"/>
  <c r="L89" i="13" s="1"/>
  <c r="L90" i="13" a="1"/>
  <c r="L90" i="13" s="1"/>
  <c r="L91" i="13" a="1"/>
  <c r="L91" i="13" s="1"/>
  <c r="L92" i="13" a="1"/>
  <c r="L92" i="13" s="1"/>
  <c r="L93" i="13" a="1"/>
  <c r="L93" i="13" s="1"/>
  <c r="L94" i="13" a="1"/>
  <c r="L94" i="13" s="1"/>
  <c r="L95" i="13" a="1"/>
  <c r="L95" i="13" s="1"/>
  <c r="L96" i="13" a="1"/>
  <c r="L96" i="13" s="1"/>
  <c r="L97" i="13" a="1"/>
  <c r="L97" i="13" s="1"/>
  <c r="L98" i="13" a="1"/>
  <c r="L98" i="13" s="1"/>
  <c r="L99" i="13" a="1"/>
  <c r="L99" i="13" s="1"/>
  <c r="L100" i="13" a="1"/>
  <c r="L100" i="13" s="1"/>
  <c r="L101" i="13" a="1"/>
  <c r="L101" i="13" s="1"/>
  <c r="L102" i="13" a="1"/>
  <c r="L102" i="13" s="1"/>
  <c r="L103" i="13" a="1"/>
  <c r="L103" i="13" s="1"/>
  <c r="L104" i="13" a="1"/>
  <c r="L104" i="13" s="1"/>
  <c r="L105" i="13" a="1"/>
  <c r="L105" i="13" s="1"/>
  <c r="L106" i="13" a="1"/>
  <c r="L106" i="13" s="1"/>
  <c r="L107" i="13" a="1"/>
  <c r="L107" i="13" s="1"/>
  <c r="L108" i="13" a="1"/>
  <c r="L108" i="13" s="1"/>
  <c r="L109" i="13" a="1"/>
  <c r="L109" i="13" s="1"/>
  <c r="L110" i="13" a="1"/>
  <c r="L110" i="13" s="1"/>
  <c r="L111" i="13" a="1"/>
  <c r="L111" i="13" s="1"/>
  <c r="L112" i="13" a="1"/>
  <c r="L112" i="13" s="1"/>
  <c r="L113" i="13" a="1"/>
  <c r="L113" i="13" s="1"/>
  <c r="L114" i="13" a="1"/>
  <c r="L114" i="13" s="1"/>
  <c r="L115" i="13" a="1"/>
  <c r="L115" i="13" s="1"/>
  <c r="L116" i="13" a="1"/>
  <c r="L116" i="13" s="1"/>
  <c r="L117" i="13" a="1"/>
  <c r="L117" i="13" s="1"/>
  <c r="L118" i="13" a="1"/>
  <c r="L118" i="13" s="1"/>
  <c r="L119" i="13" a="1"/>
  <c r="L119" i="13" s="1"/>
  <c r="L120" i="13" a="1"/>
  <c r="L120" i="13" s="1"/>
  <c r="L121" i="13" a="1"/>
  <c r="L121" i="13" s="1"/>
  <c r="L122" i="13" a="1"/>
  <c r="L122" i="13" s="1"/>
  <c r="L123" i="13" a="1"/>
  <c r="L123" i="13" s="1"/>
  <c r="L124" i="13" a="1"/>
  <c r="L124" i="13" s="1"/>
  <c r="L125" i="13" a="1"/>
  <c r="L125" i="13" s="1"/>
  <c r="L126" i="13" a="1"/>
  <c r="L126" i="13" s="1"/>
  <c r="L127" i="13" a="1"/>
  <c r="L127" i="13" s="1"/>
  <c r="L128" i="13" a="1"/>
  <c r="L128" i="13" s="1"/>
  <c r="L129" i="13" a="1"/>
  <c r="L129" i="13" s="1"/>
  <c r="L130" i="13" a="1"/>
  <c r="L130" i="13" s="1"/>
  <c r="L131" i="13" a="1"/>
  <c r="L131" i="13" s="1"/>
  <c r="L132" i="13" a="1"/>
  <c r="L132" i="13" s="1"/>
  <c r="L133" i="13" a="1"/>
  <c r="L133" i="13" s="1"/>
  <c r="L134" i="13" a="1"/>
  <c r="L134" i="13" s="1"/>
  <c r="L135" i="13" a="1"/>
  <c r="L135" i="13" s="1"/>
  <c r="L136" i="13" a="1"/>
  <c r="L136" i="13" s="1"/>
  <c r="L137" i="13" a="1"/>
  <c r="L137" i="13" s="1"/>
  <c r="L138" i="13" a="1"/>
  <c r="L138" i="13" s="1"/>
  <c r="L139" i="13" a="1"/>
  <c r="L139" i="13" s="1"/>
  <c r="L140" i="13" a="1"/>
  <c r="L140" i="13" s="1"/>
  <c r="L141" i="13" a="1"/>
  <c r="L141" i="13" s="1"/>
  <c r="L142" i="13" a="1"/>
  <c r="L142" i="13" s="1"/>
  <c r="L143" i="13" a="1"/>
  <c r="L143" i="13" s="1"/>
  <c r="L144" i="13" a="1"/>
  <c r="L144" i="13" s="1"/>
  <c r="L145" i="13" a="1"/>
  <c r="L145" i="13" s="1"/>
  <c r="L146" i="13" a="1"/>
  <c r="L146" i="13" s="1"/>
  <c r="L147" i="13" a="1"/>
  <c r="L147" i="13" s="1"/>
  <c r="L148" i="13" a="1"/>
  <c r="L148" i="13" s="1"/>
  <c r="L149" i="13" a="1"/>
  <c r="L149" i="13" s="1"/>
  <c r="L150" i="13" a="1"/>
  <c r="L150" i="13" s="1"/>
  <c r="L151" i="13" a="1"/>
  <c r="L151" i="13" s="1"/>
  <c r="L152" i="13" a="1"/>
  <c r="L152" i="13" s="1"/>
  <c r="L153" i="13" a="1"/>
  <c r="L153" i="13" s="1"/>
  <c r="L154" i="13" a="1"/>
  <c r="L154" i="13" s="1"/>
  <c r="L155" i="13" a="1"/>
  <c r="L155" i="13" s="1"/>
  <c r="L156" i="13" a="1"/>
  <c r="L156" i="13" s="1"/>
  <c r="L157" i="13" a="1"/>
  <c r="L157" i="13" s="1"/>
  <c r="L158" i="13" a="1"/>
  <c r="L158" i="13" s="1"/>
  <c r="L159" i="13" a="1"/>
  <c r="L159" i="13" s="1"/>
  <c r="L160" i="13" a="1"/>
  <c r="L160" i="13" s="1"/>
  <c r="L161" i="13" a="1"/>
  <c r="L161" i="13" s="1"/>
  <c r="L162" i="13" a="1"/>
  <c r="L162" i="13" s="1"/>
  <c r="L163" i="13" a="1"/>
  <c r="L163" i="13" s="1"/>
  <c r="L164" i="13" a="1"/>
  <c r="L164" i="13" s="1"/>
  <c r="L165" i="13" a="1"/>
  <c r="L165" i="13" s="1"/>
  <c r="L166" i="13" a="1"/>
  <c r="L166" i="13" s="1"/>
  <c r="L167" i="13" a="1"/>
  <c r="L167" i="13" s="1"/>
  <c r="L168" i="13" a="1"/>
  <c r="L168" i="13" s="1"/>
  <c r="L169" i="13" a="1"/>
  <c r="L169" i="13" s="1"/>
  <c r="L170" i="13" a="1"/>
  <c r="L170" i="13" s="1"/>
  <c r="L171" i="13" a="1"/>
  <c r="L171" i="13" s="1"/>
  <c r="L172" i="13" a="1"/>
  <c r="L172" i="13" s="1"/>
  <c r="L173" i="13" a="1"/>
  <c r="L173" i="13" s="1"/>
  <c r="L174" i="13" a="1"/>
  <c r="L174" i="13" s="1"/>
  <c r="L175" i="13" a="1"/>
  <c r="L175" i="13" s="1"/>
  <c r="L176" i="13" a="1"/>
  <c r="L176" i="13" s="1"/>
  <c r="L177" i="13" a="1"/>
  <c r="L177" i="13" s="1"/>
  <c r="L178" i="13" a="1"/>
  <c r="L178" i="13" s="1"/>
  <c r="L179" i="13" a="1"/>
  <c r="L179" i="13" s="1"/>
  <c r="L180" i="13" a="1"/>
  <c r="L180" i="13" s="1"/>
  <c r="L181" i="13" a="1"/>
  <c r="L181" i="13" s="1"/>
  <c r="L182" i="13" a="1"/>
  <c r="L182" i="13" s="1"/>
  <c r="L183" i="13" a="1"/>
  <c r="L183" i="13" s="1"/>
  <c r="L184" i="13" a="1"/>
  <c r="L184" i="13" s="1"/>
  <c r="L185" i="13" a="1"/>
  <c r="L185" i="13" s="1"/>
  <c r="L186" i="13" a="1"/>
  <c r="L186" i="13" s="1"/>
  <c r="L187" i="13" a="1"/>
  <c r="L187" i="13" s="1"/>
  <c r="L188" i="13" a="1"/>
  <c r="L188" i="13" s="1"/>
  <c r="L189" i="13" a="1"/>
  <c r="L189" i="13" s="1"/>
  <c r="L190" i="13" a="1"/>
  <c r="L190" i="13" s="1"/>
  <c r="L191" i="13" a="1"/>
  <c r="L191" i="13" s="1"/>
  <c r="L192" i="13" a="1"/>
  <c r="L192" i="13" s="1"/>
  <c r="L193" i="13" a="1"/>
  <c r="L193" i="13" s="1"/>
  <c r="L194" i="13" a="1"/>
  <c r="L194" i="13" s="1"/>
  <c r="L195" i="13" a="1"/>
  <c r="L195" i="13" s="1"/>
  <c r="L196" i="13" a="1"/>
  <c r="L196" i="13" s="1"/>
  <c r="L197" i="13" a="1"/>
  <c r="L197" i="13" s="1"/>
  <c r="L198" i="13" a="1"/>
  <c r="L198" i="13" s="1"/>
  <c r="L199" i="13" a="1"/>
  <c r="L199" i="13" s="1"/>
  <c r="L200" i="13" a="1"/>
  <c r="L200" i="13" s="1"/>
  <c r="L201" i="13" a="1"/>
  <c r="L201" i="13" s="1"/>
  <c r="L202" i="13" a="1"/>
  <c r="L202" i="13" s="1"/>
  <c r="L203" i="13" a="1"/>
  <c r="L203" i="13" s="1"/>
  <c r="L204" i="13" a="1"/>
  <c r="L204" i="13" s="1"/>
  <c r="L205" i="13" a="1"/>
  <c r="L205" i="13" s="1"/>
  <c r="L206" i="13" a="1"/>
  <c r="L206" i="13" s="1"/>
  <c r="L207" i="13" a="1"/>
  <c r="L207" i="13" s="1"/>
  <c r="L208" i="13" a="1"/>
  <c r="L208" i="13" s="1"/>
  <c r="L209" i="13" a="1"/>
  <c r="L209" i="13" s="1"/>
  <c r="L210" i="13" a="1"/>
  <c r="L210" i="13" s="1"/>
  <c r="L211" i="13" a="1"/>
  <c r="L211" i="13" s="1"/>
  <c r="L212" i="13" a="1"/>
  <c r="L212" i="13" s="1"/>
  <c r="L213" i="13" a="1"/>
  <c r="L213" i="13" s="1"/>
  <c r="L214" i="13" a="1"/>
  <c r="L214" i="13" s="1"/>
  <c r="L215" i="13" a="1"/>
  <c r="L215" i="13" s="1"/>
  <c r="L216" i="13" a="1"/>
  <c r="L216" i="13" s="1"/>
  <c r="L217" i="13" a="1"/>
  <c r="L217" i="13" s="1"/>
  <c r="L218" i="13" a="1"/>
  <c r="L218" i="13" s="1"/>
  <c r="L219" i="13" a="1"/>
  <c r="L219" i="13" s="1"/>
  <c r="L220" i="13" a="1"/>
  <c r="L220" i="13" s="1"/>
  <c r="L221" i="13" a="1"/>
  <c r="L221" i="13" s="1"/>
  <c r="L222" i="13" a="1"/>
  <c r="L222" i="13" s="1"/>
  <c r="L223" i="13" a="1"/>
  <c r="L223" i="13" s="1"/>
  <c r="L224" i="13" a="1"/>
  <c r="L224" i="13" s="1"/>
  <c r="L225" i="13" a="1"/>
  <c r="L225" i="13" s="1"/>
  <c r="L226" i="13" a="1"/>
  <c r="L226" i="13" s="1"/>
  <c r="L227" i="13" a="1"/>
  <c r="L227" i="13" s="1"/>
  <c r="L228" i="13" a="1"/>
  <c r="L228" i="13" s="1"/>
  <c r="L229" i="13" a="1"/>
  <c r="L229" i="13" s="1"/>
  <c r="L230" i="13" a="1"/>
  <c r="L230" i="13" s="1"/>
  <c r="L231" i="13" a="1"/>
  <c r="L231" i="13" s="1"/>
  <c r="L232" i="13" a="1"/>
  <c r="L232" i="13" s="1"/>
  <c r="L233" i="13" a="1"/>
  <c r="L233" i="13" s="1"/>
  <c r="L234" i="13" a="1"/>
  <c r="L234" i="13" s="1"/>
  <c r="L235" i="13" a="1"/>
  <c r="L235" i="13" s="1"/>
  <c r="L236" i="13" a="1"/>
  <c r="L236" i="13" s="1"/>
  <c r="L237" i="13" a="1"/>
  <c r="L237" i="13" s="1"/>
  <c r="L238" i="13" a="1"/>
  <c r="L238" i="13" s="1"/>
  <c r="L239" i="13" a="1"/>
  <c r="L239" i="13" s="1"/>
  <c r="L240" i="13" a="1"/>
  <c r="L240" i="13" s="1"/>
  <c r="L241" i="13" a="1"/>
  <c r="L241" i="13" s="1"/>
  <c r="L242" i="13" a="1"/>
  <c r="L242" i="13" s="1"/>
  <c r="L243" i="13" a="1"/>
  <c r="L243" i="13" s="1"/>
  <c r="L244" i="13" a="1"/>
  <c r="L244" i="13" s="1"/>
  <c r="L245" i="13" a="1"/>
  <c r="L245" i="13" s="1"/>
  <c r="L246" i="13" a="1"/>
  <c r="L246" i="13" s="1"/>
  <c r="L247" i="13" a="1"/>
  <c r="L247" i="13" s="1"/>
  <c r="L248" i="13" a="1"/>
  <c r="L248" i="13" s="1"/>
  <c r="L249" i="13" a="1"/>
  <c r="L249" i="13" s="1"/>
  <c r="L250" i="13" a="1"/>
  <c r="L250" i="13" s="1"/>
  <c r="L251" i="13" a="1"/>
  <c r="L251" i="13" s="1"/>
  <c r="L252" i="13" a="1"/>
  <c r="L252" i="13" s="1"/>
  <c r="L253" i="13" a="1"/>
  <c r="L253" i="13" s="1"/>
  <c r="L254" i="13" a="1"/>
  <c r="L254" i="13" s="1"/>
  <c r="L255" i="13" a="1"/>
  <c r="L255" i="13" s="1"/>
  <c r="L256" i="13" a="1"/>
  <c r="L256" i="13" s="1"/>
  <c r="L257" i="13" a="1"/>
  <c r="L257" i="13" s="1"/>
  <c r="L258" i="13" a="1"/>
  <c r="L258" i="13" s="1"/>
  <c r="L259" i="13" a="1"/>
  <c r="L259" i="13" s="1"/>
  <c r="B4" i="13" a="1"/>
  <c r="B4" i="13" s="1"/>
  <c r="B257" i="13" a="1"/>
  <c r="B257" i="13" s="1"/>
  <c r="G4" i="13" a="1"/>
  <c r="G4" i="13" s="1"/>
  <c r="G5" i="13" a="1"/>
  <c r="G5" i="13" s="1"/>
  <c r="G6" i="13" a="1"/>
  <c r="G6" i="13" s="1"/>
  <c r="G7" i="13" a="1"/>
  <c r="G7" i="13" s="1"/>
  <c r="G8" i="13" a="1"/>
  <c r="G8" i="13" s="1"/>
  <c r="G9" i="13" a="1"/>
  <c r="G9" i="13" s="1"/>
  <c r="G10" i="13" a="1"/>
  <c r="G10" i="13" s="1"/>
  <c r="G11" i="13" a="1"/>
  <c r="G11" i="13" s="1"/>
  <c r="G12" i="13" a="1"/>
  <c r="G12" i="13" s="1"/>
  <c r="G13" i="13" a="1"/>
  <c r="G13" i="13" s="1"/>
  <c r="G14" i="13" a="1"/>
  <c r="G14" i="13" s="1"/>
  <c r="G15" i="13" a="1"/>
  <c r="G15" i="13" s="1"/>
  <c r="G16" i="13" a="1"/>
  <c r="G16" i="13" s="1"/>
  <c r="G17" i="13" a="1"/>
  <c r="G17" i="13" s="1"/>
  <c r="G18" i="13" a="1"/>
  <c r="G18" i="13" s="1"/>
  <c r="G19" i="13" a="1"/>
  <c r="G19" i="13" s="1"/>
  <c r="G20" i="13" a="1"/>
  <c r="G20" i="13" s="1"/>
  <c r="G21" i="13" a="1"/>
  <c r="G21" i="13" s="1"/>
  <c r="G22" i="13" a="1"/>
  <c r="G22" i="13" s="1"/>
  <c r="G23" i="13" a="1"/>
  <c r="G23" i="13" s="1"/>
  <c r="G24" i="13" a="1"/>
  <c r="G24" i="13" s="1"/>
  <c r="G25" i="13" a="1"/>
  <c r="G25" i="13" s="1"/>
  <c r="G26" i="13" a="1"/>
  <c r="G26" i="13" s="1"/>
  <c r="G27" i="13" a="1"/>
  <c r="G27" i="13" s="1"/>
  <c r="G28" i="13" a="1"/>
  <c r="G28" i="13" s="1"/>
  <c r="G29" i="13" a="1"/>
  <c r="G29" i="13" s="1"/>
  <c r="G30" i="13" a="1"/>
  <c r="G30" i="13" s="1"/>
  <c r="G31" i="13" a="1"/>
  <c r="G31" i="13" s="1"/>
  <c r="G32" i="13" a="1"/>
  <c r="G32" i="13" s="1"/>
  <c r="G33" i="13" a="1"/>
  <c r="G33" i="13" s="1"/>
  <c r="G34" i="13" a="1"/>
  <c r="G34" i="13" s="1"/>
  <c r="G35" i="13" a="1"/>
  <c r="G35" i="13" s="1"/>
  <c r="G36" i="13" a="1"/>
  <c r="G36" i="13" s="1"/>
  <c r="G37" i="13" a="1"/>
  <c r="G37" i="13" s="1"/>
  <c r="G38" i="13" a="1"/>
  <c r="G38" i="13" s="1"/>
  <c r="G39" i="13" a="1"/>
  <c r="G39" i="13" s="1"/>
  <c r="G40" i="13" a="1"/>
  <c r="G40" i="13" s="1"/>
  <c r="G41" i="13" a="1"/>
  <c r="G41" i="13" s="1"/>
  <c r="G42" i="13" a="1"/>
  <c r="G42" i="13" s="1"/>
  <c r="G43" i="13" a="1"/>
  <c r="G43" i="13" s="1"/>
  <c r="G44" i="13" a="1"/>
  <c r="G44" i="13" s="1"/>
  <c r="G45" i="13" a="1"/>
  <c r="G45" i="13" s="1"/>
  <c r="G46" i="13" a="1"/>
  <c r="G46" i="13" s="1"/>
  <c r="G47" i="13" a="1"/>
  <c r="G47" i="13" s="1"/>
  <c r="G48" i="13" a="1"/>
  <c r="G48" i="13" s="1"/>
  <c r="G49" i="13" a="1"/>
  <c r="G49" i="13" s="1"/>
  <c r="G50" i="13" a="1"/>
  <c r="G50" i="13" s="1"/>
  <c r="G51" i="13" a="1"/>
  <c r="G51" i="13" s="1"/>
  <c r="G52" i="13" a="1"/>
  <c r="G52" i="13" s="1"/>
  <c r="G53" i="13" a="1"/>
  <c r="G53" i="13" s="1"/>
  <c r="G54" i="13" a="1"/>
  <c r="G54" i="13" s="1"/>
  <c r="G55" i="13" a="1"/>
  <c r="G55" i="13" s="1"/>
  <c r="G56" i="13" a="1"/>
  <c r="G56" i="13" s="1"/>
  <c r="G57" i="13" a="1"/>
  <c r="G57" i="13" s="1"/>
  <c r="G58" i="13" a="1"/>
  <c r="G58" i="13" s="1"/>
  <c r="G59" i="13" a="1"/>
  <c r="G59" i="13" s="1"/>
  <c r="G60" i="13" a="1"/>
  <c r="G60" i="13" s="1"/>
  <c r="G61" i="13" a="1"/>
  <c r="G61" i="13" s="1"/>
  <c r="G62" i="13" a="1"/>
  <c r="G62" i="13" s="1"/>
  <c r="G63" i="13" a="1"/>
  <c r="G63" i="13" s="1"/>
  <c r="G64" i="13" a="1"/>
  <c r="G64" i="13" s="1"/>
  <c r="G65" i="13" a="1"/>
  <c r="G65" i="13" s="1"/>
  <c r="G66" i="13" a="1"/>
  <c r="G66" i="13" s="1"/>
  <c r="G67" i="13" a="1"/>
  <c r="G67" i="13" s="1"/>
  <c r="G68" i="13" a="1"/>
  <c r="G68" i="13" s="1"/>
  <c r="G69" i="13" a="1"/>
  <c r="G69" i="13" s="1"/>
  <c r="G70" i="13" a="1"/>
  <c r="G70" i="13" s="1"/>
  <c r="G71" i="13" a="1"/>
  <c r="G71" i="13" s="1"/>
  <c r="G72" i="13" a="1"/>
  <c r="G72" i="13" s="1"/>
  <c r="G73" i="13" a="1"/>
  <c r="G73" i="13" s="1"/>
  <c r="G74" i="13" a="1"/>
  <c r="G74" i="13" s="1"/>
  <c r="G75" i="13" a="1"/>
  <c r="G75" i="13" s="1"/>
  <c r="G76" i="13" a="1"/>
  <c r="G76" i="13" s="1"/>
  <c r="G77" i="13" a="1"/>
  <c r="G77" i="13" s="1"/>
  <c r="G78" i="13" a="1"/>
  <c r="G78" i="13" s="1"/>
  <c r="G79" i="13" a="1"/>
  <c r="G79" i="13" s="1"/>
  <c r="G80" i="13" a="1"/>
  <c r="G80" i="13" s="1"/>
  <c r="G81" i="13" a="1"/>
  <c r="G81" i="13" s="1"/>
  <c r="G82" i="13" a="1"/>
  <c r="G82" i="13" s="1"/>
  <c r="G83" i="13" a="1"/>
  <c r="G83" i="13" s="1"/>
  <c r="G84" i="13" a="1"/>
  <c r="G84" i="13" s="1"/>
  <c r="G85" i="13" a="1"/>
  <c r="G85" i="13" s="1"/>
  <c r="G86" i="13" a="1"/>
  <c r="G86" i="13" s="1"/>
  <c r="G87" i="13" a="1"/>
  <c r="G87" i="13" s="1"/>
  <c r="G88" i="13" a="1"/>
  <c r="G88" i="13" s="1"/>
  <c r="G89" i="13" a="1"/>
  <c r="G89" i="13" s="1"/>
  <c r="G90" i="13" a="1"/>
  <c r="G90" i="13" s="1"/>
  <c r="G91" i="13" a="1"/>
  <c r="G91" i="13" s="1"/>
  <c r="G92" i="13" a="1"/>
  <c r="G92" i="13" s="1"/>
  <c r="G93" i="13" a="1"/>
  <c r="G93" i="13" s="1"/>
  <c r="G94" i="13" a="1"/>
  <c r="G94" i="13" s="1"/>
  <c r="G95" i="13" a="1"/>
  <c r="G95" i="13" s="1"/>
  <c r="G96" i="13" a="1"/>
  <c r="G96" i="13" s="1"/>
  <c r="G97" i="13" a="1"/>
  <c r="G97" i="13" s="1"/>
  <c r="G98" i="13" a="1"/>
  <c r="G98" i="13" s="1"/>
  <c r="G99" i="13" a="1"/>
  <c r="G99" i="13" s="1"/>
  <c r="G100" i="13" a="1"/>
  <c r="G100" i="13" s="1"/>
  <c r="G101" i="13" a="1"/>
  <c r="G101" i="13" s="1"/>
  <c r="G102" i="13" a="1"/>
  <c r="G102" i="13" s="1"/>
  <c r="G103" i="13" a="1"/>
  <c r="G103" i="13" s="1"/>
  <c r="G104" i="13" a="1"/>
  <c r="G104" i="13" s="1"/>
  <c r="G105" i="13" a="1"/>
  <c r="G105" i="13" s="1"/>
  <c r="G106" i="13" a="1"/>
  <c r="G106" i="13" s="1"/>
  <c r="G107" i="13" a="1"/>
  <c r="G107" i="13" s="1"/>
  <c r="G108" i="13" a="1"/>
  <c r="G108" i="13" s="1"/>
  <c r="G109" i="13" a="1"/>
  <c r="G109" i="13" s="1"/>
  <c r="G110" i="13" a="1"/>
  <c r="G110" i="13" s="1"/>
  <c r="G111" i="13" a="1"/>
  <c r="G111" i="13" s="1"/>
  <c r="G112" i="13" a="1"/>
  <c r="G112" i="13" s="1"/>
  <c r="G113" i="13" a="1"/>
  <c r="G113" i="13" s="1"/>
  <c r="G114" i="13" a="1"/>
  <c r="G114" i="13" s="1"/>
  <c r="G115" i="13" a="1"/>
  <c r="G115" i="13" s="1"/>
  <c r="G116" i="13" a="1"/>
  <c r="G116" i="13" s="1"/>
  <c r="G117" i="13" a="1"/>
  <c r="G117" i="13" s="1"/>
  <c r="G118" i="13" a="1"/>
  <c r="G118" i="13" s="1"/>
  <c r="G119" i="13" a="1"/>
  <c r="G119" i="13" s="1"/>
  <c r="G120" i="13" a="1"/>
  <c r="G120" i="13" s="1"/>
  <c r="G121" i="13" a="1"/>
  <c r="G121" i="13" s="1"/>
  <c r="G122" i="13" a="1"/>
  <c r="G122" i="13" s="1"/>
  <c r="G123" i="13" a="1"/>
  <c r="G123" i="13" s="1"/>
  <c r="G124" i="13" a="1"/>
  <c r="G124" i="13" s="1"/>
  <c r="G125" i="13" a="1"/>
  <c r="G125" i="13" s="1"/>
  <c r="G126" i="13" a="1"/>
  <c r="G126" i="13" s="1"/>
  <c r="G127" i="13" a="1"/>
  <c r="G127" i="13" s="1"/>
  <c r="G128" i="13" a="1"/>
  <c r="G128" i="13" s="1"/>
  <c r="G129" i="13" a="1"/>
  <c r="G129" i="13" s="1"/>
  <c r="G130" i="13" a="1"/>
  <c r="G130" i="13" s="1"/>
  <c r="G131" i="13" a="1"/>
  <c r="G131" i="13" s="1"/>
  <c r="G132" i="13" a="1"/>
  <c r="G132" i="13" s="1"/>
  <c r="G133" i="13" a="1"/>
  <c r="G133" i="13" s="1"/>
  <c r="G134" i="13" a="1"/>
  <c r="G134" i="13" s="1"/>
  <c r="G135" i="13" a="1"/>
  <c r="G135" i="13" s="1"/>
  <c r="G136" i="13" a="1"/>
  <c r="G136" i="13" s="1"/>
  <c r="G137" i="13" a="1"/>
  <c r="G137" i="13" s="1"/>
  <c r="G138" i="13" a="1"/>
  <c r="G138" i="13" s="1"/>
  <c r="G139" i="13" a="1"/>
  <c r="G139" i="13" s="1"/>
  <c r="G140" i="13" a="1"/>
  <c r="G140" i="13" s="1"/>
  <c r="G141" i="13" a="1"/>
  <c r="G141" i="13" s="1"/>
  <c r="G142" i="13" a="1"/>
  <c r="G142" i="13" s="1"/>
  <c r="G143" i="13" a="1"/>
  <c r="G143" i="13" s="1"/>
  <c r="G144" i="13" a="1"/>
  <c r="G144" i="13" s="1"/>
  <c r="G145" i="13" a="1"/>
  <c r="G145" i="13" s="1"/>
  <c r="G146" i="13" a="1"/>
  <c r="G146" i="13" s="1"/>
  <c r="G147" i="13" a="1"/>
  <c r="G147" i="13" s="1"/>
  <c r="G148" i="13" a="1"/>
  <c r="G148" i="13" s="1"/>
  <c r="G149" i="13" a="1"/>
  <c r="G149" i="13" s="1"/>
  <c r="G150" i="13" a="1"/>
  <c r="G150" i="13" s="1"/>
  <c r="G151" i="13" a="1"/>
  <c r="G151" i="13" s="1"/>
  <c r="G152" i="13" a="1"/>
  <c r="G152" i="13" s="1"/>
  <c r="G153" i="13" a="1"/>
  <c r="G153" i="13" s="1"/>
  <c r="G154" i="13" a="1"/>
  <c r="G154" i="13" s="1"/>
  <c r="G155" i="13" a="1"/>
  <c r="G155" i="13" s="1"/>
  <c r="G156" i="13" a="1"/>
  <c r="G156" i="13" s="1"/>
  <c r="G157" i="13" a="1"/>
  <c r="G157" i="13" s="1"/>
  <c r="G158" i="13" a="1"/>
  <c r="G158" i="13" s="1"/>
  <c r="G159" i="13" a="1"/>
  <c r="G159" i="13" s="1"/>
  <c r="G160" i="13" a="1"/>
  <c r="G160" i="13" s="1"/>
  <c r="G161" i="13" a="1"/>
  <c r="G161" i="13" s="1"/>
  <c r="G162" i="13" a="1"/>
  <c r="G162" i="13" s="1"/>
  <c r="G163" i="13" a="1"/>
  <c r="G163" i="13" s="1"/>
  <c r="G164" i="13" a="1"/>
  <c r="G164" i="13" s="1"/>
  <c r="G165" i="13" a="1"/>
  <c r="G165" i="13" s="1"/>
  <c r="G166" i="13" a="1"/>
  <c r="G166" i="13" s="1"/>
  <c r="G167" i="13" a="1"/>
  <c r="G167" i="13" s="1"/>
  <c r="G168" i="13" a="1"/>
  <c r="G168" i="13" s="1"/>
  <c r="G169" i="13" a="1"/>
  <c r="G169" i="13" s="1"/>
  <c r="G170" i="13" a="1"/>
  <c r="G170" i="13" s="1"/>
  <c r="G171" i="13" a="1"/>
  <c r="G171" i="13" s="1"/>
  <c r="G172" i="13" a="1"/>
  <c r="G172" i="13" s="1"/>
  <c r="G173" i="13" a="1"/>
  <c r="G173" i="13" s="1"/>
  <c r="G174" i="13" a="1"/>
  <c r="G174" i="13" s="1"/>
  <c r="G175" i="13" a="1"/>
  <c r="G175" i="13" s="1"/>
  <c r="G176" i="13" a="1"/>
  <c r="G176" i="13" s="1"/>
  <c r="G177" i="13" a="1"/>
  <c r="G177" i="13" s="1"/>
  <c r="G178" i="13" a="1"/>
  <c r="G178" i="13" s="1"/>
  <c r="G179" i="13" a="1"/>
  <c r="G179" i="13" s="1"/>
  <c r="G180" i="13" a="1"/>
  <c r="G180" i="13" s="1"/>
  <c r="G181" i="13" a="1"/>
  <c r="G181" i="13" s="1"/>
  <c r="G182" i="13" a="1"/>
  <c r="G182" i="13" s="1"/>
  <c r="G183" i="13" a="1"/>
  <c r="G183" i="13" s="1"/>
  <c r="G184" i="13" a="1"/>
  <c r="G184" i="13" s="1"/>
  <c r="G185" i="13" a="1"/>
  <c r="G185" i="13" s="1"/>
  <c r="G186" i="13" a="1"/>
  <c r="G186" i="13" s="1"/>
  <c r="G187" i="13" a="1"/>
  <c r="G187" i="13" s="1"/>
  <c r="G188" i="13" a="1"/>
  <c r="G188" i="13" s="1"/>
  <c r="G189" i="13" a="1"/>
  <c r="G189" i="13" s="1"/>
  <c r="G190" i="13" a="1"/>
  <c r="G190" i="13" s="1"/>
  <c r="G191" i="13" a="1"/>
  <c r="G191" i="13" s="1"/>
  <c r="G192" i="13" a="1"/>
  <c r="G192" i="13" s="1"/>
  <c r="G193" i="13" a="1"/>
  <c r="G193" i="13" s="1"/>
  <c r="G194" i="13" a="1"/>
  <c r="G194" i="13" s="1"/>
  <c r="G195" i="13" a="1"/>
  <c r="G195" i="13" s="1"/>
  <c r="G196" i="13" a="1"/>
  <c r="G196" i="13" s="1"/>
  <c r="G197" i="13" a="1"/>
  <c r="G197" i="13" s="1"/>
  <c r="G198" i="13" a="1"/>
  <c r="G198" i="13" s="1"/>
  <c r="G199" i="13" a="1"/>
  <c r="G199" i="13" s="1"/>
  <c r="G200" i="13" a="1"/>
  <c r="G200" i="13" s="1"/>
  <c r="G201" i="13" a="1"/>
  <c r="G201" i="13" s="1"/>
  <c r="G202" i="13" a="1"/>
  <c r="G202" i="13" s="1"/>
  <c r="G203" i="13" a="1"/>
  <c r="G203" i="13" s="1"/>
  <c r="G204" i="13" a="1"/>
  <c r="G204" i="13" s="1"/>
  <c r="G205" i="13" a="1"/>
  <c r="G205" i="13" s="1"/>
  <c r="G206" i="13" a="1"/>
  <c r="G206" i="13" s="1"/>
  <c r="G207" i="13" a="1"/>
  <c r="G207" i="13" s="1"/>
  <c r="G208" i="13" a="1"/>
  <c r="G208" i="13" s="1"/>
  <c r="G209" i="13" a="1"/>
  <c r="G209" i="13" s="1"/>
  <c r="G210" i="13" a="1"/>
  <c r="G210" i="13" s="1"/>
  <c r="G211" i="13" a="1"/>
  <c r="G211" i="13" s="1"/>
  <c r="G212" i="13" a="1"/>
  <c r="G212" i="13" s="1"/>
  <c r="G213" i="13" a="1"/>
  <c r="G213" i="13" s="1"/>
  <c r="G214" i="13" a="1"/>
  <c r="G214" i="13" s="1"/>
  <c r="G215" i="13" a="1"/>
  <c r="G215" i="13" s="1"/>
  <c r="G216" i="13" a="1"/>
  <c r="G216" i="13" s="1"/>
  <c r="G217" i="13" a="1"/>
  <c r="G217" i="13" s="1"/>
  <c r="G218" i="13" a="1"/>
  <c r="G218" i="13" s="1"/>
  <c r="G219" i="13" a="1"/>
  <c r="G219" i="13" s="1"/>
  <c r="G220" i="13" a="1"/>
  <c r="G220" i="13" s="1"/>
  <c r="G221" i="13" a="1"/>
  <c r="G221" i="13" s="1"/>
  <c r="G222" i="13" a="1"/>
  <c r="G222" i="13" s="1"/>
  <c r="G223" i="13" a="1"/>
  <c r="G223" i="13" s="1"/>
  <c r="G224" i="13" a="1"/>
  <c r="G224" i="13" s="1"/>
  <c r="G225" i="13" a="1"/>
  <c r="G225" i="13" s="1"/>
  <c r="G226" i="13" a="1"/>
  <c r="G226" i="13" s="1"/>
  <c r="G227" i="13" a="1"/>
  <c r="G227" i="13" s="1"/>
  <c r="G228" i="13" a="1"/>
  <c r="G228" i="13" s="1"/>
  <c r="G229" i="13" a="1"/>
  <c r="G229" i="13" s="1"/>
  <c r="G230" i="13" a="1"/>
  <c r="G230" i="13" s="1"/>
  <c r="G231" i="13" a="1"/>
  <c r="G231" i="13" s="1"/>
  <c r="G232" i="13" a="1"/>
  <c r="G232" i="13" s="1"/>
  <c r="G233" i="13" a="1"/>
  <c r="G233" i="13" s="1"/>
  <c r="G234" i="13" a="1"/>
  <c r="G234" i="13" s="1"/>
  <c r="G235" i="13" a="1"/>
  <c r="G235" i="13" s="1"/>
  <c r="G236" i="13" a="1"/>
  <c r="G236" i="13" s="1"/>
  <c r="G237" i="13" a="1"/>
  <c r="G237" i="13" s="1"/>
  <c r="G238" i="13" a="1"/>
  <c r="G238" i="13" s="1"/>
  <c r="G239" i="13" a="1"/>
  <c r="G239" i="13" s="1"/>
  <c r="G240" i="13" a="1"/>
  <c r="G240" i="13" s="1"/>
  <c r="G241" i="13" a="1"/>
  <c r="G241" i="13" s="1"/>
  <c r="G242" i="13" a="1"/>
  <c r="G242" i="13" s="1"/>
  <c r="G243" i="13" a="1"/>
  <c r="G243" i="13" s="1"/>
  <c r="G244" i="13" a="1"/>
  <c r="G244" i="13" s="1"/>
  <c r="G245" i="13" a="1"/>
  <c r="G245" i="13" s="1"/>
  <c r="G246" i="13" a="1"/>
  <c r="G246" i="13" s="1"/>
  <c r="G247" i="13" a="1"/>
  <c r="G247" i="13" s="1"/>
  <c r="G248" i="13" a="1"/>
  <c r="G248" i="13" s="1"/>
  <c r="G249" i="13" a="1"/>
  <c r="G249" i="13" s="1"/>
  <c r="G250" i="13" a="1"/>
  <c r="G250" i="13" s="1"/>
  <c r="G251" i="13" a="1"/>
  <c r="G251" i="13" s="1"/>
  <c r="G252" i="13" a="1"/>
  <c r="G252" i="13" s="1"/>
  <c r="G253" i="13" a="1"/>
  <c r="G253" i="13" s="1"/>
  <c r="G254" i="13" a="1"/>
  <c r="G254" i="13" s="1"/>
  <c r="G255" i="13" a="1"/>
  <c r="G255" i="13" s="1"/>
  <c r="G256" i="13" a="1"/>
  <c r="G256" i="13" s="1"/>
  <c r="G257" i="13" a="1"/>
  <c r="G257" i="13" s="1"/>
  <c r="G258" i="13" a="1"/>
  <c r="G258" i="13" s="1"/>
  <c r="G259" i="13" a="1"/>
  <c r="G259" i="13" s="1"/>
  <c r="G3" i="13" a="1"/>
  <c r="G3" i="13" s="1"/>
  <c r="F4" i="13" a="1"/>
  <c r="F4" i="13" s="1"/>
  <c r="F5" i="13" a="1"/>
  <c r="F5" i="13" s="1"/>
  <c r="F6" i="13" a="1"/>
  <c r="F6" i="13" s="1"/>
  <c r="F7" i="13" a="1"/>
  <c r="F7" i="13" s="1"/>
  <c r="F8" i="13" a="1"/>
  <c r="F8" i="13" s="1"/>
  <c r="F9" i="13" a="1"/>
  <c r="F9" i="13" s="1"/>
  <c r="F10" i="13" a="1"/>
  <c r="F10" i="13" s="1"/>
  <c r="F11" i="13" a="1"/>
  <c r="F11" i="13" s="1"/>
  <c r="F12" i="13" a="1"/>
  <c r="F12" i="13" s="1"/>
  <c r="F13" i="13" a="1"/>
  <c r="F13" i="13" s="1"/>
  <c r="F14" i="13" a="1"/>
  <c r="F14" i="13" s="1"/>
  <c r="F15" i="13" a="1"/>
  <c r="F15" i="13" s="1"/>
  <c r="F16" i="13" a="1"/>
  <c r="F16" i="13" s="1"/>
  <c r="F17" i="13" a="1"/>
  <c r="F17" i="13" s="1"/>
  <c r="F18" i="13" a="1"/>
  <c r="F18" i="13" s="1"/>
  <c r="F19" i="13" a="1"/>
  <c r="F19" i="13" s="1"/>
  <c r="F20" i="13" a="1"/>
  <c r="F20" i="13" s="1"/>
  <c r="F21" i="13" a="1"/>
  <c r="F21" i="13" s="1"/>
  <c r="F22" i="13" a="1"/>
  <c r="F22" i="13" s="1"/>
  <c r="F23" i="13" a="1"/>
  <c r="F23" i="13" s="1"/>
  <c r="F24" i="13" a="1"/>
  <c r="F24" i="13" s="1"/>
  <c r="F25" i="13" a="1"/>
  <c r="F25" i="13" s="1"/>
  <c r="F26" i="13" a="1"/>
  <c r="F26" i="13" s="1"/>
  <c r="F27" i="13" a="1"/>
  <c r="F27" i="13" s="1"/>
  <c r="F28" i="13" a="1"/>
  <c r="F28" i="13" s="1"/>
  <c r="F29" i="13" a="1"/>
  <c r="F29" i="13" s="1"/>
  <c r="F30" i="13" a="1"/>
  <c r="F30" i="13" s="1"/>
  <c r="F31" i="13" a="1"/>
  <c r="F31" i="13" s="1"/>
  <c r="F32" i="13" a="1"/>
  <c r="F32" i="13" s="1"/>
  <c r="F33" i="13" a="1"/>
  <c r="F33" i="13" s="1"/>
  <c r="F34" i="13" a="1"/>
  <c r="F34" i="13" s="1"/>
  <c r="F35" i="13" a="1"/>
  <c r="F35" i="13" s="1"/>
  <c r="F36" i="13" a="1"/>
  <c r="F36" i="13" s="1"/>
  <c r="F37" i="13" a="1"/>
  <c r="F37" i="13" s="1"/>
  <c r="F38" i="13" a="1"/>
  <c r="F38" i="13" s="1"/>
  <c r="F39" i="13" a="1"/>
  <c r="F39" i="13" s="1"/>
  <c r="F40" i="13" a="1"/>
  <c r="F40" i="13" s="1"/>
  <c r="F41" i="13" a="1"/>
  <c r="F41" i="13" s="1"/>
  <c r="F42" i="13" a="1"/>
  <c r="F42" i="13" s="1"/>
  <c r="F43" i="13" a="1"/>
  <c r="F43" i="13" s="1"/>
  <c r="F44" i="13" a="1"/>
  <c r="F44" i="13" s="1"/>
  <c r="F45" i="13" a="1"/>
  <c r="F45" i="13" s="1"/>
  <c r="F46" i="13" a="1"/>
  <c r="F46" i="13" s="1"/>
  <c r="F47" i="13" a="1"/>
  <c r="F47" i="13" s="1"/>
  <c r="F48" i="13" a="1"/>
  <c r="F48" i="13" s="1"/>
  <c r="F49" i="13" a="1"/>
  <c r="F49" i="13" s="1"/>
  <c r="F50" i="13" a="1"/>
  <c r="F50" i="13" s="1"/>
  <c r="F51" i="13" a="1"/>
  <c r="F51" i="13" s="1"/>
  <c r="F52" i="13" a="1"/>
  <c r="F52" i="13" s="1"/>
  <c r="F53" i="13" a="1"/>
  <c r="F53" i="13" s="1"/>
  <c r="F54" i="13" a="1"/>
  <c r="F54" i="13" s="1"/>
  <c r="F55" i="13" a="1"/>
  <c r="F55" i="13" s="1"/>
  <c r="F56" i="13" a="1"/>
  <c r="F56" i="13" s="1"/>
  <c r="F57" i="13" a="1"/>
  <c r="F57" i="13" s="1"/>
  <c r="F58" i="13" a="1"/>
  <c r="F58" i="13" s="1"/>
  <c r="F59" i="13" a="1"/>
  <c r="F59" i="13" s="1"/>
  <c r="F60" i="13" a="1"/>
  <c r="F60" i="13" s="1"/>
  <c r="F61" i="13" a="1"/>
  <c r="F61" i="13" s="1"/>
  <c r="F62" i="13" a="1"/>
  <c r="F62" i="13" s="1"/>
  <c r="F63" i="13" a="1"/>
  <c r="F63" i="13" s="1"/>
  <c r="F64" i="13" a="1"/>
  <c r="F64" i="13" s="1"/>
  <c r="F65" i="13" a="1"/>
  <c r="F65" i="13" s="1"/>
  <c r="F66" i="13" a="1"/>
  <c r="F66" i="13" s="1"/>
  <c r="F67" i="13" a="1"/>
  <c r="F67" i="13" s="1"/>
  <c r="F68" i="13" a="1"/>
  <c r="F68" i="13" s="1"/>
  <c r="F69" i="13" a="1"/>
  <c r="F69" i="13" s="1"/>
  <c r="F70" i="13" a="1"/>
  <c r="F70" i="13" s="1"/>
  <c r="F71" i="13" a="1"/>
  <c r="F71" i="13" s="1"/>
  <c r="F72" i="13" a="1"/>
  <c r="F72" i="13" s="1"/>
  <c r="F73" i="13" a="1"/>
  <c r="F73" i="13" s="1"/>
  <c r="F74" i="13" a="1"/>
  <c r="F74" i="13" s="1"/>
  <c r="F75" i="13" a="1"/>
  <c r="F75" i="13" s="1"/>
  <c r="F76" i="13" a="1"/>
  <c r="F76" i="13" s="1"/>
  <c r="F77" i="13" a="1"/>
  <c r="F77" i="13" s="1"/>
  <c r="F78" i="13" a="1"/>
  <c r="F78" i="13" s="1"/>
  <c r="F79" i="13" a="1"/>
  <c r="F79" i="13" s="1"/>
  <c r="F80" i="13" a="1"/>
  <c r="F80" i="13" s="1"/>
  <c r="F81" i="13" a="1"/>
  <c r="F81" i="13" s="1"/>
  <c r="F82" i="13" a="1"/>
  <c r="F82" i="13" s="1"/>
  <c r="F83" i="13" a="1"/>
  <c r="F83" i="13" s="1"/>
  <c r="F84" i="13" a="1"/>
  <c r="F84" i="13" s="1"/>
  <c r="F85" i="13" a="1"/>
  <c r="F85" i="13" s="1"/>
  <c r="F86" i="13" a="1"/>
  <c r="F86" i="13" s="1"/>
  <c r="F87" i="13" a="1"/>
  <c r="F87" i="13" s="1"/>
  <c r="F88" i="13" a="1"/>
  <c r="F88" i="13" s="1"/>
  <c r="F89" i="13" a="1"/>
  <c r="F89" i="13" s="1"/>
  <c r="F90" i="13" a="1"/>
  <c r="F90" i="13" s="1"/>
  <c r="F91" i="13" a="1"/>
  <c r="F91" i="13" s="1"/>
  <c r="F92" i="13" a="1"/>
  <c r="F92" i="13" s="1"/>
  <c r="F93" i="13" a="1"/>
  <c r="F93" i="13" s="1"/>
  <c r="F94" i="13" a="1"/>
  <c r="F94" i="13" s="1"/>
  <c r="F95" i="13" a="1"/>
  <c r="F95" i="13" s="1"/>
  <c r="F96" i="13" a="1"/>
  <c r="F96" i="13" s="1"/>
  <c r="F97" i="13" a="1"/>
  <c r="F97" i="13" s="1"/>
  <c r="F98" i="13" a="1"/>
  <c r="F98" i="13" s="1"/>
  <c r="F99" i="13" a="1"/>
  <c r="F99" i="13" s="1"/>
  <c r="F100" i="13" a="1"/>
  <c r="F100" i="13" s="1"/>
  <c r="F101" i="13" a="1"/>
  <c r="F101" i="13" s="1"/>
  <c r="F102" i="13" a="1"/>
  <c r="F102" i="13" s="1"/>
  <c r="F103" i="13" a="1"/>
  <c r="F103" i="13" s="1"/>
  <c r="F104" i="13" a="1"/>
  <c r="F104" i="13" s="1"/>
  <c r="F105" i="13" a="1"/>
  <c r="F105" i="13" s="1"/>
  <c r="F106" i="13" a="1"/>
  <c r="F106" i="13" s="1"/>
  <c r="F107" i="13" a="1"/>
  <c r="F107" i="13" s="1"/>
  <c r="F108" i="13" a="1"/>
  <c r="F108" i="13" s="1"/>
  <c r="F109" i="13" a="1"/>
  <c r="F109" i="13" s="1"/>
  <c r="F110" i="13" a="1"/>
  <c r="F110" i="13" s="1"/>
  <c r="F111" i="13" a="1"/>
  <c r="F111" i="13" s="1"/>
  <c r="F112" i="13" a="1"/>
  <c r="F112" i="13" s="1"/>
  <c r="F113" i="13" a="1"/>
  <c r="F113" i="13" s="1"/>
  <c r="F114" i="13" a="1"/>
  <c r="F114" i="13" s="1"/>
  <c r="F115" i="13" a="1"/>
  <c r="F115" i="13" s="1"/>
  <c r="F116" i="13" a="1"/>
  <c r="F116" i="13" s="1"/>
  <c r="F117" i="13" a="1"/>
  <c r="F117" i="13" s="1"/>
  <c r="F118" i="13" a="1"/>
  <c r="F118" i="13" s="1"/>
  <c r="F119" i="13" a="1"/>
  <c r="F119" i="13" s="1"/>
  <c r="F120" i="13" a="1"/>
  <c r="F120" i="13" s="1"/>
  <c r="F121" i="13" a="1"/>
  <c r="F121" i="13" s="1"/>
  <c r="F122" i="13" a="1"/>
  <c r="F122" i="13" s="1"/>
  <c r="F123" i="13" a="1"/>
  <c r="F123" i="13" s="1"/>
  <c r="F124" i="13" a="1"/>
  <c r="F124" i="13" s="1"/>
  <c r="F125" i="13" a="1"/>
  <c r="F125" i="13" s="1"/>
  <c r="F126" i="13" a="1"/>
  <c r="F126" i="13" s="1"/>
  <c r="F127" i="13" a="1"/>
  <c r="F127" i="13" s="1"/>
  <c r="F128" i="13" a="1"/>
  <c r="F128" i="13" s="1"/>
  <c r="F129" i="13" a="1"/>
  <c r="F129" i="13" s="1"/>
  <c r="F130" i="13" a="1"/>
  <c r="F130" i="13" s="1"/>
  <c r="F131" i="13" a="1"/>
  <c r="F131" i="13" s="1"/>
  <c r="F132" i="13" a="1"/>
  <c r="F132" i="13" s="1"/>
  <c r="F133" i="13" a="1"/>
  <c r="F133" i="13" s="1"/>
  <c r="F134" i="13" a="1"/>
  <c r="F134" i="13" s="1"/>
  <c r="F135" i="13" a="1"/>
  <c r="F135" i="13" s="1"/>
  <c r="F136" i="13" a="1"/>
  <c r="F136" i="13" s="1"/>
  <c r="F137" i="13" a="1"/>
  <c r="F137" i="13" s="1"/>
  <c r="F138" i="13" a="1"/>
  <c r="F138" i="13" s="1"/>
  <c r="F139" i="13" a="1"/>
  <c r="F139" i="13" s="1"/>
  <c r="F140" i="13" a="1"/>
  <c r="F140" i="13" s="1"/>
  <c r="F141" i="13" a="1"/>
  <c r="F141" i="13" s="1"/>
  <c r="F142" i="13" a="1"/>
  <c r="F142" i="13" s="1"/>
  <c r="F143" i="13" a="1"/>
  <c r="F143" i="13" s="1"/>
  <c r="F144" i="13" a="1"/>
  <c r="F144" i="13" s="1"/>
  <c r="F145" i="13" a="1"/>
  <c r="F145" i="13" s="1"/>
  <c r="F146" i="13" a="1"/>
  <c r="F146" i="13" s="1"/>
  <c r="F147" i="13" a="1"/>
  <c r="F147" i="13" s="1"/>
  <c r="F148" i="13" a="1"/>
  <c r="F148" i="13" s="1"/>
  <c r="F149" i="13" a="1"/>
  <c r="F149" i="13" s="1"/>
  <c r="F150" i="13" a="1"/>
  <c r="F150" i="13" s="1"/>
  <c r="F151" i="13" a="1"/>
  <c r="F151" i="13" s="1"/>
  <c r="F152" i="13" a="1"/>
  <c r="F152" i="13" s="1"/>
  <c r="F153" i="13" a="1"/>
  <c r="F153" i="13" s="1"/>
  <c r="F154" i="13" a="1"/>
  <c r="F154" i="13" s="1"/>
  <c r="F155" i="13" a="1"/>
  <c r="F155" i="13" s="1"/>
  <c r="F156" i="13" a="1"/>
  <c r="F156" i="13" s="1"/>
  <c r="F157" i="13" a="1"/>
  <c r="F157" i="13" s="1"/>
  <c r="F158" i="13" a="1"/>
  <c r="F158" i="13" s="1"/>
  <c r="F159" i="13" a="1"/>
  <c r="F159" i="13" s="1"/>
  <c r="F160" i="13" a="1"/>
  <c r="F160" i="13" s="1"/>
  <c r="F161" i="13" a="1"/>
  <c r="F161" i="13" s="1"/>
  <c r="F162" i="13" a="1"/>
  <c r="F162" i="13" s="1"/>
  <c r="F163" i="13" a="1"/>
  <c r="F163" i="13" s="1"/>
  <c r="F164" i="13" a="1"/>
  <c r="F164" i="13" s="1"/>
  <c r="F165" i="13" a="1"/>
  <c r="F165" i="13" s="1"/>
  <c r="F166" i="13" a="1"/>
  <c r="F166" i="13" s="1"/>
  <c r="F167" i="13" a="1"/>
  <c r="F167" i="13" s="1"/>
  <c r="F168" i="13" a="1"/>
  <c r="F168" i="13" s="1"/>
  <c r="F169" i="13" a="1"/>
  <c r="F169" i="13" s="1"/>
  <c r="F170" i="13" a="1"/>
  <c r="F170" i="13" s="1"/>
  <c r="F171" i="13" a="1"/>
  <c r="F171" i="13" s="1"/>
  <c r="F172" i="13" a="1"/>
  <c r="F172" i="13" s="1"/>
  <c r="F173" i="13" a="1"/>
  <c r="F173" i="13" s="1"/>
  <c r="F174" i="13" a="1"/>
  <c r="F174" i="13" s="1"/>
  <c r="F175" i="13" a="1"/>
  <c r="F175" i="13" s="1"/>
  <c r="F176" i="13" a="1"/>
  <c r="F176" i="13" s="1"/>
  <c r="F177" i="13" a="1"/>
  <c r="F177" i="13" s="1"/>
  <c r="F178" i="13" a="1"/>
  <c r="F178" i="13" s="1"/>
  <c r="F179" i="13" a="1"/>
  <c r="F179" i="13" s="1"/>
  <c r="F180" i="13" a="1"/>
  <c r="F180" i="13" s="1"/>
  <c r="F181" i="13" a="1"/>
  <c r="F181" i="13" s="1"/>
  <c r="F182" i="13" a="1"/>
  <c r="F182" i="13" s="1"/>
  <c r="F183" i="13" a="1"/>
  <c r="F183" i="13" s="1"/>
  <c r="F184" i="13" a="1"/>
  <c r="F184" i="13" s="1"/>
  <c r="F185" i="13" a="1"/>
  <c r="F185" i="13" s="1"/>
  <c r="F186" i="13" a="1"/>
  <c r="F186" i="13" s="1"/>
  <c r="F187" i="13" a="1"/>
  <c r="F187" i="13" s="1"/>
  <c r="F188" i="13" a="1"/>
  <c r="F188" i="13" s="1"/>
  <c r="F189" i="13" a="1"/>
  <c r="F189" i="13" s="1"/>
  <c r="F190" i="13" a="1"/>
  <c r="F190" i="13" s="1"/>
  <c r="F191" i="13" a="1"/>
  <c r="F191" i="13" s="1"/>
  <c r="F192" i="13" a="1"/>
  <c r="F192" i="13" s="1"/>
  <c r="F193" i="13" a="1"/>
  <c r="F193" i="13" s="1"/>
  <c r="F194" i="13" a="1"/>
  <c r="F194" i="13" s="1"/>
  <c r="F195" i="13" a="1"/>
  <c r="F195" i="13" s="1"/>
  <c r="F196" i="13" a="1"/>
  <c r="F196" i="13" s="1"/>
  <c r="F197" i="13" a="1"/>
  <c r="F197" i="13" s="1"/>
  <c r="F198" i="13" a="1"/>
  <c r="F198" i="13" s="1"/>
  <c r="F199" i="13" a="1"/>
  <c r="F199" i="13" s="1"/>
  <c r="F200" i="13" a="1"/>
  <c r="F200" i="13" s="1"/>
  <c r="F201" i="13" a="1"/>
  <c r="F201" i="13" s="1"/>
  <c r="F202" i="13" a="1"/>
  <c r="F202" i="13" s="1"/>
  <c r="F203" i="13" a="1"/>
  <c r="F203" i="13" s="1"/>
  <c r="F204" i="13" a="1"/>
  <c r="F204" i="13" s="1"/>
  <c r="F205" i="13" a="1"/>
  <c r="F205" i="13" s="1"/>
  <c r="F206" i="13" a="1"/>
  <c r="F206" i="13" s="1"/>
  <c r="F207" i="13" a="1"/>
  <c r="F207" i="13" s="1"/>
  <c r="F208" i="13" a="1"/>
  <c r="F208" i="13" s="1"/>
  <c r="F209" i="13" a="1"/>
  <c r="F209" i="13" s="1"/>
  <c r="F210" i="13" a="1"/>
  <c r="F210" i="13" s="1"/>
  <c r="F211" i="13" a="1"/>
  <c r="F211" i="13" s="1"/>
  <c r="F212" i="13" a="1"/>
  <c r="F212" i="13" s="1"/>
  <c r="F213" i="13" a="1"/>
  <c r="F213" i="13" s="1"/>
  <c r="F214" i="13" a="1"/>
  <c r="F214" i="13" s="1"/>
  <c r="F215" i="13" a="1"/>
  <c r="F215" i="13" s="1"/>
  <c r="F216" i="13" a="1"/>
  <c r="F216" i="13" s="1"/>
  <c r="F217" i="13" a="1"/>
  <c r="F217" i="13" s="1"/>
  <c r="F218" i="13" a="1"/>
  <c r="F218" i="13" s="1"/>
  <c r="F219" i="13" a="1"/>
  <c r="F219" i="13" s="1"/>
  <c r="F220" i="13" a="1"/>
  <c r="F220" i="13" s="1"/>
  <c r="F221" i="13" a="1"/>
  <c r="F221" i="13" s="1"/>
  <c r="F222" i="13" a="1"/>
  <c r="F222" i="13" s="1"/>
  <c r="F223" i="13" a="1"/>
  <c r="F223" i="13" s="1"/>
  <c r="F224" i="13" a="1"/>
  <c r="F224" i="13" s="1"/>
  <c r="F225" i="13" a="1"/>
  <c r="F225" i="13" s="1"/>
  <c r="F226" i="13" a="1"/>
  <c r="F226" i="13" s="1"/>
  <c r="F227" i="13" a="1"/>
  <c r="F227" i="13" s="1"/>
  <c r="F228" i="13" a="1"/>
  <c r="F228" i="13" s="1"/>
  <c r="F229" i="13" a="1"/>
  <c r="F229" i="13" s="1"/>
  <c r="F230" i="13" a="1"/>
  <c r="F230" i="13" s="1"/>
  <c r="F231" i="13" a="1"/>
  <c r="F231" i="13" s="1"/>
  <c r="F232" i="13" a="1"/>
  <c r="F232" i="13" s="1"/>
  <c r="F233" i="13" a="1"/>
  <c r="F233" i="13" s="1"/>
  <c r="F234" i="13" a="1"/>
  <c r="F234" i="13" s="1"/>
  <c r="F235" i="13" a="1"/>
  <c r="F235" i="13" s="1"/>
  <c r="F236" i="13" a="1"/>
  <c r="F236" i="13" s="1"/>
  <c r="F237" i="13" a="1"/>
  <c r="F237" i="13" s="1"/>
  <c r="F238" i="13" a="1"/>
  <c r="F238" i="13" s="1"/>
  <c r="F239" i="13" a="1"/>
  <c r="F239" i="13" s="1"/>
  <c r="F240" i="13" a="1"/>
  <c r="F240" i="13" s="1"/>
  <c r="F241" i="13" a="1"/>
  <c r="F241" i="13" s="1"/>
  <c r="F242" i="13" a="1"/>
  <c r="F242" i="13" s="1"/>
  <c r="F243" i="13" a="1"/>
  <c r="F243" i="13" s="1"/>
  <c r="F244" i="13" a="1"/>
  <c r="F244" i="13" s="1"/>
  <c r="F245" i="13" a="1"/>
  <c r="F245" i="13" s="1"/>
  <c r="F246" i="13" a="1"/>
  <c r="F246" i="13" s="1"/>
  <c r="F247" i="13" a="1"/>
  <c r="F247" i="13" s="1"/>
  <c r="F248" i="13" a="1"/>
  <c r="F248" i="13" s="1"/>
  <c r="F249" i="13" a="1"/>
  <c r="F249" i="13" s="1"/>
  <c r="F250" i="13" a="1"/>
  <c r="F250" i="13" s="1"/>
  <c r="F251" i="13" a="1"/>
  <c r="F251" i="13" s="1"/>
  <c r="F252" i="13" a="1"/>
  <c r="F252" i="13" s="1"/>
  <c r="F253" i="13" a="1"/>
  <c r="F253" i="13" s="1"/>
  <c r="F254" i="13" a="1"/>
  <c r="F254" i="13" s="1"/>
  <c r="F255" i="13" a="1"/>
  <c r="F255" i="13" s="1"/>
  <c r="F256" i="13" a="1"/>
  <c r="F256" i="13" s="1"/>
  <c r="F257" i="13" a="1"/>
  <c r="F257" i="13" s="1"/>
  <c r="F258" i="13" a="1"/>
  <c r="F258" i="13" s="1"/>
  <c r="F259" i="13" a="1"/>
  <c r="F259" i="13" s="1"/>
  <c r="F3" i="13" a="1"/>
  <c r="F3" i="13" s="1"/>
  <c r="E4" i="13" a="1"/>
  <c r="E4" i="13" s="1"/>
  <c r="E5" i="13" a="1"/>
  <c r="E5" i="13" s="1"/>
  <c r="E6" i="13" a="1"/>
  <c r="E6" i="13" s="1"/>
  <c r="E7" i="13" a="1"/>
  <c r="E7" i="13" s="1"/>
  <c r="E8" i="13" a="1"/>
  <c r="E8" i="13" s="1"/>
  <c r="E9" i="13" a="1"/>
  <c r="E9" i="13" s="1"/>
  <c r="E10" i="13" a="1"/>
  <c r="E10" i="13" s="1"/>
  <c r="E11" i="13" a="1"/>
  <c r="E11" i="13" s="1"/>
  <c r="E12" i="13" a="1"/>
  <c r="E12" i="13" s="1"/>
  <c r="E13" i="13" a="1"/>
  <c r="E13" i="13" s="1"/>
  <c r="E14" i="13" a="1"/>
  <c r="E14" i="13" s="1"/>
  <c r="E15" i="13" a="1"/>
  <c r="E15" i="13" s="1"/>
  <c r="E16" i="13" a="1"/>
  <c r="E16" i="13" s="1"/>
  <c r="E17" i="13" a="1"/>
  <c r="E17" i="13" s="1"/>
  <c r="E18" i="13" a="1"/>
  <c r="E18" i="13" s="1"/>
  <c r="E19" i="13" a="1"/>
  <c r="E19" i="13" s="1"/>
  <c r="E20" i="13" a="1"/>
  <c r="E20" i="13" s="1"/>
  <c r="E21" i="13" a="1"/>
  <c r="E21" i="13" s="1"/>
  <c r="E22" i="13" a="1"/>
  <c r="E22" i="13" s="1"/>
  <c r="E23" i="13" a="1"/>
  <c r="E23" i="13" s="1"/>
  <c r="E24" i="13" a="1"/>
  <c r="E24" i="13" s="1"/>
  <c r="E25" i="13" a="1"/>
  <c r="E25" i="13" s="1"/>
  <c r="E26" i="13" a="1"/>
  <c r="E26" i="13" s="1"/>
  <c r="E27" i="13" a="1"/>
  <c r="E27" i="13" s="1"/>
  <c r="E28" i="13" a="1"/>
  <c r="E28" i="13" s="1"/>
  <c r="E29" i="13" a="1"/>
  <c r="E29" i="13" s="1"/>
  <c r="E30" i="13" a="1"/>
  <c r="E30" i="13" s="1"/>
  <c r="E31" i="13" a="1"/>
  <c r="E31" i="13" s="1"/>
  <c r="E32" i="13" a="1"/>
  <c r="E32" i="13" s="1"/>
  <c r="E33" i="13" a="1"/>
  <c r="E33" i="13" s="1"/>
  <c r="E34" i="13" a="1"/>
  <c r="E34" i="13" s="1"/>
  <c r="E35" i="13" a="1"/>
  <c r="E35" i="13" s="1"/>
  <c r="E36" i="13" a="1"/>
  <c r="E36" i="13" s="1"/>
  <c r="E37" i="13" a="1"/>
  <c r="E37" i="13" s="1"/>
  <c r="E38" i="13" a="1"/>
  <c r="E38" i="13" s="1"/>
  <c r="E39" i="13" a="1"/>
  <c r="E39" i="13" s="1"/>
  <c r="E40" i="13" a="1"/>
  <c r="E40" i="13" s="1"/>
  <c r="E41" i="13" a="1"/>
  <c r="E41" i="13" s="1"/>
  <c r="E42" i="13" a="1"/>
  <c r="E42" i="13" s="1"/>
  <c r="E43" i="13" a="1"/>
  <c r="E43" i="13" s="1"/>
  <c r="E44" i="13" a="1"/>
  <c r="E44" i="13" s="1"/>
  <c r="E45" i="13" a="1"/>
  <c r="E45" i="13" s="1"/>
  <c r="E46" i="13" a="1"/>
  <c r="E46" i="13" s="1"/>
  <c r="E47" i="13" a="1"/>
  <c r="E47" i="13" s="1"/>
  <c r="E48" i="13" a="1"/>
  <c r="E48" i="13" s="1"/>
  <c r="E49" i="13" a="1"/>
  <c r="E49" i="13" s="1"/>
  <c r="E50" i="13" a="1"/>
  <c r="E50" i="13" s="1"/>
  <c r="E51" i="13" a="1"/>
  <c r="E51" i="13" s="1"/>
  <c r="E52" i="13" a="1"/>
  <c r="E52" i="13" s="1"/>
  <c r="E53" i="13" a="1"/>
  <c r="E53" i="13" s="1"/>
  <c r="E54" i="13" a="1"/>
  <c r="E54" i="13" s="1"/>
  <c r="E55" i="13" a="1"/>
  <c r="E55" i="13" s="1"/>
  <c r="E56" i="13" a="1"/>
  <c r="E56" i="13" s="1"/>
  <c r="E57" i="13" a="1"/>
  <c r="E57" i="13" s="1"/>
  <c r="E58" i="13" a="1"/>
  <c r="E58" i="13" s="1"/>
  <c r="E59" i="13" a="1"/>
  <c r="E59" i="13" s="1"/>
  <c r="E60" i="13" a="1"/>
  <c r="E60" i="13" s="1"/>
  <c r="E61" i="13" a="1"/>
  <c r="E61" i="13" s="1"/>
  <c r="E62" i="13" a="1"/>
  <c r="E62" i="13" s="1"/>
  <c r="E63" i="13" a="1"/>
  <c r="E63" i="13" s="1"/>
  <c r="E64" i="13" a="1"/>
  <c r="E64" i="13" s="1"/>
  <c r="E65" i="13" a="1"/>
  <c r="E65" i="13" s="1"/>
  <c r="E66" i="13" a="1"/>
  <c r="E66" i="13" s="1"/>
  <c r="E67" i="13" a="1"/>
  <c r="E67" i="13" s="1"/>
  <c r="E68" i="13" a="1"/>
  <c r="E68" i="13" s="1"/>
  <c r="E69" i="13" a="1"/>
  <c r="E69" i="13" s="1"/>
  <c r="E70" i="13" a="1"/>
  <c r="E70" i="13" s="1"/>
  <c r="E71" i="13" a="1"/>
  <c r="E71" i="13" s="1"/>
  <c r="E72" i="13" a="1"/>
  <c r="E72" i="13" s="1"/>
  <c r="E73" i="13" a="1"/>
  <c r="E73" i="13" s="1"/>
  <c r="E74" i="13" a="1"/>
  <c r="E74" i="13" s="1"/>
  <c r="E75" i="13" a="1"/>
  <c r="E75" i="13" s="1"/>
  <c r="E76" i="13" a="1"/>
  <c r="E76" i="13" s="1"/>
  <c r="E77" i="13" a="1"/>
  <c r="E77" i="13" s="1"/>
  <c r="E78" i="13" a="1"/>
  <c r="E78" i="13" s="1"/>
  <c r="E79" i="13" a="1"/>
  <c r="E79" i="13" s="1"/>
  <c r="E80" i="13" a="1"/>
  <c r="E80" i="13" s="1"/>
  <c r="E81" i="13" a="1"/>
  <c r="E81" i="13" s="1"/>
  <c r="E82" i="13" a="1"/>
  <c r="E82" i="13" s="1"/>
  <c r="E83" i="13" a="1"/>
  <c r="E83" i="13" s="1"/>
  <c r="E84" i="13" a="1"/>
  <c r="E84" i="13" s="1"/>
  <c r="E85" i="13" a="1"/>
  <c r="E85" i="13" s="1"/>
  <c r="E86" i="13" a="1"/>
  <c r="E86" i="13" s="1"/>
  <c r="E87" i="13" a="1"/>
  <c r="E87" i="13" s="1"/>
  <c r="E88" i="13" a="1"/>
  <c r="E88" i="13" s="1"/>
  <c r="E89" i="13" a="1"/>
  <c r="E89" i="13" s="1"/>
  <c r="E90" i="13" a="1"/>
  <c r="E90" i="13" s="1"/>
  <c r="E91" i="13" a="1"/>
  <c r="E91" i="13" s="1"/>
  <c r="E92" i="13" a="1"/>
  <c r="E92" i="13" s="1"/>
  <c r="E93" i="13" a="1"/>
  <c r="E93" i="13" s="1"/>
  <c r="E94" i="13" a="1"/>
  <c r="E94" i="13" s="1"/>
  <c r="E95" i="13" a="1"/>
  <c r="E95" i="13" s="1"/>
  <c r="E96" i="13" a="1"/>
  <c r="E96" i="13" s="1"/>
  <c r="E97" i="13" a="1"/>
  <c r="E97" i="13" s="1"/>
  <c r="E98" i="13" a="1"/>
  <c r="E98" i="13" s="1"/>
  <c r="E99" i="13" a="1"/>
  <c r="E99" i="13" s="1"/>
  <c r="E100" i="13" a="1"/>
  <c r="E100" i="13" s="1"/>
  <c r="E101" i="13" a="1"/>
  <c r="E101" i="13" s="1"/>
  <c r="E102" i="13" a="1"/>
  <c r="E102" i="13" s="1"/>
  <c r="E103" i="13" a="1"/>
  <c r="E103" i="13" s="1"/>
  <c r="E104" i="13" a="1"/>
  <c r="E104" i="13" s="1"/>
  <c r="E105" i="13" a="1"/>
  <c r="E105" i="13" s="1"/>
  <c r="E106" i="13" a="1"/>
  <c r="E106" i="13" s="1"/>
  <c r="E107" i="13" a="1"/>
  <c r="E107" i="13" s="1"/>
  <c r="E108" i="13" a="1"/>
  <c r="E108" i="13" s="1"/>
  <c r="E109" i="13" a="1"/>
  <c r="E109" i="13" s="1"/>
  <c r="E110" i="13" a="1"/>
  <c r="E110" i="13" s="1"/>
  <c r="E111" i="13" a="1"/>
  <c r="E111" i="13" s="1"/>
  <c r="E112" i="13" a="1"/>
  <c r="E112" i="13" s="1"/>
  <c r="E113" i="13" a="1"/>
  <c r="E113" i="13" s="1"/>
  <c r="E114" i="13" a="1"/>
  <c r="E114" i="13" s="1"/>
  <c r="E115" i="13" a="1"/>
  <c r="E115" i="13" s="1"/>
  <c r="E116" i="13" a="1"/>
  <c r="E116" i="13" s="1"/>
  <c r="E117" i="13" a="1"/>
  <c r="E117" i="13" s="1"/>
  <c r="E118" i="13" a="1"/>
  <c r="E118" i="13" s="1"/>
  <c r="E119" i="13" a="1"/>
  <c r="E119" i="13" s="1"/>
  <c r="E120" i="13" a="1"/>
  <c r="E120" i="13" s="1"/>
  <c r="E121" i="13" a="1"/>
  <c r="E121" i="13" s="1"/>
  <c r="E122" i="13" a="1"/>
  <c r="E122" i="13" s="1"/>
  <c r="E123" i="13" a="1"/>
  <c r="E123" i="13" s="1"/>
  <c r="E124" i="13" a="1"/>
  <c r="E124" i="13" s="1"/>
  <c r="E125" i="13" a="1"/>
  <c r="E125" i="13" s="1"/>
  <c r="E126" i="13" a="1"/>
  <c r="E126" i="13" s="1"/>
  <c r="E127" i="13" a="1"/>
  <c r="E127" i="13" s="1"/>
  <c r="E128" i="13" a="1"/>
  <c r="E128" i="13" s="1"/>
  <c r="E129" i="13" a="1"/>
  <c r="E129" i="13" s="1"/>
  <c r="E130" i="13" a="1"/>
  <c r="E130" i="13" s="1"/>
  <c r="E131" i="13" a="1"/>
  <c r="E131" i="13" s="1"/>
  <c r="E132" i="13" a="1"/>
  <c r="E132" i="13" s="1"/>
  <c r="E133" i="13" a="1"/>
  <c r="E133" i="13" s="1"/>
  <c r="E134" i="13" a="1"/>
  <c r="E134" i="13" s="1"/>
  <c r="E135" i="13" a="1"/>
  <c r="E135" i="13" s="1"/>
  <c r="E136" i="13" a="1"/>
  <c r="E136" i="13" s="1"/>
  <c r="E137" i="13" a="1"/>
  <c r="E137" i="13" s="1"/>
  <c r="E138" i="13" a="1"/>
  <c r="E138" i="13" s="1"/>
  <c r="E139" i="13" a="1"/>
  <c r="E139" i="13" s="1"/>
  <c r="E140" i="13" a="1"/>
  <c r="E140" i="13" s="1"/>
  <c r="E141" i="13" a="1"/>
  <c r="E141" i="13" s="1"/>
  <c r="E142" i="13" a="1"/>
  <c r="E142" i="13" s="1"/>
  <c r="E143" i="13" a="1"/>
  <c r="E143" i="13" s="1"/>
  <c r="E144" i="13" a="1"/>
  <c r="E144" i="13" s="1"/>
  <c r="E145" i="13" a="1"/>
  <c r="E145" i="13" s="1"/>
  <c r="E146" i="13" a="1"/>
  <c r="E146" i="13" s="1"/>
  <c r="E147" i="13" a="1"/>
  <c r="E147" i="13" s="1"/>
  <c r="E148" i="13" a="1"/>
  <c r="E148" i="13" s="1"/>
  <c r="E149" i="13" a="1"/>
  <c r="E149" i="13" s="1"/>
  <c r="E150" i="13" a="1"/>
  <c r="E150" i="13" s="1"/>
  <c r="E151" i="13" a="1"/>
  <c r="E151" i="13" s="1"/>
  <c r="E152" i="13" a="1"/>
  <c r="E152" i="13" s="1"/>
  <c r="E153" i="13" a="1"/>
  <c r="E153" i="13" s="1"/>
  <c r="E154" i="13" a="1"/>
  <c r="E154" i="13" s="1"/>
  <c r="E155" i="13" a="1"/>
  <c r="E155" i="13" s="1"/>
  <c r="E156" i="13" a="1"/>
  <c r="E156" i="13" s="1"/>
  <c r="E157" i="13" a="1"/>
  <c r="E157" i="13" s="1"/>
  <c r="E158" i="13" a="1"/>
  <c r="E158" i="13" s="1"/>
  <c r="E159" i="13" a="1"/>
  <c r="E159" i="13" s="1"/>
  <c r="E160" i="13" a="1"/>
  <c r="E160" i="13" s="1"/>
  <c r="E161" i="13" a="1"/>
  <c r="E161" i="13" s="1"/>
  <c r="E162" i="13" a="1"/>
  <c r="E162" i="13" s="1"/>
  <c r="E163" i="13" a="1"/>
  <c r="E163" i="13" s="1"/>
  <c r="E164" i="13" a="1"/>
  <c r="E164" i="13" s="1"/>
  <c r="E165" i="13" a="1"/>
  <c r="E165" i="13" s="1"/>
  <c r="E166" i="13" a="1"/>
  <c r="E166" i="13" s="1"/>
  <c r="E167" i="13" a="1"/>
  <c r="E167" i="13" s="1"/>
  <c r="E168" i="13" a="1"/>
  <c r="E168" i="13" s="1"/>
  <c r="E169" i="13" a="1"/>
  <c r="E169" i="13" s="1"/>
  <c r="E170" i="13" a="1"/>
  <c r="E170" i="13" s="1"/>
  <c r="E171" i="13" a="1"/>
  <c r="E171" i="13" s="1"/>
  <c r="E172" i="13" a="1"/>
  <c r="E172" i="13" s="1"/>
  <c r="E173" i="13" a="1"/>
  <c r="E173" i="13" s="1"/>
  <c r="E174" i="13" a="1"/>
  <c r="E174" i="13" s="1"/>
  <c r="E175" i="13" a="1"/>
  <c r="E175" i="13" s="1"/>
  <c r="E176" i="13" a="1"/>
  <c r="E176" i="13" s="1"/>
  <c r="E177" i="13" a="1"/>
  <c r="E177" i="13" s="1"/>
  <c r="E178" i="13" a="1"/>
  <c r="E178" i="13" s="1"/>
  <c r="E179" i="13" a="1"/>
  <c r="E179" i="13" s="1"/>
  <c r="E180" i="13" a="1"/>
  <c r="E180" i="13" s="1"/>
  <c r="E181" i="13" a="1"/>
  <c r="E181" i="13" s="1"/>
  <c r="E182" i="13" a="1"/>
  <c r="E182" i="13" s="1"/>
  <c r="E183" i="13" a="1"/>
  <c r="E183" i="13" s="1"/>
  <c r="E184" i="13" a="1"/>
  <c r="E184" i="13" s="1"/>
  <c r="E185" i="13" a="1"/>
  <c r="E185" i="13" s="1"/>
  <c r="E186" i="13" a="1"/>
  <c r="E186" i="13" s="1"/>
  <c r="E187" i="13" a="1"/>
  <c r="E187" i="13" s="1"/>
  <c r="E188" i="13" a="1"/>
  <c r="E188" i="13" s="1"/>
  <c r="E189" i="13" a="1"/>
  <c r="E189" i="13" s="1"/>
  <c r="E190" i="13" a="1"/>
  <c r="E190" i="13" s="1"/>
  <c r="E191" i="13" a="1"/>
  <c r="E191" i="13" s="1"/>
  <c r="E192" i="13" a="1"/>
  <c r="E192" i="13" s="1"/>
  <c r="E193" i="13" a="1"/>
  <c r="E193" i="13" s="1"/>
  <c r="E194" i="13" a="1"/>
  <c r="E194" i="13" s="1"/>
  <c r="E195" i="13" a="1"/>
  <c r="E195" i="13" s="1"/>
  <c r="E196" i="13" a="1"/>
  <c r="E196" i="13" s="1"/>
  <c r="E197" i="13" a="1"/>
  <c r="E197" i="13" s="1"/>
  <c r="E198" i="13" a="1"/>
  <c r="E198" i="13" s="1"/>
  <c r="E199" i="13" a="1"/>
  <c r="E199" i="13" s="1"/>
  <c r="E200" i="13" a="1"/>
  <c r="E200" i="13" s="1"/>
  <c r="E201" i="13" a="1"/>
  <c r="E201" i="13" s="1"/>
  <c r="E202" i="13" a="1"/>
  <c r="E202" i="13" s="1"/>
  <c r="E203" i="13" a="1"/>
  <c r="E203" i="13" s="1"/>
  <c r="E204" i="13" a="1"/>
  <c r="E204" i="13" s="1"/>
  <c r="E205" i="13" a="1"/>
  <c r="E205" i="13" s="1"/>
  <c r="E206" i="13" a="1"/>
  <c r="E206" i="13" s="1"/>
  <c r="E207" i="13" a="1"/>
  <c r="E207" i="13" s="1"/>
  <c r="E208" i="13" a="1"/>
  <c r="E208" i="13" s="1"/>
  <c r="E209" i="13" a="1"/>
  <c r="E209" i="13" s="1"/>
  <c r="E210" i="13" a="1"/>
  <c r="E210" i="13" s="1"/>
  <c r="E211" i="13" a="1"/>
  <c r="E211" i="13" s="1"/>
  <c r="E212" i="13" a="1"/>
  <c r="E212" i="13" s="1"/>
  <c r="E213" i="13" a="1"/>
  <c r="E213" i="13" s="1"/>
  <c r="E214" i="13" a="1"/>
  <c r="E214" i="13" s="1"/>
  <c r="E215" i="13" a="1"/>
  <c r="E215" i="13" s="1"/>
  <c r="E216" i="13" a="1"/>
  <c r="E216" i="13" s="1"/>
  <c r="E217" i="13" a="1"/>
  <c r="E217" i="13" s="1"/>
  <c r="E218" i="13" a="1"/>
  <c r="E218" i="13" s="1"/>
  <c r="E219" i="13" a="1"/>
  <c r="E219" i="13" s="1"/>
  <c r="E220" i="13" a="1"/>
  <c r="E220" i="13" s="1"/>
  <c r="E221" i="13" a="1"/>
  <c r="E221" i="13" s="1"/>
  <c r="E222" i="13" a="1"/>
  <c r="E222" i="13" s="1"/>
  <c r="E223" i="13" a="1"/>
  <c r="E223" i="13" s="1"/>
  <c r="E224" i="13" a="1"/>
  <c r="E224" i="13" s="1"/>
  <c r="E225" i="13" a="1"/>
  <c r="E225" i="13" s="1"/>
  <c r="E226" i="13" a="1"/>
  <c r="E226" i="13" s="1"/>
  <c r="E227" i="13" a="1"/>
  <c r="E227" i="13" s="1"/>
  <c r="E228" i="13" a="1"/>
  <c r="E228" i="13" s="1"/>
  <c r="E229" i="13" a="1"/>
  <c r="E229" i="13" s="1"/>
  <c r="E230" i="13" a="1"/>
  <c r="E230" i="13" s="1"/>
  <c r="E231" i="13" a="1"/>
  <c r="E231" i="13" s="1"/>
  <c r="E232" i="13" a="1"/>
  <c r="E232" i="13" s="1"/>
  <c r="E233" i="13" a="1"/>
  <c r="E233" i="13" s="1"/>
  <c r="E234" i="13" a="1"/>
  <c r="E234" i="13" s="1"/>
  <c r="E235" i="13" a="1"/>
  <c r="E235" i="13" s="1"/>
  <c r="E236" i="13" a="1"/>
  <c r="E236" i="13" s="1"/>
  <c r="E237" i="13" a="1"/>
  <c r="E237" i="13" s="1"/>
  <c r="E238" i="13" a="1"/>
  <c r="E238" i="13" s="1"/>
  <c r="E239" i="13" a="1"/>
  <c r="E239" i="13" s="1"/>
  <c r="E240" i="13" a="1"/>
  <c r="E240" i="13" s="1"/>
  <c r="E241" i="13" a="1"/>
  <c r="E241" i="13" s="1"/>
  <c r="E242" i="13" a="1"/>
  <c r="E242" i="13" s="1"/>
  <c r="E243" i="13" a="1"/>
  <c r="E243" i="13" s="1"/>
  <c r="E244" i="13" a="1"/>
  <c r="E244" i="13" s="1"/>
  <c r="E245" i="13" a="1"/>
  <c r="E245" i="13" s="1"/>
  <c r="E246" i="13" a="1"/>
  <c r="E246" i="13" s="1"/>
  <c r="E247" i="13" a="1"/>
  <c r="E247" i="13" s="1"/>
  <c r="E248" i="13" a="1"/>
  <c r="E248" i="13" s="1"/>
  <c r="E249" i="13" a="1"/>
  <c r="E249" i="13" s="1"/>
  <c r="E250" i="13" a="1"/>
  <c r="E250" i="13" s="1"/>
  <c r="E251" i="13" a="1"/>
  <c r="E251" i="13" s="1"/>
  <c r="E252" i="13" a="1"/>
  <c r="E252" i="13" s="1"/>
  <c r="E253" i="13" a="1"/>
  <c r="E253" i="13" s="1"/>
  <c r="E254" i="13" a="1"/>
  <c r="E254" i="13" s="1"/>
  <c r="E255" i="13" a="1"/>
  <c r="E255" i="13" s="1"/>
  <c r="E256" i="13" a="1"/>
  <c r="E256" i="13" s="1"/>
  <c r="E257" i="13" a="1"/>
  <c r="E257" i="13" s="1"/>
  <c r="E258" i="13" a="1"/>
  <c r="E258" i="13" s="1"/>
  <c r="E259" i="13" a="1"/>
  <c r="E259" i="13" s="1"/>
  <c r="E3" i="13" a="1"/>
  <c r="E3" i="13" s="1"/>
  <c r="D4" i="13" a="1"/>
  <c r="D4" i="13" s="1"/>
  <c r="D5" i="13" a="1"/>
  <c r="D5" i="13" s="1"/>
  <c r="D6" i="13" a="1"/>
  <c r="D6" i="13" s="1"/>
  <c r="D7" i="13" a="1"/>
  <c r="D7" i="13" s="1"/>
  <c r="D8" i="13" a="1"/>
  <c r="D8" i="13" s="1"/>
  <c r="D9" i="13" a="1"/>
  <c r="D9" i="13" s="1"/>
  <c r="D10" i="13" a="1"/>
  <c r="D10" i="13" s="1"/>
  <c r="D11" i="13" a="1"/>
  <c r="D11" i="13" s="1"/>
  <c r="D12" i="13" a="1"/>
  <c r="D12" i="13" s="1"/>
  <c r="D13" i="13" a="1"/>
  <c r="D13" i="13" s="1"/>
  <c r="D14" i="13" a="1"/>
  <c r="D14" i="13" s="1"/>
  <c r="D15" i="13" a="1"/>
  <c r="D15" i="13" s="1"/>
  <c r="D16" i="13" a="1"/>
  <c r="D16" i="13" s="1"/>
  <c r="D17" i="13" a="1"/>
  <c r="D17" i="13" s="1"/>
  <c r="D18" i="13" a="1"/>
  <c r="D18" i="13" s="1"/>
  <c r="D19" i="13" a="1"/>
  <c r="D19" i="13" s="1"/>
  <c r="D20" i="13" a="1"/>
  <c r="D20" i="13" s="1"/>
  <c r="D21" i="13" a="1"/>
  <c r="D21" i="13" s="1"/>
  <c r="D22" i="13" a="1"/>
  <c r="D22" i="13" s="1"/>
  <c r="D23" i="13" a="1"/>
  <c r="D23" i="13" s="1"/>
  <c r="D24" i="13" a="1"/>
  <c r="D24" i="13" s="1"/>
  <c r="D25" i="13" a="1"/>
  <c r="D25" i="13" s="1"/>
  <c r="D26" i="13" a="1"/>
  <c r="D26" i="13" s="1"/>
  <c r="D27" i="13" a="1"/>
  <c r="D27" i="13" s="1"/>
  <c r="D28" i="13" a="1"/>
  <c r="D28" i="13" s="1"/>
  <c r="D29" i="13" a="1"/>
  <c r="D29" i="13" s="1"/>
  <c r="D30" i="13" a="1"/>
  <c r="D30" i="13" s="1"/>
  <c r="D31" i="13" a="1"/>
  <c r="D31" i="13" s="1"/>
  <c r="D32" i="13" a="1"/>
  <c r="D32" i="13" s="1"/>
  <c r="D33" i="13" a="1"/>
  <c r="D33" i="13" s="1"/>
  <c r="D34" i="13" a="1"/>
  <c r="D34" i="13" s="1"/>
  <c r="D35" i="13" a="1"/>
  <c r="D35" i="13" s="1"/>
  <c r="D36" i="13" a="1"/>
  <c r="D36" i="13" s="1"/>
  <c r="D37" i="13" a="1"/>
  <c r="D37" i="13" s="1"/>
  <c r="D38" i="13" a="1"/>
  <c r="D38" i="13" s="1"/>
  <c r="D39" i="13" a="1"/>
  <c r="D39" i="13" s="1"/>
  <c r="D40" i="13" a="1"/>
  <c r="D40" i="13" s="1"/>
  <c r="D41" i="13" a="1"/>
  <c r="D41" i="13" s="1"/>
  <c r="D42" i="13" a="1"/>
  <c r="D42" i="13" s="1"/>
  <c r="D43" i="13" a="1"/>
  <c r="D43" i="13" s="1"/>
  <c r="D44" i="13" a="1"/>
  <c r="D44" i="13" s="1"/>
  <c r="D45" i="13" a="1"/>
  <c r="D45" i="13" s="1"/>
  <c r="D46" i="13" a="1"/>
  <c r="D46" i="13" s="1"/>
  <c r="D47" i="13" a="1"/>
  <c r="D47" i="13" s="1"/>
  <c r="D48" i="13" a="1"/>
  <c r="D48" i="13" s="1"/>
  <c r="D49" i="13" a="1"/>
  <c r="D49" i="13" s="1"/>
  <c r="D50" i="13" a="1"/>
  <c r="D50" i="13" s="1"/>
  <c r="D51" i="13" a="1"/>
  <c r="D51" i="13" s="1"/>
  <c r="D52" i="13" a="1"/>
  <c r="D52" i="13" s="1"/>
  <c r="D53" i="13" a="1"/>
  <c r="D53" i="13" s="1"/>
  <c r="D54" i="13" a="1"/>
  <c r="D54" i="13" s="1"/>
  <c r="D55" i="13" a="1"/>
  <c r="D55" i="13" s="1"/>
  <c r="D56" i="13" a="1"/>
  <c r="D56" i="13" s="1"/>
  <c r="D57" i="13" a="1"/>
  <c r="D57" i="13" s="1"/>
  <c r="D58" i="13" a="1"/>
  <c r="D58" i="13" s="1"/>
  <c r="D59" i="13" a="1"/>
  <c r="D59" i="13" s="1"/>
  <c r="D60" i="13" a="1"/>
  <c r="D60" i="13" s="1"/>
  <c r="D61" i="13" a="1"/>
  <c r="D61" i="13" s="1"/>
  <c r="D62" i="13" a="1"/>
  <c r="D62" i="13" s="1"/>
  <c r="D63" i="13" a="1"/>
  <c r="D63" i="13" s="1"/>
  <c r="D64" i="13" a="1"/>
  <c r="D64" i="13" s="1"/>
  <c r="D65" i="13" a="1"/>
  <c r="D65" i="13" s="1"/>
  <c r="D66" i="13" a="1"/>
  <c r="D66" i="13" s="1"/>
  <c r="D67" i="13" a="1"/>
  <c r="D67" i="13" s="1"/>
  <c r="D68" i="13" a="1"/>
  <c r="D68" i="13" s="1"/>
  <c r="D69" i="13" a="1"/>
  <c r="D69" i="13" s="1"/>
  <c r="D70" i="13" a="1"/>
  <c r="D70" i="13" s="1"/>
  <c r="D71" i="13" a="1"/>
  <c r="D71" i="13" s="1"/>
  <c r="D72" i="13" a="1"/>
  <c r="D72" i="13" s="1"/>
  <c r="D73" i="13" a="1"/>
  <c r="D73" i="13" s="1"/>
  <c r="D74" i="13" a="1"/>
  <c r="D74" i="13" s="1"/>
  <c r="D75" i="13" a="1"/>
  <c r="D75" i="13" s="1"/>
  <c r="D76" i="13" a="1"/>
  <c r="D76" i="13" s="1"/>
  <c r="D77" i="13" a="1"/>
  <c r="D77" i="13" s="1"/>
  <c r="D78" i="13" a="1"/>
  <c r="D78" i="13" s="1"/>
  <c r="D79" i="13" a="1"/>
  <c r="D79" i="13" s="1"/>
  <c r="D80" i="13" a="1"/>
  <c r="D80" i="13" s="1"/>
  <c r="D81" i="13" a="1"/>
  <c r="D81" i="13" s="1"/>
  <c r="D82" i="13" a="1"/>
  <c r="D82" i="13" s="1"/>
  <c r="D83" i="13" a="1"/>
  <c r="D83" i="13" s="1"/>
  <c r="D84" i="13" a="1"/>
  <c r="D84" i="13" s="1"/>
  <c r="D85" i="13" a="1"/>
  <c r="D85" i="13" s="1"/>
  <c r="D86" i="13" a="1"/>
  <c r="D86" i="13" s="1"/>
  <c r="D87" i="13" a="1"/>
  <c r="D87" i="13" s="1"/>
  <c r="D88" i="13" a="1"/>
  <c r="D88" i="13" s="1"/>
  <c r="D89" i="13" a="1"/>
  <c r="D89" i="13" s="1"/>
  <c r="D90" i="13" a="1"/>
  <c r="D90" i="13" s="1"/>
  <c r="D91" i="13" a="1"/>
  <c r="D91" i="13" s="1"/>
  <c r="D92" i="13" a="1"/>
  <c r="D92" i="13" s="1"/>
  <c r="D93" i="13" a="1"/>
  <c r="D93" i="13" s="1"/>
  <c r="D94" i="13" a="1"/>
  <c r="D94" i="13" s="1"/>
  <c r="D95" i="13" a="1"/>
  <c r="D95" i="13" s="1"/>
  <c r="D96" i="13" a="1"/>
  <c r="D96" i="13" s="1"/>
  <c r="D97" i="13" a="1"/>
  <c r="D97" i="13" s="1"/>
  <c r="D98" i="13" a="1"/>
  <c r="D98" i="13" s="1"/>
  <c r="D99" i="13" a="1"/>
  <c r="D99" i="13" s="1"/>
  <c r="D100" i="13" a="1"/>
  <c r="D100" i="13" s="1"/>
  <c r="D101" i="13" a="1"/>
  <c r="D101" i="13" s="1"/>
  <c r="D102" i="13" a="1"/>
  <c r="D102" i="13" s="1"/>
  <c r="D103" i="13" a="1"/>
  <c r="D103" i="13" s="1"/>
  <c r="D104" i="13" a="1"/>
  <c r="D104" i="13" s="1"/>
  <c r="D105" i="13" a="1"/>
  <c r="D105" i="13" s="1"/>
  <c r="D106" i="13" a="1"/>
  <c r="D106" i="13" s="1"/>
  <c r="D107" i="13" a="1"/>
  <c r="D107" i="13" s="1"/>
  <c r="D108" i="13" a="1"/>
  <c r="D108" i="13" s="1"/>
  <c r="D109" i="13" a="1"/>
  <c r="D109" i="13" s="1"/>
  <c r="D110" i="13" a="1"/>
  <c r="D110" i="13" s="1"/>
  <c r="D111" i="13" a="1"/>
  <c r="D111" i="13" s="1"/>
  <c r="D112" i="13" a="1"/>
  <c r="D112" i="13" s="1"/>
  <c r="D113" i="13" a="1"/>
  <c r="D113" i="13" s="1"/>
  <c r="D114" i="13" a="1"/>
  <c r="D114" i="13" s="1"/>
  <c r="D115" i="13" a="1"/>
  <c r="D115" i="13" s="1"/>
  <c r="D116" i="13" a="1"/>
  <c r="D116" i="13" s="1"/>
  <c r="D117" i="13" a="1"/>
  <c r="D117" i="13" s="1"/>
  <c r="D118" i="13" a="1"/>
  <c r="D118" i="13" s="1"/>
  <c r="D119" i="13" a="1"/>
  <c r="D119" i="13" s="1"/>
  <c r="D120" i="13" a="1"/>
  <c r="D120" i="13" s="1"/>
  <c r="D121" i="13" a="1"/>
  <c r="D121" i="13" s="1"/>
  <c r="D122" i="13" a="1"/>
  <c r="D122" i="13" s="1"/>
  <c r="D123" i="13" a="1"/>
  <c r="D123" i="13" s="1"/>
  <c r="D124" i="13" a="1"/>
  <c r="D124" i="13" s="1"/>
  <c r="D125" i="13" a="1"/>
  <c r="D125" i="13" s="1"/>
  <c r="D126" i="13" a="1"/>
  <c r="D126" i="13" s="1"/>
  <c r="D127" i="13" a="1"/>
  <c r="D127" i="13" s="1"/>
  <c r="D128" i="13" a="1"/>
  <c r="D128" i="13" s="1"/>
  <c r="D129" i="13" a="1"/>
  <c r="D129" i="13" s="1"/>
  <c r="D130" i="13" a="1"/>
  <c r="D130" i="13" s="1"/>
  <c r="D131" i="13" a="1"/>
  <c r="D131" i="13" s="1"/>
  <c r="D132" i="13" a="1"/>
  <c r="D132" i="13" s="1"/>
  <c r="D133" i="13" a="1"/>
  <c r="D133" i="13" s="1"/>
  <c r="D134" i="13" a="1"/>
  <c r="D134" i="13" s="1"/>
  <c r="D135" i="13" a="1"/>
  <c r="D135" i="13" s="1"/>
  <c r="D136" i="13" a="1"/>
  <c r="D136" i="13" s="1"/>
  <c r="D137" i="13" a="1"/>
  <c r="D137" i="13" s="1"/>
  <c r="D138" i="13" a="1"/>
  <c r="D138" i="13" s="1"/>
  <c r="D139" i="13" a="1"/>
  <c r="D139" i="13" s="1"/>
  <c r="D140" i="13" a="1"/>
  <c r="D140" i="13" s="1"/>
  <c r="D141" i="13" a="1"/>
  <c r="D141" i="13" s="1"/>
  <c r="D142" i="13" a="1"/>
  <c r="D142" i="13" s="1"/>
  <c r="D143" i="13" a="1"/>
  <c r="D143" i="13" s="1"/>
  <c r="D144" i="13" a="1"/>
  <c r="D144" i="13" s="1"/>
  <c r="D145" i="13" a="1"/>
  <c r="D145" i="13" s="1"/>
  <c r="D146" i="13" a="1"/>
  <c r="D146" i="13" s="1"/>
  <c r="D147" i="13" a="1"/>
  <c r="D147" i="13" s="1"/>
  <c r="D148" i="13" a="1"/>
  <c r="D148" i="13" s="1"/>
  <c r="D149" i="13" a="1"/>
  <c r="D149" i="13" s="1"/>
  <c r="D150" i="13" a="1"/>
  <c r="D150" i="13" s="1"/>
  <c r="D151" i="13" a="1"/>
  <c r="D151" i="13" s="1"/>
  <c r="D152" i="13" a="1"/>
  <c r="D152" i="13" s="1"/>
  <c r="D153" i="13" a="1"/>
  <c r="D153" i="13" s="1"/>
  <c r="D154" i="13" a="1"/>
  <c r="D154" i="13" s="1"/>
  <c r="D155" i="13" a="1"/>
  <c r="D155" i="13" s="1"/>
  <c r="D156" i="13" a="1"/>
  <c r="D156" i="13" s="1"/>
  <c r="D157" i="13" a="1"/>
  <c r="D157" i="13" s="1"/>
  <c r="D158" i="13" a="1"/>
  <c r="D158" i="13" s="1"/>
  <c r="D159" i="13" a="1"/>
  <c r="D159" i="13" s="1"/>
  <c r="D160" i="13" a="1"/>
  <c r="D160" i="13" s="1"/>
  <c r="D161" i="13" a="1"/>
  <c r="D161" i="13" s="1"/>
  <c r="D162" i="13" a="1"/>
  <c r="D162" i="13" s="1"/>
  <c r="D163" i="13" a="1"/>
  <c r="D163" i="13" s="1"/>
  <c r="D164" i="13" a="1"/>
  <c r="D164" i="13" s="1"/>
  <c r="D165" i="13" a="1"/>
  <c r="D165" i="13" s="1"/>
  <c r="D166" i="13" a="1"/>
  <c r="D166" i="13" s="1"/>
  <c r="D167" i="13" a="1"/>
  <c r="D167" i="13" s="1"/>
  <c r="D168" i="13" a="1"/>
  <c r="D168" i="13" s="1"/>
  <c r="D169" i="13" a="1"/>
  <c r="D169" i="13" s="1"/>
  <c r="D170" i="13" a="1"/>
  <c r="D170" i="13" s="1"/>
  <c r="D171" i="13" a="1"/>
  <c r="D171" i="13" s="1"/>
  <c r="D172" i="13" a="1"/>
  <c r="D172" i="13" s="1"/>
  <c r="D173" i="13" a="1"/>
  <c r="D173" i="13" s="1"/>
  <c r="D174" i="13" a="1"/>
  <c r="D174" i="13" s="1"/>
  <c r="D175" i="13" a="1"/>
  <c r="D175" i="13" s="1"/>
  <c r="D176" i="13" a="1"/>
  <c r="D176" i="13" s="1"/>
  <c r="D177" i="13" a="1"/>
  <c r="D177" i="13" s="1"/>
  <c r="D178" i="13" a="1"/>
  <c r="D178" i="13" s="1"/>
  <c r="D179" i="13" a="1"/>
  <c r="D179" i="13" s="1"/>
  <c r="D180" i="13" a="1"/>
  <c r="D180" i="13" s="1"/>
  <c r="D181" i="13" a="1"/>
  <c r="D181" i="13" s="1"/>
  <c r="D182" i="13" a="1"/>
  <c r="D182" i="13" s="1"/>
  <c r="D183" i="13" a="1"/>
  <c r="D183" i="13" s="1"/>
  <c r="D184" i="13" a="1"/>
  <c r="D184" i="13" s="1"/>
  <c r="D185" i="13" a="1"/>
  <c r="D185" i="13" s="1"/>
  <c r="D186" i="13" a="1"/>
  <c r="D186" i="13" s="1"/>
  <c r="D187" i="13" a="1"/>
  <c r="D187" i="13" s="1"/>
  <c r="D188" i="13" a="1"/>
  <c r="D188" i="13" s="1"/>
  <c r="D189" i="13" a="1"/>
  <c r="D189" i="13" s="1"/>
  <c r="D190" i="13" a="1"/>
  <c r="D190" i="13" s="1"/>
  <c r="D191" i="13" a="1"/>
  <c r="D191" i="13" s="1"/>
  <c r="D192" i="13" a="1"/>
  <c r="D192" i="13" s="1"/>
  <c r="D193" i="13" a="1"/>
  <c r="D193" i="13" s="1"/>
  <c r="D194" i="13" a="1"/>
  <c r="D194" i="13" s="1"/>
  <c r="D195" i="13" a="1"/>
  <c r="D195" i="13" s="1"/>
  <c r="D196" i="13" a="1"/>
  <c r="D196" i="13" s="1"/>
  <c r="D197" i="13" a="1"/>
  <c r="D197" i="13" s="1"/>
  <c r="D198" i="13" a="1"/>
  <c r="D198" i="13" s="1"/>
  <c r="D199" i="13" a="1"/>
  <c r="D199" i="13" s="1"/>
  <c r="D200" i="13" a="1"/>
  <c r="D200" i="13" s="1"/>
  <c r="D201" i="13" a="1"/>
  <c r="D201" i="13" s="1"/>
  <c r="D202" i="13" a="1"/>
  <c r="D202" i="13" s="1"/>
  <c r="D203" i="13" a="1"/>
  <c r="D203" i="13" s="1"/>
  <c r="D204" i="13" a="1"/>
  <c r="D204" i="13" s="1"/>
  <c r="D205" i="13" a="1"/>
  <c r="D205" i="13" s="1"/>
  <c r="D206" i="13" a="1"/>
  <c r="D206" i="13" s="1"/>
  <c r="D207" i="13" a="1"/>
  <c r="D207" i="13" s="1"/>
  <c r="D208" i="13" a="1"/>
  <c r="D208" i="13" s="1"/>
  <c r="D209" i="13" a="1"/>
  <c r="D209" i="13" s="1"/>
  <c r="D210" i="13" a="1"/>
  <c r="D210" i="13" s="1"/>
  <c r="D211" i="13" a="1"/>
  <c r="D211" i="13" s="1"/>
  <c r="D212" i="13" a="1"/>
  <c r="D212" i="13" s="1"/>
  <c r="D213" i="13" a="1"/>
  <c r="D213" i="13" s="1"/>
  <c r="D214" i="13" a="1"/>
  <c r="D214" i="13" s="1"/>
  <c r="D215" i="13" a="1"/>
  <c r="D215" i="13" s="1"/>
  <c r="D216" i="13" a="1"/>
  <c r="D216" i="13" s="1"/>
  <c r="D217" i="13" a="1"/>
  <c r="D217" i="13" s="1"/>
  <c r="D218" i="13" a="1"/>
  <c r="D218" i="13" s="1"/>
  <c r="D219" i="13" a="1"/>
  <c r="D219" i="13" s="1"/>
  <c r="D220" i="13" a="1"/>
  <c r="D220" i="13" s="1"/>
  <c r="D221" i="13" a="1"/>
  <c r="D221" i="13" s="1"/>
  <c r="D222" i="13" a="1"/>
  <c r="D222" i="13" s="1"/>
  <c r="D223" i="13" a="1"/>
  <c r="D223" i="13" s="1"/>
  <c r="D224" i="13" a="1"/>
  <c r="D224" i="13" s="1"/>
  <c r="D225" i="13" a="1"/>
  <c r="D225" i="13" s="1"/>
  <c r="D226" i="13" a="1"/>
  <c r="D226" i="13" s="1"/>
  <c r="D227" i="13" a="1"/>
  <c r="D227" i="13" s="1"/>
  <c r="D228" i="13" a="1"/>
  <c r="D228" i="13" s="1"/>
  <c r="D229" i="13" a="1"/>
  <c r="D229" i="13" s="1"/>
  <c r="D230" i="13" a="1"/>
  <c r="D230" i="13" s="1"/>
  <c r="D231" i="13" a="1"/>
  <c r="D231" i="13" s="1"/>
  <c r="D232" i="13" a="1"/>
  <c r="D232" i="13" s="1"/>
  <c r="D233" i="13" a="1"/>
  <c r="D233" i="13" s="1"/>
  <c r="D234" i="13" a="1"/>
  <c r="D234" i="13" s="1"/>
  <c r="D235" i="13" a="1"/>
  <c r="D235" i="13" s="1"/>
  <c r="D236" i="13" a="1"/>
  <c r="D236" i="13" s="1"/>
  <c r="D237" i="13" a="1"/>
  <c r="D237" i="13" s="1"/>
  <c r="D238" i="13" a="1"/>
  <c r="D238" i="13" s="1"/>
  <c r="D239" i="13" a="1"/>
  <c r="D239" i="13" s="1"/>
  <c r="D240" i="13" a="1"/>
  <c r="D240" i="13" s="1"/>
  <c r="D241" i="13" a="1"/>
  <c r="D241" i="13" s="1"/>
  <c r="D242" i="13" a="1"/>
  <c r="D242" i="13" s="1"/>
  <c r="D243" i="13" a="1"/>
  <c r="D243" i="13" s="1"/>
  <c r="D244" i="13" a="1"/>
  <c r="D244" i="13" s="1"/>
  <c r="D245" i="13" a="1"/>
  <c r="D245" i="13" s="1"/>
  <c r="D246" i="13" a="1"/>
  <c r="D246" i="13" s="1"/>
  <c r="D247" i="13" a="1"/>
  <c r="D247" i="13" s="1"/>
  <c r="D248" i="13" a="1"/>
  <c r="D248" i="13" s="1"/>
  <c r="D249" i="13" a="1"/>
  <c r="D249" i="13" s="1"/>
  <c r="D250" i="13" a="1"/>
  <c r="D250" i="13" s="1"/>
  <c r="D251" i="13" a="1"/>
  <c r="D251" i="13" s="1"/>
  <c r="D252" i="13" a="1"/>
  <c r="D252" i="13" s="1"/>
  <c r="D253" i="13" a="1"/>
  <c r="D253" i="13" s="1"/>
  <c r="D254" i="13" a="1"/>
  <c r="D254" i="13" s="1"/>
  <c r="D255" i="13" a="1"/>
  <c r="D255" i="13" s="1"/>
  <c r="D256" i="13" a="1"/>
  <c r="D256" i="13" s="1"/>
  <c r="D257" i="13" a="1"/>
  <c r="D257" i="13" s="1"/>
  <c r="D258" i="13" a="1"/>
  <c r="D258" i="13" s="1"/>
  <c r="D259" i="13" a="1"/>
  <c r="D259" i="13" s="1"/>
  <c r="D3" i="13" a="1"/>
  <c r="D3" i="13" s="1"/>
  <c r="C4" i="13" a="1"/>
  <c r="C4" i="13" s="1"/>
  <c r="C5" i="13" a="1"/>
  <c r="C5" i="13" s="1"/>
  <c r="C6" i="13" a="1"/>
  <c r="C6" i="13" s="1"/>
  <c r="C7" i="13" a="1"/>
  <c r="C7" i="13" s="1"/>
  <c r="C8" i="13" a="1"/>
  <c r="C8" i="13" s="1"/>
  <c r="C9" i="13" a="1"/>
  <c r="C9" i="13" s="1"/>
  <c r="C10" i="13" a="1"/>
  <c r="C10" i="13" s="1"/>
  <c r="C11" i="13" a="1"/>
  <c r="C11" i="13" s="1"/>
  <c r="C12" i="13" a="1"/>
  <c r="C12" i="13" s="1"/>
  <c r="C13" i="13" a="1"/>
  <c r="C13" i="13" s="1"/>
  <c r="C14" i="13" a="1"/>
  <c r="C14" i="13" s="1"/>
  <c r="C15" i="13" a="1"/>
  <c r="C15" i="13" s="1"/>
  <c r="C16" i="13" a="1"/>
  <c r="C16" i="13" s="1"/>
  <c r="C17" i="13" a="1"/>
  <c r="C17" i="13" s="1"/>
  <c r="C18" i="13" a="1"/>
  <c r="C18" i="13" s="1"/>
  <c r="C19" i="13" a="1"/>
  <c r="C19" i="13" s="1"/>
  <c r="C20" i="13" a="1"/>
  <c r="C20" i="13" s="1"/>
  <c r="C21" i="13" a="1"/>
  <c r="C21" i="13" s="1"/>
  <c r="C22" i="13" a="1"/>
  <c r="C22" i="13" s="1"/>
  <c r="C23" i="13" a="1"/>
  <c r="C23" i="13" s="1"/>
  <c r="C24" i="13" a="1"/>
  <c r="C24" i="13" s="1"/>
  <c r="C25" i="13" a="1"/>
  <c r="C25" i="13" s="1"/>
  <c r="C26" i="13" a="1"/>
  <c r="C26" i="13" s="1"/>
  <c r="C27" i="13" a="1"/>
  <c r="C27" i="13" s="1"/>
  <c r="C28" i="13" a="1"/>
  <c r="C28" i="13" s="1"/>
  <c r="C29" i="13" a="1"/>
  <c r="C29" i="13" s="1"/>
  <c r="C30" i="13" a="1"/>
  <c r="C30" i="13" s="1"/>
  <c r="C31" i="13" a="1"/>
  <c r="C31" i="13" s="1"/>
  <c r="C32" i="13" a="1"/>
  <c r="C32" i="13" s="1"/>
  <c r="C33" i="13" a="1"/>
  <c r="C33" i="13" s="1"/>
  <c r="C34" i="13" a="1"/>
  <c r="C34" i="13" s="1"/>
  <c r="C35" i="13" a="1"/>
  <c r="C35" i="13" s="1"/>
  <c r="C36" i="13" a="1"/>
  <c r="C36" i="13" s="1"/>
  <c r="C37" i="13" a="1"/>
  <c r="C37" i="13" s="1"/>
  <c r="C38" i="13" a="1"/>
  <c r="C38" i="13" s="1"/>
  <c r="C39" i="13" a="1"/>
  <c r="C39" i="13" s="1"/>
  <c r="C40" i="13" a="1"/>
  <c r="C40" i="13" s="1"/>
  <c r="C41" i="13" a="1"/>
  <c r="C41" i="13" s="1"/>
  <c r="C42" i="13" a="1"/>
  <c r="C42" i="13" s="1"/>
  <c r="C43" i="13" a="1"/>
  <c r="C43" i="13" s="1"/>
  <c r="C44" i="13" a="1"/>
  <c r="C44" i="13" s="1"/>
  <c r="C45" i="13" a="1"/>
  <c r="C45" i="13" s="1"/>
  <c r="C46" i="13" a="1"/>
  <c r="C46" i="13" s="1"/>
  <c r="C47" i="13" a="1"/>
  <c r="C47" i="13" s="1"/>
  <c r="C48" i="13" a="1"/>
  <c r="C48" i="13" s="1"/>
  <c r="C49" i="13" a="1"/>
  <c r="C49" i="13" s="1"/>
  <c r="C50" i="13" a="1"/>
  <c r="C50" i="13" s="1"/>
  <c r="C51" i="13" a="1"/>
  <c r="C51" i="13" s="1"/>
  <c r="C52" i="13" a="1"/>
  <c r="C52" i="13" s="1"/>
  <c r="C53" i="13" a="1"/>
  <c r="C53" i="13" s="1"/>
  <c r="C54" i="13" a="1"/>
  <c r="C54" i="13" s="1"/>
  <c r="C55" i="13" a="1"/>
  <c r="C55" i="13" s="1"/>
  <c r="C56" i="13" a="1"/>
  <c r="C56" i="13" s="1"/>
  <c r="C57" i="13" a="1"/>
  <c r="C57" i="13" s="1"/>
  <c r="C58" i="13" a="1"/>
  <c r="C58" i="13" s="1"/>
  <c r="C59" i="13" a="1"/>
  <c r="C59" i="13" s="1"/>
  <c r="C60" i="13" a="1"/>
  <c r="C60" i="13" s="1"/>
  <c r="C61" i="13" a="1"/>
  <c r="C61" i="13" s="1"/>
  <c r="C62" i="13" a="1"/>
  <c r="C62" i="13" s="1"/>
  <c r="C63" i="13" a="1"/>
  <c r="C63" i="13" s="1"/>
  <c r="C64" i="13" a="1"/>
  <c r="C64" i="13" s="1"/>
  <c r="C65" i="13" a="1"/>
  <c r="C65" i="13" s="1"/>
  <c r="C66" i="13" a="1"/>
  <c r="C66" i="13" s="1"/>
  <c r="C67" i="13" a="1"/>
  <c r="C67" i="13" s="1"/>
  <c r="C68" i="13" a="1"/>
  <c r="C68" i="13" s="1"/>
  <c r="C69" i="13" a="1"/>
  <c r="C69" i="13" s="1"/>
  <c r="C70" i="13" a="1"/>
  <c r="C70" i="13" s="1"/>
  <c r="C71" i="13" a="1"/>
  <c r="C71" i="13" s="1"/>
  <c r="C72" i="13" a="1"/>
  <c r="C72" i="13" s="1"/>
  <c r="C73" i="13" a="1"/>
  <c r="C73" i="13" s="1"/>
  <c r="C74" i="13" a="1"/>
  <c r="C74" i="13" s="1"/>
  <c r="C75" i="13" a="1"/>
  <c r="C75" i="13" s="1"/>
  <c r="C76" i="13" a="1"/>
  <c r="C76" i="13" s="1"/>
  <c r="C77" i="13" a="1"/>
  <c r="C77" i="13" s="1"/>
  <c r="C78" i="13" a="1"/>
  <c r="C78" i="13" s="1"/>
  <c r="C79" i="13" a="1"/>
  <c r="C79" i="13" s="1"/>
  <c r="C80" i="13" a="1"/>
  <c r="C80" i="13" s="1"/>
  <c r="C81" i="13" a="1"/>
  <c r="C81" i="13" s="1"/>
  <c r="C82" i="13" a="1"/>
  <c r="C82" i="13" s="1"/>
  <c r="C83" i="13" a="1"/>
  <c r="C83" i="13" s="1"/>
  <c r="C84" i="13" a="1"/>
  <c r="C84" i="13" s="1"/>
  <c r="C85" i="13" a="1"/>
  <c r="C85" i="13" s="1"/>
  <c r="C86" i="13" a="1"/>
  <c r="C86" i="13" s="1"/>
  <c r="C87" i="13" a="1"/>
  <c r="C87" i="13" s="1"/>
  <c r="C88" i="13" a="1"/>
  <c r="C88" i="13" s="1"/>
  <c r="C89" i="13" a="1"/>
  <c r="C89" i="13" s="1"/>
  <c r="C90" i="13" a="1"/>
  <c r="C90" i="13" s="1"/>
  <c r="C91" i="13" a="1"/>
  <c r="C91" i="13" s="1"/>
  <c r="C92" i="13" a="1"/>
  <c r="C92" i="13" s="1"/>
  <c r="C93" i="13" a="1"/>
  <c r="C93" i="13" s="1"/>
  <c r="C94" i="13" a="1"/>
  <c r="C94" i="13" s="1"/>
  <c r="C95" i="13" a="1"/>
  <c r="C95" i="13" s="1"/>
  <c r="C96" i="13" a="1"/>
  <c r="C96" i="13" s="1"/>
  <c r="C97" i="13" a="1"/>
  <c r="C97" i="13" s="1"/>
  <c r="C98" i="13" a="1"/>
  <c r="C98" i="13" s="1"/>
  <c r="C99" i="13" a="1"/>
  <c r="C99" i="13" s="1"/>
  <c r="C100" i="13" a="1"/>
  <c r="C100" i="13" s="1"/>
  <c r="C101" i="13" a="1"/>
  <c r="C101" i="13" s="1"/>
  <c r="C102" i="13" a="1"/>
  <c r="C102" i="13" s="1"/>
  <c r="C103" i="13" a="1"/>
  <c r="C103" i="13" s="1"/>
  <c r="C104" i="13" a="1"/>
  <c r="C104" i="13" s="1"/>
  <c r="C105" i="13" a="1"/>
  <c r="C105" i="13" s="1"/>
  <c r="C106" i="13" a="1"/>
  <c r="C106" i="13" s="1"/>
  <c r="C107" i="13" a="1"/>
  <c r="C107" i="13" s="1"/>
  <c r="C108" i="13" a="1"/>
  <c r="C108" i="13" s="1"/>
  <c r="C109" i="13" a="1"/>
  <c r="C109" i="13" s="1"/>
  <c r="C110" i="13" a="1"/>
  <c r="C110" i="13" s="1"/>
  <c r="C111" i="13" a="1"/>
  <c r="C111" i="13" s="1"/>
  <c r="C112" i="13" a="1"/>
  <c r="C112" i="13" s="1"/>
  <c r="C113" i="13" a="1"/>
  <c r="C113" i="13" s="1"/>
  <c r="C114" i="13" a="1"/>
  <c r="C114" i="13" s="1"/>
  <c r="C115" i="13" a="1"/>
  <c r="C115" i="13" s="1"/>
  <c r="C116" i="13" a="1"/>
  <c r="C116" i="13" s="1"/>
  <c r="C117" i="13" a="1"/>
  <c r="C117" i="13" s="1"/>
  <c r="C118" i="13" a="1"/>
  <c r="C118" i="13" s="1"/>
  <c r="C119" i="13" a="1"/>
  <c r="C119" i="13" s="1"/>
  <c r="C120" i="13" a="1"/>
  <c r="C120" i="13" s="1"/>
  <c r="C121" i="13" a="1"/>
  <c r="C121" i="13" s="1"/>
  <c r="C122" i="13" a="1"/>
  <c r="C122" i="13" s="1"/>
  <c r="C123" i="13" a="1"/>
  <c r="C123" i="13" s="1"/>
  <c r="C124" i="13" a="1"/>
  <c r="C124" i="13" s="1"/>
  <c r="C125" i="13" a="1"/>
  <c r="C125" i="13" s="1"/>
  <c r="C126" i="13" a="1"/>
  <c r="C126" i="13" s="1"/>
  <c r="C127" i="13" a="1"/>
  <c r="C127" i="13" s="1"/>
  <c r="C128" i="13" a="1"/>
  <c r="C128" i="13" s="1"/>
  <c r="C129" i="13" a="1"/>
  <c r="C129" i="13" s="1"/>
  <c r="C130" i="13" a="1"/>
  <c r="C130" i="13" s="1"/>
  <c r="C131" i="13" a="1"/>
  <c r="C131" i="13" s="1"/>
  <c r="C132" i="13" a="1"/>
  <c r="C132" i="13" s="1"/>
  <c r="C133" i="13" a="1"/>
  <c r="C133" i="13" s="1"/>
  <c r="C134" i="13" a="1"/>
  <c r="C134" i="13" s="1"/>
  <c r="C135" i="13" a="1"/>
  <c r="C135" i="13" s="1"/>
  <c r="C136" i="13" a="1"/>
  <c r="C136" i="13" s="1"/>
  <c r="C137" i="13" a="1"/>
  <c r="C137" i="13" s="1"/>
  <c r="C138" i="13" a="1"/>
  <c r="C138" i="13" s="1"/>
  <c r="C139" i="13" a="1"/>
  <c r="C139" i="13" s="1"/>
  <c r="C140" i="13" a="1"/>
  <c r="C140" i="13" s="1"/>
  <c r="C141" i="13" a="1"/>
  <c r="C141" i="13" s="1"/>
  <c r="C142" i="13" a="1"/>
  <c r="C142" i="13" s="1"/>
  <c r="C143" i="13" a="1"/>
  <c r="C143" i="13" s="1"/>
  <c r="C144" i="13" a="1"/>
  <c r="C144" i="13" s="1"/>
  <c r="C145" i="13" a="1"/>
  <c r="C145" i="13" s="1"/>
  <c r="C146" i="13" a="1"/>
  <c r="C146" i="13" s="1"/>
  <c r="C147" i="13" a="1"/>
  <c r="C147" i="13" s="1"/>
  <c r="C148" i="13" a="1"/>
  <c r="C148" i="13" s="1"/>
  <c r="C149" i="13" a="1"/>
  <c r="C149" i="13" s="1"/>
  <c r="C150" i="13" a="1"/>
  <c r="C150" i="13" s="1"/>
  <c r="C151" i="13" a="1"/>
  <c r="C151" i="13" s="1"/>
  <c r="C152" i="13" a="1"/>
  <c r="C152" i="13" s="1"/>
  <c r="C153" i="13" a="1"/>
  <c r="C153" i="13" s="1"/>
  <c r="C154" i="13" a="1"/>
  <c r="C154" i="13" s="1"/>
  <c r="C155" i="13" a="1"/>
  <c r="C155" i="13" s="1"/>
  <c r="C156" i="13" a="1"/>
  <c r="C156" i="13" s="1"/>
  <c r="C157" i="13" a="1"/>
  <c r="C157" i="13" s="1"/>
  <c r="C158" i="13" a="1"/>
  <c r="C158" i="13" s="1"/>
  <c r="C159" i="13" a="1"/>
  <c r="C159" i="13" s="1"/>
  <c r="C160" i="13" a="1"/>
  <c r="C160" i="13" s="1"/>
  <c r="C161" i="13" a="1"/>
  <c r="C161" i="13" s="1"/>
  <c r="C162" i="13" a="1"/>
  <c r="C162" i="13" s="1"/>
  <c r="C163" i="13" a="1"/>
  <c r="C163" i="13" s="1"/>
  <c r="C164" i="13" a="1"/>
  <c r="C164" i="13" s="1"/>
  <c r="C165" i="13" a="1"/>
  <c r="C165" i="13" s="1"/>
  <c r="C166" i="13" a="1"/>
  <c r="C166" i="13" s="1"/>
  <c r="C167" i="13" a="1"/>
  <c r="C167" i="13" s="1"/>
  <c r="C168" i="13" a="1"/>
  <c r="C168" i="13" s="1"/>
  <c r="C169" i="13" a="1"/>
  <c r="C169" i="13" s="1"/>
  <c r="C170" i="13" a="1"/>
  <c r="C170" i="13" s="1"/>
  <c r="C171" i="13" a="1"/>
  <c r="C171" i="13" s="1"/>
  <c r="C172" i="13" a="1"/>
  <c r="C172" i="13" s="1"/>
  <c r="C173" i="13" a="1"/>
  <c r="C173" i="13" s="1"/>
  <c r="C174" i="13" a="1"/>
  <c r="C174" i="13" s="1"/>
  <c r="C175" i="13" a="1"/>
  <c r="C175" i="13" s="1"/>
  <c r="C176" i="13" a="1"/>
  <c r="C176" i="13" s="1"/>
  <c r="C177" i="13" a="1"/>
  <c r="C177" i="13" s="1"/>
  <c r="C178" i="13" a="1"/>
  <c r="C178" i="13" s="1"/>
  <c r="C179" i="13" a="1"/>
  <c r="C179" i="13" s="1"/>
  <c r="C180" i="13" a="1"/>
  <c r="C180" i="13" s="1"/>
  <c r="C181" i="13" a="1"/>
  <c r="C181" i="13" s="1"/>
  <c r="C182" i="13" a="1"/>
  <c r="C182" i="13" s="1"/>
  <c r="C183" i="13" a="1"/>
  <c r="C183" i="13" s="1"/>
  <c r="C184" i="13" a="1"/>
  <c r="C184" i="13" s="1"/>
  <c r="C185" i="13" a="1"/>
  <c r="C185" i="13" s="1"/>
  <c r="C186" i="13" a="1"/>
  <c r="C186" i="13" s="1"/>
  <c r="C187" i="13" a="1"/>
  <c r="C187" i="13" s="1"/>
  <c r="C188" i="13" a="1"/>
  <c r="C188" i="13" s="1"/>
  <c r="C189" i="13" a="1"/>
  <c r="C189" i="13" s="1"/>
  <c r="C190" i="13" a="1"/>
  <c r="C190" i="13" s="1"/>
  <c r="C191" i="13" a="1"/>
  <c r="C191" i="13" s="1"/>
  <c r="C192" i="13" a="1"/>
  <c r="C192" i="13" s="1"/>
  <c r="C193" i="13" a="1"/>
  <c r="C193" i="13" s="1"/>
  <c r="C194" i="13" a="1"/>
  <c r="C194" i="13" s="1"/>
  <c r="C195" i="13" a="1"/>
  <c r="C195" i="13" s="1"/>
  <c r="C196" i="13" a="1"/>
  <c r="C196" i="13" s="1"/>
  <c r="C197" i="13" a="1"/>
  <c r="C197" i="13" s="1"/>
  <c r="C198" i="13" a="1"/>
  <c r="C198" i="13" s="1"/>
  <c r="C199" i="13" a="1"/>
  <c r="C199" i="13" s="1"/>
  <c r="C200" i="13" a="1"/>
  <c r="C200" i="13" s="1"/>
  <c r="C201" i="13" a="1"/>
  <c r="C201" i="13" s="1"/>
  <c r="C202" i="13" a="1"/>
  <c r="C202" i="13" s="1"/>
  <c r="C203" i="13" a="1"/>
  <c r="C203" i="13" s="1"/>
  <c r="C204" i="13" a="1"/>
  <c r="C204" i="13" s="1"/>
  <c r="C205" i="13" a="1"/>
  <c r="C205" i="13" s="1"/>
  <c r="C206" i="13" a="1"/>
  <c r="C206" i="13" s="1"/>
  <c r="C207" i="13" a="1"/>
  <c r="C207" i="13" s="1"/>
  <c r="C208" i="13" a="1"/>
  <c r="C208" i="13" s="1"/>
  <c r="C209" i="13" a="1"/>
  <c r="C209" i="13" s="1"/>
  <c r="C210" i="13" a="1"/>
  <c r="C210" i="13" s="1"/>
  <c r="C211" i="13" a="1"/>
  <c r="C211" i="13" s="1"/>
  <c r="C212" i="13" a="1"/>
  <c r="C212" i="13" s="1"/>
  <c r="C213" i="13" a="1"/>
  <c r="C213" i="13" s="1"/>
  <c r="C214" i="13" a="1"/>
  <c r="C214" i="13" s="1"/>
  <c r="C215" i="13" a="1"/>
  <c r="C215" i="13" s="1"/>
  <c r="C216" i="13" a="1"/>
  <c r="C216" i="13" s="1"/>
  <c r="C217" i="13" a="1"/>
  <c r="C217" i="13" s="1"/>
  <c r="C218" i="13" a="1"/>
  <c r="C218" i="13" s="1"/>
  <c r="C219" i="13" a="1"/>
  <c r="C219" i="13" s="1"/>
  <c r="C220" i="13" a="1"/>
  <c r="C220" i="13" s="1"/>
  <c r="C221" i="13" a="1"/>
  <c r="C221" i="13" s="1"/>
  <c r="C222" i="13" a="1"/>
  <c r="C222" i="13" s="1"/>
  <c r="C223" i="13" a="1"/>
  <c r="C223" i="13" s="1"/>
  <c r="C224" i="13" a="1"/>
  <c r="C224" i="13" s="1"/>
  <c r="C225" i="13" a="1"/>
  <c r="C225" i="13" s="1"/>
  <c r="C226" i="13" a="1"/>
  <c r="C226" i="13" s="1"/>
  <c r="C227" i="13" a="1"/>
  <c r="C227" i="13" s="1"/>
  <c r="C228" i="13" a="1"/>
  <c r="C228" i="13" s="1"/>
  <c r="C229" i="13" a="1"/>
  <c r="C229" i="13" s="1"/>
  <c r="C230" i="13" a="1"/>
  <c r="C230" i="13" s="1"/>
  <c r="C231" i="13" a="1"/>
  <c r="C231" i="13" s="1"/>
  <c r="C232" i="13" a="1"/>
  <c r="C232" i="13" s="1"/>
  <c r="C233" i="13" a="1"/>
  <c r="C233" i="13" s="1"/>
  <c r="C234" i="13" a="1"/>
  <c r="C234" i="13" s="1"/>
  <c r="C235" i="13" a="1"/>
  <c r="C235" i="13" s="1"/>
  <c r="C236" i="13" a="1"/>
  <c r="C236" i="13" s="1"/>
  <c r="C237" i="13" a="1"/>
  <c r="C237" i="13" s="1"/>
  <c r="C238" i="13" a="1"/>
  <c r="C238" i="13" s="1"/>
  <c r="C239" i="13" a="1"/>
  <c r="C239" i="13" s="1"/>
  <c r="C240" i="13" a="1"/>
  <c r="C240" i="13" s="1"/>
  <c r="C241" i="13" a="1"/>
  <c r="C241" i="13" s="1"/>
  <c r="C242" i="13" a="1"/>
  <c r="C242" i="13" s="1"/>
  <c r="C243" i="13" a="1"/>
  <c r="C243" i="13" s="1"/>
  <c r="C244" i="13" a="1"/>
  <c r="C244" i="13" s="1"/>
  <c r="C245" i="13" a="1"/>
  <c r="C245" i="13" s="1"/>
  <c r="C246" i="13" a="1"/>
  <c r="C246" i="13" s="1"/>
  <c r="C247" i="13" a="1"/>
  <c r="C247" i="13" s="1"/>
  <c r="C248" i="13" a="1"/>
  <c r="C248" i="13" s="1"/>
  <c r="C249" i="13" a="1"/>
  <c r="C249" i="13" s="1"/>
  <c r="C250" i="13" a="1"/>
  <c r="C250" i="13" s="1"/>
  <c r="C251" i="13" a="1"/>
  <c r="C251" i="13" s="1"/>
  <c r="C252" i="13" a="1"/>
  <c r="C252" i="13" s="1"/>
  <c r="C253" i="13" a="1"/>
  <c r="C253" i="13" s="1"/>
  <c r="C254" i="13" a="1"/>
  <c r="C254" i="13" s="1"/>
  <c r="C255" i="13" a="1"/>
  <c r="C255" i="13" s="1"/>
  <c r="C256" i="13" a="1"/>
  <c r="C256" i="13" s="1"/>
  <c r="C257" i="13" a="1"/>
  <c r="C257" i="13" s="1"/>
  <c r="C258" i="13" a="1"/>
  <c r="C258" i="13" s="1"/>
  <c r="C259" i="13" a="1"/>
  <c r="C259" i="13" s="1"/>
  <c r="C3" i="13" a="1"/>
  <c r="C3" i="13" s="1"/>
  <c r="B5" i="13" a="1"/>
  <c r="B5" i="13" s="1"/>
  <c r="B6" i="13" a="1"/>
  <c r="B6" i="13" s="1"/>
  <c r="B7" i="13" a="1"/>
  <c r="B7" i="13" s="1"/>
  <c r="B8" i="13" a="1"/>
  <c r="B8" i="13" s="1"/>
  <c r="B9" i="13" a="1"/>
  <c r="B9" i="13" s="1"/>
  <c r="B10" i="13" a="1"/>
  <c r="B10" i="13" s="1"/>
  <c r="B11" i="13" a="1"/>
  <c r="B11" i="13" s="1"/>
  <c r="B12" i="13" a="1"/>
  <c r="B12" i="13" s="1"/>
  <c r="B13" i="13" a="1"/>
  <c r="B13" i="13" s="1"/>
  <c r="B14" i="13" a="1"/>
  <c r="B14" i="13" s="1"/>
  <c r="B15" i="13" a="1"/>
  <c r="B15" i="13" s="1"/>
  <c r="B16" i="13" a="1"/>
  <c r="B16" i="13" s="1"/>
  <c r="B17" i="13" a="1"/>
  <c r="B17" i="13" s="1"/>
  <c r="B18" i="13" a="1"/>
  <c r="B18" i="13" s="1"/>
  <c r="B19" i="13" a="1"/>
  <c r="B19" i="13" s="1"/>
  <c r="B20" i="13" a="1"/>
  <c r="B20" i="13" s="1"/>
  <c r="B21" i="13" a="1"/>
  <c r="B21" i="13" s="1"/>
  <c r="B22" i="13" a="1"/>
  <c r="B22" i="13" s="1"/>
  <c r="B23" i="13" a="1"/>
  <c r="B23" i="13" s="1"/>
  <c r="B24" i="13" a="1"/>
  <c r="B24" i="13" s="1"/>
  <c r="B25" i="13" a="1"/>
  <c r="B25" i="13" s="1"/>
  <c r="B26" i="13" a="1"/>
  <c r="B26" i="13" s="1"/>
  <c r="B27" i="13" a="1"/>
  <c r="B27" i="13" s="1"/>
  <c r="B28" i="13" a="1"/>
  <c r="B28" i="13" s="1"/>
  <c r="B29" i="13" a="1"/>
  <c r="B29" i="13" s="1"/>
  <c r="B30" i="13" a="1"/>
  <c r="B30" i="13" s="1"/>
  <c r="B31" i="13" a="1"/>
  <c r="B31" i="13" s="1"/>
  <c r="B32" i="13" a="1"/>
  <c r="B32" i="13" s="1"/>
  <c r="B33" i="13" a="1"/>
  <c r="B33" i="13" s="1"/>
  <c r="B34" i="13" a="1"/>
  <c r="B34" i="13" s="1"/>
  <c r="B35" i="13" a="1"/>
  <c r="B35" i="13" s="1"/>
  <c r="B36" i="13" a="1"/>
  <c r="B36" i="13" s="1"/>
  <c r="B37" i="13" a="1"/>
  <c r="B37" i="13" s="1"/>
  <c r="B38" i="13" a="1"/>
  <c r="B38" i="13" s="1"/>
  <c r="B39" i="13" a="1"/>
  <c r="B39" i="13" s="1"/>
  <c r="B40" i="13" a="1"/>
  <c r="B40" i="13" s="1"/>
  <c r="B41" i="13" a="1"/>
  <c r="B41" i="13" s="1"/>
  <c r="B42" i="13" a="1"/>
  <c r="B42" i="13" s="1"/>
  <c r="B43" i="13" a="1"/>
  <c r="B43" i="13" s="1"/>
  <c r="B44" i="13" a="1"/>
  <c r="B44" i="13" s="1"/>
  <c r="B45" i="13" a="1"/>
  <c r="B45" i="13" s="1"/>
  <c r="B46" i="13" a="1"/>
  <c r="B46" i="13" s="1"/>
  <c r="B47" i="13" a="1"/>
  <c r="B47" i="13" s="1"/>
  <c r="B48" i="13" a="1"/>
  <c r="B48" i="13" s="1"/>
  <c r="B49" i="13" a="1"/>
  <c r="B49" i="13" s="1"/>
  <c r="B50" i="13" a="1"/>
  <c r="B50" i="13" s="1"/>
  <c r="B51" i="13" a="1"/>
  <c r="B51" i="13" s="1"/>
  <c r="B52" i="13" a="1"/>
  <c r="B52" i="13" s="1"/>
  <c r="B53" i="13" a="1"/>
  <c r="B53" i="13" s="1"/>
  <c r="B54" i="13" a="1"/>
  <c r="B54" i="13" s="1"/>
  <c r="B55" i="13" a="1"/>
  <c r="B55" i="13" s="1"/>
  <c r="B56" i="13" a="1"/>
  <c r="B56" i="13" s="1"/>
  <c r="B57" i="13" a="1"/>
  <c r="B57" i="13" s="1"/>
  <c r="B58" i="13" a="1"/>
  <c r="B58" i="13" s="1"/>
  <c r="B59" i="13" a="1"/>
  <c r="B59" i="13" s="1"/>
  <c r="B60" i="13" a="1"/>
  <c r="B60" i="13" s="1"/>
  <c r="B61" i="13" a="1"/>
  <c r="B61" i="13" s="1"/>
  <c r="B62" i="13" a="1"/>
  <c r="B62" i="13" s="1"/>
  <c r="B63" i="13" a="1"/>
  <c r="B63" i="13" s="1"/>
  <c r="B64" i="13" a="1"/>
  <c r="B64" i="13" s="1"/>
  <c r="B65" i="13" a="1"/>
  <c r="B65" i="13" s="1"/>
  <c r="B66" i="13" a="1"/>
  <c r="B66" i="13" s="1"/>
  <c r="B67" i="13" a="1"/>
  <c r="B67" i="13" s="1"/>
  <c r="B68" i="13" a="1"/>
  <c r="B68" i="13" s="1"/>
  <c r="B69" i="13" a="1"/>
  <c r="B69" i="13" s="1"/>
  <c r="B70" i="13" a="1"/>
  <c r="B70" i="13" s="1"/>
  <c r="B71" i="13" a="1"/>
  <c r="B71" i="13" s="1"/>
  <c r="B72" i="13" a="1"/>
  <c r="B72" i="13" s="1"/>
  <c r="B73" i="13" a="1"/>
  <c r="B73" i="13" s="1"/>
  <c r="B74" i="13" a="1"/>
  <c r="B74" i="13" s="1"/>
  <c r="B75" i="13" a="1"/>
  <c r="B75" i="13" s="1"/>
  <c r="B76" i="13" a="1"/>
  <c r="B76" i="13" s="1"/>
  <c r="B77" i="13" a="1"/>
  <c r="B77" i="13" s="1"/>
  <c r="B78" i="13" a="1"/>
  <c r="B78" i="13" s="1"/>
  <c r="B79" i="13" a="1"/>
  <c r="B79" i="13" s="1"/>
  <c r="B80" i="13" a="1"/>
  <c r="B80" i="13" s="1"/>
  <c r="B81" i="13" a="1"/>
  <c r="B81" i="13" s="1"/>
  <c r="B82" i="13" a="1"/>
  <c r="B82" i="13" s="1"/>
  <c r="B83" i="13" a="1"/>
  <c r="B83" i="13" s="1"/>
  <c r="B84" i="13" a="1"/>
  <c r="B84" i="13" s="1"/>
  <c r="B85" i="13" a="1"/>
  <c r="B85" i="13" s="1"/>
  <c r="B86" i="13" a="1"/>
  <c r="B86" i="13" s="1"/>
  <c r="B87" i="13" a="1"/>
  <c r="B87" i="13" s="1"/>
  <c r="B88" i="13" a="1"/>
  <c r="B88" i="13" s="1"/>
  <c r="B89" i="13" a="1"/>
  <c r="B89" i="13" s="1"/>
  <c r="B90" i="13" a="1"/>
  <c r="B90" i="13" s="1"/>
  <c r="B91" i="13" a="1"/>
  <c r="B91" i="13" s="1"/>
  <c r="B92" i="13" a="1"/>
  <c r="B92" i="13" s="1"/>
  <c r="B93" i="13" a="1"/>
  <c r="B93" i="13" s="1"/>
  <c r="B94" i="13" a="1"/>
  <c r="B94" i="13" s="1"/>
  <c r="B95" i="13" a="1"/>
  <c r="B95" i="13" s="1"/>
  <c r="B96" i="13" a="1"/>
  <c r="B96" i="13" s="1"/>
  <c r="B97" i="13" a="1"/>
  <c r="B97" i="13" s="1"/>
  <c r="B98" i="13" a="1"/>
  <c r="B98" i="13" s="1"/>
  <c r="B99" i="13" a="1"/>
  <c r="B99" i="13" s="1"/>
  <c r="B100" i="13" a="1"/>
  <c r="B100" i="13" s="1"/>
  <c r="B101" i="13" a="1"/>
  <c r="B101" i="13" s="1"/>
  <c r="B102" i="13" a="1"/>
  <c r="B102" i="13" s="1"/>
  <c r="B103" i="13" a="1"/>
  <c r="B103" i="13" s="1"/>
  <c r="B104" i="13" a="1"/>
  <c r="B104" i="13" s="1"/>
  <c r="B105" i="13" a="1"/>
  <c r="B105" i="13" s="1"/>
  <c r="B106" i="13" a="1"/>
  <c r="B106" i="13" s="1"/>
  <c r="B107" i="13" a="1"/>
  <c r="B107" i="13" s="1"/>
  <c r="B108" i="13" a="1"/>
  <c r="B108" i="13" s="1"/>
  <c r="B109" i="13" a="1"/>
  <c r="B109" i="13" s="1"/>
  <c r="B110" i="13" a="1"/>
  <c r="B110" i="13" s="1"/>
  <c r="B111" i="13" a="1"/>
  <c r="B111" i="13" s="1"/>
  <c r="B112" i="13" a="1"/>
  <c r="B112" i="13" s="1"/>
  <c r="B113" i="13" a="1"/>
  <c r="B113" i="13" s="1"/>
  <c r="B114" i="13" a="1"/>
  <c r="B114" i="13" s="1"/>
  <c r="B115" i="13" a="1"/>
  <c r="B115" i="13" s="1"/>
  <c r="B116" i="13" a="1"/>
  <c r="B116" i="13" s="1"/>
  <c r="B117" i="13" a="1"/>
  <c r="B117" i="13" s="1"/>
  <c r="B118" i="13" a="1"/>
  <c r="B118" i="13" s="1"/>
  <c r="B119" i="13" a="1"/>
  <c r="B119" i="13" s="1"/>
  <c r="B120" i="13" a="1"/>
  <c r="B120" i="13" s="1"/>
  <c r="B121" i="13" a="1"/>
  <c r="B121" i="13" s="1"/>
  <c r="B122" i="13" a="1"/>
  <c r="B122" i="13" s="1"/>
  <c r="B123" i="13" a="1"/>
  <c r="B123" i="13" s="1"/>
  <c r="B124" i="13" a="1"/>
  <c r="B124" i="13" s="1"/>
  <c r="B125" i="13" a="1"/>
  <c r="B125" i="13" s="1"/>
  <c r="B126" i="13" a="1"/>
  <c r="B126" i="13" s="1"/>
  <c r="B127" i="13" a="1"/>
  <c r="B127" i="13" s="1"/>
  <c r="B128" i="13" a="1"/>
  <c r="B128" i="13" s="1"/>
  <c r="B129" i="13" a="1"/>
  <c r="B129" i="13" s="1"/>
  <c r="B130" i="13" a="1"/>
  <c r="B130" i="13" s="1"/>
  <c r="B131" i="13" a="1"/>
  <c r="B131" i="13" s="1"/>
  <c r="B132" i="13" a="1"/>
  <c r="B132" i="13" s="1"/>
  <c r="B133" i="13" a="1"/>
  <c r="B133" i="13" s="1"/>
  <c r="B134" i="13" a="1"/>
  <c r="B134" i="13" s="1"/>
  <c r="B135" i="13" a="1"/>
  <c r="B135" i="13" s="1"/>
  <c r="B136" i="13" a="1"/>
  <c r="B136" i="13" s="1"/>
  <c r="B137" i="13" a="1"/>
  <c r="B137" i="13" s="1"/>
  <c r="B138" i="13" a="1"/>
  <c r="B138" i="13" s="1"/>
  <c r="B139" i="13" a="1"/>
  <c r="B139" i="13" s="1"/>
  <c r="B140" i="13" a="1"/>
  <c r="B140" i="13" s="1"/>
  <c r="B141" i="13" a="1"/>
  <c r="B141" i="13" s="1"/>
  <c r="B142" i="13" a="1"/>
  <c r="B142" i="13" s="1"/>
  <c r="B143" i="13" a="1"/>
  <c r="B143" i="13" s="1"/>
  <c r="B144" i="13" a="1"/>
  <c r="B144" i="13" s="1"/>
  <c r="B145" i="13" a="1"/>
  <c r="B145" i="13" s="1"/>
  <c r="B146" i="13" a="1"/>
  <c r="B146" i="13" s="1"/>
  <c r="B147" i="13" a="1"/>
  <c r="B147" i="13" s="1"/>
  <c r="B148" i="13" a="1"/>
  <c r="B148" i="13" s="1"/>
  <c r="B149" i="13" a="1"/>
  <c r="B149" i="13" s="1"/>
  <c r="B150" i="13" a="1"/>
  <c r="B150" i="13" s="1"/>
  <c r="B151" i="13" a="1"/>
  <c r="B151" i="13" s="1"/>
  <c r="B152" i="13" a="1"/>
  <c r="B152" i="13" s="1"/>
  <c r="B153" i="13" a="1"/>
  <c r="B153" i="13" s="1"/>
  <c r="B154" i="13" a="1"/>
  <c r="B154" i="13" s="1"/>
  <c r="B155" i="13" a="1"/>
  <c r="B155" i="13" s="1"/>
  <c r="B156" i="13" a="1"/>
  <c r="B156" i="13" s="1"/>
  <c r="B157" i="13" a="1"/>
  <c r="B157" i="13" s="1"/>
  <c r="B158" i="13" a="1"/>
  <c r="B158" i="13" s="1"/>
  <c r="B159" i="13" a="1"/>
  <c r="B159" i="13" s="1"/>
  <c r="B160" i="13" a="1"/>
  <c r="B160" i="13" s="1"/>
  <c r="B161" i="13" a="1"/>
  <c r="B161" i="13" s="1"/>
  <c r="B162" i="13" a="1"/>
  <c r="B162" i="13" s="1"/>
  <c r="B163" i="13" a="1"/>
  <c r="B163" i="13" s="1"/>
  <c r="B164" i="13" a="1"/>
  <c r="B164" i="13" s="1"/>
  <c r="B165" i="13" a="1"/>
  <c r="B165" i="13" s="1"/>
  <c r="B166" i="13" a="1"/>
  <c r="B166" i="13" s="1"/>
  <c r="B167" i="13" a="1"/>
  <c r="B167" i="13" s="1"/>
  <c r="B168" i="13" a="1"/>
  <c r="B168" i="13" s="1"/>
  <c r="B169" i="13" a="1"/>
  <c r="B169" i="13" s="1"/>
  <c r="B170" i="13" a="1"/>
  <c r="B170" i="13" s="1"/>
  <c r="B171" i="13" a="1"/>
  <c r="B171" i="13" s="1"/>
  <c r="B172" i="13" a="1"/>
  <c r="B172" i="13" s="1"/>
  <c r="B173" i="13" a="1"/>
  <c r="B173" i="13" s="1"/>
  <c r="B174" i="13" a="1"/>
  <c r="B174" i="13" s="1"/>
  <c r="B175" i="13" a="1"/>
  <c r="B175" i="13" s="1"/>
  <c r="B176" i="13" a="1"/>
  <c r="B176" i="13" s="1"/>
  <c r="B177" i="13" a="1"/>
  <c r="B177" i="13" s="1"/>
  <c r="B178" i="13" a="1"/>
  <c r="B178" i="13" s="1"/>
  <c r="B179" i="13" a="1"/>
  <c r="B179" i="13" s="1"/>
  <c r="B180" i="13" a="1"/>
  <c r="B180" i="13" s="1"/>
  <c r="B181" i="13" a="1"/>
  <c r="B181" i="13" s="1"/>
  <c r="B182" i="13" a="1"/>
  <c r="B182" i="13" s="1"/>
  <c r="B183" i="13" a="1"/>
  <c r="B183" i="13" s="1"/>
  <c r="B184" i="13" a="1"/>
  <c r="B184" i="13" s="1"/>
  <c r="B185" i="13" a="1"/>
  <c r="B185" i="13" s="1"/>
  <c r="B186" i="13" a="1"/>
  <c r="B186" i="13" s="1"/>
  <c r="B187" i="13" a="1"/>
  <c r="B187" i="13" s="1"/>
  <c r="B188" i="13" a="1"/>
  <c r="B188" i="13" s="1"/>
  <c r="B189" i="13" a="1"/>
  <c r="B189" i="13" s="1"/>
  <c r="B190" i="13" a="1"/>
  <c r="B190" i="13" s="1"/>
  <c r="B191" i="13" a="1"/>
  <c r="B191" i="13" s="1"/>
  <c r="B192" i="13" a="1"/>
  <c r="B192" i="13" s="1"/>
  <c r="B193" i="13" a="1"/>
  <c r="B193" i="13" s="1"/>
  <c r="B194" i="13" a="1"/>
  <c r="B194" i="13" s="1"/>
  <c r="B195" i="13" a="1"/>
  <c r="B195" i="13" s="1"/>
  <c r="B196" i="13" a="1"/>
  <c r="B196" i="13" s="1"/>
  <c r="B197" i="13" a="1"/>
  <c r="B197" i="13" s="1"/>
  <c r="B198" i="13" a="1"/>
  <c r="B198" i="13" s="1"/>
  <c r="B199" i="13" a="1"/>
  <c r="B199" i="13" s="1"/>
  <c r="B200" i="13" a="1"/>
  <c r="B200" i="13" s="1"/>
  <c r="B201" i="13" a="1"/>
  <c r="B201" i="13" s="1"/>
  <c r="B202" i="13" a="1"/>
  <c r="B202" i="13" s="1"/>
  <c r="B203" i="13" a="1"/>
  <c r="B203" i="13" s="1"/>
  <c r="B204" i="13" a="1"/>
  <c r="B204" i="13" s="1"/>
  <c r="B205" i="13" a="1"/>
  <c r="B205" i="13" s="1"/>
  <c r="B206" i="13" a="1"/>
  <c r="B206" i="13" s="1"/>
  <c r="B207" i="13" a="1"/>
  <c r="B207" i="13" s="1"/>
  <c r="B208" i="13" a="1"/>
  <c r="B208" i="13" s="1"/>
  <c r="B209" i="13" a="1"/>
  <c r="B209" i="13" s="1"/>
  <c r="B210" i="13" a="1"/>
  <c r="B210" i="13" s="1"/>
  <c r="B211" i="13" a="1"/>
  <c r="B211" i="13" s="1"/>
  <c r="B212" i="13" a="1"/>
  <c r="B212" i="13" s="1"/>
  <c r="B213" i="13" a="1"/>
  <c r="B213" i="13" s="1"/>
  <c r="B214" i="13" a="1"/>
  <c r="B214" i="13" s="1"/>
  <c r="B215" i="13" a="1"/>
  <c r="B215" i="13" s="1"/>
  <c r="B216" i="13" a="1"/>
  <c r="B216" i="13" s="1"/>
  <c r="B217" i="13" a="1"/>
  <c r="B217" i="13" s="1"/>
  <c r="B218" i="13" a="1"/>
  <c r="B218" i="13" s="1"/>
  <c r="B219" i="13" a="1"/>
  <c r="B219" i="13" s="1"/>
  <c r="B220" i="13" a="1"/>
  <c r="B220" i="13" s="1"/>
  <c r="B221" i="13" a="1"/>
  <c r="B221" i="13" s="1"/>
  <c r="B222" i="13" a="1"/>
  <c r="B222" i="13" s="1"/>
  <c r="B223" i="13" a="1"/>
  <c r="B223" i="13" s="1"/>
  <c r="B224" i="13" a="1"/>
  <c r="B224" i="13" s="1"/>
  <c r="B225" i="13" a="1"/>
  <c r="B225" i="13" s="1"/>
  <c r="B226" i="13" a="1"/>
  <c r="B226" i="13" s="1"/>
  <c r="B227" i="13" a="1"/>
  <c r="B227" i="13" s="1"/>
  <c r="B228" i="13" a="1"/>
  <c r="B228" i="13" s="1"/>
  <c r="B229" i="13" a="1"/>
  <c r="B229" i="13" s="1"/>
  <c r="B230" i="13" a="1"/>
  <c r="B230" i="13" s="1"/>
  <c r="B231" i="13" a="1"/>
  <c r="B231" i="13" s="1"/>
  <c r="B232" i="13" a="1"/>
  <c r="B232" i="13" s="1"/>
  <c r="B233" i="13" a="1"/>
  <c r="B233" i="13" s="1"/>
  <c r="B234" i="13" a="1"/>
  <c r="B234" i="13" s="1"/>
  <c r="B235" i="13" a="1"/>
  <c r="B235" i="13" s="1"/>
  <c r="B236" i="13" a="1"/>
  <c r="B236" i="13" s="1"/>
  <c r="B237" i="13" a="1"/>
  <c r="B237" i="13" s="1"/>
  <c r="B238" i="13" a="1"/>
  <c r="B238" i="13" s="1"/>
  <c r="B239" i="13" a="1"/>
  <c r="B239" i="13" s="1"/>
  <c r="B240" i="13" a="1"/>
  <c r="B240" i="13" s="1"/>
  <c r="B241" i="13" a="1"/>
  <c r="B241" i="13" s="1"/>
  <c r="B242" i="13" a="1"/>
  <c r="B242" i="13" s="1"/>
  <c r="B243" i="13" a="1"/>
  <c r="B243" i="13" s="1"/>
  <c r="B244" i="13" a="1"/>
  <c r="B244" i="13" s="1"/>
  <c r="B245" i="13" a="1"/>
  <c r="B245" i="13" s="1"/>
  <c r="B246" i="13" a="1"/>
  <c r="B246" i="13" s="1"/>
  <c r="B247" i="13" a="1"/>
  <c r="B247" i="13" s="1"/>
  <c r="B248" i="13" a="1"/>
  <c r="B248" i="13" s="1"/>
  <c r="B249" i="13" a="1"/>
  <c r="B249" i="13" s="1"/>
  <c r="B250" i="13" a="1"/>
  <c r="B250" i="13" s="1"/>
  <c r="B251" i="13" a="1"/>
  <c r="B251" i="13" s="1"/>
  <c r="B252" i="13" a="1"/>
  <c r="B252" i="13" s="1"/>
  <c r="B253" i="13" a="1"/>
  <c r="B253" i="13" s="1"/>
  <c r="B254" i="13" a="1"/>
  <c r="B254" i="13" s="1"/>
  <c r="B255" i="13" a="1"/>
  <c r="B255" i="13" s="1"/>
  <c r="B256" i="13" a="1"/>
  <c r="B256" i="13" s="1"/>
  <c r="B258" i="13" a="1"/>
  <c r="B258" i="13" s="1"/>
  <c r="B259" i="13" a="1"/>
  <c r="B259" i="13" s="1"/>
  <c r="B3" i="13" a="1"/>
  <c r="B3" i="13" s="1"/>
  <c r="H3" i="13"/>
  <c r="H262" i="13" s="1"/>
  <c r="H4" i="13"/>
  <c r="H5" i="13"/>
  <c r="H6" i="13"/>
  <c r="H7" i="13"/>
  <c r="H8" i="13"/>
  <c r="H9" i="13"/>
  <c r="H10" i="13"/>
  <c r="H11" i="13"/>
  <c r="H12" i="13"/>
  <c r="H13"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A272" i="10"/>
  <c r="R8" i="11"/>
  <c r="R7" i="11"/>
  <c r="R6" i="11"/>
  <c r="R5" i="11"/>
  <c r="R4" i="11"/>
  <c r="R3" i="11"/>
  <c r="C8" i="11"/>
  <c r="C7" i="11"/>
  <c r="C5" i="11"/>
  <c r="C4" i="11"/>
  <c r="P8" i="11"/>
  <c r="P7" i="11"/>
  <c r="P6" i="11"/>
  <c r="P5" i="11"/>
  <c r="P4" i="11"/>
  <c r="P3" i="11"/>
  <c r="AA4" i="7"/>
  <c r="AA5" i="7"/>
  <c r="AA6" i="7"/>
  <c r="AA7" i="7"/>
  <c r="AA8" i="7"/>
  <c r="AA9" i="7"/>
  <c r="AA10" i="7"/>
  <c r="AA11" i="7"/>
  <c r="AA12" i="7"/>
  <c r="AA13" i="7"/>
  <c r="AA14" i="7"/>
  <c r="AA15" i="7"/>
  <c r="AA16" i="7"/>
  <c r="AA17" i="7"/>
  <c r="AA18" i="7"/>
  <c r="AA19" i="7"/>
  <c r="AA20" i="7"/>
  <c r="AA21" i="7"/>
  <c r="AA22" i="7"/>
  <c r="AA23" i="7"/>
  <c r="AA24" i="7"/>
  <c r="AA25" i="7"/>
  <c r="AA26" i="7"/>
  <c r="AA27" i="7"/>
  <c r="AA28" i="7"/>
  <c r="AC28" i="7" s="1"/>
  <c r="AA29" i="7"/>
  <c r="AA30" i="7"/>
  <c r="AC30" i="7" s="1"/>
  <c r="AA31" i="7"/>
  <c r="AC31" i="7" s="1"/>
  <c r="AA32" i="7"/>
  <c r="AA33" i="7"/>
  <c r="AA34" i="7"/>
  <c r="AA35" i="7"/>
  <c r="AA36" i="7"/>
  <c r="AA37" i="7"/>
  <c r="AA38" i="7"/>
  <c r="AA39" i="7"/>
  <c r="AA40" i="7"/>
  <c r="AA41" i="7"/>
  <c r="AA42" i="7"/>
  <c r="AA43" i="7"/>
  <c r="AA44" i="7"/>
  <c r="AC44" i="7" s="1"/>
  <c r="AA45" i="7"/>
  <c r="AA46" i="7"/>
  <c r="AC46" i="7" s="1"/>
  <c r="AA47" i="7"/>
  <c r="AC47" i="7" s="1"/>
  <c r="AA48" i="7"/>
  <c r="AA49" i="7"/>
  <c r="AA50" i="7"/>
  <c r="AA51" i="7"/>
  <c r="AA52" i="7"/>
  <c r="AA53" i="7"/>
  <c r="AA54" i="7"/>
  <c r="AA55" i="7"/>
  <c r="AA56" i="7"/>
  <c r="AA57" i="7"/>
  <c r="AA58" i="7"/>
  <c r="AA59" i="7"/>
  <c r="AA60" i="7"/>
  <c r="AC60" i="7" s="1"/>
  <c r="AA61" i="7"/>
  <c r="AA62" i="7"/>
  <c r="AC62" i="7" s="1"/>
  <c r="AA63" i="7"/>
  <c r="AC63" i="7" s="1"/>
  <c r="AA64" i="7"/>
  <c r="AA65" i="7"/>
  <c r="AA66" i="7"/>
  <c r="AA67" i="7"/>
  <c r="AA68" i="7"/>
  <c r="AA69" i="7"/>
  <c r="AA70" i="7"/>
  <c r="AA71" i="7"/>
  <c r="AA72" i="7"/>
  <c r="AA73" i="7"/>
  <c r="AA74" i="7"/>
  <c r="AA75" i="7"/>
  <c r="AA76" i="7"/>
  <c r="AC76" i="7" s="1"/>
  <c r="AA77" i="7"/>
  <c r="AA78" i="7"/>
  <c r="AC78" i="7" s="1"/>
  <c r="AA79" i="7"/>
  <c r="AC79" i="7" s="1"/>
  <c r="AA80" i="7"/>
  <c r="AA81" i="7"/>
  <c r="AA82" i="7"/>
  <c r="AA83" i="7"/>
  <c r="AA84" i="7"/>
  <c r="AA85" i="7"/>
  <c r="AA86" i="7"/>
  <c r="AA87" i="7"/>
  <c r="AA88" i="7"/>
  <c r="AA89" i="7"/>
  <c r="AA90" i="7"/>
  <c r="AA91" i="7"/>
  <c r="AA92" i="7"/>
  <c r="AC92" i="7" s="1"/>
  <c r="AA93" i="7"/>
  <c r="AA94" i="7"/>
  <c r="AC94" i="7" s="1"/>
  <c r="AA95" i="7"/>
  <c r="AC95" i="7" s="1"/>
  <c r="AA96" i="7"/>
  <c r="AA97" i="7"/>
  <c r="AA98" i="7"/>
  <c r="AA99" i="7"/>
  <c r="AA100" i="7"/>
  <c r="AA101" i="7"/>
  <c r="AA102" i="7"/>
  <c r="AA103" i="7"/>
  <c r="AA104" i="7"/>
  <c r="AA105" i="7"/>
  <c r="AA106" i="7"/>
  <c r="AA107" i="7"/>
  <c r="AC107" i="7" s="1"/>
  <c r="AA108" i="7"/>
  <c r="AC108" i="7" s="1"/>
  <c r="AA109" i="7"/>
  <c r="AA110" i="7"/>
  <c r="AC110" i="7" s="1"/>
  <c r="AA111" i="7"/>
  <c r="AC111" i="7" s="1"/>
  <c r="AA112" i="7"/>
  <c r="AA113" i="7"/>
  <c r="AA114" i="7"/>
  <c r="AA115" i="7"/>
  <c r="AA116" i="7"/>
  <c r="AA117" i="7"/>
  <c r="AA118" i="7"/>
  <c r="AA119" i="7"/>
  <c r="AA120" i="7"/>
  <c r="AA121" i="7"/>
  <c r="AA122" i="7"/>
  <c r="AA123" i="7"/>
  <c r="AC123" i="7" s="1"/>
  <c r="AA124" i="7"/>
  <c r="AC124" i="7" s="1"/>
  <c r="AA125" i="7"/>
  <c r="AA126" i="7"/>
  <c r="AC126" i="7" s="1"/>
  <c r="AA127" i="7"/>
  <c r="AC127" i="7" s="1"/>
  <c r="AA128" i="7"/>
  <c r="AA129" i="7"/>
  <c r="AA130" i="7"/>
  <c r="AA131" i="7"/>
  <c r="AA132" i="7"/>
  <c r="AA133" i="7"/>
  <c r="AA134" i="7"/>
  <c r="AA135" i="7"/>
  <c r="AA136" i="7"/>
  <c r="AA137" i="7"/>
  <c r="AA138" i="7"/>
  <c r="AA139" i="7"/>
  <c r="AC139" i="7" s="1"/>
  <c r="AA140" i="7"/>
  <c r="AC140" i="7" s="1"/>
  <c r="AA141" i="7"/>
  <c r="AA3" i="7"/>
  <c r="X4" i="7"/>
  <c r="X5" i="7"/>
  <c r="X6" i="7"/>
  <c r="Y6" i="7" s="1" a="1"/>
  <c r="Y6" i="7" s="1"/>
  <c r="X7" i="7"/>
  <c r="Y7" i="7" s="1" a="1"/>
  <c r="Y7" i="7" s="1"/>
  <c r="X8" i="7"/>
  <c r="Y8" i="7" s="1" a="1"/>
  <c r="Y8" i="7" s="1"/>
  <c r="X9" i="7"/>
  <c r="X10" i="7"/>
  <c r="Y10" i="7" s="1" a="1"/>
  <c r="Y10" i="7" s="1"/>
  <c r="X11" i="7"/>
  <c r="X12" i="7"/>
  <c r="X13" i="7"/>
  <c r="X14" i="7"/>
  <c r="Y14" i="7" s="1" a="1"/>
  <c r="Y14" i="7" s="1"/>
  <c r="X15" i="7"/>
  <c r="Y15" i="7" s="1" a="1"/>
  <c r="Y15" i="7" s="1"/>
  <c r="X16" i="7"/>
  <c r="Y16" i="7" s="1" a="1"/>
  <c r="Y16" i="7" s="1"/>
  <c r="X17" i="7"/>
  <c r="X18" i="7"/>
  <c r="X19" i="7"/>
  <c r="X20" i="7"/>
  <c r="X21" i="7"/>
  <c r="X22" i="7"/>
  <c r="X23" i="7"/>
  <c r="Y23" i="7" s="1" a="1"/>
  <c r="Y23" i="7" s="1"/>
  <c r="X24" i="7"/>
  <c r="X25" i="7"/>
  <c r="X26" i="7"/>
  <c r="X27" i="7"/>
  <c r="X28" i="7"/>
  <c r="X29" i="7"/>
  <c r="X30" i="7"/>
  <c r="X31" i="7"/>
  <c r="Y31" i="7" s="1" a="1"/>
  <c r="Y31" i="7" s="1"/>
  <c r="X32" i="7"/>
  <c r="X33" i="7"/>
  <c r="Y33" i="7" s="1" a="1"/>
  <c r="Y33" i="7" s="1"/>
  <c r="X34" i="7"/>
  <c r="X35" i="7"/>
  <c r="X36" i="7"/>
  <c r="X37" i="7"/>
  <c r="X38" i="7"/>
  <c r="X39" i="7"/>
  <c r="Y39" i="7" s="1" a="1"/>
  <c r="Y39" i="7" s="1"/>
  <c r="X40" i="7"/>
  <c r="Y40" i="7" s="1" a="1"/>
  <c r="Y40" i="7" s="1"/>
  <c r="X41" i="7"/>
  <c r="X42" i="7"/>
  <c r="X43" i="7"/>
  <c r="X44" i="7"/>
  <c r="X45" i="7"/>
  <c r="X46" i="7"/>
  <c r="X47" i="7"/>
  <c r="Y47" i="7" s="1" a="1"/>
  <c r="Y47" i="7" s="1"/>
  <c r="X48" i="7"/>
  <c r="Y48" i="7" s="1" a="1"/>
  <c r="Y48" i="7" s="1"/>
  <c r="X49" i="7"/>
  <c r="X50" i="7"/>
  <c r="X51" i="7"/>
  <c r="X52" i="7"/>
  <c r="X53" i="7"/>
  <c r="X54" i="7"/>
  <c r="X55" i="7"/>
  <c r="X56" i="7"/>
  <c r="X57" i="7"/>
  <c r="X58" i="7"/>
  <c r="X59" i="7"/>
  <c r="X60" i="7"/>
  <c r="X61" i="7"/>
  <c r="X62" i="7"/>
  <c r="X63" i="7"/>
  <c r="X64" i="7"/>
  <c r="X65" i="7"/>
  <c r="X66" i="7"/>
  <c r="X67" i="7"/>
  <c r="X68" i="7"/>
  <c r="X69" i="7"/>
  <c r="X70" i="7"/>
  <c r="X71" i="7"/>
  <c r="X72" i="7"/>
  <c r="Y72" i="7" s="1" a="1"/>
  <c r="Y72" i="7" s="1"/>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3" i="7"/>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4" i="4"/>
  <c r="V4" i="3"/>
  <c r="V146"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7" i="3"/>
  <c r="V148" i="3"/>
  <c r="V149" i="3"/>
  <c r="V150" i="3"/>
  <c r="V151" i="3"/>
  <c r="V152" i="3"/>
  <c r="V153" i="3"/>
  <c r="V154" i="3"/>
  <c r="V155" i="3"/>
  <c r="V156" i="3"/>
  <c r="V157" i="3"/>
  <c r="V158" i="3"/>
  <c r="V4" i="2"/>
  <c r="V158"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4" i="5"/>
  <c r="A156" i="4"/>
  <c r="A161" i="3"/>
  <c r="A161" i="2"/>
  <c r="A166" i="1"/>
  <c r="A166" i="6"/>
  <c r="A166"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S4" i="7"/>
  <c r="S3"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R4" i="7" a="1"/>
  <c r="R4" i="7" s="1"/>
  <c r="R5" i="7" a="1"/>
  <c r="R5" i="7" s="1"/>
  <c r="R6" i="7" a="1"/>
  <c r="R6" i="7" s="1"/>
  <c r="R7" i="7" a="1"/>
  <c r="R7" i="7" s="1"/>
  <c r="R8" i="7" a="1"/>
  <c r="R8" i="7" s="1"/>
  <c r="R9" i="7" a="1"/>
  <c r="R9" i="7" s="1"/>
  <c r="R10" i="7" a="1"/>
  <c r="R10" i="7" s="1"/>
  <c r="R11" i="7" a="1"/>
  <c r="R11" i="7" s="1"/>
  <c r="R12" i="7" a="1"/>
  <c r="R12" i="7" s="1"/>
  <c r="R13" i="7" a="1"/>
  <c r="R13" i="7" s="1"/>
  <c r="R14" i="7" a="1"/>
  <c r="R14" i="7" s="1"/>
  <c r="R15" i="7" a="1"/>
  <c r="R15" i="7" s="1"/>
  <c r="R16" i="7" a="1"/>
  <c r="R16" i="7" s="1"/>
  <c r="R17" i="7" a="1"/>
  <c r="R17" i="7" s="1"/>
  <c r="R18" i="7" a="1"/>
  <c r="R18" i="7" s="1"/>
  <c r="R19" i="7" a="1"/>
  <c r="R19" i="7" s="1"/>
  <c r="R20" i="7" a="1"/>
  <c r="R20" i="7" s="1"/>
  <c r="R21" i="7" a="1"/>
  <c r="R21" i="7" s="1"/>
  <c r="R22" i="7" a="1"/>
  <c r="R22" i="7" s="1"/>
  <c r="R23" i="7" a="1"/>
  <c r="R23" i="7" s="1"/>
  <c r="R24" i="7" a="1"/>
  <c r="R24" i="7" s="1"/>
  <c r="R25" i="7" a="1"/>
  <c r="R25" i="7" s="1"/>
  <c r="R26" i="7" a="1"/>
  <c r="R26" i="7" s="1"/>
  <c r="R27" i="7" a="1"/>
  <c r="R27" i="7" s="1"/>
  <c r="R28" i="7" a="1"/>
  <c r="R28" i="7" s="1"/>
  <c r="R29" i="7" a="1"/>
  <c r="R29" i="7" s="1"/>
  <c r="R30" i="7" a="1"/>
  <c r="R30" i="7" s="1"/>
  <c r="R31" i="7" a="1"/>
  <c r="R31" i="7" s="1"/>
  <c r="R32" i="7" a="1"/>
  <c r="R32" i="7" s="1"/>
  <c r="R33" i="7" a="1"/>
  <c r="R33" i="7" s="1"/>
  <c r="R34" i="7" a="1"/>
  <c r="R34" i="7" s="1"/>
  <c r="R35" i="7" a="1"/>
  <c r="R35" i="7" s="1"/>
  <c r="R36" i="7" a="1"/>
  <c r="R36" i="7" s="1"/>
  <c r="R37" i="7" a="1"/>
  <c r="R37" i="7" s="1"/>
  <c r="R38" i="7" a="1"/>
  <c r="R38" i="7" s="1"/>
  <c r="R39" i="7" a="1"/>
  <c r="R39" i="7" s="1"/>
  <c r="R40" i="7" a="1"/>
  <c r="R40" i="7" s="1"/>
  <c r="R41" i="7" a="1"/>
  <c r="R41" i="7" s="1"/>
  <c r="R42" i="7" a="1"/>
  <c r="R42" i="7" s="1"/>
  <c r="R43" i="7" a="1"/>
  <c r="R43" i="7" s="1"/>
  <c r="R44" i="7" a="1"/>
  <c r="R44" i="7" s="1"/>
  <c r="R45" i="7" a="1"/>
  <c r="R45" i="7" s="1"/>
  <c r="R46" i="7" a="1"/>
  <c r="R46" i="7" s="1"/>
  <c r="R47" i="7" a="1"/>
  <c r="R47" i="7" s="1"/>
  <c r="R48" i="7" a="1"/>
  <c r="R48" i="7" s="1"/>
  <c r="R49" i="7" a="1"/>
  <c r="R49" i="7" s="1"/>
  <c r="R50" i="7" a="1"/>
  <c r="R50" i="7" s="1"/>
  <c r="R51" i="7" a="1"/>
  <c r="R51" i="7" s="1"/>
  <c r="R52" i="7" a="1"/>
  <c r="R52" i="7" s="1"/>
  <c r="R53" i="7" a="1"/>
  <c r="R53" i="7" s="1"/>
  <c r="R54" i="7" a="1"/>
  <c r="R54" i="7" s="1"/>
  <c r="R55" i="7" a="1"/>
  <c r="R55" i="7" s="1"/>
  <c r="R56" i="7" a="1"/>
  <c r="R56" i="7" s="1"/>
  <c r="R57" i="7" a="1"/>
  <c r="R57" i="7" s="1"/>
  <c r="R58" i="7" a="1"/>
  <c r="R58" i="7" s="1"/>
  <c r="R59" i="7" a="1"/>
  <c r="R59" i="7" s="1"/>
  <c r="R60" i="7" a="1"/>
  <c r="R60" i="7" s="1"/>
  <c r="R61" i="7" a="1"/>
  <c r="R61" i="7" s="1"/>
  <c r="R62" i="7" a="1"/>
  <c r="R62" i="7" s="1"/>
  <c r="R63" i="7" a="1"/>
  <c r="R63" i="7" s="1"/>
  <c r="R64" i="7" a="1"/>
  <c r="R64" i="7" s="1"/>
  <c r="R65" i="7" a="1"/>
  <c r="R65" i="7" s="1"/>
  <c r="R66" i="7" a="1"/>
  <c r="R66" i="7" s="1"/>
  <c r="R67" i="7" a="1"/>
  <c r="R67" i="7" s="1"/>
  <c r="R68" i="7" a="1"/>
  <c r="R68" i="7" s="1"/>
  <c r="R69" i="7" a="1"/>
  <c r="R69" i="7" s="1"/>
  <c r="R70" i="7" a="1"/>
  <c r="R70" i="7" s="1"/>
  <c r="R71" i="7" a="1"/>
  <c r="R71" i="7" s="1"/>
  <c r="R72" i="7" a="1"/>
  <c r="R72" i="7" s="1"/>
  <c r="R73" i="7" a="1"/>
  <c r="R73" i="7" s="1"/>
  <c r="R74" i="7" a="1"/>
  <c r="R74" i="7" s="1"/>
  <c r="R75" i="7" a="1"/>
  <c r="R75" i="7" s="1"/>
  <c r="R76" i="7" a="1"/>
  <c r="R76" i="7" s="1"/>
  <c r="R77" i="7" a="1"/>
  <c r="R77" i="7" s="1"/>
  <c r="R78" i="7" a="1"/>
  <c r="R78" i="7" s="1"/>
  <c r="R79" i="7" a="1"/>
  <c r="R79" i="7" s="1"/>
  <c r="R80" i="7" a="1"/>
  <c r="R80" i="7" s="1"/>
  <c r="R81" i="7" a="1"/>
  <c r="R81" i="7" s="1"/>
  <c r="R82" i="7" a="1"/>
  <c r="R82" i="7" s="1"/>
  <c r="R83" i="7" a="1"/>
  <c r="R83" i="7" s="1"/>
  <c r="R84" i="7" a="1"/>
  <c r="R84" i="7" s="1"/>
  <c r="R85" i="7" a="1"/>
  <c r="R85" i="7" s="1"/>
  <c r="R86" i="7" a="1"/>
  <c r="R86" i="7" s="1"/>
  <c r="R87" i="7" a="1"/>
  <c r="R87" i="7" s="1"/>
  <c r="R88" i="7" a="1"/>
  <c r="R88" i="7" s="1"/>
  <c r="R89" i="7" a="1"/>
  <c r="R89" i="7" s="1"/>
  <c r="R90" i="7" a="1"/>
  <c r="R90" i="7" s="1"/>
  <c r="R91" i="7" a="1"/>
  <c r="R91" i="7" s="1"/>
  <c r="R92" i="7" a="1"/>
  <c r="R92" i="7" s="1"/>
  <c r="R93" i="7" a="1"/>
  <c r="R93" i="7" s="1"/>
  <c r="R94" i="7" a="1"/>
  <c r="R94" i="7" s="1"/>
  <c r="R95" i="7" a="1"/>
  <c r="R95" i="7" s="1"/>
  <c r="R96" i="7" a="1"/>
  <c r="R96" i="7" s="1"/>
  <c r="R97" i="7" a="1"/>
  <c r="R97" i="7" s="1"/>
  <c r="R98" i="7" a="1"/>
  <c r="R98" i="7" s="1"/>
  <c r="R99" i="7" a="1"/>
  <c r="R99" i="7" s="1"/>
  <c r="R100" i="7" a="1"/>
  <c r="R100" i="7" s="1"/>
  <c r="R101" i="7" a="1"/>
  <c r="R101" i="7" s="1"/>
  <c r="R102" i="7" a="1"/>
  <c r="R102" i="7" s="1"/>
  <c r="R103" i="7" a="1"/>
  <c r="R103" i="7" s="1"/>
  <c r="R104" i="7" a="1"/>
  <c r="R104" i="7" s="1"/>
  <c r="R105" i="7" a="1"/>
  <c r="R105" i="7" s="1"/>
  <c r="R106" i="7" a="1"/>
  <c r="R106" i="7" s="1"/>
  <c r="R107" i="7" a="1"/>
  <c r="R107" i="7" s="1"/>
  <c r="R108" i="7" a="1"/>
  <c r="R108" i="7" s="1"/>
  <c r="R109" i="7" a="1"/>
  <c r="R109" i="7" s="1"/>
  <c r="R110" i="7" a="1"/>
  <c r="R110" i="7" s="1"/>
  <c r="R111" i="7" a="1"/>
  <c r="R111" i="7" s="1"/>
  <c r="R112" i="7" a="1"/>
  <c r="R112" i="7" s="1"/>
  <c r="R113" i="7" a="1"/>
  <c r="R113" i="7" s="1"/>
  <c r="R114" i="7" a="1"/>
  <c r="R114" i="7" s="1"/>
  <c r="R115" i="7" a="1"/>
  <c r="R115" i="7" s="1"/>
  <c r="R116" i="7" a="1"/>
  <c r="R116" i="7" s="1"/>
  <c r="R117" i="7" a="1"/>
  <c r="R117" i="7" s="1"/>
  <c r="R118" i="7" a="1"/>
  <c r="R118" i="7" s="1"/>
  <c r="R119" i="7" a="1"/>
  <c r="R119" i="7" s="1"/>
  <c r="R120" i="7" a="1"/>
  <c r="R120" i="7" s="1"/>
  <c r="R121" i="7" a="1"/>
  <c r="R121" i="7" s="1"/>
  <c r="R122" i="7" a="1"/>
  <c r="R122" i="7" s="1"/>
  <c r="R123" i="7" a="1"/>
  <c r="R123" i="7" s="1"/>
  <c r="R124" i="7" a="1"/>
  <c r="R124" i="7" s="1"/>
  <c r="R125" i="7" a="1"/>
  <c r="R125" i="7" s="1"/>
  <c r="R126" i="7" a="1"/>
  <c r="R126" i="7" s="1"/>
  <c r="R127" i="7" a="1"/>
  <c r="R127" i="7" s="1"/>
  <c r="R128" i="7" a="1"/>
  <c r="R128" i="7" s="1"/>
  <c r="R129" i="7" a="1"/>
  <c r="R129" i="7" s="1"/>
  <c r="R130" i="7" a="1"/>
  <c r="R130" i="7" s="1"/>
  <c r="R131" i="7" a="1"/>
  <c r="R131" i="7" s="1"/>
  <c r="R132" i="7" a="1"/>
  <c r="R132" i="7" s="1"/>
  <c r="R133" i="7" a="1"/>
  <c r="R133" i="7" s="1"/>
  <c r="R134" i="7" a="1"/>
  <c r="R134" i="7" s="1"/>
  <c r="R135" i="7" a="1"/>
  <c r="R135" i="7" s="1"/>
  <c r="R136" i="7" a="1"/>
  <c r="R136" i="7" s="1"/>
  <c r="R137" i="7" a="1"/>
  <c r="R137" i="7" s="1"/>
  <c r="R138" i="7" a="1"/>
  <c r="R138" i="7" s="1"/>
  <c r="R139" i="7" a="1"/>
  <c r="R139" i="7" s="1"/>
  <c r="R140" i="7" a="1"/>
  <c r="R140" i="7" s="1"/>
  <c r="R141" i="7" a="1"/>
  <c r="R141" i="7" s="1"/>
  <c r="R3" i="7" a="1"/>
  <c r="R3" i="7" s="1"/>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4" i="7"/>
  <c r="B5" i="7"/>
  <c r="B3" i="7"/>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5" i="6"/>
  <c r="H6" i="6"/>
  <c r="H7" i="6"/>
  <c r="H8" i="6"/>
  <c r="H9" i="6"/>
  <c r="H10" i="6"/>
  <c r="H11" i="6"/>
  <c r="H12" i="6"/>
  <c r="H13" i="6"/>
  <c r="H4" i="6"/>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4" i="5"/>
  <c r="H74" i="3"/>
  <c r="H75" i="3"/>
  <c r="H76" i="3"/>
  <c r="H77" i="3"/>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4" i="4"/>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4" i="3"/>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4" i="2"/>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4" i="1"/>
  <c r="H263" i="13" l="1"/>
  <c r="BN123" i="13"/>
  <c r="BW153" i="13"/>
  <c r="I47" i="12" s="1" a="1"/>
  <c r="I47" i="12" s="1"/>
  <c r="BN216" i="13"/>
  <c r="H51" i="12" s="1" a="1"/>
  <c r="H51" i="12" s="1"/>
  <c r="BN127" i="13"/>
  <c r="BN16" i="13"/>
  <c r="BN43" i="13"/>
  <c r="BN254" i="13"/>
  <c r="BN154" i="13"/>
  <c r="BN35" i="13"/>
  <c r="H11" i="12" s="1" a="1"/>
  <c r="H11" i="12" s="1"/>
  <c r="BN52" i="13"/>
  <c r="H55" i="12" s="1" a="1"/>
  <c r="H55" i="12" s="1"/>
  <c r="BN155" i="13"/>
  <c r="BN145" i="13"/>
  <c r="H130" i="12" s="1" a="1"/>
  <c r="H130" i="12" s="1"/>
  <c r="BN133" i="13"/>
  <c r="BN255" i="13"/>
  <c r="BN208" i="13"/>
  <c r="H78" i="12" s="1" a="1"/>
  <c r="H78" i="12" s="1"/>
  <c r="BN33" i="13"/>
  <c r="H59" i="12" s="1" a="1"/>
  <c r="H59" i="12" s="1"/>
  <c r="BN42" i="13"/>
  <c r="BN226" i="13"/>
  <c r="H114" i="12" s="1" a="1"/>
  <c r="H114" i="12" s="1"/>
  <c r="BN212" i="13"/>
  <c r="BN53" i="13"/>
  <c r="BN100" i="13"/>
  <c r="H65" i="12" s="1" a="1"/>
  <c r="H65" i="12" s="1"/>
  <c r="BN146" i="13"/>
  <c r="BN228" i="13"/>
  <c r="H113" i="12" s="1" a="1"/>
  <c r="H113" i="12" s="1"/>
  <c r="BN17" i="13"/>
  <c r="H10" i="12" s="1" a="1"/>
  <c r="H10" i="12" s="1"/>
  <c r="BN62" i="13"/>
  <c r="BN136" i="13"/>
  <c r="BW126" i="13"/>
  <c r="I141" i="12" s="1" a="1"/>
  <c r="I141" i="12" s="1"/>
  <c r="BN117" i="13"/>
  <c r="H118" i="12" s="1" a="1"/>
  <c r="H118" i="12" s="1"/>
  <c r="BN164" i="13"/>
  <c r="BN182" i="13"/>
  <c r="BN215" i="13"/>
  <c r="H50" i="12" s="1" a="1"/>
  <c r="H50" i="12" s="1"/>
  <c r="BN181" i="13"/>
  <c r="H49" i="12" s="1" a="1"/>
  <c r="H49" i="12" s="1"/>
  <c r="BN170" i="13"/>
  <c r="H7" i="12" s="1" a="1"/>
  <c r="H7" i="12" s="1"/>
  <c r="BN99" i="13"/>
  <c r="BN147" i="13"/>
  <c r="BN10" i="13"/>
  <c r="H101" i="12" s="1" a="1"/>
  <c r="H101" i="12" s="1"/>
  <c r="BN152" i="13"/>
  <c r="H95" i="12" s="1" a="1"/>
  <c r="H95" i="12" s="1"/>
  <c r="BW128" i="13"/>
  <c r="BN175" i="13"/>
  <c r="BN165" i="13"/>
  <c r="H74" i="12" s="1" a="1"/>
  <c r="H74" i="12" s="1"/>
  <c r="BN71" i="13"/>
  <c r="H15" i="12" s="1" a="1"/>
  <c r="H15" i="12" s="1"/>
  <c r="BN143" i="13"/>
  <c r="BN47" i="13"/>
  <c r="H71" i="12" s="1" a="1"/>
  <c r="H71" i="12" s="1"/>
  <c r="BW94" i="13"/>
  <c r="I138" i="12" s="1" a="1"/>
  <c r="I138" i="12" s="1"/>
  <c r="BN242" i="13"/>
  <c r="H89" i="12" s="1" a="1"/>
  <c r="H89" i="12" s="1"/>
  <c r="BN105" i="13"/>
  <c r="BN151" i="13"/>
  <c r="H61" i="12" s="1" a="1"/>
  <c r="H61" i="12" s="1"/>
  <c r="BN125" i="13"/>
  <c r="H123" i="12" s="1" a="1"/>
  <c r="H123" i="12" s="1"/>
  <c r="BN7" i="13"/>
  <c r="BN206" i="13"/>
  <c r="BN193" i="13"/>
  <c r="BN153" i="13"/>
  <c r="H47" i="12" s="1" a="1"/>
  <c r="H47" i="12" s="1"/>
  <c r="BN79" i="13"/>
  <c r="H107" i="12" s="1" a="1"/>
  <c r="H107" i="12" s="1"/>
  <c r="BN70" i="13"/>
  <c r="H126" i="12" s="1" a="1"/>
  <c r="H126" i="12" s="1"/>
  <c r="BN60" i="13"/>
  <c r="BN6" i="13"/>
  <c r="H99" i="12" s="1" a="1"/>
  <c r="H99" i="12" s="1"/>
  <c r="BN102" i="13"/>
  <c r="BN192" i="13"/>
  <c r="BN172" i="13"/>
  <c r="BN122" i="13"/>
  <c r="BN101" i="13"/>
  <c r="BN144" i="13"/>
  <c r="H110" i="12" s="1" a="1"/>
  <c r="H110" i="12" s="1"/>
  <c r="BN37" i="13"/>
  <c r="BN130" i="13"/>
  <c r="BN201" i="13"/>
  <c r="BN45" i="13"/>
  <c r="BN213" i="13"/>
  <c r="BN200" i="13"/>
  <c r="H124" i="12" s="1" a="1"/>
  <c r="H124" i="12" s="1"/>
  <c r="BN139" i="13"/>
  <c r="H37" i="12" s="1" a="1"/>
  <c r="H37" i="12" s="1"/>
  <c r="BN34" i="13"/>
  <c r="H103" i="12" s="1" a="1"/>
  <c r="H103" i="12" s="1"/>
  <c r="BN177" i="13"/>
  <c r="BN174" i="13"/>
  <c r="H34" i="12" s="1" a="1"/>
  <c r="H34" i="12" s="1"/>
  <c r="BN5" i="13"/>
  <c r="H136" i="12" s="1" a="1"/>
  <c r="H136" i="12" s="1"/>
  <c r="BN48" i="13"/>
  <c r="BN179" i="13"/>
  <c r="H62" i="12" s="1" a="1"/>
  <c r="H62" i="12" s="1"/>
  <c r="BN248" i="13"/>
  <c r="H133" i="12" s="1" a="1"/>
  <c r="H133" i="12" s="1"/>
  <c r="BN178" i="13"/>
  <c r="BN245" i="13"/>
  <c r="H20" i="12" s="1" a="1"/>
  <c r="H20" i="12" s="1"/>
  <c r="BN199" i="13"/>
  <c r="H43" i="12" s="1" a="1"/>
  <c r="H43" i="12" s="1"/>
  <c r="BN138" i="13"/>
  <c r="H32" i="12" s="1" a="1"/>
  <c r="H32" i="12" s="1"/>
  <c r="BN95" i="13"/>
  <c r="H56" i="12" s="1" a="1"/>
  <c r="H56" i="12" s="1"/>
  <c r="BN104" i="13"/>
  <c r="BN251" i="13"/>
  <c r="BN173" i="13"/>
  <c r="BN256" i="13"/>
  <c r="H135" i="12" s="1" a="1"/>
  <c r="H135" i="12" s="1"/>
  <c r="BN198" i="13"/>
  <c r="BN232" i="13"/>
  <c r="BN24" i="13"/>
  <c r="H63" i="12" s="1" a="1"/>
  <c r="H63" i="12" s="1"/>
  <c r="BN82" i="13"/>
  <c r="BN207" i="13"/>
  <c r="H139" i="12" s="1" a="1"/>
  <c r="H139" i="12" s="1"/>
  <c r="BN194" i="13"/>
  <c r="H38" i="12" s="1" a="1"/>
  <c r="H38" i="12" s="1"/>
  <c r="BN103" i="13"/>
  <c r="H40" i="12" s="1" a="1"/>
  <c r="H40" i="12" s="1"/>
  <c r="BN61" i="13"/>
  <c r="BN191" i="13"/>
  <c r="BN171" i="13"/>
  <c r="H25" i="12" s="1" a="1"/>
  <c r="H25" i="12" s="1"/>
  <c r="BN27" i="13"/>
  <c r="BN235" i="13"/>
  <c r="BN26" i="13"/>
  <c r="BN36" i="13"/>
  <c r="H8" i="12" s="1" a="1"/>
  <c r="H8" i="12" s="1"/>
  <c r="BN180" i="13"/>
  <c r="H66" i="12" s="1" a="1"/>
  <c r="H66" i="12" s="1"/>
  <c r="BN210" i="13"/>
  <c r="BN137" i="13"/>
  <c r="H41" i="12" s="1" a="1"/>
  <c r="H41" i="12" s="1"/>
  <c r="BN233" i="13"/>
  <c r="BN126" i="13"/>
  <c r="H141" i="12" s="1" a="1"/>
  <c r="H141" i="12" s="1"/>
  <c r="BN98" i="13"/>
  <c r="BN69" i="13"/>
  <c r="H4" i="12" s="1" a="1"/>
  <c r="H4" i="12" s="1"/>
  <c r="BN19" i="13"/>
  <c r="H125" i="12" s="1" a="1"/>
  <c r="H125" i="12" s="1"/>
  <c r="BN8" i="13"/>
  <c r="H14" i="12" s="1" a="1"/>
  <c r="H14" i="12" s="1"/>
  <c r="BN231" i="13"/>
  <c r="BN46" i="13"/>
  <c r="BN209" i="13"/>
  <c r="BN97" i="13"/>
  <c r="BN18" i="13"/>
  <c r="H69" i="12" s="1" a="1"/>
  <c r="H69" i="12" s="1"/>
  <c r="BN230" i="13"/>
  <c r="BN120" i="13"/>
  <c r="BN67" i="13"/>
  <c r="BN23" i="13"/>
  <c r="BW151" i="13"/>
  <c r="I61" i="12" s="1" a="1"/>
  <c r="I61" i="12" s="1"/>
  <c r="BN68" i="13"/>
  <c r="BN229" i="13"/>
  <c r="BN49" i="13"/>
  <c r="H134" i="12" s="1" a="1"/>
  <c r="H134" i="12" s="1"/>
  <c r="BN14" i="13"/>
  <c r="H9" i="12" s="1" a="1"/>
  <c r="H9" i="12" s="1"/>
  <c r="BN116" i="13"/>
  <c r="H129" i="12" s="1" a="1"/>
  <c r="H129" i="12" s="1"/>
  <c r="BN121" i="13"/>
  <c r="H57" i="12" s="1" a="1"/>
  <c r="H57" i="12" s="1"/>
  <c r="BN94" i="13"/>
  <c r="H138" i="12" s="1" a="1"/>
  <c r="H138" i="12" s="1"/>
  <c r="BN54" i="13"/>
  <c r="H6" i="12" s="1" a="1"/>
  <c r="H6" i="12" s="1"/>
  <c r="BN9" i="13"/>
  <c r="H75" i="12" s="1" a="1"/>
  <c r="H75" i="12" s="1"/>
  <c r="BN176" i="13"/>
  <c r="H48" i="12" s="1" a="1"/>
  <c r="H48" i="12" s="1"/>
  <c r="BN15" i="13"/>
  <c r="BN128" i="13"/>
  <c r="BN247" i="13"/>
  <c r="BN224" i="13"/>
  <c r="BN89" i="13"/>
  <c r="BN243" i="13"/>
  <c r="BN106" i="13"/>
  <c r="BN96" i="13"/>
  <c r="BN189" i="13"/>
  <c r="H88" i="12" s="1" a="1"/>
  <c r="H88" i="12" s="1"/>
  <c r="BN115" i="13"/>
  <c r="BN87" i="13"/>
  <c r="BN77" i="13"/>
  <c r="H105" i="12" s="1" a="1"/>
  <c r="H105" i="12" s="1"/>
  <c r="BN22" i="13"/>
  <c r="H36" i="12" s="1" a="1"/>
  <c r="H36" i="12" s="1"/>
  <c r="BN250" i="13"/>
  <c r="BN211" i="13"/>
  <c r="BN161" i="13"/>
  <c r="H109" i="12" s="1" a="1"/>
  <c r="H109" i="12" s="1"/>
  <c r="BN114" i="13"/>
  <c r="H86" i="12" s="1" a="1"/>
  <c r="H86" i="12" s="1"/>
  <c r="BN30" i="13"/>
  <c r="BN21" i="13"/>
  <c r="H54" i="12" s="1" a="1"/>
  <c r="H54" i="12" s="1"/>
  <c r="BN119" i="13"/>
  <c r="BN163" i="13"/>
  <c r="H33" i="12" s="1" a="1"/>
  <c r="H33" i="12" s="1"/>
  <c r="BN135" i="13"/>
  <c r="BN88" i="13"/>
  <c r="H120" i="12" s="1" a="1"/>
  <c r="H120" i="12" s="1"/>
  <c r="BN253" i="13"/>
  <c r="BN188" i="13"/>
  <c r="H42" i="12" s="1" a="1"/>
  <c r="H42" i="12" s="1"/>
  <c r="BN169" i="13"/>
  <c r="H112" i="12" s="1" a="1"/>
  <c r="H112" i="12" s="1"/>
  <c r="BN142" i="13"/>
  <c r="BN113" i="13"/>
  <c r="H16" i="12" s="1" a="1"/>
  <c r="H16" i="12" s="1"/>
  <c r="BN86" i="13"/>
  <c r="H93" i="12" s="1" a="1"/>
  <c r="H93" i="12" s="1"/>
  <c r="BN11" i="13"/>
  <c r="BN66" i="13"/>
  <c r="BW152" i="13"/>
  <c r="I95" i="12" s="1" a="1"/>
  <c r="I95" i="12" s="1"/>
  <c r="BN162" i="13"/>
  <c r="BN50" i="13"/>
  <c r="BN31" i="13"/>
  <c r="BN252" i="13"/>
  <c r="BN187" i="13"/>
  <c r="BN160" i="13"/>
  <c r="H131" i="12" s="1" a="1"/>
  <c r="H131" i="12" s="1"/>
  <c r="BN141" i="13"/>
  <c r="BW57" i="13"/>
  <c r="I5" i="12" s="1" a="1"/>
  <c r="I5" i="12" s="1"/>
  <c r="BN236" i="13"/>
  <c r="H115" i="12" s="1" a="1"/>
  <c r="H115" i="12" s="1"/>
  <c r="BN81" i="13"/>
  <c r="H94" i="12" s="1" a="1"/>
  <c r="H94" i="12" s="1"/>
  <c r="BN80" i="13"/>
  <c r="BN246" i="13"/>
  <c r="H98" i="12" s="1" a="1"/>
  <c r="H98" i="12" s="1"/>
  <c r="BN214" i="13"/>
  <c r="BN51" i="13"/>
  <c r="BN32" i="13"/>
  <c r="H102" i="12" s="1" a="1"/>
  <c r="H102" i="12" s="1"/>
  <c r="BN202" i="13"/>
  <c r="H3" i="12" s="1" a="1"/>
  <c r="H3" i="12" s="1"/>
  <c r="BN249" i="13"/>
  <c r="BN131" i="13"/>
  <c r="BN112" i="13"/>
  <c r="BN85" i="13"/>
  <c r="BN41" i="13"/>
  <c r="H137" i="12" s="1" a="1"/>
  <c r="H137" i="12" s="1"/>
  <c r="BN219" i="13"/>
  <c r="BN197" i="13"/>
  <c r="H77" i="12" s="1" a="1"/>
  <c r="H77" i="12" s="1"/>
  <c r="BN159" i="13"/>
  <c r="BN28" i="13"/>
  <c r="H117" i="12" s="1" a="1"/>
  <c r="H117" i="12" s="1"/>
  <c r="BW185" i="13"/>
  <c r="BN234" i="13"/>
  <c r="BN244" i="13"/>
  <c r="H67" i="12" s="1" a="1"/>
  <c r="H67" i="12" s="1"/>
  <c r="BN59" i="13"/>
  <c r="H100" i="12" s="1" a="1"/>
  <c r="H100" i="12" s="1"/>
  <c r="BN218" i="13"/>
  <c r="BN196" i="13"/>
  <c r="BN158" i="13"/>
  <c r="BN111" i="13"/>
  <c r="H108" i="12" s="1" a="1"/>
  <c r="H108" i="12" s="1"/>
  <c r="BN84" i="13"/>
  <c r="H106" i="12" s="1" a="1"/>
  <c r="H106" i="12" s="1"/>
  <c r="BN65" i="13"/>
  <c r="H28" i="12" s="1" a="1"/>
  <c r="H28" i="12" s="1"/>
  <c r="BN257" i="13"/>
  <c r="H26" i="12" s="1" a="1"/>
  <c r="H26" i="12" s="1"/>
  <c r="BN134" i="13"/>
  <c r="BN78" i="13"/>
  <c r="BN4" i="13"/>
  <c r="H140" i="12" s="1" a="1"/>
  <c r="H140" i="12" s="1"/>
  <c r="BN239" i="13"/>
  <c r="BN217" i="13"/>
  <c r="H13" i="12" s="1" a="1"/>
  <c r="H13" i="12" s="1"/>
  <c r="BN195" i="13"/>
  <c r="H58" i="12" s="1" a="1"/>
  <c r="H58" i="12" s="1"/>
  <c r="BN157" i="13"/>
  <c r="H111" i="12" s="1" a="1"/>
  <c r="H111" i="12" s="1"/>
  <c r="BN148" i="13"/>
  <c r="H73" i="12" s="1" a="1"/>
  <c r="H73" i="12" s="1"/>
  <c r="BN129" i="13"/>
  <c r="BN83" i="13"/>
  <c r="H23" i="12" s="1" a="1"/>
  <c r="H23" i="12" s="1"/>
  <c r="BN64" i="13"/>
  <c r="H17" i="12" s="1" a="1"/>
  <c r="H17" i="12" s="1"/>
  <c r="BN118" i="13"/>
  <c r="BN25" i="13"/>
  <c r="H82" i="12" s="1" a="1"/>
  <c r="H82" i="12" s="1"/>
  <c r="BN225" i="13"/>
  <c r="BN107" i="13"/>
  <c r="H121" i="12" s="1" a="1"/>
  <c r="H121" i="12" s="1"/>
  <c r="BN190" i="13"/>
  <c r="BN238" i="13"/>
  <c r="BN227" i="13"/>
  <c r="H39" i="12" s="1" a="1"/>
  <c r="H39" i="12" s="1"/>
  <c r="BN156" i="13"/>
  <c r="H76" i="12" s="1" a="1"/>
  <c r="H76" i="12" s="1"/>
  <c r="BN63" i="13"/>
  <c r="BN44" i="13"/>
  <c r="H70" i="12" s="1" a="1"/>
  <c r="H70" i="12" s="1"/>
  <c r="BN223" i="13"/>
  <c r="BN185" i="13"/>
  <c r="BN168" i="13"/>
  <c r="H96" i="12" s="1" a="1"/>
  <c r="H96" i="12" s="1"/>
  <c r="BN91" i="13"/>
  <c r="H72" i="12" s="1" a="1"/>
  <c r="H72" i="12" s="1"/>
  <c r="BN74" i="13"/>
  <c r="H119" i="12" s="1" a="1"/>
  <c r="H119" i="12" s="1"/>
  <c r="BN57" i="13"/>
  <c r="H5" i="12" s="1" a="1"/>
  <c r="H5" i="12" s="1"/>
  <c r="BN40" i="13"/>
  <c r="BW255" i="13"/>
  <c r="BN205" i="13"/>
  <c r="H84" i="12" s="1" a="1"/>
  <c r="H84" i="12" s="1"/>
  <c r="BN258" i="13"/>
  <c r="BN240" i="13"/>
  <c r="BN222" i="13"/>
  <c r="BN203" i="13"/>
  <c r="H79" i="12" s="1" a="1"/>
  <c r="H79" i="12" s="1"/>
  <c r="BN92" i="13"/>
  <c r="BN221" i="13"/>
  <c r="H132" i="12" s="1" a="1"/>
  <c r="H132" i="12" s="1"/>
  <c r="BN108" i="13"/>
  <c r="H29" i="12" s="1" a="1"/>
  <c r="H29" i="12" s="1"/>
  <c r="BN259" i="13"/>
  <c r="H116" i="12" s="1" a="1"/>
  <c r="H116" i="12" s="1"/>
  <c r="BN241" i="13"/>
  <c r="BN76" i="13"/>
  <c r="H85" i="12" s="1" a="1"/>
  <c r="H85" i="12" s="1"/>
  <c r="BN204" i="13"/>
  <c r="BN186" i="13"/>
  <c r="BN220" i="13"/>
  <c r="BN184" i="13"/>
  <c r="H35" i="12" s="1" a="1"/>
  <c r="H35" i="12" s="1"/>
  <c r="BN167" i="13"/>
  <c r="BN150" i="13"/>
  <c r="BN90" i="13"/>
  <c r="BN73" i="13"/>
  <c r="BN56" i="13"/>
  <c r="BN39" i="13"/>
  <c r="H22" i="12" s="1" a="1"/>
  <c r="H22" i="12" s="1"/>
  <c r="BN13" i="13"/>
  <c r="H21" i="12" s="1" a="1"/>
  <c r="H21" i="12" s="1"/>
  <c r="BN93" i="13"/>
  <c r="H45" i="12" s="1" a="1"/>
  <c r="H45" i="12" s="1"/>
  <c r="BN109" i="13"/>
  <c r="H31" i="12" s="1" a="1"/>
  <c r="H31" i="12" s="1"/>
  <c r="BN124" i="13"/>
  <c r="BW206" i="13"/>
  <c r="BN110" i="13"/>
  <c r="H24" i="12" s="1" a="1"/>
  <c r="H24" i="12" s="1"/>
  <c r="BN75" i="13"/>
  <c r="H27" i="12" s="1" a="1"/>
  <c r="H27" i="12" s="1"/>
  <c r="BN58" i="13"/>
  <c r="H92" i="12" s="1" a="1"/>
  <c r="H92" i="12" s="1"/>
  <c r="BN183" i="13"/>
  <c r="H87" i="12" s="1" a="1"/>
  <c r="H87" i="12" s="1"/>
  <c r="BN166" i="13"/>
  <c r="BN149" i="13"/>
  <c r="BN132" i="13"/>
  <c r="H80" i="12" s="1" a="1"/>
  <c r="H80" i="12" s="1"/>
  <c r="BN72" i="13"/>
  <c r="BN55" i="13"/>
  <c r="H83" i="12" s="1" a="1"/>
  <c r="H83" i="12" s="1"/>
  <c r="BN38" i="13"/>
  <c r="H64" i="12" s="1" a="1"/>
  <c r="H64" i="12" s="1"/>
  <c r="BN29" i="13"/>
  <c r="H53" i="12" s="1" a="1"/>
  <c r="H53" i="12" s="1"/>
  <c r="BN12" i="13"/>
  <c r="H68" i="12" s="1" a="1"/>
  <c r="H68" i="12" s="1"/>
  <c r="BW86" i="13"/>
  <c r="I93" i="12" s="1" a="1"/>
  <c r="I93" i="12" s="1"/>
  <c r="BW111" i="13"/>
  <c r="I108" i="12" s="1" a="1"/>
  <c r="I108" i="12" s="1"/>
  <c r="BW127" i="13"/>
  <c r="BN237" i="13"/>
  <c r="BN140" i="13"/>
  <c r="BN20" i="13"/>
  <c r="H90" i="12" s="1" a="1"/>
  <c r="H90" i="12" s="1"/>
  <c r="BW5" i="13"/>
  <c r="I136" i="12" s="1" a="1"/>
  <c r="I136" i="12" s="1"/>
  <c r="BW110" i="13"/>
  <c r="I24" i="12" s="1" a="1"/>
  <c r="I24" i="12" s="1"/>
  <c r="BW183" i="13"/>
  <c r="I87" i="12" s="1" a="1"/>
  <c r="I87" i="12" s="1"/>
  <c r="BW176" i="13"/>
  <c r="I48" i="12" s="1" a="1"/>
  <c r="I48" i="12" s="1"/>
  <c r="BW225" i="13"/>
  <c r="BW145" i="13"/>
  <c r="I130" i="12" s="1" a="1"/>
  <c r="I130" i="12" s="1"/>
  <c r="BW81" i="13"/>
  <c r="I94" i="12" s="1" a="1"/>
  <c r="I94" i="12" s="1"/>
  <c r="BW17" i="13"/>
  <c r="I10" i="12" s="1" a="1"/>
  <c r="I10" i="12" s="1"/>
  <c r="BW184" i="13"/>
  <c r="I35" i="12" s="1" a="1"/>
  <c r="I35" i="12" s="1"/>
  <c r="BW102" i="13"/>
  <c r="BW224" i="13"/>
  <c r="BW208" i="13"/>
  <c r="I78" i="12" s="1" a="1"/>
  <c r="I78" i="12" s="1"/>
  <c r="BW144" i="13"/>
  <c r="I110" i="12" s="1" a="1"/>
  <c r="I110" i="12" s="1"/>
  <c r="BW80" i="13"/>
  <c r="BW64" i="13"/>
  <c r="I17" i="12" s="1" a="1"/>
  <c r="I17" i="12" s="1"/>
  <c r="BW16" i="13"/>
  <c r="BW56" i="13"/>
  <c r="BW46" i="13"/>
  <c r="BW223" i="13"/>
  <c r="BW207" i="13"/>
  <c r="I139" i="12" s="1" a="1"/>
  <c r="I139" i="12" s="1"/>
  <c r="BW159" i="13"/>
  <c r="BW143" i="13"/>
  <c r="BW79" i="13"/>
  <c r="I107" i="12" s="1" a="1"/>
  <c r="I107" i="12" s="1"/>
  <c r="BW63" i="13"/>
  <c r="BW15" i="13"/>
  <c r="BW55" i="13"/>
  <c r="I83" i="12" s="1" a="1"/>
  <c r="I83" i="12" s="1"/>
  <c r="BW78" i="13"/>
  <c r="BW62" i="13"/>
  <c r="BW30" i="13"/>
  <c r="BW14" i="13"/>
  <c r="I9" i="12" s="1" a="1"/>
  <c r="I9" i="12" s="1"/>
  <c r="BW134" i="13"/>
  <c r="BW21" i="13"/>
  <c r="I54" i="12" s="1" a="1"/>
  <c r="I54" i="12" s="1"/>
  <c r="BW87" i="13"/>
  <c r="BW54" i="13"/>
  <c r="I6" i="12" s="1" a="1"/>
  <c r="I6" i="12" s="1"/>
  <c r="BW232" i="13"/>
  <c r="BW118" i="13"/>
  <c r="BW39" i="13"/>
  <c r="I22" i="12" s="1" a="1"/>
  <c r="I22" i="12" s="1"/>
  <c r="BW9" i="13"/>
  <c r="I75" i="12" s="1" a="1"/>
  <c r="I75" i="12" s="1"/>
  <c r="BW137" i="13"/>
  <c r="I41" i="12" s="1" a="1"/>
  <c r="I41" i="12" s="1"/>
  <c r="BW105" i="13"/>
  <c r="BW256" i="13"/>
  <c r="I135" i="12" s="1" a="1"/>
  <c r="I135" i="12" s="1"/>
  <c r="BW231" i="13"/>
  <c r="BW104" i="13"/>
  <c r="BW38" i="13"/>
  <c r="I64" i="12" s="1" a="1"/>
  <c r="I64" i="12" s="1"/>
  <c r="BW8" i="13"/>
  <c r="I14" i="12" s="1" a="1"/>
  <c r="I14" i="12" s="1"/>
  <c r="BW103" i="13"/>
  <c r="I40" i="12" s="1" a="1"/>
  <c r="I40" i="12" s="1"/>
  <c r="BW7" i="13"/>
  <c r="BW47" i="13"/>
  <c r="I71" i="12" s="1" a="1"/>
  <c r="I71" i="12" s="1"/>
  <c r="BW135" i="13"/>
  <c r="BW6" i="13"/>
  <c r="I99" i="12" s="1" a="1"/>
  <c r="I99" i="12" s="1"/>
  <c r="BW136" i="13"/>
  <c r="BW106" i="13"/>
  <c r="BW58" i="13"/>
  <c r="I92" i="12" s="1" a="1"/>
  <c r="I92" i="12" s="1"/>
  <c r="BW10" i="13"/>
  <c r="I101" i="12" s="1" a="1"/>
  <c r="I101" i="12" s="1"/>
  <c r="BW3" i="13"/>
  <c r="BW158" i="13"/>
  <c r="BW146" i="13"/>
  <c r="BW82" i="13"/>
  <c r="BW97" i="13"/>
  <c r="BW33" i="13"/>
  <c r="I59" i="12" s="1" a="1"/>
  <c r="I59" i="12" s="1"/>
  <c r="BW222" i="13"/>
  <c r="BW192" i="13"/>
  <c r="BW254" i="13"/>
  <c r="BW175" i="13"/>
  <c r="BW96" i="13"/>
  <c r="BW50" i="13"/>
  <c r="BW32" i="13"/>
  <c r="I102" i="12" s="1" a="1"/>
  <c r="I102" i="12" s="1"/>
  <c r="BW195" i="13"/>
  <c r="I58" i="12" s="1" a="1"/>
  <c r="I58" i="12" s="1"/>
  <c r="BW155" i="13"/>
  <c r="BW11" i="13"/>
  <c r="BW240" i="13"/>
  <c r="BW191" i="13"/>
  <c r="BW161" i="13"/>
  <c r="I109" i="12" s="1" a="1"/>
  <c r="I109" i="12" s="1"/>
  <c r="BW142" i="13"/>
  <c r="BW253" i="13"/>
  <c r="BW193" i="13"/>
  <c r="BW174" i="13"/>
  <c r="I34" i="12" s="1" a="1"/>
  <c r="I34" i="12" s="1"/>
  <c r="BW49" i="13"/>
  <c r="I134" i="12" s="1" a="1"/>
  <c r="I134" i="12" s="1"/>
  <c r="BW95" i="13"/>
  <c r="I56" i="12" s="1" a="1"/>
  <c r="I56" i="12" s="1"/>
  <c r="BW31" i="13"/>
  <c r="BW242" i="13"/>
  <c r="I89" i="12" s="1" a="1"/>
  <c r="I89" i="12" s="1"/>
  <c r="BW194" i="13"/>
  <c r="I38" i="12" s="1" a="1"/>
  <c r="I38" i="12" s="1"/>
  <c r="BW154" i="13"/>
  <c r="BW239" i="13"/>
  <c r="BW190" i="13"/>
  <c r="BW160" i="13"/>
  <c r="I131" i="12" s="1" a="1"/>
  <c r="I131" i="12" s="1"/>
  <c r="BW241" i="13"/>
  <c r="BW112" i="13"/>
  <c r="BW48" i="13"/>
  <c r="BW238" i="13"/>
  <c r="BW60" i="13"/>
  <c r="BW204" i="13"/>
  <c r="BW213" i="13"/>
  <c r="BW221" i="13"/>
  <c r="I132" i="12" s="1" a="1"/>
  <c r="I132" i="12" s="1"/>
  <c r="BW172" i="13"/>
  <c r="BW125" i="13"/>
  <c r="I123" i="12" s="1" a="1"/>
  <c r="I123" i="12" s="1"/>
  <c r="BW36" i="13"/>
  <c r="I8" i="12" s="1" a="1"/>
  <c r="I8" i="12" s="1"/>
  <c r="BW229" i="13"/>
  <c r="BW65" i="13"/>
  <c r="I28" i="12" s="1" a="1"/>
  <c r="I28" i="12" s="1"/>
  <c r="BW228" i="13"/>
  <c r="I113" i="12" s="1" a="1"/>
  <c r="I113" i="12" s="1"/>
  <c r="BW200" i="13"/>
  <c r="I124" i="12" s="1" a="1"/>
  <c r="I124" i="12" s="1"/>
  <c r="BW133" i="13"/>
  <c r="BW227" i="13"/>
  <c r="I39" i="12" s="1" a="1"/>
  <c r="I39" i="12" s="1"/>
  <c r="BW257" i="13"/>
  <c r="I26" i="12" s="1" a="1"/>
  <c r="I26" i="12" s="1"/>
  <c r="BW217" i="13"/>
  <c r="I13" i="12" s="1" a="1"/>
  <c r="I13" i="12" s="1"/>
  <c r="BW199" i="13"/>
  <c r="I43" i="12" s="1" a="1"/>
  <c r="I43" i="12" s="1"/>
  <c r="BW180" i="13"/>
  <c r="I66" i="12" s="1" a="1"/>
  <c r="I66" i="12" s="1"/>
  <c r="BW150" i="13"/>
  <c r="BW141" i="13"/>
  <c r="BW131" i="13"/>
  <c r="BW44" i="13"/>
  <c r="I70" i="12" s="1" a="1"/>
  <c r="I70" i="12" s="1"/>
  <c r="BW24" i="13"/>
  <c r="I63" i="12" s="1" a="1"/>
  <c r="I63" i="12" s="1"/>
  <c r="BW214" i="13"/>
  <c r="BW205" i="13"/>
  <c r="I84" i="12" s="1" a="1"/>
  <c r="I84" i="12" s="1"/>
  <c r="BW108" i="13"/>
  <c r="I29" i="12" s="1" a="1"/>
  <c r="I29" i="12" s="1"/>
  <c r="BW243" i="13"/>
  <c r="BW203" i="13"/>
  <c r="I79" i="12" s="1" a="1"/>
  <c r="I79" i="12" s="1"/>
  <c r="BW68" i="13"/>
  <c r="BW19" i="13"/>
  <c r="I125" i="12" s="1" a="1"/>
  <c r="I125" i="12" s="1"/>
  <c r="BW202" i="13"/>
  <c r="I3" i="12" s="1" a="1"/>
  <c r="I3" i="12" s="1"/>
  <c r="BW27" i="13"/>
  <c r="BW201" i="13"/>
  <c r="BW258" i="13"/>
  <c r="BW209" i="13"/>
  <c r="BW123" i="13"/>
  <c r="BW25" i="13"/>
  <c r="I82" i="12" s="1" a="1"/>
  <c r="I82" i="12" s="1"/>
  <c r="BW248" i="13"/>
  <c r="I133" i="12" s="1" a="1"/>
  <c r="I133" i="12" s="1"/>
  <c r="BW122" i="13"/>
  <c r="BW247" i="13"/>
  <c r="BW237" i="13"/>
  <c r="BW226" i="13"/>
  <c r="I114" i="12" s="1" a="1"/>
  <c r="I114" i="12" s="1"/>
  <c r="BW179" i="13"/>
  <c r="I62" i="12" s="1" a="1"/>
  <c r="I62" i="12" s="1"/>
  <c r="BW168" i="13"/>
  <c r="I96" i="12" s="1" a="1"/>
  <c r="I96" i="12" s="1"/>
  <c r="BW140" i="13"/>
  <c r="BW121" i="13"/>
  <c r="I57" i="12" s="1" a="1"/>
  <c r="I57" i="12" s="1"/>
  <c r="BW101" i="13"/>
  <c r="BW90" i="13"/>
  <c r="BW72" i="13"/>
  <c r="BW43" i="13"/>
  <c r="BW236" i="13"/>
  <c r="I115" i="12" s="1" a="1"/>
  <c r="I115" i="12" s="1"/>
  <c r="BW216" i="13"/>
  <c r="I51" i="12" s="1" a="1"/>
  <c r="I51" i="12" s="1"/>
  <c r="BW198" i="13"/>
  <c r="BW189" i="13"/>
  <c r="I88" i="12" s="1" a="1"/>
  <c r="I88" i="12" s="1"/>
  <c r="BW178" i="13"/>
  <c r="BW149" i="13"/>
  <c r="BW139" i="13"/>
  <c r="I37" i="12" s="1" a="1"/>
  <c r="I37" i="12" s="1"/>
  <c r="BW130" i="13"/>
  <c r="BW100" i="13"/>
  <c r="I65" i="12" s="1" a="1"/>
  <c r="I65" i="12" s="1"/>
  <c r="BW53" i="13"/>
  <c r="BW42" i="13"/>
  <c r="BW23" i="13"/>
  <c r="BW246" i="13"/>
  <c r="I98" i="12" s="1" a="1"/>
  <c r="I98" i="12" s="1"/>
  <c r="BW235" i="13"/>
  <c r="BW188" i="13"/>
  <c r="I42" i="12" s="1" a="1"/>
  <c r="I42" i="12" s="1"/>
  <c r="BW177" i="13"/>
  <c r="BW167" i="13"/>
  <c r="BW148" i="13"/>
  <c r="I73" i="12" s="1" a="1"/>
  <c r="I73" i="12" s="1"/>
  <c r="BW120" i="13"/>
  <c r="BW99" i="13"/>
  <c r="BW89" i="13"/>
  <c r="BW71" i="13"/>
  <c r="I15" i="12" s="1" a="1"/>
  <c r="I15" i="12" s="1"/>
  <c r="BW52" i="13"/>
  <c r="I55" i="12" s="1" a="1"/>
  <c r="I55" i="12" s="1"/>
  <c r="BW41" i="13"/>
  <c r="I137" i="12" s="1" a="1"/>
  <c r="I137" i="12" s="1"/>
  <c r="BW4" i="13"/>
  <c r="I140" i="12" s="1" a="1"/>
  <c r="I140" i="12" s="1"/>
  <c r="BW244" i="13"/>
  <c r="I67" i="12" s="1" a="1"/>
  <c r="I67" i="12" s="1"/>
  <c r="BW165" i="13"/>
  <c r="I74" i="12" s="1" a="1"/>
  <c r="I74" i="12" s="1"/>
  <c r="BW59" i="13"/>
  <c r="I100" i="12" s="1" a="1"/>
  <c r="I100" i="12" s="1"/>
  <c r="BW20" i="13"/>
  <c r="I90" i="12" s="1" a="1"/>
  <c r="I90" i="12" s="1"/>
  <c r="BW252" i="13"/>
  <c r="BW163" i="13"/>
  <c r="I33" i="12" s="1" a="1"/>
  <c r="I33" i="12" s="1"/>
  <c r="BW117" i="13"/>
  <c r="I118" i="12" s="1" a="1"/>
  <c r="I118" i="12" s="1"/>
  <c r="BW77" i="13"/>
  <c r="I105" i="12" s="1" a="1"/>
  <c r="I105" i="12" s="1"/>
  <c r="BW67" i="13"/>
  <c r="BW28" i="13"/>
  <c r="I117" i="12" s="1" a="1"/>
  <c r="I117" i="12" s="1"/>
  <c r="BW211" i="13"/>
  <c r="BW76" i="13"/>
  <c r="I85" i="12" s="1" a="1"/>
  <c r="I85" i="12" s="1"/>
  <c r="BW18" i="13"/>
  <c r="I69" i="12" s="1" a="1"/>
  <c r="I69" i="12" s="1"/>
  <c r="BW250" i="13"/>
  <c r="BW220" i="13"/>
  <c r="BW173" i="13"/>
  <c r="BW115" i="13"/>
  <c r="BW219" i="13"/>
  <c r="BW84" i="13"/>
  <c r="I106" i="12" s="1" a="1"/>
  <c r="I106" i="12" s="1"/>
  <c r="BW26" i="13"/>
  <c r="BW249" i="13"/>
  <c r="BW182" i="13"/>
  <c r="BW113" i="13"/>
  <c r="I16" i="12" s="1" a="1"/>
  <c r="I16" i="12" s="1"/>
  <c r="BW83" i="13"/>
  <c r="I23" i="12" s="1" a="1"/>
  <c r="I23" i="12" s="1"/>
  <c r="BW35" i="13"/>
  <c r="I11" i="12" s="1" a="1"/>
  <c r="I11" i="12" s="1"/>
  <c r="BW218" i="13"/>
  <c r="BW92" i="13"/>
  <c r="BW181" i="13"/>
  <c r="I49" i="12" s="1" a="1"/>
  <c r="I49" i="12" s="1"/>
  <c r="BW234" i="13"/>
  <c r="BW215" i="13"/>
  <c r="I50" i="12" s="1" a="1"/>
  <c r="I50" i="12" s="1"/>
  <c r="BW197" i="13"/>
  <c r="I77" i="12" s="1" a="1"/>
  <c r="I77" i="12" s="1"/>
  <c r="BW187" i="13"/>
  <c r="BW157" i="13"/>
  <c r="I111" i="12" s="1" a="1"/>
  <c r="I111" i="12" s="1"/>
  <c r="BW147" i="13"/>
  <c r="BW138" i="13"/>
  <c r="I32" i="12" s="1" a="1"/>
  <c r="I32" i="12" s="1"/>
  <c r="BW129" i="13"/>
  <c r="BW98" i="13"/>
  <c r="BW51" i="13"/>
  <c r="BW22" i="13"/>
  <c r="I36" i="12" s="1" a="1"/>
  <c r="I36" i="12" s="1"/>
  <c r="BW13" i="13"/>
  <c r="I21" i="12" s="1" a="1"/>
  <c r="I21" i="12" s="1"/>
  <c r="BW107" i="13"/>
  <c r="I121" i="12" s="1" a="1"/>
  <c r="I121" i="12" s="1"/>
  <c r="BW69" i="13"/>
  <c r="I4" i="12" s="1" a="1"/>
  <c r="I4" i="12" s="1"/>
  <c r="BW164" i="13"/>
  <c r="BW29" i="13"/>
  <c r="I53" i="12" s="1" a="1"/>
  <c r="I53" i="12" s="1"/>
  <c r="BW212" i="13"/>
  <c r="BW251" i="13"/>
  <c r="BW116" i="13"/>
  <c r="I129" i="12" s="1" a="1"/>
  <c r="I129" i="12" s="1"/>
  <c r="BW230" i="13"/>
  <c r="BW162" i="13"/>
  <c r="BW85" i="13"/>
  <c r="BW75" i="13"/>
  <c r="I27" i="12" s="1" a="1"/>
  <c r="I27" i="12" s="1"/>
  <c r="BW66" i="13"/>
  <c r="BW37" i="13"/>
  <c r="BW259" i="13"/>
  <c r="I116" i="12" s="1" a="1"/>
  <c r="I116" i="12" s="1"/>
  <c r="BW210" i="13"/>
  <c r="BW114" i="13"/>
  <c r="I86" i="12" s="1" a="1"/>
  <c r="I86" i="12" s="1"/>
  <c r="BW171" i="13"/>
  <c r="I25" i="12" s="1" a="1"/>
  <c r="I25" i="12" s="1"/>
  <c r="BW124" i="13"/>
  <c r="BW93" i="13"/>
  <c r="I45" i="12" s="1" a="1"/>
  <c r="I45" i="12" s="1"/>
  <c r="BW74" i="13"/>
  <c r="I119" i="12" s="1" a="1"/>
  <c r="I119" i="12" s="1"/>
  <c r="BW170" i="13"/>
  <c r="I7" i="12" s="1" a="1"/>
  <c r="I7" i="12" s="1"/>
  <c r="BW169" i="13"/>
  <c r="I112" i="12" s="1" a="1"/>
  <c r="I112" i="12" s="1"/>
  <c r="BW132" i="13"/>
  <c r="I80" i="12" s="1" a="1"/>
  <c r="I80" i="12" s="1"/>
  <c r="BW91" i="13"/>
  <c r="I72" i="12" s="1" a="1"/>
  <c r="I72" i="12" s="1"/>
  <c r="BW73" i="13"/>
  <c r="BW45" i="13"/>
  <c r="BW34" i="13"/>
  <c r="I103" i="12" s="1" a="1"/>
  <c r="I103" i="12" s="1"/>
  <c r="BW245" i="13"/>
  <c r="I20" i="12" s="1" a="1"/>
  <c r="I20" i="12" s="1"/>
  <c r="BW233" i="13"/>
  <c r="BW196" i="13"/>
  <c r="BW186" i="13"/>
  <c r="BW166" i="13"/>
  <c r="BW156" i="13"/>
  <c r="I76" i="12" s="1" a="1"/>
  <c r="I76" i="12" s="1"/>
  <c r="BW119" i="13"/>
  <c r="BW109" i="13"/>
  <c r="I31" i="12" s="1" a="1"/>
  <c r="I31" i="12" s="1"/>
  <c r="BW88" i="13"/>
  <c r="I120" i="12" s="1" a="1"/>
  <c r="I120" i="12" s="1"/>
  <c r="BW70" i="13"/>
  <c r="I126" i="12" s="1" a="1"/>
  <c r="I126" i="12" s="1"/>
  <c r="BW61" i="13"/>
  <c r="BW40" i="13"/>
  <c r="BW12" i="13"/>
  <c r="I68" i="12" s="1" a="1"/>
  <c r="I68" i="12" s="1"/>
  <c r="BN3" i="13"/>
  <c r="AD84" i="13"/>
  <c r="D106" i="12" s="1"/>
  <c r="BE69" i="13"/>
  <c r="G4" i="12" s="1" a="1"/>
  <c r="G4" i="12" s="1"/>
  <c r="BE142" i="13"/>
  <c r="BE143" i="13"/>
  <c r="BE71" i="13"/>
  <c r="G15" i="12" s="1" a="1"/>
  <c r="G15" i="12" s="1"/>
  <c r="BE57" i="13"/>
  <c r="G5" i="12" s="1" a="1"/>
  <c r="G5" i="12" s="1"/>
  <c r="AV21" i="13"/>
  <c r="F54" i="12" s="1" a="1"/>
  <c r="F54" i="12" s="1"/>
  <c r="BE229" i="13"/>
  <c r="AV156" i="13"/>
  <c r="F76" i="12" s="1" a="1"/>
  <c r="F76" i="12" s="1"/>
  <c r="BE228" i="13"/>
  <c r="G113" i="12" s="1" a="1"/>
  <c r="G113" i="12" s="1"/>
  <c r="BE199" i="13"/>
  <c r="G43" i="12" s="1" a="1"/>
  <c r="G43" i="12" s="1"/>
  <c r="AV254" i="13"/>
  <c r="AV17" i="13"/>
  <c r="F10" i="12" s="1" a="1"/>
  <c r="F10" i="12" s="1"/>
  <c r="AV195" i="13"/>
  <c r="F58" i="12" s="1" a="1"/>
  <c r="F58" i="12" s="1"/>
  <c r="AV133" i="13"/>
  <c r="AV29" i="13"/>
  <c r="F53" i="12" s="1" a="1"/>
  <c r="F53" i="12" s="1"/>
  <c r="BE68" i="13"/>
  <c r="BE8" i="13"/>
  <c r="G14" i="12" s="1" a="1"/>
  <c r="G14" i="12" s="1"/>
  <c r="AV76" i="13"/>
  <c r="F85" i="12" s="1" a="1"/>
  <c r="F85" i="12" s="1"/>
  <c r="BE7" i="13"/>
  <c r="BE116" i="13"/>
  <c r="G129" i="12" s="1" a="1"/>
  <c r="G129" i="12" s="1"/>
  <c r="AV196" i="13"/>
  <c r="BE198" i="13"/>
  <c r="AV205" i="13"/>
  <c r="F84" i="12" s="1" a="1"/>
  <c r="F84" i="12" s="1"/>
  <c r="AV69" i="13"/>
  <c r="F4" i="12" s="1" a="1"/>
  <c r="F4" i="12" s="1"/>
  <c r="BE156" i="13"/>
  <c r="G76" i="12" s="1" a="1"/>
  <c r="G76" i="12" s="1"/>
  <c r="BE58" i="13"/>
  <c r="G92" i="12" s="1" a="1"/>
  <c r="G92" i="12" s="1"/>
  <c r="BE56" i="13"/>
  <c r="AV197" i="13"/>
  <c r="F77" i="12" s="1" a="1"/>
  <c r="F77" i="12" s="1"/>
  <c r="AV246" i="13"/>
  <c r="F98" i="12" s="1" a="1"/>
  <c r="F98" i="12" s="1"/>
  <c r="AV158" i="13"/>
  <c r="AV68" i="13"/>
  <c r="AV157" i="13"/>
  <c r="F111" i="12" s="1" a="1"/>
  <c r="F111" i="12" s="1"/>
  <c r="BE144" i="13"/>
  <c r="G110" i="12" s="1" a="1"/>
  <c r="G110" i="12" s="1"/>
  <c r="BE90" i="13"/>
  <c r="AV216" i="13"/>
  <c r="F51" i="12" s="1" a="1"/>
  <c r="F51" i="12" s="1"/>
  <c r="BE103" i="13"/>
  <c r="G40" i="12" s="1" a="1"/>
  <c r="G40" i="12" s="1"/>
  <c r="BE129" i="13"/>
  <c r="BE102" i="13"/>
  <c r="BE54" i="13"/>
  <c r="G6" i="12" s="1" a="1"/>
  <c r="G6" i="12" s="1"/>
  <c r="BE238" i="13"/>
  <c r="BE125" i="13"/>
  <c r="G123" i="12" s="1" a="1"/>
  <c r="G123" i="12" s="1"/>
  <c r="BE67" i="13"/>
  <c r="AV238" i="13"/>
  <c r="AV181" i="13"/>
  <c r="F49" i="12" s="1" a="1"/>
  <c r="F49" i="12" s="1"/>
  <c r="AV149" i="13"/>
  <c r="AV119" i="13"/>
  <c r="AV45" i="13"/>
  <c r="AV16" i="13"/>
  <c r="AV180" i="13"/>
  <c r="F66" i="12" s="1" a="1"/>
  <c r="F66" i="12" s="1"/>
  <c r="AV148" i="13"/>
  <c r="F73" i="12" s="1" a="1"/>
  <c r="F73" i="12" s="1"/>
  <c r="AV118" i="13"/>
  <c r="AV89" i="13"/>
  <c r="AV44" i="13"/>
  <c r="F70" i="12" s="1" a="1"/>
  <c r="F70" i="12" s="1"/>
  <c r="BE164" i="13"/>
  <c r="BE80" i="13"/>
  <c r="BE200" i="13"/>
  <c r="G124" i="12" s="1" a="1"/>
  <c r="G124" i="12" s="1"/>
  <c r="BE43" i="13"/>
  <c r="BE29" i="13"/>
  <c r="G53" i="12" s="1" a="1"/>
  <c r="G53" i="12" s="1"/>
  <c r="BE154" i="13"/>
  <c r="BE126" i="13"/>
  <c r="G141" i="12" s="1" a="1"/>
  <c r="G141" i="12" s="1"/>
  <c r="AV182" i="13"/>
  <c r="AV150" i="13"/>
  <c r="BE165" i="13"/>
  <c r="G74" i="12" s="1" a="1"/>
  <c r="G74" i="12" s="1"/>
  <c r="BE66" i="13"/>
  <c r="AV237" i="13"/>
  <c r="AV236" i="13"/>
  <c r="F115" i="12" s="1" a="1"/>
  <c r="F115" i="12" s="1"/>
  <c r="AV147" i="13"/>
  <c r="AV117" i="13"/>
  <c r="F118" i="12" s="1" a="1"/>
  <c r="F118" i="12" s="1"/>
  <c r="AV58" i="13"/>
  <c r="F92" i="12" s="1" a="1"/>
  <c r="F92" i="12" s="1"/>
  <c r="BE187" i="13"/>
  <c r="BE115" i="13"/>
  <c r="BE28" i="13"/>
  <c r="G117" i="12" s="1" a="1"/>
  <c r="G117" i="12" s="1"/>
  <c r="BE239" i="13"/>
  <c r="BE53" i="13"/>
  <c r="AV162" i="13"/>
  <c r="AV116" i="13"/>
  <c r="F129" i="12" s="1" a="1"/>
  <c r="F129" i="12" s="1"/>
  <c r="BE227" i="13"/>
  <c r="G39" i="12" s="1" a="1"/>
  <c r="G39" i="12" s="1"/>
  <c r="BE127" i="13"/>
  <c r="AV46" i="13"/>
  <c r="AV234" i="13"/>
  <c r="AV207" i="13"/>
  <c r="F139" i="12" s="1" a="1"/>
  <c r="F139" i="12" s="1"/>
  <c r="AV192" i="13"/>
  <c r="BE42" i="13"/>
  <c r="BE213" i="13"/>
  <c r="AV239" i="13"/>
  <c r="AV206" i="13"/>
  <c r="AV12" i="13"/>
  <c r="F68" i="12" s="1" a="1"/>
  <c r="F68" i="12" s="1"/>
  <c r="AV224" i="13"/>
  <c r="BE15" i="13"/>
  <c r="AV30" i="13"/>
  <c r="BE171" i="13"/>
  <c r="G25" i="12" s="1" a="1"/>
  <c r="G25" i="12" s="1"/>
  <c r="BE87" i="13"/>
  <c r="AV39" i="13"/>
  <c r="F22" i="12" s="1" a="1"/>
  <c r="F22" i="12" s="1"/>
  <c r="AV11" i="13"/>
  <c r="AV98" i="13"/>
  <c r="BE252" i="13"/>
  <c r="BE195" i="13"/>
  <c r="G58" i="12" s="1" a="1"/>
  <c r="G58" i="12" s="1"/>
  <c r="BE181" i="13"/>
  <c r="G49" i="12" s="1" a="1"/>
  <c r="G49" i="12" s="1"/>
  <c r="BE111" i="13"/>
  <c r="G108" i="12" s="1" a="1"/>
  <c r="G108" i="12" s="1"/>
  <c r="BE36" i="13"/>
  <c r="G8" i="12" s="1" a="1"/>
  <c r="G8" i="12" s="1"/>
  <c r="BE21" i="13"/>
  <c r="G54" i="12" s="1" a="1"/>
  <c r="G54" i="12" s="1"/>
  <c r="AV20" i="13"/>
  <c r="F90" i="12" s="1" a="1"/>
  <c r="F90" i="12" s="1"/>
  <c r="BE207" i="13"/>
  <c r="G139" i="12" s="1" a="1"/>
  <c r="G139" i="12" s="1"/>
  <c r="BE149" i="13"/>
  <c r="BE122" i="13"/>
  <c r="AV166" i="13"/>
  <c r="AV120" i="13"/>
  <c r="BE243" i="13"/>
  <c r="BE88" i="13"/>
  <c r="G120" i="12" s="1" a="1"/>
  <c r="G120" i="12" s="1"/>
  <c r="BE14" i="13"/>
  <c r="G9" i="12" s="1" a="1"/>
  <c r="G9" i="12" s="1"/>
  <c r="BE257" i="13"/>
  <c r="G26" i="12" s="1" a="1"/>
  <c r="G26" i="12" s="1"/>
  <c r="AV177" i="13"/>
  <c r="AV86" i="13"/>
  <c r="F93" i="12" s="1" a="1"/>
  <c r="F93" i="12" s="1"/>
  <c r="BE185" i="13"/>
  <c r="BE41" i="13"/>
  <c r="G137" i="12" s="1" a="1"/>
  <c r="G137" i="12" s="1"/>
  <c r="BE254" i="13"/>
  <c r="BE240" i="13"/>
  <c r="BE184" i="13"/>
  <c r="G35" i="12" s="1" a="1"/>
  <c r="G35" i="12" s="1"/>
  <c r="BE113" i="13"/>
  <c r="G16" i="12" s="1" a="1"/>
  <c r="G16" i="12" s="1"/>
  <c r="BE99" i="13"/>
  <c r="AV128" i="13"/>
  <c r="BE253" i="13"/>
  <c r="BE183" i="13"/>
  <c r="G87" i="12" s="1" a="1"/>
  <c r="G87" i="12" s="1"/>
  <c r="AV245" i="13"/>
  <c r="F20" i="12" s="1" a="1"/>
  <c r="F20" i="12" s="1"/>
  <c r="BE182" i="13"/>
  <c r="BE37" i="13"/>
  <c r="AV186" i="13"/>
  <c r="BE206" i="13"/>
  <c r="BE134" i="13"/>
  <c r="BE79" i="13"/>
  <c r="G107" i="12" s="1" a="1"/>
  <c r="G107" i="12" s="1"/>
  <c r="BE5" i="13"/>
  <c r="G136" i="12" s="1" a="1"/>
  <c r="G136" i="12" s="1"/>
  <c r="AV87" i="13"/>
  <c r="BE186" i="13"/>
  <c r="BE13" i="13"/>
  <c r="G21" i="12" s="1" a="1"/>
  <c r="G21" i="12" s="1"/>
  <c r="BE242" i="13"/>
  <c r="G89" i="12" s="1" a="1"/>
  <c r="G89" i="12" s="1"/>
  <c r="BE170" i="13"/>
  <c r="G7" i="12" s="1" a="1"/>
  <c r="G7" i="12" s="1"/>
  <c r="BE100" i="13"/>
  <c r="G65" i="12" s="1" a="1"/>
  <c r="G65" i="12" s="1"/>
  <c r="BE197" i="13"/>
  <c r="G77" i="12" s="1" a="1"/>
  <c r="G77" i="12" s="1"/>
  <c r="BE112" i="13"/>
  <c r="BE52" i="13"/>
  <c r="G55" i="12" s="1" a="1"/>
  <c r="G55" i="12" s="1"/>
  <c r="BE194" i="13"/>
  <c r="G38" i="12" s="1" a="1"/>
  <c r="G38" i="12" s="1"/>
  <c r="BE124" i="13"/>
  <c r="BE110" i="13"/>
  <c r="G24" i="12" s="1" a="1"/>
  <c r="G24" i="12" s="1"/>
  <c r="AD233" i="13"/>
  <c r="AV256" i="13"/>
  <c r="F135" i="12" s="1" a="1"/>
  <c r="F135" i="12" s="1"/>
  <c r="AV226" i="13"/>
  <c r="F114" i="12" s="1" a="1"/>
  <c r="F114" i="12" s="1"/>
  <c r="AV137" i="13"/>
  <c r="F41" i="12" s="1" a="1"/>
  <c r="F41" i="12" s="1"/>
  <c r="AV78" i="13"/>
  <c r="BE4" i="13"/>
  <c r="G140" i="12" s="1" a="1"/>
  <c r="G140" i="12" s="1"/>
  <c r="AV74" i="13"/>
  <c r="F119" i="12" s="1" a="1"/>
  <c r="F119" i="12" s="1"/>
  <c r="AV88" i="13"/>
  <c r="F120" i="12" s="1" a="1"/>
  <c r="F120" i="12" s="1"/>
  <c r="BE172" i="13"/>
  <c r="AV235" i="13"/>
  <c r="AV222" i="13"/>
  <c r="AV42" i="13"/>
  <c r="BE256" i="13"/>
  <c r="G135" i="12" s="1" a="1"/>
  <c r="G135" i="12" s="1"/>
  <c r="BE101" i="13"/>
  <c r="BE26" i="13"/>
  <c r="BE196" i="13"/>
  <c r="AV244" i="13"/>
  <c r="F67" i="12" s="1" a="1"/>
  <c r="F67" i="12" s="1"/>
  <c r="AV172" i="13"/>
  <c r="BE250" i="13"/>
  <c r="BE208" i="13"/>
  <c r="G78" i="12" s="1" a="1"/>
  <c r="G78" i="12" s="1"/>
  <c r="AV255" i="13"/>
  <c r="AV225" i="13"/>
  <c r="AV211" i="13"/>
  <c r="AV198" i="13"/>
  <c r="AV183" i="13"/>
  <c r="F87" i="12" s="1" a="1"/>
  <c r="F87" i="12" s="1"/>
  <c r="AV167" i="13"/>
  <c r="AV121" i="13"/>
  <c r="F57" i="12" s="1" a="1"/>
  <c r="F57" i="12" s="1"/>
  <c r="AV77" i="13"/>
  <c r="F105" i="12" s="1" a="1"/>
  <c r="F105" i="12" s="1"/>
  <c r="AV47" i="13"/>
  <c r="F71" i="12" s="1" a="1"/>
  <c r="F71" i="12" s="1"/>
  <c r="BE27" i="13"/>
  <c r="AV165" i="13"/>
  <c r="F74" i="12" s="1" a="1"/>
  <c r="F74" i="12" s="1"/>
  <c r="AV134" i="13"/>
  <c r="AV60" i="13"/>
  <c r="AV164" i="13"/>
  <c r="AV103" i="13"/>
  <c r="F40" i="12" s="1" a="1"/>
  <c r="F40" i="12" s="1"/>
  <c r="AV208" i="13"/>
  <c r="F78" i="12" s="1" a="1"/>
  <c r="F78" i="12" s="1"/>
  <c r="AV193" i="13"/>
  <c r="AV131" i="13"/>
  <c r="AV72" i="13"/>
  <c r="AV27" i="13"/>
  <c r="BE152" i="13"/>
  <c r="G95" i="12" s="1" a="1"/>
  <c r="G95" i="12" s="1"/>
  <c r="AV249" i="13"/>
  <c r="AV221" i="13"/>
  <c r="F132" i="12" s="1" a="1"/>
  <c r="F132" i="12" s="1"/>
  <c r="AV161" i="13"/>
  <c r="F109" i="12" s="1" a="1"/>
  <c r="F109" i="12" s="1"/>
  <c r="AV145" i="13"/>
  <c r="F130" i="12" s="1" a="1"/>
  <c r="F130" i="12" s="1"/>
  <c r="AV115" i="13"/>
  <c r="AV100" i="13"/>
  <c r="F65" i="12" s="1" a="1"/>
  <c r="F65" i="12" s="1"/>
  <c r="AV71" i="13"/>
  <c r="F15" i="12" s="1" a="1"/>
  <c r="F15" i="12" s="1"/>
  <c r="AV41" i="13"/>
  <c r="F137" i="12" s="1" a="1"/>
  <c r="F137" i="12" s="1"/>
  <c r="AV26" i="13"/>
  <c r="AV13" i="13"/>
  <c r="F21" i="12" s="1" a="1"/>
  <c r="F21" i="12" s="1"/>
  <c r="BE251" i="13"/>
  <c r="BE237" i="13"/>
  <c r="BE222" i="13"/>
  <c r="BE209" i="13"/>
  <c r="BE151" i="13"/>
  <c r="G61" i="12" s="1" a="1"/>
  <c r="G61" i="12" s="1"/>
  <c r="BE137" i="13"/>
  <c r="G41" i="12" s="1" a="1"/>
  <c r="G41" i="12" s="1"/>
  <c r="BE97" i="13"/>
  <c r="BE81" i="13"/>
  <c r="G94" i="12" s="1" a="1"/>
  <c r="G94" i="12" s="1"/>
  <c r="BE51" i="13"/>
  <c r="BE22" i="13"/>
  <c r="G36" i="12" s="1" a="1"/>
  <c r="G36" i="12" s="1"/>
  <c r="AV136" i="13"/>
  <c r="BE214" i="13"/>
  <c r="BE155" i="13"/>
  <c r="AV15" i="13"/>
  <c r="BE225" i="13"/>
  <c r="BE211" i="13"/>
  <c r="BE39" i="13"/>
  <c r="G22" i="12" s="1" a="1"/>
  <c r="G22" i="12" s="1"/>
  <c r="BE25" i="13"/>
  <c r="G82" i="12" s="1" a="1"/>
  <c r="G82" i="12" s="1"/>
  <c r="BE10" i="13"/>
  <c r="G101" i="12" s="1" a="1"/>
  <c r="G101" i="12" s="1"/>
  <c r="BE38" i="13"/>
  <c r="G64" i="12" s="1" a="1"/>
  <c r="G64" i="12" s="1"/>
  <c r="AV248" i="13"/>
  <c r="F133" i="12" s="1" a="1"/>
  <c r="F133" i="12" s="1"/>
  <c r="AV220" i="13"/>
  <c r="AV191" i="13"/>
  <c r="AV176" i="13"/>
  <c r="F48" i="12" s="1" a="1"/>
  <c r="F48" i="12" s="1"/>
  <c r="AV160" i="13"/>
  <c r="F131" i="12" s="1" a="1"/>
  <c r="F131" i="12" s="1"/>
  <c r="AV144" i="13"/>
  <c r="F110" i="12" s="1" a="1"/>
  <c r="F110" i="12" s="1"/>
  <c r="AV130" i="13"/>
  <c r="AV114" i="13"/>
  <c r="F86" i="12" s="1" a="1"/>
  <c r="F86" i="12" s="1"/>
  <c r="AV99" i="13"/>
  <c r="AV85" i="13"/>
  <c r="AV70" i="13"/>
  <c r="F126" i="12" s="1" a="1"/>
  <c r="F126" i="12" s="1"/>
  <c r="AV56" i="13"/>
  <c r="AV40" i="13"/>
  <c r="AV25" i="13"/>
  <c r="F82" i="12" s="1" a="1"/>
  <c r="F82" i="12" s="1"/>
  <c r="BE236" i="13"/>
  <c r="G115" i="12" s="1" a="1"/>
  <c r="G115" i="12" s="1"/>
  <c r="BE221" i="13"/>
  <c r="G132" i="12" s="1" a="1"/>
  <c r="G132" i="12" s="1"/>
  <c r="BE180" i="13"/>
  <c r="G66" i="12" s="1" a="1"/>
  <c r="G66" i="12" s="1"/>
  <c r="BE150" i="13"/>
  <c r="BE136" i="13"/>
  <c r="BE123" i="13"/>
  <c r="BE96" i="13"/>
  <c r="BE65" i="13"/>
  <c r="G28" i="12" s="1" a="1"/>
  <c r="G28" i="12" s="1"/>
  <c r="BE50" i="13"/>
  <c r="AV252" i="13"/>
  <c r="AV59" i="13"/>
  <c r="F100" i="12" s="1" a="1"/>
  <c r="F100" i="12" s="1"/>
  <c r="BE153" i="13"/>
  <c r="G47" i="12" s="1" a="1"/>
  <c r="G47" i="12" s="1"/>
  <c r="BE139" i="13"/>
  <c r="G37" i="12" s="1" a="1"/>
  <c r="G37" i="12" s="1"/>
  <c r="BE83" i="13"/>
  <c r="G23" i="12" s="1" a="1"/>
  <c r="G23" i="12" s="1"/>
  <c r="BE9" i="13"/>
  <c r="G75" i="12" s="1" a="1"/>
  <c r="G75" i="12" s="1"/>
  <c r="AV250" i="13"/>
  <c r="AV178" i="13"/>
  <c r="AV146" i="13"/>
  <c r="AV101" i="13"/>
  <c r="AV57" i="13"/>
  <c r="F5" i="12" s="1" a="1"/>
  <c r="F5" i="12" s="1"/>
  <c r="BE223" i="13"/>
  <c r="BE166" i="13"/>
  <c r="BE82" i="13"/>
  <c r="AV247" i="13"/>
  <c r="AV233" i="13"/>
  <c r="AV219" i="13"/>
  <c r="AV190" i="13"/>
  <c r="AV175" i="13"/>
  <c r="AV159" i="13"/>
  <c r="AV143" i="13"/>
  <c r="AV129" i="13"/>
  <c r="AV113" i="13"/>
  <c r="F16" i="12" s="1" a="1"/>
  <c r="F16" i="12" s="1"/>
  <c r="AV84" i="13"/>
  <c r="F106" i="12" s="1" a="1"/>
  <c r="F106" i="12" s="1"/>
  <c r="AV55" i="13"/>
  <c r="F83" i="12" s="1" a="1"/>
  <c r="F83" i="12" s="1"/>
  <c r="BE249" i="13"/>
  <c r="BE235" i="13"/>
  <c r="BE220" i="13"/>
  <c r="BE193" i="13"/>
  <c r="BE179" i="13"/>
  <c r="G62" i="12" s="1" a="1"/>
  <c r="G62" i="12" s="1"/>
  <c r="BE163" i="13"/>
  <c r="G33" i="12" s="1" a="1"/>
  <c r="G33" i="12" s="1"/>
  <c r="BE135" i="13"/>
  <c r="BE109" i="13"/>
  <c r="G31" i="12" s="1" a="1"/>
  <c r="G31" i="12" s="1"/>
  <c r="BE95" i="13"/>
  <c r="G56" i="12" s="1" a="1"/>
  <c r="G56" i="12" s="1"/>
  <c r="BE64" i="13"/>
  <c r="G17" i="12" s="1" a="1"/>
  <c r="G17" i="12" s="1"/>
  <c r="BE49" i="13"/>
  <c r="G134" i="12" s="1" a="1"/>
  <c r="G134" i="12" s="1"/>
  <c r="BE35" i="13"/>
  <c r="G11" i="12" s="1" a="1"/>
  <c r="G11" i="12" s="1"/>
  <c r="BE20" i="13"/>
  <c r="G90" i="12" s="1" a="1"/>
  <c r="G90" i="12" s="1"/>
  <c r="BE6" i="13"/>
  <c r="G99" i="12" s="1" a="1"/>
  <c r="G99" i="12" s="1"/>
  <c r="AV151" i="13"/>
  <c r="F61" i="12" s="1" a="1"/>
  <c r="F61" i="12" s="1"/>
  <c r="AV105" i="13"/>
  <c r="AV62" i="13"/>
  <c r="AV135" i="13"/>
  <c r="AV104" i="13"/>
  <c r="AV91" i="13"/>
  <c r="F72" i="12" s="1" a="1"/>
  <c r="F72" i="12" s="1"/>
  <c r="AV31" i="13"/>
  <c r="BE141" i="13"/>
  <c r="BE12" i="13"/>
  <c r="G68" i="12" s="1" a="1"/>
  <c r="G68" i="12" s="1"/>
  <c r="BE168" i="13"/>
  <c r="G96" i="12" s="1" a="1"/>
  <c r="G96" i="12" s="1"/>
  <c r="BE84" i="13"/>
  <c r="G106" i="12" s="1" a="1"/>
  <c r="G106" i="12" s="1"/>
  <c r="BE224" i="13"/>
  <c r="BE98" i="13"/>
  <c r="AV232" i="13"/>
  <c r="AV218" i="13"/>
  <c r="AV204" i="13"/>
  <c r="AV189" i="13"/>
  <c r="F88" i="12" s="1" a="1"/>
  <c r="F88" i="12" s="1"/>
  <c r="AV174" i="13"/>
  <c r="F34" i="12" s="1" a="1"/>
  <c r="F34" i="12" s="1"/>
  <c r="AV142" i="13"/>
  <c r="AV112" i="13"/>
  <c r="AV83" i="13"/>
  <c r="F23" i="12" s="1" a="1"/>
  <c r="F23" i="12" s="1"/>
  <c r="AV54" i="13"/>
  <c r="F6" i="12" s="1" a="1"/>
  <c r="F6" i="12" s="1"/>
  <c r="AV38" i="13"/>
  <c r="F64" i="12" s="1" a="1"/>
  <c r="F64" i="12" s="1"/>
  <c r="AV24" i="13"/>
  <c r="F63" i="12" s="1" a="1"/>
  <c r="F63" i="12" s="1"/>
  <c r="AV10" i="13"/>
  <c r="F101" i="12" s="1" a="1"/>
  <c r="F101" i="12" s="1"/>
  <c r="BE248" i="13"/>
  <c r="G133" i="12" s="1" a="1"/>
  <c r="G133" i="12" s="1"/>
  <c r="BE234" i="13"/>
  <c r="BE219" i="13"/>
  <c r="BE178" i="13"/>
  <c r="BE162" i="13"/>
  <c r="BE148" i="13"/>
  <c r="G73" i="12" s="1" a="1"/>
  <c r="G73" i="12" s="1"/>
  <c r="BE121" i="13"/>
  <c r="G57" i="12" s="1" a="1"/>
  <c r="G57" i="12" s="1"/>
  <c r="BE108" i="13"/>
  <c r="G29" i="12" s="1" a="1"/>
  <c r="G29" i="12" s="1"/>
  <c r="BE94" i="13"/>
  <c r="G138" i="12" s="1" a="1"/>
  <c r="G138" i="12" s="1"/>
  <c r="BE63" i="13"/>
  <c r="BE34" i="13"/>
  <c r="G103" i="12" s="1" a="1"/>
  <c r="G103" i="12" s="1"/>
  <c r="BE73" i="13"/>
  <c r="BE72" i="13"/>
  <c r="AV61" i="13"/>
  <c r="BE210" i="13"/>
  <c r="BE167" i="13"/>
  <c r="BE24" i="13"/>
  <c r="G63" i="12" s="1" a="1"/>
  <c r="G63" i="12" s="1"/>
  <c r="BE138" i="13"/>
  <c r="G32" i="12" s="1" a="1"/>
  <c r="G32" i="12" s="1"/>
  <c r="AV231" i="13"/>
  <c r="AV217" i="13"/>
  <c r="F13" i="12" s="1" a="1"/>
  <c r="F13" i="12" s="1"/>
  <c r="AV203" i="13"/>
  <c r="F79" i="12" s="1" a="1"/>
  <c r="F79" i="12" s="1"/>
  <c r="AV188" i="13"/>
  <c r="F42" i="12" s="1" a="1"/>
  <c r="F42" i="12" s="1"/>
  <c r="AV173" i="13"/>
  <c r="AV141" i="13"/>
  <c r="AV127" i="13"/>
  <c r="AV111" i="13"/>
  <c r="F108" i="12" s="1" a="1"/>
  <c r="F108" i="12" s="1"/>
  <c r="AV97" i="13"/>
  <c r="AV67" i="13"/>
  <c r="AV53" i="13"/>
  <c r="AV37" i="13"/>
  <c r="AV23" i="13"/>
  <c r="AV9" i="13"/>
  <c r="F75" i="12" s="1" a="1"/>
  <c r="F75" i="12" s="1"/>
  <c r="AV240" i="13"/>
  <c r="AV92" i="13"/>
  <c r="BE86" i="13"/>
  <c r="G93" i="12" s="1" a="1"/>
  <c r="G93" i="12" s="1"/>
  <c r="AV253" i="13"/>
  <c r="AV210" i="13"/>
  <c r="AV90" i="13"/>
  <c r="AV75" i="13"/>
  <c r="F27" i="12" s="1" a="1"/>
  <c r="F27" i="12" s="1"/>
  <c r="BE23" i="13"/>
  <c r="AV3" i="13"/>
  <c r="AV230" i="13"/>
  <c r="AV202" i="13"/>
  <c r="F3" i="12" s="1" a="1"/>
  <c r="F3" i="12" s="1"/>
  <c r="AV187" i="13"/>
  <c r="AV140" i="13"/>
  <c r="AV126" i="13"/>
  <c r="F141" i="12" s="1" a="1"/>
  <c r="F141" i="12" s="1"/>
  <c r="AV110" i="13"/>
  <c r="F24" i="12" s="1" a="1"/>
  <c r="F24" i="12" s="1"/>
  <c r="AV82" i="13"/>
  <c r="AV52" i="13"/>
  <c r="F55" i="12" s="1" a="1"/>
  <c r="F55" i="12" s="1"/>
  <c r="AV36" i="13"/>
  <c r="F8" i="12" s="1" a="1"/>
  <c r="F8" i="12" s="1"/>
  <c r="AV22" i="13"/>
  <c r="F36" i="12" s="1" a="1"/>
  <c r="F36" i="12" s="1"/>
  <c r="AV8" i="13"/>
  <c r="F14" i="12" s="1" a="1"/>
  <c r="F14" i="12" s="1"/>
  <c r="AV241" i="13"/>
  <c r="AV212" i="13"/>
  <c r="AV199" i="13"/>
  <c r="F43" i="12" s="1" a="1"/>
  <c r="F43" i="12" s="1"/>
  <c r="AV168" i="13"/>
  <c r="F96" i="12" s="1" a="1"/>
  <c r="F96" i="12" s="1"/>
  <c r="AV152" i="13"/>
  <c r="F95" i="12" s="1" a="1"/>
  <c r="F95" i="12" s="1"/>
  <c r="AV122" i="13"/>
  <c r="AV106" i="13"/>
  <c r="AV93" i="13"/>
  <c r="F45" i="12" s="1" a="1"/>
  <c r="F45" i="12" s="1"/>
  <c r="AV63" i="13"/>
  <c r="AV48" i="13"/>
  <c r="AV32" i="13"/>
  <c r="F102" i="12" s="1" a="1"/>
  <c r="F102" i="12" s="1"/>
  <c r="AV18" i="13"/>
  <c r="F69" i="12" s="1" a="1"/>
  <c r="F69" i="12" s="1"/>
  <c r="AV4" i="13"/>
  <c r="F140" i="12" s="1" a="1"/>
  <c r="F140" i="12" s="1"/>
  <c r="BE259" i="13"/>
  <c r="G116" i="12" s="1" a="1"/>
  <c r="G116" i="12" s="1"/>
  <c r="BE245" i="13"/>
  <c r="G20" i="12" s="1" a="1"/>
  <c r="G20" i="12" s="1"/>
  <c r="BE230" i="13"/>
  <c r="BE216" i="13"/>
  <c r="G51" i="12" s="1" a="1"/>
  <c r="G51" i="12" s="1"/>
  <c r="BE202" i="13"/>
  <c r="G3" i="12" s="1" a="1"/>
  <c r="G3" i="12" s="1"/>
  <c r="BE189" i="13"/>
  <c r="G88" i="12" s="1" a="1"/>
  <c r="G88" i="12" s="1"/>
  <c r="BE174" i="13"/>
  <c r="G34" i="12" s="1" a="1"/>
  <c r="G34" i="12" s="1"/>
  <c r="BE158" i="13"/>
  <c r="BE117" i="13"/>
  <c r="G118" i="12" s="1" a="1"/>
  <c r="G118" i="12" s="1"/>
  <c r="BE105" i="13"/>
  <c r="BE75" i="13"/>
  <c r="G27" i="12" s="1" a="1"/>
  <c r="G27" i="12" s="1"/>
  <c r="BE60" i="13"/>
  <c r="BE45" i="13"/>
  <c r="BE30" i="13"/>
  <c r="BE258" i="13"/>
  <c r="BE244" i="13"/>
  <c r="G67" i="12" s="1" a="1"/>
  <c r="G67" i="12" s="1"/>
  <c r="BE215" i="13"/>
  <c r="G50" i="12" s="1" a="1"/>
  <c r="G50" i="12" s="1"/>
  <c r="BE201" i="13"/>
  <c r="BE188" i="13"/>
  <c r="G42" i="12" s="1" a="1"/>
  <c r="G42" i="12" s="1"/>
  <c r="BE173" i="13"/>
  <c r="BE157" i="13"/>
  <c r="G111" i="12" s="1" a="1"/>
  <c r="G111" i="12" s="1"/>
  <c r="BE130" i="13"/>
  <c r="BE104" i="13"/>
  <c r="BE89" i="13"/>
  <c r="BE74" i="13"/>
  <c r="G119" i="12" s="1" a="1"/>
  <c r="G119" i="12" s="1"/>
  <c r="BE59" i="13"/>
  <c r="G100" i="12" s="1" a="1"/>
  <c r="G100" i="12" s="1"/>
  <c r="BE44" i="13"/>
  <c r="G70" i="12" s="1" a="1"/>
  <c r="G70" i="12" s="1"/>
  <c r="AV251" i="13"/>
  <c r="AV223" i="13"/>
  <c r="AV209" i="13"/>
  <c r="AV194" i="13"/>
  <c r="F38" i="12" s="1" a="1"/>
  <c r="F38" i="12" s="1"/>
  <c r="AV179" i="13"/>
  <c r="F62" i="12" s="1" a="1"/>
  <c r="F62" i="12" s="1"/>
  <c r="AV163" i="13"/>
  <c r="F33" i="12" s="1" a="1"/>
  <c r="F33" i="12" s="1"/>
  <c r="AV132" i="13"/>
  <c r="F80" i="12" s="1" a="1"/>
  <c r="F80" i="12" s="1"/>
  <c r="AV102" i="13"/>
  <c r="AV73" i="13"/>
  <c r="AV43" i="13"/>
  <c r="AV28" i="13"/>
  <c r="F117" i="12" s="1" a="1"/>
  <c r="F117" i="12" s="1"/>
  <c r="AV14" i="13"/>
  <c r="F9" i="12" s="1" a="1"/>
  <c r="F9" i="12" s="1"/>
  <c r="BE255" i="13"/>
  <c r="BE241" i="13"/>
  <c r="BE226" i="13"/>
  <c r="G114" i="12" s="1" a="1"/>
  <c r="G114" i="12" s="1"/>
  <c r="BE212" i="13"/>
  <c r="BE169" i="13"/>
  <c r="G112" i="12" s="1" a="1"/>
  <c r="G112" i="12" s="1"/>
  <c r="BE140" i="13"/>
  <c r="BE128" i="13"/>
  <c r="BE114" i="13"/>
  <c r="G86" i="12" s="1" a="1"/>
  <c r="G86" i="12" s="1"/>
  <c r="BE85" i="13"/>
  <c r="BE70" i="13"/>
  <c r="G126" i="12" s="1" a="1"/>
  <c r="G126" i="12" s="1"/>
  <c r="BE55" i="13"/>
  <c r="G83" i="12" s="1" a="1"/>
  <c r="G83" i="12" s="1"/>
  <c r="BE40" i="13"/>
  <c r="BE11" i="13"/>
  <c r="AV259" i="13"/>
  <c r="F116" i="12" s="1" a="1"/>
  <c r="F116" i="12" s="1"/>
  <c r="AV243" i="13"/>
  <c r="AV229" i="13"/>
  <c r="AV215" i="13"/>
  <c r="F50" i="12" s="1" a="1"/>
  <c r="F50" i="12" s="1"/>
  <c r="AV201" i="13"/>
  <c r="AV171" i="13"/>
  <c r="F25" i="12" s="1" a="1"/>
  <c r="F25" i="12" s="1"/>
  <c r="AV155" i="13"/>
  <c r="AV139" i="13"/>
  <c r="F37" i="12" s="1" a="1"/>
  <c r="F37" i="12" s="1"/>
  <c r="AV125" i="13"/>
  <c r="F123" i="12" s="1" a="1"/>
  <c r="F123" i="12" s="1"/>
  <c r="AV109" i="13"/>
  <c r="F31" i="12" s="1" a="1"/>
  <c r="F31" i="12" s="1"/>
  <c r="AV96" i="13"/>
  <c r="AV81" i="13"/>
  <c r="F94" i="12" s="1" a="1"/>
  <c r="F94" i="12" s="1"/>
  <c r="AV66" i="13"/>
  <c r="AV51" i="13"/>
  <c r="AV35" i="13"/>
  <c r="F11" i="12" s="1" a="1"/>
  <c r="F11" i="12" s="1"/>
  <c r="AV7" i="13"/>
  <c r="AV258" i="13"/>
  <c r="AV242" i="13"/>
  <c r="F89" i="12" s="1" a="1"/>
  <c r="F89" i="12" s="1"/>
  <c r="AV228" i="13"/>
  <c r="F113" i="12" s="1" a="1"/>
  <c r="F113" i="12" s="1"/>
  <c r="AV214" i="13"/>
  <c r="AV185" i="13"/>
  <c r="AV170" i="13"/>
  <c r="F7" i="12" s="1" a="1"/>
  <c r="F7" i="12" s="1"/>
  <c r="AV154" i="13"/>
  <c r="AV124" i="13"/>
  <c r="AV108" i="13"/>
  <c r="F29" i="12" s="1" a="1"/>
  <c r="F29" i="12" s="1"/>
  <c r="AV95" i="13"/>
  <c r="F56" i="12" s="1" a="1"/>
  <c r="F56" i="12" s="1"/>
  <c r="AV80" i="13"/>
  <c r="AV65" i="13"/>
  <c r="F28" i="12" s="1" a="1"/>
  <c r="F28" i="12" s="1"/>
  <c r="AV50" i="13"/>
  <c r="AV34" i="13"/>
  <c r="F103" i="12" s="1" a="1"/>
  <c r="F103" i="12" s="1"/>
  <c r="AV6" i="13"/>
  <c r="F99" i="12" s="1" a="1"/>
  <c r="F99" i="12" s="1"/>
  <c r="BE232" i="13"/>
  <c r="BE217" i="13"/>
  <c r="G13" i="12" s="1" a="1"/>
  <c r="G13" i="12" s="1"/>
  <c r="BE204" i="13"/>
  <c r="BE191" i="13"/>
  <c r="BE176" i="13"/>
  <c r="G48" i="12" s="1" a="1"/>
  <c r="G48" i="12" s="1"/>
  <c r="BE160" i="13"/>
  <c r="G131" i="12" s="1" a="1"/>
  <c r="G131" i="12" s="1"/>
  <c r="BE146" i="13"/>
  <c r="BE132" i="13"/>
  <c r="G80" i="12" s="1" a="1"/>
  <c r="G80" i="12" s="1"/>
  <c r="BE119" i="13"/>
  <c r="BE92" i="13"/>
  <c r="BE77" i="13"/>
  <c r="G105" i="12" s="1" a="1"/>
  <c r="G105" i="12" s="1"/>
  <c r="BE47" i="13"/>
  <c r="G71" i="12" s="1" a="1"/>
  <c r="G71" i="12" s="1"/>
  <c r="BE32" i="13"/>
  <c r="G102" i="12" s="1" a="1"/>
  <c r="G102" i="12" s="1"/>
  <c r="BE17" i="13"/>
  <c r="G10" i="12" s="1" a="1"/>
  <c r="G10" i="12" s="1"/>
  <c r="BE19" i="13"/>
  <c r="G125" i="12" s="1" a="1"/>
  <c r="G125" i="12" s="1"/>
  <c r="S7" i="13"/>
  <c r="BE247" i="13"/>
  <c r="BE233" i="13"/>
  <c r="BE218" i="13"/>
  <c r="BE205" i="13"/>
  <c r="G84" i="12" s="1" a="1"/>
  <c r="G84" i="12" s="1"/>
  <c r="BE192" i="13"/>
  <c r="BE177" i="13"/>
  <c r="BE161" i="13"/>
  <c r="G109" i="12" s="1" a="1"/>
  <c r="G109" i="12" s="1"/>
  <c r="BE147" i="13"/>
  <c r="BE133" i="13"/>
  <c r="BE120" i="13"/>
  <c r="BE107" i="13"/>
  <c r="G121" i="12" s="1" a="1"/>
  <c r="G121" i="12" s="1"/>
  <c r="BE93" i="13"/>
  <c r="G45" i="12" s="1" a="1"/>
  <c r="G45" i="12" s="1"/>
  <c r="BE78" i="13"/>
  <c r="BE62" i="13"/>
  <c r="BE48" i="13"/>
  <c r="BE33" i="13"/>
  <c r="G59" i="12" s="1" a="1"/>
  <c r="G59" i="12" s="1"/>
  <c r="BE18" i="13"/>
  <c r="G69" i="12" s="1" a="1"/>
  <c r="G69" i="12" s="1"/>
  <c r="AV257" i="13"/>
  <c r="F26" i="12" s="1" a="1"/>
  <c r="F26" i="12" s="1"/>
  <c r="AV227" i="13"/>
  <c r="F39" i="12" s="1" a="1"/>
  <c r="F39" i="12" s="1"/>
  <c r="AV213" i="13"/>
  <c r="AV200" i="13"/>
  <c r="F124" i="12" s="1" a="1"/>
  <c r="F124" i="12" s="1"/>
  <c r="AV184" i="13"/>
  <c r="F35" i="12" s="1" a="1"/>
  <c r="F35" i="12" s="1"/>
  <c r="AV169" i="13"/>
  <c r="F112" i="12" s="1" a="1"/>
  <c r="F112" i="12" s="1"/>
  <c r="AV153" i="13"/>
  <c r="F47" i="12" s="1" a="1"/>
  <c r="F47" i="12" s="1"/>
  <c r="AV138" i="13"/>
  <c r="F32" i="12" s="1" a="1"/>
  <c r="F32" i="12" s="1"/>
  <c r="AV123" i="13"/>
  <c r="AV107" i="13"/>
  <c r="F121" i="12" s="1" a="1"/>
  <c r="F121" i="12" s="1"/>
  <c r="AV94" i="13"/>
  <c r="F138" i="12" s="1" a="1"/>
  <c r="F138" i="12" s="1"/>
  <c r="AV79" i="13"/>
  <c r="F107" i="12" s="1" a="1"/>
  <c r="F107" i="12" s="1"/>
  <c r="AV64" i="13"/>
  <c r="F17" i="12" s="1" a="1"/>
  <c r="F17" i="12" s="1"/>
  <c r="AV49" i="13"/>
  <c r="F134" i="12" s="1" a="1"/>
  <c r="F134" i="12" s="1"/>
  <c r="AV33" i="13"/>
  <c r="F59" i="12" s="1" a="1"/>
  <c r="F59" i="12" s="1"/>
  <c r="AV19" i="13"/>
  <c r="F125" i="12" s="1" a="1"/>
  <c r="F125" i="12" s="1"/>
  <c r="AV5" i="13"/>
  <c r="F136" i="12" s="1" a="1"/>
  <c r="F136" i="12" s="1"/>
  <c r="BE3" i="13"/>
  <c r="BE246" i="13"/>
  <c r="G98" i="12" s="1" a="1"/>
  <c r="G98" i="12" s="1"/>
  <c r="BE231" i="13"/>
  <c r="BE203" i="13"/>
  <c r="G79" i="12" s="1" a="1"/>
  <c r="G79" i="12" s="1"/>
  <c r="BE190" i="13"/>
  <c r="BE175" i="13"/>
  <c r="BE159" i="13"/>
  <c r="BE145" i="13"/>
  <c r="G130" i="12" s="1" a="1"/>
  <c r="G130" i="12" s="1"/>
  <c r="BE131" i="13"/>
  <c r="BE118" i="13"/>
  <c r="BE106" i="13"/>
  <c r="BE91" i="13"/>
  <c r="G72" i="12" s="1" a="1"/>
  <c r="G72" i="12" s="1"/>
  <c r="BE76" i="13"/>
  <c r="G85" i="12" s="1" a="1"/>
  <c r="G85" i="12" s="1"/>
  <c r="BE61" i="13"/>
  <c r="BE46" i="13"/>
  <c r="BE31" i="13"/>
  <c r="BE16" i="13"/>
  <c r="AD196" i="13"/>
  <c r="AM5" i="13"/>
  <c r="E136" i="12" s="1"/>
  <c r="AD154" i="13"/>
  <c r="AD167" i="13"/>
  <c r="S146" i="13"/>
  <c r="AD66" i="13"/>
  <c r="AD91" i="13"/>
  <c r="D72" i="12" s="1"/>
  <c r="AD235" i="13"/>
  <c r="AD143" i="13"/>
  <c r="AD89" i="13"/>
  <c r="AD64" i="13"/>
  <c r="D17" i="12" s="1"/>
  <c r="AD130" i="13"/>
  <c r="AD90" i="13"/>
  <c r="AD6" i="13"/>
  <c r="D99" i="12" s="1"/>
  <c r="AD138" i="13"/>
  <c r="D32" i="12" s="1"/>
  <c r="AD5" i="13"/>
  <c r="D136" i="12" s="1"/>
  <c r="AM7" i="13"/>
  <c r="AD16" i="13"/>
  <c r="S42" i="13"/>
  <c r="S83" i="13"/>
  <c r="S96" i="13"/>
  <c r="S127" i="13"/>
  <c r="AD136" i="13"/>
  <c r="AD206" i="13"/>
  <c r="S156" i="13"/>
  <c r="S68" i="13"/>
  <c r="AM29" i="13"/>
  <c r="E53" i="12" s="1"/>
  <c r="AM36" i="13"/>
  <c r="E8" i="12" s="1"/>
  <c r="S49" i="13"/>
  <c r="AM176" i="13"/>
  <c r="E48" i="12" s="1"/>
  <c r="S13" i="13"/>
  <c r="S110" i="13"/>
  <c r="S243" i="13"/>
  <c r="S198" i="13"/>
  <c r="S66" i="13"/>
  <c r="S128" i="13"/>
  <c r="S258" i="13"/>
  <c r="AD178" i="13"/>
  <c r="AD139" i="13"/>
  <c r="D37" i="12" s="1"/>
  <c r="S93" i="13"/>
  <c r="AD58" i="13"/>
  <c r="D92" i="12" s="1"/>
  <c r="S75" i="13"/>
  <c r="AD13" i="13"/>
  <c r="D21" i="12" s="1"/>
  <c r="AM119" i="13"/>
  <c r="AD113" i="13"/>
  <c r="D16" i="12" s="1"/>
  <c r="AM82" i="13"/>
  <c r="AD110" i="13"/>
  <c r="D24" i="12" s="1"/>
  <c r="AM197" i="13"/>
  <c r="E77" i="12" s="1"/>
  <c r="S122" i="13"/>
  <c r="S60" i="13"/>
  <c r="AD135" i="13"/>
  <c r="AM234" i="13"/>
  <c r="S221" i="13"/>
  <c r="S62" i="13"/>
  <c r="S108" i="13"/>
  <c r="S165" i="13"/>
  <c r="S250" i="13"/>
  <c r="AD54" i="13"/>
  <c r="D6" i="12" s="1"/>
  <c r="AM208" i="13"/>
  <c r="E78" i="12" s="1"/>
  <c r="S134" i="13"/>
  <c r="S10" i="13"/>
  <c r="S211" i="13"/>
  <c r="AM222" i="13"/>
  <c r="S203" i="13"/>
  <c r="AD225" i="13"/>
  <c r="AD38" i="13"/>
  <c r="D64" i="12" s="1"/>
  <c r="AM59" i="13"/>
  <c r="E100" i="12" s="1"/>
  <c r="AM100" i="13"/>
  <c r="E65" i="12" s="1"/>
  <c r="AM255" i="13"/>
  <c r="S84" i="13"/>
  <c r="S196" i="13"/>
  <c r="S159" i="13"/>
  <c r="S143" i="13"/>
  <c r="S28" i="13"/>
  <c r="S151" i="13"/>
  <c r="AD80" i="13"/>
  <c r="S158" i="13"/>
  <c r="S114" i="13"/>
  <c r="S99" i="13"/>
  <c r="S57" i="13"/>
  <c r="S27" i="13"/>
  <c r="S47" i="13"/>
  <c r="S179" i="13"/>
  <c r="AD169" i="13"/>
  <c r="D112" i="12" s="1"/>
  <c r="AD68" i="13"/>
  <c r="AM257" i="13"/>
  <c r="E26" i="12" s="1"/>
  <c r="AM71" i="13"/>
  <c r="E15" i="12" s="1"/>
  <c r="S232" i="13"/>
  <c r="S157" i="13"/>
  <c r="S56" i="13"/>
  <c r="S12" i="13"/>
  <c r="S33" i="13"/>
  <c r="S9" i="13"/>
  <c r="S233" i="13"/>
  <c r="AD119" i="13"/>
  <c r="AD78" i="13"/>
  <c r="AD158" i="13"/>
  <c r="S244" i="13"/>
  <c r="S200" i="13"/>
  <c r="S112" i="13"/>
  <c r="S97" i="13"/>
  <c r="S255" i="13"/>
  <c r="S186" i="13"/>
  <c r="S8" i="13"/>
  <c r="AD92" i="13"/>
  <c r="AD77" i="13"/>
  <c r="D105" i="12" s="1"/>
  <c r="AM97" i="13"/>
  <c r="S259" i="13"/>
  <c r="S230" i="13"/>
  <c r="S185" i="13"/>
  <c r="S126" i="13"/>
  <c r="S199" i="13"/>
  <c r="S248" i="13"/>
  <c r="AD153" i="13"/>
  <c r="D47" i="12" s="1"/>
  <c r="AD156" i="13"/>
  <c r="D76" i="12" s="1"/>
  <c r="AM109" i="13"/>
  <c r="E31" i="12" s="1"/>
  <c r="S152" i="13"/>
  <c r="S30" i="13"/>
  <c r="S202" i="13"/>
  <c r="AM160" i="13"/>
  <c r="E131" i="12" s="1"/>
  <c r="AM132" i="13"/>
  <c r="E80" i="12" s="1"/>
  <c r="S67" i="13"/>
  <c r="S145" i="13"/>
  <c r="S29" i="13"/>
  <c r="AD28" i="13"/>
  <c r="D117" i="12" s="1"/>
  <c r="AD87" i="13"/>
  <c r="AD190" i="13"/>
  <c r="S150" i="13"/>
  <c r="S65" i="13"/>
  <c r="AD150" i="13"/>
  <c r="S253" i="13"/>
  <c r="S106" i="13"/>
  <c r="S90" i="13"/>
  <c r="S119" i="13"/>
  <c r="AD111" i="13"/>
  <c r="D108" i="12" s="1"/>
  <c r="AD100" i="13"/>
  <c r="D65" i="12" s="1"/>
  <c r="AM194" i="13"/>
  <c r="E38" i="12" s="1"/>
  <c r="AD166" i="13"/>
  <c r="S178" i="13"/>
  <c r="S164" i="13"/>
  <c r="S148" i="13"/>
  <c r="S105" i="13"/>
  <c r="S63" i="13"/>
  <c r="S222" i="13"/>
  <c r="S169" i="13"/>
  <c r="S15" i="13"/>
  <c r="AD124" i="13"/>
  <c r="AD198" i="13"/>
  <c r="S228" i="13"/>
  <c r="S115" i="13"/>
  <c r="S113" i="13"/>
  <c r="S204" i="13"/>
  <c r="S144" i="13"/>
  <c r="S131" i="13"/>
  <c r="S116" i="13"/>
  <c r="S61" i="13"/>
  <c r="AD63" i="13"/>
  <c r="AD81" i="13"/>
  <c r="D94" i="12" s="1"/>
  <c r="AD70" i="13"/>
  <c r="D126" i="12" s="1"/>
  <c r="AD57" i="13"/>
  <c r="D5" i="12" s="1"/>
  <c r="AD231" i="13"/>
  <c r="AD121" i="13"/>
  <c r="D57" i="12" s="1"/>
  <c r="AM229" i="13"/>
  <c r="AM196" i="13"/>
  <c r="S45" i="13"/>
  <c r="AD187" i="13"/>
  <c r="AD176" i="13"/>
  <c r="D48" i="12" s="1"/>
  <c r="AD142" i="13"/>
  <c r="AD129" i="13"/>
  <c r="AD35" i="13"/>
  <c r="D11" i="12" s="1"/>
  <c r="AD120" i="13"/>
  <c r="AM228" i="13"/>
  <c r="E113" i="12" s="1"/>
  <c r="S98" i="13"/>
  <c r="AD26" i="13"/>
  <c r="AD258" i="13"/>
  <c r="AD104" i="13"/>
  <c r="AD69" i="13"/>
  <c r="D4" i="12" s="1"/>
  <c r="AD56" i="13"/>
  <c r="AD45" i="13"/>
  <c r="AM252" i="13"/>
  <c r="AM201" i="13"/>
  <c r="AM76" i="13"/>
  <c r="E85" i="12" s="1"/>
  <c r="AM37" i="13"/>
  <c r="AM64" i="13"/>
  <c r="E17" i="12" s="1"/>
  <c r="AD15" i="13"/>
  <c r="AD257" i="13"/>
  <c r="D26" i="12" s="1"/>
  <c r="AD93" i="13"/>
  <c r="D45" i="12" s="1"/>
  <c r="AD55" i="13"/>
  <c r="D83" i="12" s="1"/>
  <c r="AD82" i="13"/>
  <c r="AM49" i="13"/>
  <c r="E134" i="12" s="1"/>
  <c r="AM256" i="13"/>
  <c r="E135" i="12" s="1"/>
  <c r="AM106" i="13"/>
  <c r="AD106" i="13"/>
  <c r="AD95" i="13"/>
  <c r="D56" i="12" s="1"/>
  <c r="AM226" i="13"/>
  <c r="E114" i="12" s="1"/>
  <c r="AM124" i="13"/>
  <c r="AM48" i="13"/>
  <c r="AM112" i="13"/>
  <c r="AM192" i="13"/>
  <c r="AM161" i="13"/>
  <c r="E109" i="12" s="1"/>
  <c r="AM148" i="13"/>
  <c r="E73" i="12" s="1"/>
  <c r="AM87" i="13"/>
  <c r="AM60" i="13"/>
  <c r="AM44" i="13"/>
  <c r="E70" i="12" s="1"/>
  <c r="AD230" i="13"/>
  <c r="S92" i="13"/>
  <c r="AD32" i="13"/>
  <c r="D102" i="12" s="1"/>
  <c r="AD242" i="13"/>
  <c r="D89" i="12" s="1"/>
  <c r="AD218" i="13"/>
  <c r="AD112" i="13"/>
  <c r="AD101" i="13"/>
  <c r="AD88" i="13"/>
  <c r="D120" i="12" s="1"/>
  <c r="AD137" i="13"/>
  <c r="D41" i="12" s="1"/>
  <c r="AM121" i="13"/>
  <c r="E57" i="12" s="1"/>
  <c r="AM17" i="13"/>
  <c r="E10" i="12" s="1"/>
  <c r="AM235" i="13"/>
  <c r="AM147" i="13"/>
  <c r="AD252" i="13"/>
  <c r="AD134" i="13"/>
  <c r="AD123" i="13"/>
  <c r="AD210" i="13"/>
  <c r="AD186" i="13"/>
  <c r="AM207" i="13"/>
  <c r="E139" i="12" s="1"/>
  <c r="AM156" i="13"/>
  <c r="E76" i="12" s="1"/>
  <c r="AM15" i="13"/>
  <c r="S147" i="13"/>
  <c r="S235" i="13"/>
  <c r="S167" i="13"/>
  <c r="AD203" i="13"/>
  <c r="D79" i="12" s="1"/>
  <c r="AD157" i="13"/>
  <c r="D111" i="12" s="1"/>
  <c r="AD133" i="13"/>
  <c r="AD61" i="13"/>
  <c r="AD36" i="13"/>
  <c r="D8" i="12" s="1"/>
  <c r="AD234" i="13"/>
  <c r="AD161" i="13"/>
  <c r="D109" i="12" s="1"/>
  <c r="AD249" i="13"/>
  <c r="AM27" i="13"/>
  <c r="AM14" i="13"/>
  <c r="E9" i="12" s="1"/>
  <c r="AM259" i="13"/>
  <c r="E116" i="12" s="1"/>
  <c r="AM212" i="13"/>
  <c r="S76" i="13"/>
  <c r="S249" i="13"/>
  <c r="S177" i="13"/>
  <c r="S170" i="13"/>
  <c r="S44" i="13"/>
  <c r="S252" i="13"/>
  <c r="S219" i="13"/>
  <c r="S205" i="13"/>
  <c r="S176" i="13"/>
  <c r="S182" i="13"/>
  <c r="S31" i="13"/>
  <c r="S251" i="13"/>
  <c r="AD238" i="13"/>
  <c r="AD180" i="13"/>
  <c r="D66" i="12" s="1"/>
  <c r="AD60" i="13"/>
  <c r="AD172" i="13"/>
  <c r="AD160" i="13"/>
  <c r="D131" i="12" s="1"/>
  <c r="AM193" i="13"/>
  <c r="AM104" i="13"/>
  <c r="AM80" i="13"/>
  <c r="AM258" i="13"/>
  <c r="S48" i="13"/>
  <c r="S32" i="13"/>
  <c r="S220" i="13"/>
  <c r="S193" i="13"/>
  <c r="S16" i="13"/>
  <c r="AD237" i="13"/>
  <c r="AD226" i="13"/>
  <c r="D114" i="12" s="1"/>
  <c r="AD144" i="13"/>
  <c r="D110" i="12" s="1"/>
  <c r="AD59" i="13"/>
  <c r="D100" i="12" s="1"/>
  <c r="AD34" i="13"/>
  <c r="D103" i="12" s="1"/>
  <c r="AD232" i="13"/>
  <c r="AM231" i="13"/>
  <c r="AM40" i="13"/>
  <c r="AM12" i="13"/>
  <c r="E68" i="12" s="1"/>
  <c r="AM33" i="13"/>
  <c r="E59" i="12" s="1"/>
  <c r="AM163" i="13"/>
  <c r="E33" i="12" s="1"/>
  <c r="AM28" i="13"/>
  <c r="E117" i="12" s="1"/>
  <c r="AD105" i="13"/>
  <c r="AM244" i="13"/>
  <c r="E67" i="12" s="1"/>
  <c r="AM184" i="13"/>
  <c r="E35" i="12" s="1"/>
  <c r="AM4" i="13"/>
  <c r="E140" i="12" s="1"/>
  <c r="AD79" i="13"/>
  <c r="D107" i="12" s="1"/>
  <c r="AD132" i="13"/>
  <c r="D80" i="12" s="1"/>
  <c r="AM88" i="13"/>
  <c r="E120" i="12" s="1"/>
  <c r="AM146" i="13"/>
  <c r="AM111" i="13"/>
  <c r="E108" i="12" s="1"/>
  <c r="AM218" i="13"/>
  <c r="AM122" i="13"/>
  <c r="AM99" i="13"/>
  <c r="AM63" i="13"/>
  <c r="AM51" i="13"/>
  <c r="AM24" i="13"/>
  <c r="E63" i="12" s="1"/>
  <c r="AM253" i="13"/>
  <c r="AM217" i="13"/>
  <c r="E13" i="12" s="1"/>
  <c r="AM61" i="13"/>
  <c r="AM254" i="13"/>
  <c r="AM241" i="13"/>
  <c r="AM230" i="13"/>
  <c r="AM145" i="13"/>
  <c r="E130" i="12" s="1"/>
  <c r="AM133" i="13"/>
  <c r="AM110" i="13"/>
  <c r="E24" i="12" s="1"/>
  <c r="AM98" i="13"/>
  <c r="AM62" i="13"/>
  <c r="AM50" i="13"/>
  <c r="AM38" i="13"/>
  <c r="E64" i="12" s="1"/>
  <c r="S95" i="13"/>
  <c r="S43" i="13"/>
  <c r="S168" i="13"/>
  <c r="S191" i="13"/>
  <c r="S162" i="13"/>
  <c r="S104" i="13"/>
  <c r="S25" i="13"/>
  <c r="AD24" i="13"/>
  <c r="D63" i="12" s="1"/>
  <c r="AD67" i="13"/>
  <c r="S246" i="13"/>
  <c r="S190" i="13"/>
  <c r="S161" i="13"/>
  <c r="S118" i="13"/>
  <c r="AD216" i="13"/>
  <c r="D51" i="12" s="1"/>
  <c r="AD205" i="13"/>
  <c r="D84" i="12" s="1"/>
  <c r="AD193" i="13"/>
  <c r="AD182" i="13"/>
  <c r="AD97" i="13"/>
  <c r="AM144" i="13"/>
  <c r="E110" i="12" s="1"/>
  <c r="S192" i="13"/>
  <c r="S234" i="13"/>
  <c r="S218" i="13"/>
  <c r="S132" i="13"/>
  <c r="S217" i="13"/>
  <c r="S174" i="13"/>
  <c r="S160" i="13"/>
  <c r="S117" i="13"/>
  <c r="S102" i="13"/>
  <c r="S46" i="13"/>
  <c r="AD204" i="13"/>
  <c r="AM216" i="13"/>
  <c r="E51" i="12" s="1"/>
  <c r="S172" i="13"/>
  <c r="S130" i="13"/>
  <c r="S256" i="13"/>
  <c r="S227" i="13"/>
  <c r="S212" i="13"/>
  <c r="S184" i="13"/>
  <c r="S70" i="13"/>
  <c r="S41" i="13"/>
  <c r="AD248" i="13"/>
  <c r="D133" i="12" s="1"/>
  <c r="AD168" i="13"/>
  <c r="D96" i="12" s="1"/>
  <c r="AM224" i="13"/>
  <c r="S173" i="13"/>
  <c r="S129" i="13"/>
  <c r="S241" i="13"/>
  <c r="S226" i="13"/>
  <c r="S183" i="13"/>
  <c r="S111" i="13"/>
  <c r="S82" i="13"/>
  <c r="S69" i="13"/>
  <c r="S55" i="13"/>
  <c r="S40" i="13"/>
  <c r="S26" i="13"/>
  <c r="AD247" i="13"/>
  <c r="AD177" i="13"/>
  <c r="AM188" i="13"/>
  <c r="E42" i="12" s="1"/>
  <c r="S187" i="13"/>
  <c r="S214" i="13"/>
  <c r="AD145" i="13"/>
  <c r="D130" i="12" s="1"/>
  <c r="AD39" i="13"/>
  <c r="D22" i="12" s="1"/>
  <c r="S254" i="13"/>
  <c r="S240" i="13"/>
  <c r="S225" i="13"/>
  <c r="S153" i="13"/>
  <c r="S11" i="13"/>
  <c r="AD223" i="13"/>
  <c r="AD212" i="13"/>
  <c r="AD192" i="13"/>
  <c r="S163" i="13"/>
  <c r="S64" i="13"/>
  <c r="S247" i="13"/>
  <c r="S215" i="13"/>
  <c r="S229" i="13"/>
  <c r="S171" i="13"/>
  <c r="S58" i="13"/>
  <c r="S194" i="13"/>
  <c r="AD94" i="13"/>
  <c r="D138" i="12" s="1"/>
  <c r="S239" i="13"/>
  <c r="S124" i="13"/>
  <c r="S109" i="13"/>
  <c r="S94" i="13"/>
  <c r="S81" i="13"/>
  <c r="S53" i="13"/>
  <c r="S38" i="13"/>
  <c r="S24" i="13"/>
  <c r="S80" i="13"/>
  <c r="AD9" i="13"/>
  <c r="D75" i="12" s="1"/>
  <c r="AD102" i="13"/>
  <c r="AD65" i="13"/>
  <c r="D28" i="12" s="1"/>
  <c r="AM195" i="13"/>
  <c r="E58" i="12" s="1"/>
  <c r="S257" i="13"/>
  <c r="S238" i="13"/>
  <c r="S195" i="13"/>
  <c r="S180" i="13"/>
  <c r="S137" i="13"/>
  <c r="S123" i="13"/>
  <c r="S52" i="13"/>
  <c r="S37" i="13"/>
  <c r="S23" i="13"/>
  <c r="AD47" i="13"/>
  <c r="D71" i="12" s="1"/>
  <c r="S77" i="13"/>
  <c r="S201" i="13"/>
  <c r="S14" i="13"/>
  <c r="S242" i="13"/>
  <c r="S237" i="13"/>
  <c r="S166" i="13"/>
  <c r="S136" i="13"/>
  <c r="S79" i="13"/>
  <c r="S51" i="13"/>
  <c r="S36" i="13"/>
  <c r="AM174" i="13"/>
  <c r="E34" i="12" s="1"/>
  <c r="AM136" i="13"/>
  <c r="S120" i="13"/>
  <c r="S231" i="13"/>
  <c r="S216" i="13"/>
  <c r="S188" i="13"/>
  <c r="AD215" i="13"/>
  <c r="D50" i="12" s="1"/>
  <c r="S100" i="13"/>
  <c r="S59" i="13"/>
  <c r="AD23" i="13"/>
  <c r="AD12" i="13"/>
  <c r="D68" i="12" s="1"/>
  <c r="S236" i="13"/>
  <c r="S149" i="13"/>
  <c r="S135" i="13"/>
  <c r="S107" i="13"/>
  <c r="S91" i="13"/>
  <c r="S78" i="13"/>
  <c r="S50" i="13"/>
  <c r="S35" i="13"/>
  <c r="S22" i="13"/>
  <c r="AD116" i="13"/>
  <c r="D129" i="12" s="1"/>
  <c r="AD46" i="13"/>
  <c r="AM220" i="13"/>
  <c r="AM173" i="13"/>
  <c r="AM77" i="13"/>
  <c r="E105" i="12" s="1"/>
  <c r="AM25" i="13"/>
  <c r="E82" i="12" s="1"/>
  <c r="AD18" i="13"/>
  <c r="D69" i="12" s="1"/>
  <c r="AD240" i="13"/>
  <c r="AD194" i="13"/>
  <c r="D38" i="12" s="1"/>
  <c r="AD183" i="13"/>
  <c r="D87" i="12" s="1"/>
  <c r="AD173" i="13"/>
  <c r="AD162" i="13"/>
  <c r="AD71" i="13"/>
  <c r="D15" i="12" s="1"/>
  <c r="AD48" i="13"/>
  <c r="AM233" i="13"/>
  <c r="AM175" i="13"/>
  <c r="AM128" i="13"/>
  <c r="AD27" i="13"/>
  <c r="AD8" i="13"/>
  <c r="D14" i="12" s="1"/>
  <c r="AD4" i="13"/>
  <c r="D140" i="12" s="1"/>
  <c r="AD251" i="13"/>
  <c r="AD239" i="13"/>
  <c r="AD228" i="13"/>
  <c r="D113" i="12" s="1"/>
  <c r="AD117" i="13"/>
  <c r="D118" i="12" s="1"/>
  <c r="AD37" i="13"/>
  <c r="AD44" i="13"/>
  <c r="D70" i="12" s="1"/>
  <c r="AM232" i="13"/>
  <c r="AM221" i="13"/>
  <c r="E132" i="12" s="1"/>
  <c r="AM185" i="13"/>
  <c r="AM113" i="13"/>
  <c r="E16" i="12" s="1"/>
  <c r="AM41" i="13"/>
  <c r="E137" i="12" s="1"/>
  <c r="AM16" i="13"/>
  <c r="AM26" i="13"/>
  <c r="S189" i="13"/>
  <c r="S175" i="13"/>
  <c r="S133" i="13"/>
  <c r="S121" i="13"/>
  <c r="S54" i="13"/>
  <c r="S39" i="13"/>
  <c r="AD236" i="13"/>
  <c r="D115" i="12" s="1"/>
  <c r="AD214" i="13"/>
  <c r="AD42" i="13"/>
  <c r="AD62" i="13"/>
  <c r="AM242" i="13"/>
  <c r="E89" i="12" s="1"/>
  <c r="AM52" i="13"/>
  <c r="E55" i="12" s="1"/>
  <c r="AM39" i="13"/>
  <c r="E22" i="12" s="1"/>
  <c r="S224" i="13"/>
  <c r="S197" i="13"/>
  <c r="S142" i="13"/>
  <c r="S103" i="13"/>
  <c r="S89" i="13"/>
  <c r="S21" i="13"/>
  <c r="S6" i="13"/>
  <c r="AD256" i="13"/>
  <c r="D135" i="12" s="1"/>
  <c r="AD199" i="13"/>
  <c r="D43" i="12" s="1"/>
  <c r="AD188" i="13"/>
  <c r="D42" i="12" s="1"/>
  <c r="AD155" i="13"/>
  <c r="AD171" i="13"/>
  <c r="D25" i="12" s="1"/>
  <c r="AD159" i="13"/>
  <c r="AM168" i="13"/>
  <c r="E96" i="12" s="1"/>
  <c r="AM143" i="13"/>
  <c r="AM131" i="13"/>
  <c r="AM84" i="13"/>
  <c r="E106" i="12" s="1"/>
  <c r="AM72" i="13"/>
  <c r="AM45" i="13"/>
  <c r="S88" i="13"/>
  <c r="AM167" i="13"/>
  <c r="S155" i="13"/>
  <c r="AD11" i="13"/>
  <c r="AD244" i="13"/>
  <c r="D67" i="12" s="1"/>
  <c r="AD221" i="13"/>
  <c r="D132" i="12" s="1"/>
  <c r="AD209" i="13"/>
  <c r="AD108" i="13"/>
  <c r="D29" i="12" s="1"/>
  <c r="AD86" i="13"/>
  <c r="D93" i="12" s="1"/>
  <c r="AM225" i="13"/>
  <c r="AM190" i="13"/>
  <c r="AM178" i="13"/>
  <c r="AM154" i="13"/>
  <c r="AM142" i="13"/>
  <c r="AM95" i="13"/>
  <c r="E56" i="12" s="1"/>
  <c r="AD98" i="13"/>
  <c r="AM130" i="13"/>
  <c r="AM83" i="13"/>
  <c r="E23" i="12" s="1"/>
  <c r="S87" i="13"/>
  <c r="S209" i="13"/>
  <c r="S181" i="13"/>
  <c r="S154" i="13"/>
  <c r="S86" i="13"/>
  <c r="S74" i="13"/>
  <c r="S18" i="13"/>
  <c r="AD30" i="13"/>
  <c r="AD21" i="13"/>
  <c r="D54" i="12" s="1"/>
  <c r="AD220" i="13"/>
  <c r="AD208" i="13"/>
  <c r="D78" i="12" s="1"/>
  <c r="AD197" i="13"/>
  <c r="D77" i="12" s="1"/>
  <c r="AD185" i="13"/>
  <c r="AD175" i="13"/>
  <c r="AD165" i="13"/>
  <c r="D74" i="12" s="1"/>
  <c r="AD107" i="13"/>
  <c r="D121" i="12" s="1"/>
  <c r="AD40" i="13"/>
  <c r="AD191" i="13"/>
  <c r="AM236" i="13"/>
  <c r="E115" i="12" s="1"/>
  <c r="AM200" i="13"/>
  <c r="E124" i="12" s="1"/>
  <c r="AM189" i="13"/>
  <c r="E88" i="12" s="1"/>
  <c r="AM177" i="13"/>
  <c r="AM166" i="13"/>
  <c r="AM153" i="13"/>
  <c r="E47" i="12" s="1"/>
  <c r="AM141" i="13"/>
  <c r="AM81" i="13"/>
  <c r="E94" i="12" s="1"/>
  <c r="AM46" i="13"/>
  <c r="AM34" i="13"/>
  <c r="E103" i="12" s="1"/>
  <c r="AM120" i="13"/>
  <c r="AM108" i="13"/>
  <c r="E29" i="12" s="1"/>
  <c r="S223" i="13"/>
  <c r="S210" i="13"/>
  <c r="S141" i="13"/>
  <c r="S20" i="13"/>
  <c r="AM155" i="13"/>
  <c r="S140" i="13"/>
  <c r="S101" i="13"/>
  <c r="S19" i="13"/>
  <c r="S4" i="13"/>
  <c r="S208" i="13"/>
  <c r="S139" i="13"/>
  <c r="S85" i="13"/>
  <c r="S73" i="13"/>
  <c r="S17" i="13"/>
  <c r="AD20" i="13"/>
  <c r="D90" i="12" s="1"/>
  <c r="AD10" i="13"/>
  <c r="D101" i="12" s="1"/>
  <c r="AD219" i="13"/>
  <c r="AD85" i="13"/>
  <c r="AD50" i="13"/>
  <c r="AD250" i="13"/>
  <c r="AM248" i="13"/>
  <c r="E133" i="12" s="1"/>
  <c r="AM211" i="13"/>
  <c r="AM165" i="13"/>
  <c r="E74" i="12" s="1"/>
  <c r="AM140" i="13"/>
  <c r="AM93" i="13"/>
  <c r="E45" i="12" s="1"/>
  <c r="AM68" i="13"/>
  <c r="S5" i="13"/>
  <c r="AD241" i="13"/>
  <c r="AD207" i="13"/>
  <c r="D139" i="12" s="1"/>
  <c r="AD184" i="13"/>
  <c r="D35" i="12" s="1"/>
  <c r="AD174" i="13"/>
  <c r="D34" i="12" s="1"/>
  <c r="AD141" i="13"/>
  <c r="AD49" i="13"/>
  <c r="D134" i="12" s="1"/>
  <c r="AM247" i="13"/>
  <c r="AM210" i="13"/>
  <c r="AM199" i="13"/>
  <c r="E43" i="12" s="1"/>
  <c r="AM164" i="13"/>
  <c r="AM152" i="13"/>
  <c r="E95" i="12" s="1"/>
  <c r="AM116" i="13"/>
  <c r="E129" i="12" s="1"/>
  <c r="AM8" i="13"/>
  <c r="E14" i="12" s="1"/>
  <c r="AM105" i="13"/>
  <c r="AM73" i="13"/>
  <c r="S34" i="13"/>
  <c r="AD31" i="13"/>
  <c r="AD22" i="13"/>
  <c r="D36" i="12" s="1"/>
  <c r="AD245" i="13"/>
  <c r="D20" i="12" s="1"/>
  <c r="AD109" i="13"/>
  <c r="D31" i="12" s="1"/>
  <c r="S245" i="13"/>
  <c r="S207" i="13"/>
  <c r="S138" i="13"/>
  <c r="S125" i="13"/>
  <c r="S72" i="13"/>
  <c r="S206" i="13"/>
  <c r="S71" i="13"/>
  <c r="AD19" i="13"/>
  <c r="D125" i="12" s="1"/>
  <c r="AD253" i="13"/>
  <c r="AD229" i="13"/>
  <c r="AD217" i="13"/>
  <c r="D13" i="12" s="1"/>
  <c r="AD163" i="13"/>
  <c r="D33" i="12" s="1"/>
  <c r="AD151" i="13"/>
  <c r="D61" i="12" s="1"/>
  <c r="AD140" i="13"/>
  <c r="AD128" i="13"/>
  <c r="AD118" i="13"/>
  <c r="AD189" i="13"/>
  <c r="D88" i="12" s="1"/>
  <c r="AM223" i="13"/>
  <c r="AM209" i="13"/>
  <c r="AM187" i="13"/>
  <c r="AM32" i="13"/>
  <c r="E102" i="12" s="1"/>
  <c r="AM191" i="13"/>
  <c r="AM179" i="13"/>
  <c r="E62" i="12" s="1"/>
  <c r="AM134" i="13"/>
  <c r="AM65" i="13"/>
  <c r="E28" i="12" s="1"/>
  <c r="AM18" i="13"/>
  <c r="E69" i="12" s="1"/>
  <c r="AD29" i="13"/>
  <c r="D53" i="12" s="1"/>
  <c r="AD227" i="13"/>
  <c r="D39" i="12" s="1"/>
  <c r="AD195" i="13"/>
  <c r="D58" i="12" s="1"/>
  <c r="AD164" i="13"/>
  <c r="AD152" i="13"/>
  <c r="D95" i="12" s="1"/>
  <c r="AD99" i="13"/>
  <c r="AM243" i="13"/>
  <c r="AM198" i="13"/>
  <c r="AM186" i="13"/>
  <c r="AM129" i="13"/>
  <c r="AM219" i="13"/>
  <c r="AM162" i="13"/>
  <c r="AM151" i="13"/>
  <c r="E61" i="12" s="1"/>
  <c r="AM94" i="13"/>
  <c r="E138" i="12" s="1"/>
  <c r="AM13" i="13"/>
  <c r="E21" i="12" s="1"/>
  <c r="AD17" i="13"/>
  <c r="D10" i="12" s="1"/>
  <c r="AD7" i="13"/>
  <c r="AD246" i="13"/>
  <c r="D98" i="12" s="1"/>
  <c r="AD224" i="13"/>
  <c r="AD202" i="13"/>
  <c r="D3" i="12" s="1"/>
  <c r="AD96" i="13"/>
  <c r="AD76" i="13"/>
  <c r="D85" i="12" s="1"/>
  <c r="AM240" i="13"/>
  <c r="AM172" i="13"/>
  <c r="AM127" i="13"/>
  <c r="AM115" i="13"/>
  <c r="AM92" i="13"/>
  <c r="AM70" i="13"/>
  <c r="E126" i="12" s="1"/>
  <c r="AM58" i="13"/>
  <c r="E92" i="12" s="1"/>
  <c r="AM47" i="13"/>
  <c r="E71" i="12" s="1"/>
  <c r="AM23" i="13"/>
  <c r="AD255" i="13"/>
  <c r="AD213" i="13"/>
  <c r="AD201" i="13"/>
  <c r="AD170" i="13"/>
  <c r="D7" i="12" s="1"/>
  <c r="AD149" i="13"/>
  <c r="AD127" i="13"/>
  <c r="AD75" i="13"/>
  <c r="D27" i="12" s="1"/>
  <c r="AM251" i="13"/>
  <c r="AM206" i="13"/>
  <c r="AM183" i="13"/>
  <c r="E87" i="12" s="1"/>
  <c r="AM137" i="13"/>
  <c r="E41" i="12" s="1"/>
  <c r="AM126" i="13"/>
  <c r="E141" i="12" s="1"/>
  <c r="AM114" i="13"/>
  <c r="E86" i="12" s="1"/>
  <c r="AM103" i="13"/>
  <c r="E40" i="12" s="1"/>
  <c r="AM69" i="13"/>
  <c r="E4" i="12" s="1"/>
  <c r="AM57" i="13"/>
  <c r="E5" i="12" s="1"/>
  <c r="AM35" i="13"/>
  <c r="E11" i="12" s="1"/>
  <c r="AM11" i="13"/>
  <c r="AM170" i="13"/>
  <c r="E7" i="12" s="1"/>
  <c r="AD74" i="13"/>
  <c r="D119" i="12" s="1"/>
  <c r="AD53" i="13"/>
  <c r="AM250" i="13"/>
  <c r="AM239" i="13"/>
  <c r="AM205" i="13"/>
  <c r="E84" i="12" s="1"/>
  <c r="AM125" i="13"/>
  <c r="E123" i="12" s="1"/>
  <c r="AM91" i="13"/>
  <c r="E72" i="12" s="1"/>
  <c r="AM21" i="13"/>
  <c r="E54" i="12" s="1"/>
  <c r="AD254" i="13"/>
  <c r="AD200" i="13"/>
  <c r="D124" i="12" s="1"/>
  <c r="AD148" i="13"/>
  <c r="D73" i="12" s="1"/>
  <c r="AD126" i="13"/>
  <c r="D141" i="12" s="1"/>
  <c r="AD73" i="13"/>
  <c r="AD122" i="13"/>
  <c r="AM249" i="13"/>
  <c r="AM227" i="13"/>
  <c r="E39" i="12" s="1"/>
  <c r="AM204" i="13"/>
  <c r="AM159" i="13"/>
  <c r="AM102" i="13"/>
  <c r="AM90" i="13"/>
  <c r="AM79" i="13"/>
  <c r="E107" i="12" s="1"/>
  <c r="AM56" i="13"/>
  <c r="S213" i="13"/>
  <c r="AD33" i="13"/>
  <c r="D59" i="12" s="1"/>
  <c r="AD14" i="13"/>
  <c r="D9" i="12" s="1"/>
  <c r="AD222" i="13"/>
  <c r="AD179" i="13"/>
  <c r="D62" i="12" s="1"/>
  <c r="AD147" i="13"/>
  <c r="AD41" i="13"/>
  <c r="D137" i="12" s="1"/>
  <c r="AM238" i="13"/>
  <c r="AM215" i="13"/>
  <c r="E50" i="12" s="1"/>
  <c r="AM169" i="13"/>
  <c r="E112" i="12" s="1"/>
  <c r="AM158" i="13"/>
  <c r="AM135" i="13"/>
  <c r="AM101" i="13"/>
  <c r="AM89" i="13"/>
  <c r="AM67" i="13"/>
  <c r="AM20" i="13"/>
  <c r="E90" i="12" s="1"/>
  <c r="AM171" i="13"/>
  <c r="E25" i="12" s="1"/>
  <c r="AD243" i="13"/>
  <c r="AD146" i="13"/>
  <c r="AD125" i="13"/>
  <c r="D123" i="12" s="1"/>
  <c r="AD115" i="13"/>
  <c r="AD103" i="13"/>
  <c r="D40" i="12" s="1"/>
  <c r="AM237" i="13"/>
  <c r="AM180" i="13"/>
  <c r="E66" i="12" s="1"/>
  <c r="AM157" i="13"/>
  <c r="E111" i="12" s="1"/>
  <c r="AM123" i="13"/>
  <c r="AM78" i="13"/>
  <c r="AM66" i="13"/>
  <c r="AM55" i="13"/>
  <c r="E83" i="12" s="1"/>
  <c r="AM31" i="13"/>
  <c r="AD25" i="13"/>
  <c r="D82" i="12" s="1"/>
  <c r="AD114" i="13"/>
  <c r="D86" i="12" s="1"/>
  <c r="AD72" i="13"/>
  <c r="AD52" i="13"/>
  <c r="D55" i="12" s="1"/>
  <c r="AD51" i="13"/>
  <c r="AM107" i="13"/>
  <c r="E121" i="12" s="1"/>
  <c r="AM96" i="13"/>
  <c r="AM43" i="13"/>
  <c r="AM10" i="13"/>
  <c r="E101" i="12" s="1"/>
  <c r="AM42" i="13"/>
  <c r="AM9" i="13"/>
  <c r="E75" i="12" s="1"/>
  <c r="AM30" i="13"/>
  <c r="AM19" i="13"/>
  <c r="E125" i="12" s="1"/>
  <c r="AM6" i="13"/>
  <c r="E99" i="12" s="1"/>
  <c r="AD211" i="13"/>
  <c r="AD83" i="13"/>
  <c r="D23" i="12" s="1"/>
  <c r="AD181" i="13"/>
  <c r="D49" i="12" s="1"/>
  <c r="AD43" i="13"/>
  <c r="AM246" i="13"/>
  <c r="E98" i="12" s="1"/>
  <c r="AM214" i="13"/>
  <c r="AM203" i="13"/>
  <c r="E79" i="12" s="1"/>
  <c r="AM182" i="13"/>
  <c r="AM150" i="13"/>
  <c r="AM139" i="13"/>
  <c r="E37" i="12" s="1"/>
  <c r="AM118" i="13"/>
  <c r="AM86" i="13"/>
  <c r="E93" i="12" s="1"/>
  <c r="AM75" i="13"/>
  <c r="E27" i="12" s="1"/>
  <c r="AM54" i="13"/>
  <c r="E6" i="12" s="1"/>
  <c r="AD259" i="13"/>
  <c r="D116" i="12" s="1"/>
  <c r="AD131" i="13"/>
  <c r="AM245" i="13"/>
  <c r="E20" i="12" s="1"/>
  <c r="AM213" i="13"/>
  <c r="AM202" i="13"/>
  <c r="E3" i="12" s="1"/>
  <c r="AM181" i="13"/>
  <c r="E49" i="12" s="1"/>
  <c r="AM149" i="13"/>
  <c r="AM138" i="13"/>
  <c r="E32" i="12" s="1"/>
  <c r="AM117" i="13"/>
  <c r="E118" i="12" s="1"/>
  <c r="AM85" i="13"/>
  <c r="AM74" i="13"/>
  <c r="E119" i="12" s="1"/>
  <c r="AM53" i="13"/>
  <c r="AM22" i="13"/>
  <c r="E36" i="12" s="1"/>
  <c r="I245" i="13"/>
  <c r="I182" i="13"/>
  <c r="I230" i="13"/>
  <c r="I243" i="13"/>
  <c r="I189" i="13"/>
  <c r="I184" i="13"/>
  <c r="I46" i="13"/>
  <c r="I172" i="13"/>
  <c r="I210" i="13"/>
  <c r="I220" i="13"/>
  <c r="I56" i="13"/>
  <c r="I207" i="13"/>
  <c r="I99" i="13"/>
  <c r="I87" i="13"/>
  <c r="I153" i="13"/>
  <c r="I143" i="13"/>
  <c r="I121" i="13"/>
  <c r="I135" i="13"/>
  <c r="I179" i="13"/>
  <c r="I256" i="13"/>
  <c r="I127" i="13"/>
  <c r="I86" i="13"/>
  <c r="I100" i="13"/>
  <c r="I7" i="13"/>
  <c r="I257" i="13"/>
  <c r="I102" i="13"/>
  <c r="I10" i="13"/>
  <c r="I228" i="13"/>
  <c r="I17" i="13"/>
  <c r="I147" i="13"/>
  <c r="I73" i="13"/>
  <c r="I13" i="13"/>
  <c r="I116" i="13"/>
  <c r="I169" i="13"/>
  <c r="I6" i="13"/>
  <c r="I113" i="13"/>
  <c r="I90" i="13"/>
  <c r="I80" i="13"/>
  <c r="I40" i="13"/>
  <c r="I29" i="13"/>
  <c r="I130" i="13"/>
  <c r="I9" i="13"/>
  <c r="I157" i="13"/>
  <c r="C131" i="12" s="1"/>
  <c r="I170" i="13"/>
  <c r="I249" i="13"/>
  <c r="I231" i="13"/>
  <c r="I54" i="13"/>
  <c r="I24" i="13"/>
  <c r="I223" i="13"/>
  <c r="I159" i="13"/>
  <c r="I88" i="13"/>
  <c r="I258" i="13"/>
  <c r="I129" i="13"/>
  <c r="I229" i="13"/>
  <c r="I253" i="13"/>
  <c r="I185" i="13"/>
  <c r="I148" i="13"/>
  <c r="I50" i="13"/>
  <c r="I134" i="13"/>
  <c r="I145" i="13"/>
  <c r="I233" i="13"/>
  <c r="I187" i="13"/>
  <c r="I175" i="13"/>
  <c r="I246" i="13"/>
  <c r="I177" i="13"/>
  <c r="I186" i="13"/>
  <c r="I222" i="13"/>
  <c r="I214" i="13"/>
  <c r="I76" i="13"/>
  <c r="I252" i="13"/>
  <c r="I259" i="13"/>
  <c r="I180" i="13"/>
  <c r="I128" i="13"/>
  <c r="I251" i="13"/>
  <c r="I195" i="13"/>
  <c r="I126" i="13"/>
  <c r="I226" i="13"/>
  <c r="I61" i="13"/>
  <c r="I132" i="13"/>
  <c r="I59" i="13"/>
  <c r="I45" i="13"/>
  <c r="I62" i="13"/>
  <c r="I21" i="13"/>
  <c r="I97" i="13"/>
  <c r="I219" i="13"/>
  <c r="I107" i="13"/>
  <c r="I209" i="13"/>
  <c r="I194" i="13"/>
  <c r="I42" i="13"/>
  <c r="I72" i="13"/>
  <c r="I11" i="13"/>
  <c r="I78" i="13"/>
  <c r="I51" i="13"/>
  <c r="I28" i="13"/>
  <c r="I232" i="13"/>
  <c r="I200" i="13"/>
  <c r="I239" i="13"/>
  <c r="I85" i="13"/>
  <c r="I47" i="13"/>
  <c r="I95" i="13"/>
  <c r="I31" i="13"/>
  <c r="I140" i="13"/>
  <c r="I163" i="13"/>
  <c r="I92" i="13"/>
  <c r="I178" i="13"/>
  <c r="I235" i="13"/>
  <c r="I165" i="13"/>
  <c r="I164" i="13"/>
  <c r="I124" i="13"/>
  <c r="I94" i="13"/>
  <c r="I202" i="13"/>
  <c r="I57" i="13"/>
  <c r="I65" i="13"/>
  <c r="I242" i="13"/>
  <c r="I181" i="13"/>
  <c r="I144" i="13"/>
  <c r="I149" i="13"/>
  <c r="I111" i="13"/>
  <c r="I23" i="13"/>
  <c r="I20" i="13"/>
  <c r="I156" i="13"/>
  <c r="I67" i="13"/>
  <c r="I183" i="13"/>
  <c r="I221" i="13"/>
  <c r="I216" i="13"/>
  <c r="I217" i="13"/>
  <c r="I34" i="13"/>
  <c r="I30" i="13"/>
  <c r="I74" i="13"/>
  <c r="I64" i="13"/>
  <c r="I106" i="13"/>
  <c r="I206" i="13"/>
  <c r="I151" i="13"/>
  <c r="I101" i="13"/>
  <c r="I27" i="13"/>
  <c r="I19" i="13"/>
  <c r="I63" i="13"/>
  <c r="I79" i="13"/>
  <c r="I162" i="13"/>
  <c r="I215" i="13"/>
  <c r="C132" i="12" s="1"/>
  <c r="I44" i="13"/>
  <c r="I49" i="13"/>
  <c r="I117" i="13"/>
  <c r="I112" i="13"/>
  <c r="I84" i="13"/>
  <c r="I110" i="13"/>
  <c r="I161" i="13"/>
  <c r="I142" i="13"/>
  <c r="I39" i="13"/>
  <c r="I204" i="13"/>
  <c r="I208" i="13"/>
  <c r="I71" i="13"/>
  <c r="I41" i="13"/>
  <c r="I123" i="13"/>
  <c r="I18" i="13"/>
  <c r="I171" i="13"/>
  <c r="I146" i="13"/>
  <c r="I198" i="13"/>
  <c r="I125" i="13"/>
  <c r="I91" i="13"/>
  <c r="I197" i="13"/>
  <c r="I103" i="13"/>
  <c r="I15" i="13"/>
  <c r="I118" i="13"/>
  <c r="I211" i="13"/>
  <c r="I199" i="13"/>
  <c r="I201" i="13"/>
  <c r="I166" i="13"/>
  <c r="I234" i="13"/>
  <c r="I115" i="13"/>
  <c r="I158" i="13"/>
  <c r="I52" i="13"/>
  <c r="C141" i="12" s="1"/>
  <c r="I3" i="13"/>
  <c r="I237" i="13"/>
  <c r="I122" i="13"/>
  <c r="I227" i="13"/>
  <c r="I212" i="13"/>
  <c r="I155" i="13"/>
  <c r="I68" i="13"/>
  <c r="I70" i="13"/>
  <c r="I75" i="13"/>
  <c r="I250" i="13"/>
  <c r="I108" i="13"/>
  <c r="I89" i="13"/>
  <c r="I154" i="13"/>
  <c r="I55" i="13"/>
  <c r="I96" i="13"/>
  <c r="I69" i="13"/>
  <c r="I174" i="13"/>
  <c r="I188" i="13"/>
  <c r="I58" i="13"/>
  <c r="I22" i="13"/>
  <c r="C63" i="12" s="1"/>
  <c r="I120" i="13"/>
  <c r="I238" i="13"/>
  <c r="I137" i="13"/>
  <c r="I83" i="13"/>
  <c r="I43" i="13"/>
  <c r="I131" i="13"/>
  <c r="I35" i="13"/>
  <c r="I25" i="13"/>
  <c r="I203" i="13"/>
  <c r="I36" i="13"/>
  <c r="I191" i="13"/>
  <c r="I213" i="13"/>
  <c r="I150" i="13"/>
  <c r="I240" i="13"/>
  <c r="I53" i="13"/>
  <c r="I236" i="13"/>
  <c r="I119" i="13"/>
  <c r="I205" i="13"/>
  <c r="I248" i="13"/>
  <c r="C54" i="12" s="1"/>
  <c r="I37" i="13"/>
  <c r="I173" i="13"/>
  <c r="I81" i="13"/>
  <c r="I255" i="13"/>
  <c r="I16" i="13"/>
  <c r="I160" i="13"/>
  <c r="I105" i="13"/>
  <c r="I133" i="13"/>
  <c r="I192" i="13"/>
  <c r="I193" i="13"/>
  <c r="I247" i="13"/>
  <c r="I48" i="13"/>
  <c r="I93" i="13"/>
  <c r="I136" i="13"/>
  <c r="I218" i="13"/>
  <c r="I190" i="13"/>
  <c r="I98" i="13"/>
  <c r="I225" i="13"/>
  <c r="I167" i="13"/>
  <c r="I32" i="13"/>
  <c r="I33" i="13"/>
  <c r="I12" i="13"/>
  <c r="I168" i="13"/>
  <c r="I26" i="13"/>
  <c r="I241" i="13"/>
  <c r="I104" i="13"/>
  <c r="I38" i="13"/>
  <c r="I4" i="13"/>
  <c r="I5" i="13"/>
  <c r="I138" i="13"/>
  <c r="I176" i="13"/>
  <c r="I196" i="13"/>
  <c r="I60" i="13"/>
  <c r="I114" i="13"/>
  <c r="I77" i="13"/>
  <c r="I224" i="13"/>
  <c r="I109" i="13"/>
  <c r="I244" i="13"/>
  <c r="I66" i="13"/>
  <c r="I139" i="13"/>
  <c r="I152" i="13"/>
  <c r="I8" i="13"/>
  <c r="I14" i="13"/>
  <c r="I82" i="13"/>
  <c r="I254" i="13"/>
  <c r="I141" i="13"/>
  <c r="P9" i="11"/>
  <c r="AC132" i="7"/>
  <c r="AC84" i="7"/>
  <c r="AC68" i="7"/>
  <c r="AC20" i="7"/>
  <c r="AC131" i="7"/>
  <c r="AC67" i="7"/>
  <c r="AC35" i="7"/>
  <c r="AC130" i="7"/>
  <c r="AC114" i="7"/>
  <c r="AC82" i="7"/>
  <c r="AC50" i="7"/>
  <c r="AC129" i="7"/>
  <c r="AC113" i="7"/>
  <c r="AC97" i="7"/>
  <c r="AC81" i="7"/>
  <c r="AC65" i="7"/>
  <c r="AC49" i="7"/>
  <c r="AC33" i="7"/>
  <c r="AC17" i="7"/>
  <c r="AC116" i="7"/>
  <c r="AC100" i="7"/>
  <c r="AC52" i="7"/>
  <c r="AC36" i="7"/>
  <c r="AC115" i="7"/>
  <c r="AC99" i="7"/>
  <c r="AC83" i="7"/>
  <c r="AC51" i="7"/>
  <c r="AC98" i="7"/>
  <c r="AC66" i="7"/>
  <c r="AC34" i="7"/>
  <c r="AC128" i="7"/>
  <c r="AC112" i="7"/>
  <c r="AC96" i="7"/>
  <c r="AC80" i="7"/>
  <c r="AC64" i="7"/>
  <c r="AC48" i="7"/>
  <c r="AC32" i="7"/>
  <c r="AC16" i="7"/>
  <c r="AC15" i="7"/>
  <c r="AC14" i="7"/>
  <c r="AC91" i="7"/>
  <c r="AC4" i="7"/>
  <c r="AC19" i="7"/>
  <c r="AC18" i="7"/>
  <c r="AC138" i="7"/>
  <c r="AC122" i="7"/>
  <c r="AC106" i="7"/>
  <c r="AC90" i="7"/>
  <c r="AC74" i="7"/>
  <c r="AC42" i="7"/>
  <c r="AC58" i="7"/>
  <c r="AC3" i="7"/>
  <c r="AC141" i="7"/>
  <c r="AC125" i="7"/>
  <c r="AC109" i="7"/>
  <c r="AC93" i="7"/>
  <c r="AC77" i="7"/>
  <c r="AC61" i="7"/>
  <c r="AC45" i="7"/>
  <c r="AC29" i="7"/>
  <c r="AC13" i="7"/>
  <c r="AC12" i="7"/>
  <c r="AC75" i="7"/>
  <c r="AC59" i="7"/>
  <c r="AC43" i="7"/>
  <c r="AC27" i="7"/>
  <c r="AC11" i="7"/>
  <c r="AC26" i="7"/>
  <c r="AC10" i="7"/>
  <c r="AC137" i="7"/>
  <c r="AC121" i="7"/>
  <c r="AC105" i="7"/>
  <c r="AC89" i="7"/>
  <c r="AC73" i="7"/>
  <c r="AC57" i="7"/>
  <c r="AC41" i="7"/>
  <c r="AC25" i="7"/>
  <c r="AC9" i="7"/>
  <c r="AC136" i="7"/>
  <c r="AC120" i="7"/>
  <c r="AC104" i="7"/>
  <c r="AC88" i="7"/>
  <c r="AC72" i="7"/>
  <c r="AC56" i="7"/>
  <c r="AC40" i="7"/>
  <c r="AC24" i="7"/>
  <c r="AC8" i="7"/>
  <c r="AC135" i="7"/>
  <c r="AC119" i="7"/>
  <c r="AC103" i="7"/>
  <c r="AC87" i="7"/>
  <c r="AC71" i="7"/>
  <c r="AC55" i="7"/>
  <c r="AC39" i="7"/>
  <c r="AC23" i="7"/>
  <c r="AC7" i="7"/>
  <c r="AC134" i="7"/>
  <c r="AC118" i="7"/>
  <c r="AC102" i="7"/>
  <c r="AC86" i="7"/>
  <c r="AC70" i="7"/>
  <c r="AC54" i="7"/>
  <c r="AC38" i="7"/>
  <c r="AC22" i="7"/>
  <c r="AC6" i="7"/>
  <c r="AC133" i="7"/>
  <c r="AC117" i="7"/>
  <c r="AC101" i="7"/>
  <c r="AC85" i="7"/>
  <c r="AC69" i="7"/>
  <c r="AC53" i="7"/>
  <c r="AC37" i="7"/>
  <c r="AC21" i="7"/>
  <c r="AC5" i="7"/>
  <c r="Y25" i="7" a="1"/>
  <c r="Y25" i="7" s="1"/>
  <c r="Y9" i="7" a="1"/>
  <c r="Y9" i="7" s="1"/>
  <c r="Y11" i="7" a="1"/>
  <c r="Y11" i="7" s="1"/>
  <c r="Y24" i="7" a="1"/>
  <c r="Y24" i="7" s="1"/>
  <c r="Y56" i="7" a="1"/>
  <c r="Y56" i="7" s="1"/>
  <c r="Y32" i="7" a="1"/>
  <c r="Y32" i="7" s="1"/>
  <c r="Y123" i="7" a="1"/>
  <c r="Y123" i="7" s="1"/>
  <c r="Y90" i="7" a="1"/>
  <c r="Y90" i="7" s="1"/>
  <c r="Y137" i="7" a="1"/>
  <c r="Y137" i="7" s="1"/>
  <c r="Y105" i="7" a="1"/>
  <c r="Y105" i="7" s="1"/>
  <c r="Y118" i="7" a="1"/>
  <c r="Y118" i="7" s="1"/>
  <c r="Y20" i="7" a="1"/>
  <c r="Y20" i="7" s="1"/>
  <c r="Y132" i="7" a="1"/>
  <c r="Y132" i="7" s="1"/>
  <c r="Y116" i="7" a="1"/>
  <c r="Y116" i="7" s="1"/>
  <c r="Y100" i="7" a="1"/>
  <c r="Y100" i="7" s="1"/>
  <c r="Y84" i="7" a="1"/>
  <c r="Y84" i="7" s="1"/>
  <c r="Y70" i="7" a="1"/>
  <c r="Y70" i="7" s="1"/>
  <c r="Y42" i="7" a="1"/>
  <c r="Y42" i="7" s="1"/>
  <c r="Y131" i="7" a="1"/>
  <c r="Y131" i="7" s="1"/>
  <c r="Y115" i="7" a="1"/>
  <c r="Y115" i="7" s="1"/>
  <c r="Y99" i="7" a="1"/>
  <c r="Y99" i="7" s="1"/>
  <c r="Y83" i="7" a="1"/>
  <c r="Y83" i="7" s="1"/>
  <c r="Y69" i="7" a="1"/>
  <c r="Y69" i="7" s="1"/>
  <c r="Y55" i="7" a="1"/>
  <c r="Y55" i="7" s="1"/>
  <c r="Y41" i="7" a="1"/>
  <c r="Y41" i="7" s="1"/>
  <c r="Y130" i="7" a="1"/>
  <c r="Y130" i="7" s="1"/>
  <c r="Y114" i="7" a="1"/>
  <c r="Y114" i="7" s="1"/>
  <c r="Y98" i="7" a="1"/>
  <c r="Y98" i="7" s="1"/>
  <c r="Y82" i="7" a="1"/>
  <c r="Y82" i="7" s="1"/>
  <c r="Y68" i="7" a="1"/>
  <c r="Y68" i="7" s="1"/>
  <c r="Y54" i="7" a="1"/>
  <c r="Y54" i="7" s="1"/>
  <c r="Y29" i="7" a="1"/>
  <c r="Y29" i="7" s="1"/>
  <c r="Y75" i="7" a="1"/>
  <c r="Y75" i="7" s="1"/>
  <c r="Y88" i="7" a="1"/>
  <c r="Y88" i="7" s="1"/>
  <c r="Y76" i="7" a="1"/>
  <c r="Y76" i="7" s="1"/>
  <c r="Y136" i="7" a="1"/>
  <c r="Y136" i="7" s="1"/>
  <c r="Y58" i="7" a="1"/>
  <c r="Y58" i="7" s="1"/>
  <c r="Y57" i="7" a="1"/>
  <c r="Y57" i="7" s="1"/>
  <c r="Y59" i="7" a="1"/>
  <c r="Y59" i="7" s="1"/>
  <c r="Y103" i="7" a="1"/>
  <c r="Y103" i="7" s="1"/>
  <c r="Y21" i="7" a="1"/>
  <c r="Y21" i="7" s="1"/>
  <c r="Y133" i="7" a="1"/>
  <c r="Y133" i="7" s="1"/>
  <c r="Y101" i="7" a="1"/>
  <c r="Y101" i="7" s="1"/>
  <c r="Y43" i="7" a="1"/>
  <c r="Y43" i="7" s="1"/>
  <c r="Y129" i="7" a="1"/>
  <c r="Y129" i="7" s="1"/>
  <c r="Y113" i="7" a="1"/>
  <c r="Y113" i="7" s="1"/>
  <c r="Y81" i="7" a="1"/>
  <c r="Y81" i="7" s="1"/>
  <c r="Y67" i="7" a="1"/>
  <c r="Y67" i="7" s="1"/>
  <c r="Y28" i="7" a="1"/>
  <c r="Y28" i="7" s="1"/>
  <c r="Y112" i="7" a="1"/>
  <c r="Y112" i="7" s="1"/>
  <c r="Y96" i="7" a="1"/>
  <c r="Y96" i="7" s="1"/>
  <c r="Y111" i="7" a="1"/>
  <c r="Y111" i="7" s="1"/>
  <c r="Y95" i="7" a="1"/>
  <c r="Y95" i="7" s="1"/>
  <c r="Y65" i="7" a="1"/>
  <c r="Y65" i="7" s="1"/>
  <c r="Y51" i="7" a="1"/>
  <c r="Y51" i="7" s="1"/>
  <c r="Y26" i="7" a="1"/>
  <c r="Y26" i="7" s="1"/>
  <c r="Y107" i="7" a="1"/>
  <c r="Y107" i="7" s="1"/>
  <c r="Y62" i="7" a="1"/>
  <c r="Y62" i="7" s="1"/>
  <c r="Y135" i="7" a="1"/>
  <c r="Y135" i="7" s="1"/>
  <c r="Y87" i="7" a="1"/>
  <c r="Y87" i="7" s="1"/>
  <c r="Y45" i="7" a="1"/>
  <c r="Y45" i="7" s="1"/>
  <c r="Y102" i="7" a="1"/>
  <c r="Y102" i="7" s="1"/>
  <c r="Y71" i="7" a="1"/>
  <c r="Y71" i="7" s="1"/>
  <c r="Y53" i="7" a="1"/>
  <c r="Y53" i="7" s="1"/>
  <c r="Y66" i="7" a="1"/>
  <c r="Y66" i="7" s="1"/>
  <c r="Y27" i="7" a="1"/>
  <c r="Y27" i="7" s="1"/>
  <c r="Y126" i="7" a="1"/>
  <c r="Y126" i="7" s="1"/>
  <c r="Y110" i="7" a="1"/>
  <c r="Y110" i="7" s="1"/>
  <c r="Y94" i="7" a="1"/>
  <c r="Y94" i="7" s="1"/>
  <c r="Y79" i="7" a="1"/>
  <c r="Y79" i="7" s="1"/>
  <c r="Y50" i="7" a="1"/>
  <c r="Y50" i="7" s="1"/>
  <c r="Y38" i="7" a="1"/>
  <c r="Y38" i="7" s="1"/>
  <c r="Y139" i="7" a="1"/>
  <c r="Y139" i="7" s="1"/>
  <c r="Y13" i="7" a="1"/>
  <c r="Y13" i="7" s="1"/>
  <c r="Y106" i="7" a="1"/>
  <c r="Y106" i="7" s="1"/>
  <c r="Y34" i="7" a="1"/>
  <c r="Y34" i="7" s="1"/>
  <c r="Y74" i="7" a="1"/>
  <c r="Y74" i="7" s="1"/>
  <c r="Y73" i="7" a="1"/>
  <c r="Y73" i="7" s="1"/>
  <c r="Y134" i="7" a="1"/>
  <c r="Y134" i="7" s="1"/>
  <c r="Y117" i="7" a="1"/>
  <c r="Y117" i="7" s="1"/>
  <c r="Y85" i="7" a="1"/>
  <c r="Y85" i="7" s="1"/>
  <c r="Y141" i="7" a="1"/>
  <c r="Y141" i="7" s="1"/>
  <c r="Y125" i="7" a="1"/>
  <c r="Y125" i="7" s="1"/>
  <c r="Y109" i="7" a="1"/>
  <c r="Y109" i="7" s="1"/>
  <c r="Y93" i="7" a="1"/>
  <c r="Y93" i="7" s="1"/>
  <c r="Y78" i="7" a="1"/>
  <c r="Y78" i="7" s="1"/>
  <c r="Y49" i="7" a="1"/>
  <c r="Y49" i="7" s="1"/>
  <c r="Y37" i="7" a="1"/>
  <c r="Y37" i="7" s="1"/>
  <c r="Y5" i="7" a="1"/>
  <c r="Y5" i="7" s="1"/>
  <c r="Y35" i="7" a="1"/>
  <c r="Y35" i="7" s="1"/>
  <c r="Y138" i="7" a="1"/>
  <c r="Y138" i="7" s="1"/>
  <c r="Y61" i="7" a="1"/>
  <c r="Y61" i="7" s="1"/>
  <c r="Y121" i="7" a="1"/>
  <c r="Y121" i="7" s="1"/>
  <c r="Y89" i="7" a="1"/>
  <c r="Y89" i="7" s="1"/>
  <c r="Y120" i="7" a="1"/>
  <c r="Y120" i="7" s="1"/>
  <c r="Y22" i="7" a="1"/>
  <c r="Y22" i="7" s="1"/>
  <c r="Y119" i="7" a="1"/>
  <c r="Y119" i="7" s="1"/>
  <c r="Y86" i="7" a="1"/>
  <c r="Y86" i="7" s="1"/>
  <c r="Y140" i="7" a="1"/>
  <c r="Y140" i="7" s="1"/>
  <c r="Y124" i="7" a="1"/>
  <c r="Y124" i="7" s="1"/>
  <c r="Y108" i="7" a="1"/>
  <c r="Y108" i="7" s="1"/>
  <c r="Y92" i="7" a="1"/>
  <c r="Y92" i="7" s="1"/>
  <c r="Y77" i="7" a="1"/>
  <c r="Y77" i="7" s="1"/>
  <c r="Y63" i="7" a="1"/>
  <c r="Y63" i="7" s="1"/>
  <c r="Y36" i="7" a="1"/>
  <c r="Y36" i="7" s="1"/>
  <c r="Y4" i="7" a="1"/>
  <c r="Y4" i="7" s="1"/>
  <c r="Y17" i="7" a="1"/>
  <c r="Y17" i="7" s="1"/>
  <c r="Y64" i="7" a="1"/>
  <c r="Y64" i="7" s="1"/>
  <c r="Y80" i="7" a="1"/>
  <c r="Y80" i="7" s="1"/>
  <c r="Y3" i="7" a="1"/>
  <c r="Y3" i="7" s="1"/>
  <c r="I262" i="13" l="1"/>
  <c r="C21" i="12"/>
  <c r="C98" i="12"/>
  <c r="C39" i="12"/>
  <c r="C86" i="12"/>
  <c r="C58" i="12"/>
  <c r="C93" i="12"/>
  <c r="C29" i="12"/>
  <c r="C133" i="12"/>
  <c r="C17" i="12"/>
  <c r="C112" i="12"/>
  <c r="C124" i="12"/>
  <c r="C16" i="12"/>
  <c r="C110" i="12"/>
  <c r="C26" i="12"/>
  <c r="C55" i="12"/>
  <c r="C90" i="12"/>
  <c r="C73" i="12"/>
  <c r="C35" i="12"/>
  <c r="C61" i="12"/>
  <c r="C111" i="12"/>
  <c r="C114" i="12"/>
  <c r="C65" i="12"/>
  <c r="C47" i="12"/>
  <c r="C15" i="12"/>
  <c r="C102" i="12"/>
  <c r="C22" i="12"/>
  <c r="C78" i="12"/>
  <c r="C116" i="12"/>
  <c r="C45" i="12"/>
  <c r="C126" i="12"/>
  <c r="C92" i="12"/>
  <c r="C27" i="12"/>
  <c r="C85" i="12"/>
  <c r="C68" i="12"/>
  <c r="C38" i="12"/>
  <c r="C50" i="12"/>
  <c r="C10" i="12"/>
  <c r="C134" i="12"/>
  <c r="C105" i="12"/>
  <c r="C139" i="12"/>
  <c r="C8" i="12"/>
  <c r="C118" i="12"/>
  <c r="C7" i="12"/>
  <c r="C136" i="12"/>
  <c r="C51" i="12"/>
  <c r="C13" i="12"/>
  <c r="C79" i="12"/>
  <c r="C115" i="12"/>
  <c r="C59" i="12"/>
  <c r="C140" i="12"/>
  <c r="C49" i="12"/>
  <c r="C28" i="12"/>
  <c r="C84" i="12"/>
  <c r="C62" i="12"/>
  <c r="C72" i="12"/>
  <c r="C3" i="12"/>
  <c r="C6" i="12"/>
  <c r="C57" i="12"/>
  <c r="C129" i="12"/>
  <c r="C125" i="12"/>
  <c r="C9" i="12"/>
  <c r="C40" i="12"/>
  <c r="C123" i="12"/>
  <c r="C77" i="12"/>
  <c r="C138" i="12"/>
  <c r="C14" i="12"/>
  <c r="C4" i="12"/>
  <c r="C25" i="12"/>
  <c r="C107" i="12"/>
  <c r="C31" i="12"/>
  <c r="C89" i="12"/>
  <c r="C42" i="12"/>
  <c r="C82" i="12"/>
  <c r="C108" i="12"/>
  <c r="C88" i="12"/>
  <c r="C11" i="12"/>
  <c r="C41" i="12"/>
  <c r="C23" i="12"/>
  <c r="C137" i="12"/>
  <c r="C117" i="12"/>
  <c r="C101" i="12"/>
  <c r="C76" i="12"/>
  <c r="C100" i="12"/>
  <c r="C96" i="12"/>
  <c r="C34" i="12"/>
  <c r="C121" i="12"/>
  <c r="C74" i="12"/>
  <c r="C33" i="12"/>
  <c r="C80" i="12"/>
  <c r="C87" i="12"/>
  <c r="C94" i="12"/>
  <c r="C109" i="12"/>
  <c r="C32" i="12"/>
  <c r="C83" i="12"/>
  <c r="C64" i="12"/>
  <c r="C5" i="12"/>
  <c r="C66" i="12"/>
  <c r="C135" i="12"/>
  <c r="C56" i="12"/>
  <c r="C99" i="12"/>
  <c r="C71" i="12"/>
  <c r="C103" i="12"/>
  <c r="C120" i="12"/>
  <c r="C67" i="12"/>
  <c r="C130" i="12"/>
  <c r="C20" i="12"/>
  <c r="C106" i="12"/>
  <c r="C95" i="12"/>
  <c r="C24" i="12"/>
  <c r="C48" i="12"/>
  <c r="C37" i="12"/>
  <c r="C70" i="12"/>
  <c r="C75" i="12"/>
  <c r="C69" i="12"/>
  <c r="C36" i="12"/>
  <c r="C119" i="12"/>
  <c r="C113" i="12"/>
  <c r="C53" i="12"/>
  <c r="C43" i="12"/>
  <c r="T81" i="13"/>
  <c r="T230" i="13"/>
  <c r="T158" i="13"/>
  <c r="T180" i="13"/>
  <c r="T106" i="13"/>
  <c r="T5" i="13"/>
  <c r="T139" i="13"/>
  <c r="T78" i="13"/>
  <c r="T198" i="13"/>
  <c r="T27" i="13"/>
  <c r="T195" i="13"/>
  <c r="T124" i="13"/>
  <c r="T76" i="13"/>
  <c r="T157" i="13"/>
  <c r="T204" i="13"/>
  <c r="T203" i="13"/>
  <c r="T147" i="13"/>
  <c r="T7" i="13"/>
  <c r="T233" i="13"/>
  <c r="T34" i="13"/>
  <c r="T85" i="13"/>
  <c r="T50" i="13"/>
  <c r="T237" i="13"/>
  <c r="T109" i="13"/>
  <c r="T173" i="13"/>
  <c r="T250" i="13"/>
  <c r="T176" i="13"/>
  <c r="T232" i="13"/>
  <c r="T235" i="13"/>
  <c r="T119" i="13"/>
  <c r="T208" i="13"/>
  <c r="T91" i="13"/>
  <c r="T188" i="13"/>
  <c r="T156" i="13"/>
  <c r="T238" i="13"/>
  <c r="T239" i="13"/>
  <c r="T67" i="13"/>
  <c r="T205" i="13"/>
  <c r="T130" i="13"/>
  <c r="T218" i="13"/>
  <c r="T13" i="13"/>
  <c r="T93" i="13"/>
  <c r="T193" i="13"/>
  <c r="T122" i="13"/>
  <c r="T29" i="13"/>
  <c r="T220" i="13"/>
  <c r="T19" i="13"/>
  <c r="T191" i="13"/>
  <c r="T72" i="13"/>
  <c r="T181" i="13"/>
  <c r="T39" i="13"/>
  <c r="T236" i="13"/>
  <c r="T248" i="13"/>
  <c r="T229" i="13"/>
  <c r="T240" i="13"/>
  <c r="T82" i="13"/>
  <c r="T44" i="13"/>
  <c r="T46" i="13"/>
  <c r="T84" i="13"/>
  <c r="T179" i="13"/>
  <c r="T66" i="13"/>
  <c r="T199" i="13"/>
  <c r="T98" i="13"/>
  <c r="T17" i="13"/>
  <c r="T136" i="13"/>
  <c r="T244" i="13"/>
  <c r="T227" i="13"/>
  <c r="T48" i="13"/>
  <c r="T190" i="13"/>
  <c r="T68" i="13"/>
  <c r="T246" i="13"/>
  <c r="T116" i="13"/>
  <c r="T149" i="13"/>
  <c r="T201" i="13"/>
  <c r="T146" i="13"/>
  <c r="T153" i="13"/>
  <c r="T55" i="13"/>
  <c r="T164" i="13"/>
  <c r="T150" i="13"/>
  <c r="T178" i="13"/>
  <c r="T125" i="13"/>
  <c r="T20" i="13"/>
  <c r="T209" i="13"/>
  <c r="T54" i="13"/>
  <c r="T61" i="13"/>
  <c r="T77" i="13"/>
  <c r="T215" i="13"/>
  <c r="T254" i="13"/>
  <c r="T111" i="13"/>
  <c r="T41" i="13"/>
  <c r="T102" i="13"/>
  <c r="T105" i="13"/>
  <c r="T9" i="13"/>
  <c r="T75" i="13"/>
  <c r="T63" i="13"/>
  <c r="T12" i="13"/>
  <c r="T213" i="13"/>
  <c r="T138" i="13"/>
  <c r="T141" i="13"/>
  <c r="T87" i="13"/>
  <c r="T6" i="13"/>
  <c r="T121" i="13"/>
  <c r="T152" i="13"/>
  <c r="T247" i="13"/>
  <c r="T183" i="13"/>
  <c r="T70" i="13"/>
  <c r="T117" i="13"/>
  <c r="T8" i="13"/>
  <c r="T15" i="13"/>
  <c r="T196" i="13"/>
  <c r="T62" i="13"/>
  <c r="T211" i="13"/>
  <c r="T73" i="13"/>
  <c r="T35" i="13"/>
  <c r="T177" i="13"/>
  <c r="T170" i="13"/>
  <c r="T4" i="13"/>
  <c r="T185" i="13"/>
  <c r="T56" i="13"/>
  <c r="T25" i="13"/>
  <c r="T135" i="13"/>
  <c r="T71" i="13"/>
  <c r="T101" i="13"/>
  <c r="T86" i="13"/>
  <c r="T144" i="13"/>
  <c r="T140" i="13"/>
  <c r="T154" i="13"/>
  <c r="T113" i="13"/>
  <c r="T207" i="13"/>
  <c r="T210" i="13"/>
  <c r="T222" i="13"/>
  <c r="T155" i="13"/>
  <c r="T21" i="13"/>
  <c r="T133" i="13"/>
  <c r="T221" i="13"/>
  <c r="T23" i="13"/>
  <c r="T80" i="13"/>
  <c r="T16" i="13"/>
  <c r="T226" i="13"/>
  <c r="T97" i="13"/>
  <c r="T160" i="13"/>
  <c r="T202" i="13"/>
  <c r="T251" i="13"/>
  <c r="T127" i="13"/>
  <c r="T115" i="13"/>
  <c r="T45" i="13"/>
  <c r="T159" i="13"/>
  <c r="T234" i="13"/>
  <c r="T74" i="13"/>
  <c r="T192" i="13"/>
  <c r="T245" i="13"/>
  <c r="T223" i="13"/>
  <c r="T89" i="13"/>
  <c r="T175" i="13"/>
  <c r="T126" i="13"/>
  <c r="T36" i="13"/>
  <c r="T37" i="13"/>
  <c r="T24" i="13"/>
  <c r="T64" i="13"/>
  <c r="T214" i="13"/>
  <c r="T241" i="13"/>
  <c r="T112" i="13"/>
  <c r="T174" i="13"/>
  <c r="T168" i="13"/>
  <c r="T31" i="13"/>
  <c r="T92" i="13"/>
  <c r="T128" i="13"/>
  <c r="T145" i="13"/>
  <c r="T197" i="13"/>
  <c r="T123" i="13"/>
  <c r="T252" i="13"/>
  <c r="T259" i="13"/>
  <c r="T94" i="13"/>
  <c r="T243" i="13"/>
  <c r="T132" i="13"/>
  <c r="T90" i="13"/>
  <c r="T18" i="13"/>
  <c r="T107" i="13"/>
  <c r="T242" i="13"/>
  <c r="T11" i="13"/>
  <c r="T249" i="13"/>
  <c r="T255" i="13"/>
  <c r="T231" i="13"/>
  <c r="T14" i="13"/>
  <c r="T194" i="13"/>
  <c r="T110" i="13"/>
  <c r="T40" i="13"/>
  <c r="T49" i="13"/>
  <c r="T104" i="13"/>
  <c r="T131" i="13"/>
  <c r="T32" i="13"/>
  <c r="T96" i="13"/>
  <c r="T162" i="13"/>
  <c r="T228" i="13"/>
  <c r="T165" i="13"/>
  <c r="T253" i="13"/>
  <c r="T225" i="13"/>
  <c r="T30" i="13"/>
  <c r="T88" i="13"/>
  <c r="T103" i="13"/>
  <c r="T189" i="13"/>
  <c r="T59" i="13"/>
  <c r="T51" i="13"/>
  <c r="T52" i="13"/>
  <c r="T38" i="13"/>
  <c r="T163" i="13"/>
  <c r="T187" i="13"/>
  <c r="T57" i="13"/>
  <c r="T184" i="13"/>
  <c r="T217" i="13"/>
  <c r="T118" i="13"/>
  <c r="T28" i="13"/>
  <c r="T182" i="13"/>
  <c r="T169" i="13"/>
  <c r="T151" i="13"/>
  <c r="T42" i="13"/>
  <c r="T22" i="13"/>
  <c r="T134" i="13"/>
  <c r="T258" i="13"/>
  <c r="T143" i="13"/>
  <c r="T224" i="13"/>
  <c r="T166" i="13"/>
  <c r="T137" i="13"/>
  <c r="T256" i="13"/>
  <c r="T95" i="13"/>
  <c r="T216" i="13"/>
  <c r="T257" i="13"/>
  <c r="T26" i="13"/>
  <c r="T172" i="13"/>
  <c r="T60" i="13"/>
  <c r="T99" i="13"/>
  <c r="T65" i="13"/>
  <c r="T186" i="13"/>
  <c r="T58" i="13"/>
  <c r="T148" i="13"/>
  <c r="T206" i="13"/>
  <c r="T120" i="13"/>
  <c r="T171" i="13"/>
  <c r="T69" i="13"/>
  <c r="T200" i="13"/>
  <c r="T142" i="13"/>
  <c r="T100" i="13"/>
  <c r="T79" i="13"/>
  <c r="T108" i="13"/>
  <c r="T53" i="13"/>
  <c r="T219" i="13"/>
  <c r="T47" i="13"/>
  <c r="T129" i="13"/>
  <c r="T212" i="13"/>
  <c r="T83" i="13"/>
  <c r="T161" i="13"/>
  <c r="T43" i="13"/>
  <c r="T167" i="13"/>
  <c r="T33" i="13"/>
  <c r="T10" i="13"/>
  <c r="T114" i="13"/>
  <c r="J233" i="13"/>
  <c r="J22" i="13"/>
  <c r="J254" i="13"/>
  <c r="J236" i="13"/>
  <c r="J30" i="13"/>
  <c r="J200" i="13"/>
  <c r="J82" i="13"/>
  <c r="J125" i="13"/>
  <c r="J232" i="13"/>
  <c r="J247" i="13"/>
  <c r="J49" i="13"/>
  <c r="J231" i="13"/>
  <c r="J193" i="13"/>
  <c r="J124" i="13"/>
  <c r="J249" i="13"/>
  <c r="J213" i="13"/>
  <c r="J164" i="13"/>
  <c r="J145" i="13"/>
  <c r="J96" i="13"/>
  <c r="J11" i="13"/>
  <c r="J55" i="13"/>
  <c r="J235" i="13"/>
  <c r="J50" i="13"/>
  <c r="J244" i="13"/>
  <c r="J234" i="13"/>
  <c r="J210" i="13"/>
  <c r="J71" i="13"/>
  <c r="J7" i="13"/>
  <c r="J108" i="13"/>
  <c r="J259" i="13"/>
  <c r="J77" i="13"/>
  <c r="J167" i="13"/>
  <c r="J81" i="13"/>
  <c r="J131" i="13"/>
  <c r="J250" i="13"/>
  <c r="J199" i="13"/>
  <c r="J204" i="13"/>
  <c r="J101" i="13"/>
  <c r="J111" i="13"/>
  <c r="J140" i="13"/>
  <c r="J107" i="13"/>
  <c r="J252" i="13"/>
  <c r="J229" i="13"/>
  <c r="J80" i="13"/>
  <c r="J86" i="13"/>
  <c r="J184" i="13"/>
  <c r="J5" i="13"/>
  <c r="J112" i="13"/>
  <c r="J13" i="13"/>
  <c r="J58" i="13"/>
  <c r="J132" i="13"/>
  <c r="J38" i="13"/>
  <c r="J217" i="13"/>
  <c r="J147" i="13"/>
  <c r="J3" i="13"/>
  <c r="J17" i="13"/>
  <c r="J69" i="13"/>
  <c r="J228" i="13"/>
  <c r="J26" i="13"/>
  <c r="J18" i="13"/>
  <c r="J195" i="13"/>
  <c r="J66" i="13"/>
  <c r="J67" i="13"/>
  <c r="J220" i="13"/>
  <c r="J63" i="13"/>
  <c r="J257" i="13"/>
  <c r="J33" i="13"/>
  <c r="J166" i="13"/>
  <c r="J185" i="13"/>
  <c r="J224" i="13"/>
  <c r="J27" i="13"/>
  <c r="J209" i="13"/>
  <c r="J225" i="13"/>
  <c r="J173" i="13"/>
  <c r="J43" i="13"/>
  <c r="J75" i="13"/>
  <c r="J211" i="13"/>
  <c r="J39" i="13"/>
  <c r="J151" i="13"/>
  <c r="J149" i="13"/>
  <c r="J31" i="13"/>
  <c r="J219" i="13"/>
  <c r="J76" i="13"/>
  <c r="J129" i="13"/>
  <c r="J90" i="13"/>
  <c r="J127" i="13"/>
  <c r="J189" i="13"/>
  <c r="J59" i="13"/>
  <c r="J122" i="13"/>
  <c r="J175" i="13"/>
  <c r="J14" i="13"/>
  <c r="J237" i="13"/>
  <c r="J28" i="13"/>
  <c r="J150" i="13"/>
  <c r="J44" i="13"/>
  <c r="J51" i="13"/>
  <c r="J52" i="13"/>
  <c r="J126" i="13"/>
  <c r="J162" i="13"/>
  <c r="J157" i="13"/>
  <c r="J168" i="13"/>
  <c r="J79" i="13"/>
  <c r="J251" i="13"/>
  <c r="J203" i="13"/>
  <c r="J178" i="13"/>
  <c r="J128" i="13"/>
  <c r="J89" i="13"/>
  <c r="J194" i="13"/>
  <c r="J35" i="13"/>
  <c r="J163" i="13"/>
  <c r="J40" i="13"/>
  <c r="J37" i="13"/>
  <c r="J83" i="13"/>
  <c r="J70" i="13"/>
  <c r="J118" i="13"/>
  <c r="J142" i="13"/>
  <c r="J206" i="13"/>
  <c r="J144" i="13"/>
  <c r="J95" i="13"/>
  <c r="J97" i="13"/>
  <c r="J214" i="13"/>
  <c r="J258" i="13"/>
  <c r="J113" i="13"/>
  <c r="J256" i="13"/>
  <c r="J243" i="13"/>
  <c r="J227" i="13"/>
  <c r="J24" i="13"/>
  <c r="J48" i="13"/>
  <c r="J34" i="13"/>
  <c r="J54" i="13"/>
  <c r="J188" i="13"/>
  <c r="J87" i="13"/>
  <c r="J174" i="13"/>
  <c r="J241" i="13"/>
  <c r="J221" i="13"/>
  <c r="J78" i="13"/>
  <c r="J139" i="13"/>
  <c r="J183" i="13"/>
  <c r="J56" i="13"/>
  <c r="J115" i="13"/>
  <c r="J102" i="13"/>
  <c r="J156" i="13"/>
  <c r="J130" i="13"/>
  <c r="J16" i="13"/>
  <c r="J20" i="13"/>
  <c r="J172" i="13"/>
  <c r="J201" i="13"/>
  <c r="J100" i="13"/>
  <c r="J98" i="13"/>
  <c r="J196" i="13"/>
  <c r="J190" i="13"/>
  <c r="J248" i="13"/>
  <c r="J137" i="13"/>
  <c r="J68" i="13"/>
  <c r="J15" i="13"/>
  <c r="J161" i="13"/>
  <c r="J106" i="13"/>
  <c r="J181" i="13"/>
  <c r="J47" i="13"/>
  <c r="J21" i="13"/>
  <c r="J222" i="13"/>
  <c r="J88" i="13"/>
  <c r="J6" i="13"/>
  <c r="J179" i="13"/>
  <c r="J230" i="13"/>
  <c r="J93" i="13"/>
  <c r="J57" i="13"/>
  <c r="J143" i="13"/>
  <c r="J53" i="13"/>
  <c r="J202" i="13"/>
  <c r="J153" i="13"/>
  <c r="J198" i="13"/>
  <c r="J61" i="13"/>
  <c r="J8" i="13"/>
  <c r="J216" i="13"/>
  <c r="J99" i="13"/>
  <c r="J192" i="13"/>
  <c r="J215" i="13"/>
  <c r="J170" i="13"/>
  <c r="J133" i="13"/>
  <c r="J158" i="13"/>
  <c r="J134" i="13"/>
  <c r="J36" i="13"/>
  <c r="J72" i="13"/>
  <c r="J160" i="13"/>
  <c r="J41" i="13"/>
  <c r="J42" i="13"/>
  <c r="J109" i="13"/>
  <c r="J19" i="13"/>
  <c r="J180" i="13"/>
  <c r="J255" i="13"/>
  <c r="J208" i="13"/>
  <c r="J253" i="13"/>
  <c r="J114" i="13"/>
  <c r="J176" i="13"/>
  <c r="J218" i="13"/>
  <c r="J205" i="13"/>
  <c r="J238" i="13"/>
  <c r="J155" i="13"/>
  <c r="J103" i="13"/>
  <c r="J110" i="13"/>
  <c r="J64" i="13"/>
  <c r="J242" i="13"/>
  <c r="J85" i="13"/>
  <c r="J62" i="13"/>
  <c r="J186" i="13"/>
  <c r="J159" i="13"/>
  <c r="J169" i="13"/>
  <c r="J135" i="13"/>
  <c r="J182" i="13"/>
  <c r="J91" i="13"/>
  <c r="J246" i="13"/>
  <c r="J4" i="13"/>
  <c r="J117" i="13"/>
  <c r="J73" i="13"/>
  <c r="J240" i="13"/>
  <c r="J94" i="13"/>
  <c r="J187" i="13"/>
  <c r="J104" i="13"/>
  <c r="J146" i="13"/>
  <c r="J226" i="13"/>
  <c r="J152" i="13"/>
  <c r="J171" i="13"/>
  <c r="J207" i="13"/>
  <c r="J191" i="13"/>
  <c r="J165" i="13"/>
  <c r="J10" i="13"/>
  <c r="J105" i="13"/>
  <c r="J123" i="13"/>
  <c r="J9" i="13"/>
  <c r="J12" i="13"/>
  <c r="J154" i="13"/>
  <c r="J148" i="13"/>
  <c r="J25" i="13"/>
  <c r="J92" i="13"/>
  <c r="J29" i="13"/>
  <c r="J32" i="13"/>
  <c r="J23" i="13"/>
  <c r="J46" i="13"/>
  <c r="J60" i="13"/>
  <c r="J141" i="13"/>
  <c r="J138" i="13"/>
  <c r="J136" i="13"/>
  <c r="J119" i="13"/>
  <c r="J120" i="13"/>
  <c r="J212" i="13"/>
  <c r="J197" i="13"/>
  <c r="J84" i="13"/>
  <c r="J74" i="13"/>
  <c r="J65" i="13"/>
  <c r="J239" i="13"/>
  <c r="J45" i="13"/>
  <c r="J177" i="13"/>
  <c r="J223" i="13"/>
  <c r="J116" i="13"/>
  <c r="J121" i="13"/>
  <c r="J245" i="13"/>
  <c r="AC145" i="7"/>
  <c r="AC144" i="7"/>
  <c r="R9" i="11"/>
  <c r="C9" i="11"/>
  <c r="D9" i="11" s="1"/>
  <c r="AC146"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Nathan</author>
  </authors>
  <commentList>
    <comment ref="X1" authorId="0" shapeId="0" xr:uid="{224E7F3B-E4E4-4E99-973A-F62B6F525D01}">
      <text>
        <r>
          <rPr>
            <b/>
            <sz val="9"/>
            <color indexed="81"/>
            <rFont val="Tahoma"/>
            <family val="2"/>
          </rPr>
          <t>Nathan:</t>
        </r>
        <r>
          <rPr>
            <sz val="9"/>
            <color indexed="81"/>
            <rFont val="Tahoma"/>
            <family val="2"/>
          </rPr>
          <t xml:space="preserve">
CAGR Helper Column 1 
</t>
        </r>
      </text>
    </comment>
    <comment ref="AD1" authorId="0" shapeId="0" xr:uid="{FCF37A4D-620C-4A24-8EA4-D2778F956E9E}">
      <text>
        <r>
          <rPr>
            <b/>
            <sz val="9"/>
            <color indexed="81"/>
            <rFont val="Tahoma"/>
            <family val="2"/>
          </rPr>
          <t>Nathan:</t>
        </r>
        <r>
          <rPr>
            <sz val="9"/>
            <color indexed="81"/>
            <rFont val="Tahoma"/>
            <family val="2"/>
          </rPr>
          <t xml:space="preserve">
Using Python to generate quintiles 
</t>
        </r>
      </text>
    </comment>
    <comment ref="B3" authorId="0" shapeId="0" xr:uid="{6C955BC5-6720-4E6F-AFB5-27F5D05B3A3D}">
      <text>
        <r>
          <rPr>
            <b/>
            <sz val="9"/>
            <color indexed="81"/>
            <rFont val="Tahoma"/>
            <family val="2"/>
          </rPr>
          <t>Nathan:</t>
        </r>
        <r>
          <rPr>
            <sz val="9"/>
            <color indexed="81"/>
            <rFont val="Tahoma"/>
            <family val="2"/>
          </rPr>
          <t xml:space="preserve">
To clearly average all scores throughout the categories. Consider that some countries have misconstured values such as Austria and Belgium which were labeled as 4.1 rated LPI.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Nathan</author>
  </authors>
  <commentList>
    <comment ref="B17" authorId="0" shapeId="0" xr:uid="{C6DA2F90-CA7C-40B0-BBB1-D7956EDA3866}">
      <text>
        <r>
          <rPr>
            <b/>
            <sz val="9"/>
            <color indexed="81"/>
            <rFont val="Tahoma"/>
            <family val="2"/>
          </rPr>
          <t>Nathan:</t>
        </r>
        <r>
          <rPr>
            <sz val="9"/>
            <color indexed="81"/>
            <rFont val="Tahoma"/>
            <family val="2"/>
          </rPr>
          <t xml:space="preserve">
Python pandas, Cursor AI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41">
    <bk>
      <extLst>
        <ext uri="{3e2802c4-a4d2-4d8b-9148-e3be6c30e623}">
          <xlrd:rvb i="0"/>
        </ext>
      </extLst>
    </bk>
    <bk>
      <extLst>
        <ext uri="{3e2802c4-a4d2-4d8b-9148-e3be6c30e623}">
          <xlrd:rvb i="15"/>
        </ext>
      </extLst>
    </bk>
    <bk>
      <extLst>
        <ext uri="{3e2802c4-a4d2-4d8b-9148-e3be6c30e623}">
          <xlrd:rvb i="38"/>
        </ext>
      </extLst>
    </bk>
    <bk>
      <extLst>
        <ext uri="{3e2802c4-a4d2-4d8b-9148-e3be6c30e623}">
          <xlrd:rvb i="53"/>
        </ext>
      </extLst>
    </bk>
    <bk>
      <extLst>
        <ext uri="{3e2802c4-a4d2-4d8b-9148-e3be6c30e623}">
          <xlrd:rvb i="103"/>
        </ext>
      </extLst>
    </bk>
    <bk>
      <extLst>
        <ext uri="{3e2802c4-a4d2-4d8b-9148-e3be6c30e623}">
          <xlrd:rvb i="118"/>
        </ext>
      </extLst>
    </bk>
    <bk>
      <extLst>
        <ext uri="{3e2802c4-a4d2-4d8b-9148-e3be6c30e623}">
          <xlrd:rvb i="154"/>
        </ext>
      </extLst>
    </bk>
    <bk>
      <extLst>
        <ext uri="{3e2802c4-a4d2-4d8b-9148-e3be6c30e623}">
          <xlrd:rvb i="169"/>
        </ext>
      </extLst>
    </bk>
    <bk>
      <extLst>
        <ext uri="{3e2802c4-a4d2-4d8b-9148-e3be6c30e623}">
          <xlrd:rvb i="215"/>
        </ext>
      </extLst>
    </bk>
    <bk>
      <extLst>
        <ext uri="{3e2802c4-a4d2-4d8b-9148-e3be6c30e623}">
          <xlrd:rvb i="230"/>
        </ext>
      </extLst>
    </bk>
    <bk>
      <extLst>
        <ext uri="{3e2802c4-a4d2-4d8b-9148-e3be6c30e623}">
          <xlrd:rvb i="275"/>
        </ext>
      </extLst>
    </bk>
    <bk>
      <extLst>
        <ext uri="{3e2802c4-a4d2-4d8b-9148-e3be6c30e623}">
          <xlrd:rvb i="289"/>
        </ext>
      </extLst>
    </bk>
    <bk>
      <extLst>
        <ext uri="{3e2802c4-a4d2-4d8b-9148-e3be6c30e623}">
          <xlrd:rvb i="349"/>
        </ext>
      </extLst>
    </bk>
    <bk>
      <extLst>
        <ext uri="{3e2802c4-a4d2-4d8b-9148-e3be6c30e623}">
          <xlrd:rvb i="362"/>
        </ext>
      </extLst>
    </bk>
    <bk>
      <extLst>
        <ext uri="{3e2802c4-a4d2-4d8b-9148-e3be6c30e623}">
          <xlrd:rvb i="399"/>
        </ext>
      </extLst>
    </bk>
    <bk>
      <extLst>
        <ext uri="{3e2802c4-a4d2-4d8b-9148-e3be6c30e623}">
          <xlrd:rvb i="414"/>
        </ext>
      </extLst>
    </bk>
    <bk>
      <extLst>
        <ext uri="{3e2802c4-a4d2-4d8b-9148-e3be6c30e623}">
          <xlrd:rvb i="446"/>
        </ext>
      </extLst>
    </bk>
    <bk>
      <extLst>
        <ext uri="{3e2802c4-a4d2-4d8b-9148-e3be6c30e623}">
          <xlrd:rvb i="461"/>
        </ext>
      </extLst>
    </bk>
    <bk>
      <extLst>
        <ext uri="{3e2802c4-a4d2-4d8b-9148-e3be6c30e623}">
          <xlrd:rvb i="505"/>
        </ext>
      </extLst>
    </bk>
    <bk>
      <extLst>
        <ext uri="{3e2802c4-a4d2-4d8b-9148-e3be6c30e623}">
          <xlrd:rvb i="518"/>
        </ext>
      </extLst>
    </bk>
    <bk>
      <extLst>
        <ext uri="{3e2802c4-a4d2-4d8b-9148-e3be6c30e623}">
          <xlrd:rvb i="553"/>
        </ext>
      </extLst>
    </bk>
    <bk>
      <extLst>
        <ext uri="{3e2802c4-a4d2-4d8b-9148-e3be6c30e623}">
          <xlrd:rvb i="568"/>
        </ext>
      </extLst>
    </bk>
    <bk>
      <extLst>
        <ext uri="{3e2802c4-a4d2-4d8b-9148-e3be6c30e623}">
          <xlrd:rvb i="615"/>
        </ext>
      </extLst>
    </bk>
    <bk>
      <extLst>
        <ext uri="{3e2802c4-a4d2-4d8b-9148-e3be6c30e623}">
          <xlrd:rvb i="630"/>
        </ext>
      </extLst>
    </bk>
    <bk>
      <extLst>
        <ext uri="{3e2802c4-a4d2-4d8b-9148-e3be6c30e623}">
          <xlrd:rvb i="665"/>
        </ext>
      </extLst>
    </bk>
    <bk>
      <extLst>
        <ext uri="{3e2802c4-a4d2-4d8b-9148-e3be6c30e623}">
          <xlrd:rvb i="679"/>
        </ext>
      </extLst>
    </bk>
    <bk>
      <extLst>
        <ext uri="{3e2802c4-a4d2-4d8b-9148-e3be6c30e623}">
          <xlrd:rvb i="733"/>
        </ext>
      </extLst>
    </bk>
    <bk>
      <extLst>
        <ext uri="{3e2802c4-a4d2-4d8b-9148-e3be6c30e623}">
          <xlrd:rvb i="748"/>
        </ext>
      </extLst>
    </bk>
    <bk>
      <extLst>
        <ext uri="{3e2802c4-a4d2-4d8b-9148-e3be6c30e623}">
          <xlrd:rvb i="821"/>
        </ext>
      </extLst>
    </bk>
    <bk>
      <extLst>
        <ext uri="{3e2802c4-a4d2-4d8b-9148-e3be6c30e623}">
          <xlrd:rvb i="836"/>
        </ext>
      </extLst>
    </bk>
    <bk>
      <extLst>
        <ext uri="{3e2802c4-a4d2-4d8b-9148-e3be6c30e623}">
          <xlrd:rvb i="882"/>
        </ext>
      </extLst>
    </bk>
    <bk>
      <extLst>
        <ext uri="{3e2802c4-a4d2-4d8b-9148-e3be6c30e623}">
          <xlrd:rvb i="886"/>
        </ext>
      </extLst>
    </bk>
    <bk>
      <extLst>
        <ext uri="{3e2802c4-a4d2-4d8b-9148-e3be6c30e623}">
          <xlrd:rvb i="905"/>
        </ext>
      </extLst>
    </bk>
    <bk>
      <extLst>
        <ext uri="{3e2802c4-a4d2-4d8b-9148-e3be6c30e623}">
          <xlrd:rvb i="920"/>
        </ext>
      </extLst>
    </bk>
    <bk>
      <extLst>
        <ext uri="{3e2802c4-a4d2-4d8b-9148-e3be6c30e623}">
          <xlrd:rvb i="967"/>
        </ext>
      </extLst>
    </bk>
    <bk>
      <extLst>
        <ext uri="{3e2802c4-a4d2-4d8b-9148-e3be6c30e623}">
          <xlrd:rvb i="981"/>
        </ext>
      </extLst>
    </bk>
    <bk>
      <extLst>
        <ext uri="{3e2802c4-a4d2-4d8b-9148-e3be6c30e623}">
          <xlrd:rvb i="1069"/>
        </ext>
      </extLst>
    </bk>
    <bk>
      <extLst>
        <ext uri="{3e2802c4-a4d2-4d8b-9148-e3be6c30e623}">
          <xlrd:rvb i="1084"/>
        </ext>
      </extLst>
    </bk>
    <bk>
      <extLst>
        <ext uri="{3e2802c4-a4d2-4d8b-9148-e3be6c30e623}">
          <xlrd:rvb i="1129"/>
        </ext>
      </extLst>
    </bk>
    <bk>
      <extLst>
        <ext uri="{3e2802c4-a4d2-4d8b-9148-e3be6c30e623}">
          <xlrd:rvb i="1144"/>
        </ext>
      </extLst>
    </bk>
    <bk>
      <extLst>
        <ext uri="{3e2802c4-a4d2-4d8b-9148-e3be6c30e623}">
          <xlrd:rvb i="1207"/>
        </ext>
      </extLst>
    </bk>
    <bk>
      <extLst>
        <ext uri="{3e2802c4-a4d2-4d8b-9148-e3be6c30e623}">
          <xlrd:rvb i="1222"/>
        </ext>
      </extLst>
    </bk>
    <bk>
      <extLst>
        <ext uri="{3e2802c4-a4d2-4d8b-9148-e3be6c30e623}">
          <xlrd:rvb i="1259"/>
        </ext>
      </extLst>
    </bk>
    <bk>
      <extLst>
        <ext uri="{3e2802c4-a4d2-4d8b-9148-e3be6c30e623}">
          <xlrd:rvb i="1274"/>
        </ext>
      </extLst>
    </bk>
    <bk>
      <extLst>
        <ext uri="{3e2802c4-a4d2-4d8b-9148-e3be6c30e623}">
          <xlrd:rvb i="1320"/>
        </ext>
      </extLst>
    </bk>
    <bk>
      <extLst>
        <ext uri="{3e2802c4-a4d2-4d8b-9148-e3be6c30e623}">
          <xlrd:rvb i="1334"/>
        </ext>
      </extLst>
    </bk>
    <bk>
      <extLst>
        <ext uri="{3e2802c4-a4d2-4d8b-9148-e3be6c30e623}">
          <xlrd:rvb i="1374"/>
        </ext>
      </extLst>
    </bk>
    <bk>
      <extLst>
        <ext uri="{3e2802c4-a4d2-4d8b-9148-e3be6c30e623}">
          <xlrd:rvb i="1389"/>
        </ext>
      </extLst>
    </bk>
    <bk>
      <extLst>
        <ext uri="{3e2802c4-a4d2-4d8b-9148-e3be6c30e623}">
          <xlrd:rvb i="1429"/>
        </ext>
      </extLst>
    </bk>
    <bk>
      <extLst>
        <ext uri="{3e2802c4-a4d2-4d8b-9148-e3be6c30e623}">
          <xlrd:rvb i="1444"/>
        </ext>
      </extLst>
    </bk>
    <bk>
      <extLst>
        <ext uri="{3e2802c4-a4d2-4d8b-9148-e3be6c30e623}">
          <xlrd:rvb i="1474"/>
        </ext>
      </extLst>
    </bk>
    <bk>
      <extLst>
        <ext uri="{3e2802c4-a4d2-4d8b-9148-e3be6c30e623}">
          <xlrd:rvb i="1487"/>
        </ext>
      </extLst>
    </bk>
    <bk>
      <extLst>
        <ext uri="{3e2802c4-a4d2-4d8b-9148-e3be6c30e623}">
          <xlrd:rvb i="1524"/>
        </ext>
      </extLst>
    </bk>
    <bk>
      <extLst>
        <ext uri="{3e2802c4-a4d2-4d8b-9148-e3be6c30e623}">
          <xlrd:rvb i="1539"/>
        </ext>
      </extLst>
    </bk>
    <bk>
      <extLst>
        <ext uri="{3e2802c4-a4d2-4d8b-9148-e3be6c30e623}">
          <xlrd:rvb i="1570"/>
        </ext>
      </extLst>
    </bk>
    <bk>
      <extLst>
        <ext uri="{3e2802c4-a4d2-4d8b-9148-e3be6c30e623}">
          <xlrd:rvb i="1585"/>
        </ext>
      </extLst>
    </bk>
    <bk>
      <extLst>
        <ext uri="{3e2802c4-a4d2-4d8b-9148-e3be6c30e623}">
          <xlrd:rvb i="1639"/>
        </ext>
      </extLst>
    </bk>
    <bk>
      <extLst>
        <ext uri="{3e2802c4-a4d2-4d8b-9148-e3be6c30e623}">
          <xlrd:rvb i="1654"/>
        </ext>
      </extLst>
    </bk>
    <bk>
      <extLst>
        <ext uri="{3e2802c4-a4d2-4d8b-9148-e3be6c30e623}">
          <xlrd:rvb i="1688"/>
        </ext>
      </extLst>
    </bk>
    <bk>
      <extLst>
        <ext uri="{3e2802c4-a4d2-4d8b-9148-e3be6c30e623}">
          <xlrd:rvb i="1702"/>
        </ext>
      </extLst>
    </bk>
    <bk>
      <extLst>
        <ext uri="{3e2802c4-a4d2-4d8b-9148-e3be6c30e623}">
          <xlrd:rvb i="1739"/>
        </ext>
      </extLst>
    </bk>
    <bk>
      <extLst>
        <ext uri="{3e2802c4-a4d2-4d8b-9148-e3be6c30e623}">
          <xlrd:rvb i="1754"/>
        </ext>
      </extLst>
    </bk>
    <bk>
      <extLst>
        <ext uri="{3e2802c4-a4d2-4d8b-9148-e3be6c30e623}">
          <xlrd:rvb i="1797"/>
        </ext>
      </extLst>
    </bk>
    <bk>
      <extLst>
        <ext uri="{3e2802c4-a4d2-4d8b-9148-e3be6c30e623}">
          <xlrd:rvb i="1810"/>
        </ext>
      </extLst>
    </bk>
    <bk>
      <extLst>
        <ext uri="{3e2802c4-a4d2-4d8b-9148-e3be6c30e623}">
          <xlrd:rvb i="1847"/>
        </ext>
      </extLst>
    </bk>
    <bk>
      <extLst>
        <ext uri="{3e2802c4-a4d2-4d8b-9148-e3be6c30e623}">
          <xlrd:rvb i="1862"/>
        </ext>
      </extLst>
    </bk>
    <bk>
      <extLst>
        <ext uri="{3e2802c4-a4d2-4d8b-9148-e3be6c30e623}">
          <xlrd:rvb i="1903"/>
        </ext>
      </extLst>
    </bk>
    <bk>
      <extLst>
        <ext uri="{3e2802c4-a4d2-4d8b-9148-e3be6c30e623}">
          <xlrd:rvb i="1918"/>
        </ext>
      </extLst>
    </bk>
    <bk>
      <extLst>
        <ext uri="{3e2802c4-a4d2-4d8b-9148-e3be6c30e623}">
          <xlrd:rvb i="1944"/>
        </ext>
      </extLst>
    </bk>
    <bk>
      <extLst>
        <ext uri="{3e2802c4-a4d2-4d8b-9148-e3be6c30e623}">
          <xlrd:rvb i="1957"/>
        </ext>
      </extLst>
    </bk>
    <bk>
      <extLst>
        <ext uri="{3e2802c4-a4d2-4d8b-9148-e3be6c30e623}">
          <xlrd:rvb i="2074"/>
        </ext>
      </extLst>
    </bk>
    <bk>
      <extLst>
        <ext uri="{3e2802c4-a4d2-4d8b-9148-e3be6c30e623}">
          <xlrd:rvb i="2089"/>
        </ext>
      </extLst>
    </bk>
    <bk>
      <extLst>
        <ext uri="{3e2802c4-a4d2-4d8b-9148-e3be6c30e623}">
          <xlrd:rvb i="2118"/>
        </ext>
      </extLst>
    </bk>
    <bk>
      <extLst>
        <ext uri="{3e2802c4-a4d2-4d8b-9148-e3be6c30e623}">
          <xlrd:rvb i="2132"/>
        </ext>
      </extLst>
    </bk>
    <bk>
      <extLst>
        <ext uri="{3e2802c4-a4d2-4d8b-9148-e3be6c30e623}">
          <xlrd:rvb i="2236"/>
        </ext>
      </extLst>
    </bk>
    <bk>
      <extLst>
        <ext uri="{3e2802c4-a4d2-4d8b-9148-e3be6c30e623}">
          <xlrd:rvb i="2251"/>
        </ext>
      </extLst>
    </bk>
    <bk>
      <extLst>
        <ext uri="{3e2802c4-a4d2-4d8b-9148-e3be6c30e623}">
          <xlrd:rvb i="2315"/>
        </ext>
      </extLst>
    </bk>
    <bk>
      <extLst>
        <ext uri="{3e2802c4-a4d2-4d8b-9148-e3be6c30e623}">
          <xlrd:rvb i="2328"/>
        </ext>
      </extLst>
    </bk>
    <bk>
      <extLst>
        <ext uri="{3e2802c4-a4d2-4d8b-9148-e3be6c30e623}">
          <xlrd:rvb i="2364"/>
        </ext>
      </extLst>
    </bk>
    <bk>
      <extLst>
        <ext uri="{3e2802c4-a4d2-4d8b-9148-e3be6c30e623}">
          <xlrd:rvb i="2378"/>
        </ext>
      </extLst>
    </bk>
    <bk>
      <extLst>
        <ext uri="{3e2802c4-a4d2-4d8b-9148-e3be6c30e623}">
          <xlrd:rvb i="2423"/>
        </ext>
      </extLst>
    </bk>
    <bk>
      <extLst>
        <ext uri="{3e2802c4-a4d2-4d8b-9148-e3be6c30e623}">
          <xlrd:rvb i="2438"/>
        </ext>
      </extLst>
    </bk>
    <bk>
      <extLst>
        <ext uri="{3e2802c4-a4d2-4d8b-9148-e3be6c30e623}">
          <xlrd:rvb i="2473"/>
        </ext>
      </extLst>
    </bk>
    <bk>
      <extLst>
        <ext uri="{3e2802c4-a4d2-4d8b-9148-e3be6c30e623}">
          <xlrd:rvb i="2480"/>
        </ext>
      </extLst>
    </bk>
    <bk>
      <extLst>
        <ext uri="{3e2802c4-a4d2-4d8b-9148-e3be6c30e623}">
          <xlrd:rvb i="2493"/>
        </ext>
      </extLst>
    </bk>
    <bk>
      <extLst>
        <ext uri="{3e2802c4-a4d2-4d8b-9148-e3be6c30e623}">
          <xlrd:rvb i="2506"/>
        </ext>
      </extLst>
    </bk>
    <bk>
      <extLst>
        <ext uri="{3e2802c4-a4d2-4d8b-9148-e3be6c30e623}">
          <xlrd:rvb i="2551"/>
        </ext>
      </extLst>
    </bk>
    <bk>
      <extLst>
        <ext uri="{3e2802c4-a4d2-4d8b-9148-e3be6c30e623}">
          <xlrd:rvb i="2564"/>
        </ext>
      </extLst>
    </bk>
    <bk>
      <extLst>
        <ext uri="{3e2802c4-a4d2-4d8b-9148-e3be6c30e623}">
          <xlrd:rvb i="2596"/>
        </ext>
      </extLst>
    </bk>
    <bk>
      <extLst>
        <ext uri="{3e2802c4-a4d2-4d8b-9148-e3be6c30e623}">
          <xlrd:rvb i="2610"/>
        </ext>
      </extLst>
    </bk>
    <bk>
      <extLst>
        <ext uri="{3e2802c4-a4d2-4d8b-9148-e3be6c30e623}">
          <xlrd:rvb i="2633"/>
        </ext>
      </extLst>
    </bk>
    <bk>
      <extLst>
        <ext uri="{3e2802c4-a4d2-4d8b-9148-e3be6c30e623}">
          <xlrd:rvb i="2647"/>
        </ext>
      </extLst>
    </bk>
    <bk>
      <extLst>
        <ext uri="{3e2802c4-a4d2-4d8b-9148-e3be6c30e623}">
          <xlrd:rvb i="2679"/>
        </ext>
      </extLst>
    </bk>
    <bk>
      <extLst>
        <ext uri="{3e2802c4-a4d2-4d8b-9148-e3be6c30e623}">
          <xlrd:rvb i="2694"/>
        </ext>
      </extLst>
    </bk>
    <bk>
      <extLst>
        <ext uri="{3e2802c4-a4d2-4d8b-9148-e3be6c30e623}">
          <xlrd:rvb i="2729"/>
        </ext>
      </extLst>
    </bk>
    <bk>
      <extLst>
        <ext uri="{3e2802c4-a4d2-4d8b-9148-e3be6c30e623}">
          <xlrd:rvb i="2742"/>
        </ext>
      </extLst>
    </bk>
    <bk>
      <extLst>
        <ext uri="{3e2802c4-a4d2-4d8b-9148-e3be6c30e623}">
          <xlrd:rvb i="2776"/>
        </ext>
      </extLst>
    </bk>
    <bk>
      <extLst>
        <ext uri="{3e2802c4-a4d2-4d8b-9148-e3be6c30e623}">
          <xlrd:rvb i="2789"/>
        </ext>
      </extLst>
    </bk>
    <bk>
      <extLst>
        <ext uri="{3e2802c4-a4d2-4d8b-9148-e3be6c30e623}">
          <xlrd:rvb i="2941"/>
        </ext>
      </extLst>
    </bk>
    <bk>
      <extLst>
        <ext uri="{3e2802c4-a4d2-4d8b-9148-e3be6c30e623}">
          <xlrd:rvb i="2956"/>
        </ext>
      </extLst>
    </bk>
    <bk>
      <extLst>
        <ext uri="{3e2802c4-a4d2-4d8b-9148-e3be6c30e623}">
          <xlrd:rvb i="3045"/>
        </ext>
      </extLst>
    </bk>
    <bk>
      <extLst>
        <ext uri="{3e2802c4-a4d2-4d8b-9148-e3be6c30e623}">
          <xlrd:rvb i="3059"/>
        </ext>
      </extLst>
    </bk>
    <bk>
      <extLst>
        <ext uri="{3e2802c4-a4d2-4d8b-9148-e3be6c30e623}">
          <xlrd:rvb i="3115"/>
        </ext>
      </extLst>
    </bk>
    <bk>
      <extLst>
        <ext uri="{3e2802c4-a4d2-4d8b-9148-e3be6c30e623}">
          <xlrd:rvb i="3129"/>
        </ext>
      </extLst>
    </bk>
    <bk>
      <extLst>
        <ext uri="{3e2802c4-a4d2-4d8b-9148-e3be6c30e623}">
          <xlrd:rvb i="3184"/>
        </ext>
      </extLst>
    </bk>
    <bk>
      <extLst>
        <ext uri="{3e2802c4-a4d2-4d8b-9148-e3be6c30e623}">
          <xlrd:rvb i="3198"/>
        </ext>
      </extLst>
    </bk>
    <bk>
      <extLst>
        <ext uri="{3e2802c4-a4d2-4d8b-9148-e3be6c30e623}">
          <xlrd:rvb i="3226"/>
        </ext>
      </extLst>
    </bk>
    <bk>
      <extLst>
        <ext uri="{3e2802c4-a4d2-4d8b-9148-e3be6c30e623}">
          <xlrd:rvb i="3241"/>
        </ext>
      </extLst>
    </bk>
    <bk>
      <extLst>
        <ext uri="{3e2802c4-a4d2-4d8b-9148-e3be6c30e623}">
          <xlrd:rvb i="3285"/>
        </ext>
      </extLst>
    </bk>
    <bk>
      <extLst>
        <ext uri="{3e2802c4-a4d2-4d8b-9148-e3be6c30e623}">
          <xlrd:rvb i="3299"/>
        </ext>
      </extLst>
    </bk>
    <bk>
      <extLst>
        <ext uri="{3e2802c4-a4d2-4d8b-9148-e3be6c30e623}">
          <xlrd:rvb i="3325"/>
        </ext>
      </extLst>
    </bk>
    <bk>
      <extLst>
        <ext uri="{3e2802c4-a4d2-4d8b-9148-e3be6c30e623}">
          <xlrd:rvb i="3337"/>
        </ext>
      </extLst>
    </bk>
    <bk>
      <extLst>
        <ext uri="{3e2802c4-a4d2-4d8b-9148-e3be6c30e623}">
          <xlrd:rvb i="3404"/>
        </ext>
      </extLst>
    </bk>
    <bk>
      <extLst>
        <ext uri="{3e2802c4-a4d2-4d8b-9148-e3be6c30e623}">
          <xlrd:rvb i="3417"/>
        </ext>
      </extLst>
    </bk>
    <bk>
      <extLst>
        <ext uri="{3e2802c4-a4d2-4d8b-9148-e3be6c30e623}">
          <xlrd:rvb i="3455"/>
        </ext>
      </extLst>
    </bk>
    <bk>
      <extLst>
        <ext uri="{3e2802c4-a4d2-4d8b-9148-e3be6c30e623}">
          <xlrd:rvb i="3469"/>
        </ext>
      </extLst>
    </bk>
    <bk>
      <extLst>
        <ext uri="{3e2802c4-a4d2-4d8b-9148-e3be6c30e623}">
          <xlrd:rvb i="3521"/>
        </ext>
      </extLst>
    </bk>
    <bk>
      <extLst>
        <ext uri="{3e2802c4-a4d2-4d8b-9148-e3be6c30e623}">
          <xlrd:rvb i="3525"/>
        </ext>
      </extLst>
    </bk>
    <bk>
      <extLst>
        <ext uri="{3e2802c4-a4d2-4d8b-9148-e3be6c30e623}">
          <xlrd:rvb i="3612"/>
        </ext>
      </extLst>
    </bk>
    <bk>
      <extLst>
        <ext uri="{3e2802c4-a4d2-4d8b-9148-e3be6c30e623}">
          <xlrd:rvb i="3627"/>
        </ext>
      </extLst>
    </bk>
    <bk>
      <extLst>
        <ext uri="{3e2802c4-a4d2-4d8b-9148-e3be6c30e623}">
          <xlrd:rvb i="3667"/>
        </ext>
      </extLst>
    </bk>
    <bk>
      <extLst>
        <ext uri="{3e2802c4-a4d2-4d8b-9148-e3be6c30e623}">
          <xlrd:rvb i="3682"/>
        </ext>
      </extLst>
    </bk>
    <bk>
      <extLst>
        <ext uri="{3e2802c4-a4d2-4d8b-9148-e3be6c30e623}">
          <xlrd:rvb i="3706"/>
        </ext>
      </extLst>
    </bk>
    <bk>
      <extLst>
        <ext uri="{3e2802c4-a4d2-4d8b-9148-e3be6c30e623}">
          <xlrd:rvb i="3721"/>
        </ext>
      </extLst>
    </bk>
    <bk>
      <extLst>
        <ext uri="{3e2802c4-a4d2-4d8b-9148-e3be6c30e623}">
          <xlrd:rvb i="3762"/>
        </ext>
      </extLst>
    </bk>
    <bk>
      <extLst>
        <ext uri="{3e2802c4-a4d2-4d8b-9148-e3be6c30e623}">
          <xlrd:rvb i="3777"/>
        </ext>
      </extLst>
    </bk>
    <bk>
      <extLst>
        <ext uri="{3e2802c4-a4d2-4d8b-9148-e3be6c30e623}">
          <xlrd:rvb i="3839"/>
        </ext>
      </extLst>
    </bk>
    <bk>
      <extLst>
        <ext uri="{3e2802c4-a4d2-4d8b-9148-e3be6c30e623}">
          <xlrd:rvb i="3854"/>
        </ext>
      </extLst>
    </bk>
    <bk>
      <extLst>
        <ext uri="{3e2802c4-a4d2-4d8b-9148-e3be6c30e623}">
          <xlrd:rvb i="3907"/>
        </ext>
      </extLst>
    </bk>
    <bk>
      <extLst>
        <ext uri="{3e2802c4-a4d2-4d8b-9148-e3be6c30e623}">
          <xlrd:rvb i="3921"/>
        </ext>
      </extLst>
    </bk>
    <bk>
      <extLst>
        <ext uri="{3e2802c4-a4d2-4d8b-9148-e3be6c30e623}">
          <xlrd:rvb i="3968"/>
        </ext>
      </extLst>
    </bk>
    <bk>
      <extLst>
        <ext uri="{3e2802c4-a4d2-4d8b-9148-e3be6c30e623}">
          <xlrd:rvb i="3980"/>
        </ext>
      </extLst>
    </bk>
    <bk>
      <extLst>
        <ext uri="{3e2802c4-a4d2-4d8b-9148-e3be6c30e623}">
          <xlrd:rvb i="4007"/>
        </ext>
      </extLst>
    </bk>
    <bk>
      <extLst>
        <ext uri="{3e2802c4-a4d2-4d8b-9148-e3be6c30e623}">
          <xlrd:rvb i="4022"/>
        </ext>
      </extLst>
    </bk>
    <bk>
      <extLst>
        <ext uri="{3e2802c4-a4d2-4d8b-9148-e3be6c30e623}">
          <xlrd:rvb i="4061"/>
        </ext>
      </extLst>
    </bk>
    <bk>
      <extLst>
        <ext uri="{3e2802c4-a4d2-4d8b-9148-e3be6c30e623}">
          <xlrd:rvb i="4076"/>
        </ext>
      </extLst>
    </bk>
    <bk>
      <extLst>
        <ext uri="{3e2802c4-a4d2-4d8b-9148-e3be6c30e623}">
          <xlrd:rvb i="4134"/>
        </ext>
      </extLst>
    </bk>
    <bk>
      <extLst>
        <ext uri="{3e2802c4-a4d2-4d8b-9148-e3be6c30e623}">
          <xlrd:rvb i="4149"/>
        </ext>
      </extLst>
    </bk>
    <bk>
      <extLst>
        <ext uri="{3e2802c4-a4d2-4d8b-9148-e3be6c30e623}">
          <xlrd:rvb i="4183"/>
        </ext>
      </extLst>
    </bk>
    <bk>
      <extLst>
        <ext uri="{3e2802c4-a4d2-4d8b-9148-e3be6c30e623}">
          <xlrd:rvb i="4196"/>
        </ext>
      </extLst>
    </bk>
    <bk>
      <extLst>
        <ext uri="{3e2802c4-a4d2-4d8b-9148-e3be6c30e623}">
          <xlrd:rvb i="4237"/>
        </ext>
      </extLst>
    </bk>
    <bk>
      <extLst>
        <ext uri="{3e2802c4-a4d2-4d8b-9148-e3be6c30e623}">
          <xlrd:rvb i="4251"/>
        </ext>
      </extLst>
    </bk>
    <bk>
      <extLst>
        <ext uri="{3e2802c4-a4d2-4d8b-9148-e3be6c30e623}">
          <xlrd:rvb i="4309"/>
        </ext>
      </extLst>
    </bk>
    <bk>
      <extLst>
        <ext uri="{3e2802c4-a4d2-4d8b-9148-e3be6c30e623}">
          <xlrd:rvb i="4323"/>
        </ext>
      </extLst>
    </bk>
    <bk>
      <extLst>
        <ext uri="{3e2802c4-a4d2-4d8b-9148-e3be6c30e623}">
          <xlrd:rvb i="4364"/>
        </ext>
      </extLst>
    </bk>
    <bk>
      <extLst>
        <ext uri="{3e2802c4-a4d2-4d8b-9148-e3be6c30e623}">
          <xlrd:rvb i="4379"/>
        </ext>
      </extLst>
    </bk>
    <bk>
      <extLst>
        <ext uri="{3e2802c4-a4d2-4d8b-9148-e3be6c30e623}">
          <xlrd:rvb i="4430"/>
        </ext>
      </extLst>
    </bk>
    <bk>
      <extLst>
        <ext uri="{3e2802c4-a4d2-4d8b-9148-e3be6c30e623}">
          <xlrd:rvb i="4431"/>
        </ext>
      </extLst>
    </bk>
    <bk>
      <extLst>
        <ext uri="{3e2802c4-a4d2-4d8b-9148-e3be6c30e623}">
          <xlrd:rvb i="4442"/>
        </ext>
      </extLst>
    </bk>
    <bk>
      <extLst>
        <ext uri="{3e2802c4-a4d2-4d8b-9148-e3be6c30e623}">
          <xlrd:rvb i="4477"/>
        </ext>
      </extLst>
    </bk>
    <bk>
      <extLst>
        <ext uri="{3e2802c4-a4d2-4d8b-9148-e3be6c30e623}">
          <xlrd:rvb i="4492"/>
        </ext>
      </extLst>
    </bk>
    <bk>
      <extLst>
        <ext uri="{3e2802c4-a4d2-4d8b-9148-e3be6c30e623}">
          <xlrd:rvb i="4558"/>
        </ext>
      </extLst>
    </bk>
    <bk>
      <extLst>
        <ext uri="{3e2802c4-a4d2-4d8b-9148-e3be6c30e623}">
          <xlrd:rvb i="4573"/>
        </ext>
      </extLst>
    </bk>
    <bk>
      <extLst>
        <ext uri="{3e2802c4-a4d2-4d8b-9148-e3be6c30e623}">
          <xlrd:rvb i="4680"/>
        </ext>
      </extLst>
    </bk>
    <bk>
      <extLst>
        <ext uri="{3e2802c4-a4d2-4d8b-9148-e3be6c30e623}">
          <xlrd:rvb i="4692"/>
        </ext>
      </extLst>
    </bk>
    <bk>
      <extLst>
        <ext uri="{3e2802c4-a4d2-4d8b-9148-e3be6c30e623}">
          <xlrd:rvb i="4729"/>
        </ext>
      </extLst>
    </bk>
    <bk>
      <extLst>
        <ext uri="{3e2802c4-a4d2-4d8b-9148-e3be6c30e623}">
          <xlrd:rvb i="4742"/>
        </ext>
      </extLst>
    </bk>
    <bk>
      <extLst>
        <ext uri="{3e2802c4-a4d2-4d8b-9148-e3be6c30e623}">
          <xlrd:rvb i="4775"/>
        </ext>
      </extLst>
    </bk>
    <bk>
      <extLst>
        <ext uri="{3e2802c4-a4d2-4d8b-9148-e3be6c30e623}">
          <xlrd:rvb i="4790"/>
        </ext>
      </extLst>
    </bk>
    <bk>
      <extLst>
        <ext uri="{3e2802c4-a4d2-4d8b-9148-e3be6c30e623}">
          <xlrd:rvb i="4862"/>
        </ext>
      </extLst>
    </bk>
    <bk>
      <extLst>
        <ext uri="{3e2802c4-a4d2-4d8b-9148-e3be6c30e623}">
          <xlrd:rvb i="4877"/>
        </ext>
      </extLst>
    </bk>
    <bk>
      <extLst>
        <ext uri="{3e2802c4-a4d2-4d8b-9148-e3be6c30e623}">
          <xlrd:rvb i="4909"/>
        </ext>
      </extLst>
    </bk>
    <bk>
      <extLst>
        <ext uri="{3e2802c4-a4d2-4d8b-9148-e3be6c30e623}">
          <xlrd:rvb i="4920"/>
        </ext>
      </extLst>
    </bk>
    <bk>
      <extLst>
        <ext uri="{3e2802c4-a4d2-4d8b-9148-e3be6c30e623}">
          <xlrd:rvb i="4965"/>
        </ext>
      </extLst>
    </bk>
    <bk>
      <extLst>
        <ext uri="{3e2802c4-a4d2-4d8b-9148-e3be6c30e623}">
          <xlrd:rvb i="4978"/>
        </ext>
      </extLst>
    </bk>
    <bk>
      <extLst>
        <ext uri="{3e2802c4-a4d2-4d8b-9148-e3be6c30e623}">
          <xlrd:rvb i="5017"/>
        </ext>
      </extLst>
    </bk>
    <bk>
      <extLst>
        <ext uri="{3e2802c4-a4d2-4d8b-9148-e3be6c30e623}">
          <xlrd:rvb i="5032"/>
        </ext>
      </extLst>
    </bk>
    <bk>
      <extLst>
        <ext uri="{3e2802c4-a4d2-4d8b-9148-e3be6c30e623}">
          <xlrd:rvb i="5066"/>
        </ext>
      </extLst>
    </bk>
    <bk>
      <extLst>
        <ext uri="{3e2802c4-a4d2-4d8b-9148-e3be6c30e623}">
          <xlrd:rvb i="5079"/>
        </ext>
      </extLst>
    </bk>
    <bk>
      <extLst>
        <ext uri="{3e2802c4-a4d2-4d8b-9148-e3be6c30e623}">
          <xlrd:rvb i="5116"/>
        </ext>
      </extLst>
    </bk>
    <bk>
      <extLst>
        <ext uri="{3e2802c4-a4d2-4d8b-9148-e3be6c30e623}">
          <xlrd:rvb i="5127"/>
        </ext>
      </extLst>
    </bk>
    <bk>
      <extLst>
        <ext uri="{3e2802c4-a4d2-4d8b-9148-e3be6c30e623}">
          <xlrd:rvb i="5152"/>
        </ext>
      </extLst>
    </bk>
    <bk>
      <extLst>
        <ext uri="{3e2802c4-a4d2-4d8b-9148-e3be6c30e623}">
          <xlrd:rvb i="5165"/>
        </ext>
      </extLst>
    </bk>
    <bk>
      <extLst>
        <ext uri="{3e2802c4-a4d2-4d8b-9148-e3be6c30e623}">
          <xlrd:rvb i="5188"/>
        </ext>
      </extLst>
    </bk>
    <bk>
      <extLst>
        <ext uri="{3e2802c4-a4d2-4d8b-9148-e3be6c30e623}">
          <xlrd:rvb i="5202"/>
        </ext>
      </extLst>
    </bk>
    <bk>
      <extLst>
        <ext uri="{3e2802c4-a4d2-4d8b-9148-e3be6c30e623}">
          <xlrd:rvb i="5231"/>
        </ext>
      </extLst>
    </bk>
    <bk>
      <extLst>
        <ext uri="{3e2802c4-a4d2-4d8b-9148-e3be6c30e623}">
          <xlrd:rvb i="5243"/>
        </ext>
      </extLst>
    </bk>
    <bk>
      <extLst>
        <ext uri="{3e2802c4-a4d2-4d8b-9148-e3be6c30e623}">
          <xlrd:rvb i="5279"/>
        </ext>
      </extLst>
    </bk>
    <bk>
      <extLst>
        <ext uri="{3e2802c4-a4d2-4d8b-9148-e3be6c30e623}">
          <xlrd:rvb i="5291"/>
        </ext>
      </extLst>
    </bk>
    <bk>
      <extLst>
        <ext uri="{3e2802c4-a4d2-4d8b-9148-e3be6c30e623}">
          <xlrd:rvb i="5344"/>
        </ext>
      </extLst>
    </bk>
    <bk>
      <extLst>
        <ext uri="{3e2802c4-a4d2-4d8b-9148-e3be6c30e623}">
          <xlrd:rvb i="5357"/>
        </ext>
      </extLst>
    </bk>
    <bk>
      <extLst>
        <ext uri="{3e2802c4-a4d2-4d8b-9148-e3be6c30e623}">
          <xlrd:rvb i="5400"/>
        </ext>
      </extLst>
    </bk>
    <bk>
      <extLst>
        <ext uri="{3e2802c4-a4d2-4d8b-9148-e3be6c30e623}">
          <xlrd:rvb i="5414"/>
        </ext>
      </extLst>
    </bk>
    <bk>
      <extLst>
        <ext uri="{3e2802c4-a4d2-4d8b-9148-e3be6c30e623}">
          <xlrd:rvb i="5453"/>
        </ext>
      </extLst>
    </bk>
    <bk>
      <extLst>
        <ext uri="{3e2802c4-a4d2-4d8b-9148-e3be6c30e623}">
          <xlrd:rvb i="5467"/>
        </ext>
      </extLst>
    </bk>
    <bk>
      <extLst>
        <ext uri="{3e2802c4-a4d2-4d8b-9148-e3be6c30e623}">
          <xlrd:rvb i="5493"/>
        </ext>
      </extLst>
    </bk>
    <bk>
      <extLst>
        <ext uri="{3e2802c4-a4d2-4d8b-9148-e3be6c30e623}">
          <xlrd:rvb i="5506"/>
        </ext>
      </extLst>
    </bk>
    <bk>
      <extLst>
        <ext uri="{3e2802c4-a4d2-4d8b-9148-e3be6c30e623}">
          <xlrd:rvb i="5534"/>
        </ext>
      </extLst>
    </bk>
    <bk>
      <extLst>
        <ext uri="{3e2802c4-a4d2-4d8b-9148-e3be6c30e623}">
          <xlrd:rvb i="5547"/>
        </ext>
      </extLst>
    </bk>
    <bk>
      <extLst>
        <ext uri="{3e2802c4-a4d2-4d8b-9148-e3be6c30e623}">
          <xlrd:rvb i="5585"/>
        </ext>
      </extLst>
    </bk>
    <bk>
      <extLst>
        <ext uri="{3e2802c4-a4d2-4d8b-9148-e3be6c30e623}">
          <xlrd:rvb i="5600"/>
        </ext>
      </extLst>
    </bk>
    <bk>
      <extLst>
        <ext uri="{3e2802c4-a4d2-4d8b-9148-e3be6c30e623}">
          <xlrd:rvb i="5633"/>
        </ext>
      </extLst>
    </bk>
    <bk>
      <extLst>
        <ext uri="{3e2802c4-a4d2-4d8b-9148-e3be6c30e623}">
          <xlrd:rvb i="5647"/>
        </ext>
      </extLst>
    </bk>
    <bk>
      <extLst>
        <ext uri="{3e2802c4-a4d2-4d8b-9148-e3be6c30e623}">
          <xlrd:rvb i="5680"/>
        </ext>
      </extLst>
    </bk>
    <bk>
      <extLst>
        <ext uri="{3e2802c4-a4d2-4d8b-9148-e3be6c30e623}">
          <xlrd:rvb i="5693"/>
        </ext>
      </extLst>
    </bk>
    <bk>
      <extLst>
        <ext uri="{3e2802c4-a4d2-4d8b-9148-e3be6c30e623}">
          <xlrd:rvb i="5735"/>
        </ext>
      </extLst>
    </bk>
    <bk>
      <extLst>
        <ext uri="{3e2802c4-a4d2-4d8b-9148-e3be6c30e623}">
          <xlrd:rvb i="5748"/>
        </ext>
      </extLst>
    </bk>
    <bk>
      <extLst>
        <ext uri="{3e2802c4-a4d2-4d8b-9148-e3be6c30e623}">
          <xlrd:rvb i="5781"/>
        </ext>
      </extLst>
    </bk>
    <bk>
      <extLst>
        <ext uri="{3e2802c4-a4d2-4d8b-9148-e3be6c30e623}">
          <xlrd:rvb i="5792"/>
        </ext>
      </extLst>
    </bk>
    <bk>
      <extLst>
        <ext uri="{3e2802c4-a4d2-4d8b-9148-e3be6c30e623}">
          <xlrd:rvb i="5826"/>
        </ext>
      </extLst>
    </bk>
    <bk>
      <extLst>
        <ext uri="{3e2802c4-a4d2-4d8b-9148-e3be6c30e623}">
          <xlrd:rvb i="5841"/>
        </ext>
      </extLst>
    </bk>
    <bk>
      <extLst>
        <ext uri="{3e2802c4-a4d2-4d8b-9148-e3be6c30e623}">
          <xlrd:rvb i="5883"/>
        </ext>
      </extLst>
    </bk>
    <bk>
      <extLst>
        <ext uri="{3e2802c4-a4d2-4d8b-9148-e3be6c30e623}">
          <xlrd:rvb i="5895"/>
        </ext>
      </extLst>
    </bk>
    <bk>
      <extLst>
        <ext uri="{3e2802c4-a4d2-4d8b-9148-e3be6c30e623}">
          <xlrd:rvb i="5939"/>
        </ext>
      </extLst>
    </bk>
    <bk>
      <extLst>
        <ext uri="{3e2802c4-a4d2-4d8b-9148-e3be6c30e623}">
          <xlrd:rvb i="5950"/>
        </ext>
      </extLst>
    </bk>
    <bk>
      <extLst>
        <ext uri="{3e2802c4-a4d2-4d8b-9148-e3be6c30e623}">
          <xlrd:rvb i="5993"/>
        </ext>
      </extLst>
    </bk>
    <bk>
      <extLst>
        <ext uri="{3e2802c4-a4d2-4d8b-9148-e3be6c30e623}">
          <xlrd:rvb i="6007"/>
        </ext>
      </extLst>
    </bk>
    <bk>
      <extLst>
        <ext uri="{3e2802c4-a4d2-4d8b-9148-e3be6c30e623}">
          <xlrd:rvb i="6048"/>
        </ext>
      </extLst>
    </bk>
    <bk>
      <extLst>
        <ext uri="{3e2802c4-a4d2-4d8b-9148-e3be6c30e623}">
          <xlrd:rvb i="6059"/>
        </ext>
      </extLst>
    </bk>
    <bk>
      <extLst>
        <ext uri="{3e2802c4-a4d2-4d8b-9148-e3be6c30e623}">
          <xlrd:rvb i="6097"/>
        </ext>
      </extLst>
    </bk>
    <bk>
      <extLst>
        <ext uri="{3e2802c4-a4d2-4d8b-9148-e3be6c30e623}">
          <xlrd:rvb i="6109"/>
        </ext>
      </extLst>
    </bk>
    <bk>
      <extLst>
        <ext uri="{3e2802c4-a4d2-4d8b-9148-e3be6c30e623}">
          <xlrd:rvb i="6138"/>
        </ext>
      </extLst>
    </bk>
    <bk>
      <extLst>
        <ext uri="{3e2802c4-a4d2-4d8b-9148-e3be6c30e623}">
          <xlrd:rvb i="6150"/>
        </ext>
      </extLst>
    </bk>
    <bk>
      <extLst>
        <ext uri="{3e2802c4-a4d2-4d8b-9148-e3be6c30e623}">
          <xlrd:rvb i="6181"/>
        </ext>
      </extLst>
    </bk>
    <bk>
      <extLst>
        <ext uri="{3e2802c4-a4d2-4d8b-9148-e3be6c30e623}">
          <xlrd:rvb i="6196"/>
        </ext>
      </extLst>
    </bk>
    <bk>
      <extLst>
        <ext uri="{3e2802c4-a4d2-4d8b-9148-e3be6c30e623}">
          <xlrd:rvb i="6251"/>
        </ext>
      </extLst>
    </bk>
    <bk>
      <extLst>
        <ext uri="{3e2802c4-a4d2-4d8b-9148-e3be6c30e623}">
          <xlrd:rvb i="6265"/>
        </ext>
      </extLst>
    </bk>
    <bk>
      <extLst>
        <ext uri="{3e2802c4-a4d2-4d8b-9148-e3be6c30e623}">
          <xlrd:rvb i="6296"/>
        </ext>
      </extLst>
    </bk>
    <bk>
      <extLst>
        <ext uri="{3e2802c4-a4d2-4d8b-9148-e3be6c30e623}">
          <xlrd:rvb i="6307"/>
        </ext>
      </extLst>
    </bk>
    <bk>
      <extLst>
        <ext uri="{3e2802c4-a4d2-4d8b-9148-e3be6c30e623}">
          <xlrd:rvb i="6339"/>
        </ext>
      </extLst>
    </bk>
    <bk>
      <extLst>
        <ext uri="{3e2802c4-a4d2-4d8b-9148-e3be6c30e623}">
          <xlrd:rvb i="6351"/>
        </ext>
      </extLst>
    </bk>
    <bk>
      <extLst>
        <ext uri="{3e2802c4-a4d2-4d8b-9148-e3be6c30e623}">
          <xlrd:rvb i="6384"/>
        </ext>
      </extLst>
    </bk>
    <bk>
      <extLst>
        <ext uri="{3e2802c4-a4d2-4d8b-9148-e3be6c30e623}">
          <xlrd:rvb i="6398"/>
        </ext>
      </extLst>
    </bk>
    <bk>
      <extLst>
        <ext uri="{3e2802c4-a4d2-4d8b-9148-e3be6c30e623}">
          <xlrd:rvb i="6432"/>
        </ext>
      </extLst>
    </bk>
    <bk>
      <extLst>
        <ext uri="{3e2802c4-a4d2-4d8b-9148-e3be6c30e623}">
          <xlrd:rvb i="6447"/>
        </ext>
      </extLst>
    </bk>
    <bk>
      <extLst>
        <ext uri="{3e2802c4-a4d2-4d8b-9148-e3be6c30e623}">
          <xlrd:rvb i="6495"/>
        </ext>
      </extLst>
    </bk>
    <bk>
      <extLst>
        <ext uri="{3e2802c4-a4d2-4d8b-9148-e3be6c30e623}">
          <xlrd:rvb i="6507"/>
        </ext>
      </extLst>
    </bk>
    <bk>
      <extLst>
        <ext uri="{3e2802c4-a4d2-4d8b-9148-e3be6c30e623}">
          <xlrd:rvb i="6544"/>
        </ext>
      </extLst>
    </bk>
    <bk>
      <extLst>
        <ext uri="{3e2802c4-a4d2-4d8b-9148-e3be6c30e623}">
          <xlrd:rvb i="6557"/>
        </ext>
      </extLst>
    </bk>
    <bk>
      <extLst>
        <ext uri="{3e2802c4-a4d2-4d8b-9148-e3be6c30e623}">
          <xlrd:rvb i="6599"/>
        </ext>
      </extLst>
    </bk>
    <bk>
      <extLst>
        <ext uri="{3e2802c4-a4d2-4d8b-9148-e3be6c30e623}">
          <xlrd:rvb i="6613"/>
        </ext>
      </extLst>
    </bk>
    <bk>
      <extLst>
        <ext uri="{3e2802c4-a4d2-4d8b-9148-e3be6c30e623}">
          <xlrd:rvb i="6655"/>
        </ext>
      </extLst>
    </bk>
    <bk>
      <extLst>
        <ext uri="{3e2802c4-a4d2-4d8b-9148-e3be6c30e623}">
          <xlrd:rvb i="6669"/>
        </ext>
      </extLst>
    </bk>
    <bk>
      <extLst>
        <ext uri="{3e2802c4-a4d2-4d8b-9148-e3be6c30e623}">
          <xlrd:rvb i="6703"/>
        </ext>
      </extLst>
    </bk>
    <bk>
      <extLst>
        <ext uri="{3e2802c4-a4d2-4d8b-9148-e3be6c30e623}">
          <xlrd:rvb i="6716"/>
        </ext>
      </extLst>
    </bk>
    <bk>
      <extLst>
        <ext uri="{3e2802c4-a4d2-4d8b-9148-e3be6c30e623}">
          <xlrd:rvb i="6747"/>
        </ext>
      </extLst>
    </bk>
    <bk>
      <extLst>
        <ext uri="{3e2802c4-a4d2-4d8b-9148-e3be6c30e623}">
          <xlrd:rvb i="6757"/>
        </ext>
      </extLst>
    </bk>
    <bk>
      <extLst>
        <ext uri="{3e2802c4-a4d2-4d8b-9148-e3be6c30e623}">
          <xlrd:rvb i="6790"/>
        </ext>
      </extLst>
    </bk>
    <bk>
      <extLst>
        <ext uri="{3e2802c4-a4d2-4d8b-9148-e3be6c30e623}">
          <xlrd:rvb i="6803"/>
        </ext>
      </extLst>
    </bk>
    <bk>
      <extLst>
        <ext uri="{3e2802c4-a4d2-4d8b-9148-e3be6c30e623}">
          <xlrd:rvb i="6861"/>
        </ext>
      </extLst>
    </bk>
    <bk>
      <extLst>
        <ext uri="{3e2802c4-a4d2-4d8b-9148-e3be6c30e623}">
          <xlrd:rvb i="6875"/>
        </ext>
      </extLst>
    </bk>
  </futureMetadata>
  <cellMetadata count="1">
    <bk>
      <rc t="1" v="0"/>
    </bk>
  </cellMetadata>
  <valueMetadata count="24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valueMetadata>
</metadata>
</file>

<file path=xl/sharedStrings.xml><?xml version="1.0" encoding="utf-8"?>
<sst xmlns="http://schemas.openxmlformats.org/spreadsheetml/2006/main" count="2801" uniqueCount="710">
  <si>
    <t>Country</t>
  </si>
  <si>
    <t>Customs</t>
  </si>
  <si>
    <t>Infrastructure</t>
  </si>
  <si>
    <t>Ease of Shipment</t>
  </si>
  <si>
    <t>Logistics Services</t>
  </si>
  <si>
    <t>Ease of Tracking</t>
  </si>
  <si>
    <t>Domestic Logistics Costs</t>
  </si>
  <si>
    <t>Timeliness</t>
  </si>
  <si>
    <t>Score</t>
  </si>
  <si>
    <t>Rank</t>
  </si>
  <si>
    <t>Afghanistan</t>
  </si>
  <si>
    <t>Angola</t>
  </si>
  <si>
    <t>Albania</t>
  </si>
  <si>
    <t>United Arab Emirates</t>
  </si>
  <si>
    <t>Argentina</t>
  </si>
  <si>
    <t>Armenia</t>
  </si>
  <si>
    <t>Australia</t>
  </si>
  <si>
    <t>Austria</t>
  </si>
  <si>
    <t>Azerbaijan</t>
  </si>
  <si>
    <t>Burundi</t>
  </si>
  <si>
    <t>Belgium</t>
  </si>
  <si>
    <t>Benin</t>
  </si>
  <si>
    <t>Burkina Faso</t>
  </si>
  <si>
    <t>Bangladesh</t>
  </si>
  <si>
    <t>Bulgaria</t>
  </si>
  <si>
    <t>Bahrain</t>
  </si>
  <si>
    <t>Bosnia and Herzegovina</t>
  </si>
  <si>
    <t>Belarus</t>
  </si>
  <si>
    <t>Bolivia</t>
  </si>
  <si>
    <t>Brazil</t>
  </si>
  <si>
    <t>Buthan</t>
  </si>
  <si>
    <t>Canada</t>
  </si>
  <si>
    <t>Switzerland</t>
  </si>
  <si>
    <t>Chile</t>
  </si>
  <si>
    <t>China</t>
  </si>
  <si>
    <t>Cameroon</t>
  </si>
  <si>
    <t>Colombia</t>
  </si>
  <si>
    <t>Comoros</t>
  </si>
  <si>
    <t>Costa Rica</t>
  </si>
  <si>
    <t>Cyprus</t>
  </si>
  <si>
    <t>Czech Republic</t>
  </si>
  <si>
    <t>Germany</t>
  </si>
  <si>
    <t>Djibouti</t>
  </si>
  <si>
    <t>Denmark</t>
  </si>
  <si>
    <t>Dominican Republic</t>
  </si>
  <si>
    <t>Algeria</t>
  </si>
  <si>
    <t>Ecuador</t>
  </si>
  <si>
    <t>Egypt</t>
  </si>
  <si>
    <t>Eritrea</t>
  </si>
  <si>
    <t>Spain</t>
  </si>
  <si>
    <t>Estonia</t>
  </si>
  <si>
    <t>Ethiopia</t>
  </si>
  <si>
    <t>Finland</t>
  </si>
  <si>
    <t>France</t>
  </si>
  <si>
    <t>Gabon</t>
  </si>
  <si>
    <t>United Kingdom</t>
  </si>
  <si>
    <t>Ghana</t>
  </si>
  <si>
    <t>Guinea</t>
  </si>
  <si>
    <t>Gambia</t>
  </si>
  <si>
    <t>Guinea-Bissau</t>
  </si>
  <si>
    <t>Greece</t>
  </si>
  <si>
    <t>Guatemala</t>
  </si>
  <si>
    <t>Guyana</t>
  </si>
  <si>
    <t>Hong Kong, China</t>
  </si>
  <si>
    <t>Honduras</t>
  </si>
  <si>
    <t>Croatia</t>
  </si>
  <si>
    <t>Haiti</t>
  </si>
  <si>
    <t>Hungary</t>
  </si>
  <si>
    <t>Indonesia</t>
  </si>
  <si>
    <t>India</t>
  </si>
  <si>
    <t>Ireland</t>
  </si>
  <si>
    <t>Iran</t>
  </si>
  <si>
    <t>Israel</t>
  </si>
  <si>
    <t>Italy</t>
  </si>
  <si>
    <t>Jamaica</t>
  </si>
  <si>
    <t>Jordan</t>
  </si>
  <si>
    <t>Japan</t>
  </si>
  <si>
    <t>Kazakhstan</t>
  </si>
  <si>
    <t>Kenya</t>
  </si>
  <si>
    <t>Kyrgyz Republic</t>
  </si>
  <si>
    <t>Cambodia</t>
  </si>
  <si>
    <t>South Korea</t>
  </si>
  <si>
    <t>Kuwait</t>
  </si>
  <si>
    <t>Laos, PDR</t>
  </si>
  <si>
    <t>Lebanon</t>
  </si>
  <si>
    <t>Liberia</t>
  </si>
  <si>
    <t>Sri Lanka</t>
  </si>
  <si>
    <t>Lesotho</t>
  </si>
  <si>
    <t>Lithuania</t>
  </si>
  <si>
    <t>Luxemburg</t>
  </si>
  <si>
    <t>Latvia</t>
  </si>
  <si>
    <t>Morocco</t>
  </si>
  <si>
    <t>Moldova</t>
  </si>
  <si>
    <t>Madagascar</t>
  </si>
  <si>
    <t>Mexico</t>
  </si>
  <si>
    <t>Macedonia</t>
  </si>
  <si>
    <t>Mali</t>
  </si>
  <si>
    <t>Myanmar</t>
  </si>
  <si>
    <t>Mongolia</t>
  </si>
  <si>
    <t>Mozambique</t>
  </si>
  <si>
    <t>Mauritania</t>
  </si>
  <si>
    <t>Mauritius</t>
  </si>
  <si>
    <t>Malawi</t>
  </si>
  <si>
    <t>Malaysia</t>
  </si>
  <si>
    <t>Namibia</t>
  </si>
  <si>
    <t>Niger</t>
  </si>
  <si>
    <t>Nigeria</t>
  </si>
  <si>
    <t>Nicaragua</t>
  </si>
  <si>
    <t>Netherlands</t>
  </si>
  <si>
    <t>Norway</t>
  </si>
  <si>
    <t>Nepal</t>
  </si>
  <si>
    <t>New Zealand</t>
  </si>
  <si>
    <t>Oman</t>
  </si>
  <si>
    <t>Pakistan</t>
  </si>
  <si>
    <t>Panama</t>
  </si>
  <si>
    <t>Peru</t>
  </si>
  <si>
    <t>Philippines</t>
  </si>
  <si>
    <t>Papua New Guinea</t>
  </si>
  <si>
    <t>Poland</t>
  </si>
  <si>
    <t>Portugal</t>
  </si>
  <si>
    <t>Paraguay</t>
  </si>
  <si>
    <t>Qatar</t>
  </si>
  <si>
    <t>Romania</t>
  </si>
  <si>
    <t>Russian Federation</t>
  </si>
  <si>
    <t>Rwanda</t>
  </si>
  <si>
    <t>Saudi Arabia</t>
  </si>
  <si>
    <t>Sudan</t>
  </si>
  <si>
    <t>Senegal</t>
  </si>
  <si>
    <t>Singapore</t>
  </si>
  <si>
    <t>Solomon Islands</t>
  </si>
  <si>
    <t>Sierra Leone</t>
  </si>
  <si>
    <t>El Salvador</t>
  </si>
  <si>
    <t>Somalia</t>
  </si>
  <si>
    <t>Sao Tome</t>
  </si>
  <si>
    <t>Slovak Republic</t>
  </si>
  <si>
    <t>Slovenia</t>
  </si>
  <si>
    <t>Sweden</t>
  </si>
  <si>
    <t>Syria</t>
  </si>
  <si>
    <t>Chad</t>
  </si>
  <si>
    <t>Togo</t>
  </si>
  <si>
    <t>Thailand</t>
  </si>
  <si>
    <t>Tajikistan</t>
  </si>
  <si>
    <t>Timor-Leste</t>
  </si>
  <si>
    <t>Tunisia</t>
  </si>
  <si>
    <t>Turkey</t>
  </si>
  <si>
    <t>Taiwan, China</t>
  </si>
  <si>
    <t>Tanzania</t>
  </si>
  <si>
    <t>Uganda</t>
  </si>
  <si>
    <t>Ukraine</t>
  </si>
  <si>
    <t>Uruguay</t>
  </si>
  <si>
    <t>United States</t>
  </si>
  <si>
    <t>Uzbekistan</t>
  </si>
  <si>
    <t>Venezuela</t>
  </si>
  <si>
    <t>Vietnam</t>
  </si>
  <si>
    <t>Yemen</t>
  </si>
  <si>
    <t>SerbiaMontenegro</t>
  </si>
  <si>
    <t>South Africa</t>
  </si>
  <si>
    <t>Zambia</t>
  </si>
  <si>
    <t>Zimbabwe</t>
  </si>
  <si>
    <t>International Shipments</t>
  </si>
  <si>
    <t>Quality Logistics Services</t>
  </si>
  <si>
    <t>Tracking and Tracing</t>
  </si>
  <si>
    <t>score</t>
  </si>
  <si>
    <t>rank</t>
  </si>
  <si>
    <t>Luxembourg</t>
  </si>
  <si>
    <t>Taiwan</t>
  </si>
  <si>
    <t>Korea, Rep.</t>
  </si>
  <si>
    <t>Iceland</t>
  </si>
  <si>
    <t>Malta</t>
  </si>
  <si>
    <t>Macedonia, FYR</t>
  </si>
  <si>
    <t>Bahamas, The</t>
  </si>
  <si>
    <t>Syrian Arab Republic</t>
  </si>
  <si>
    <t>Serbia</t>
  </si>
  <si>
    <t>Venezuela, RB</t>
  </si>
  <si>
    <t>Congo, Dem. Rep.</t>
  </si>
  <si>
    <t>Egypt, Arab Rep.</t>
  </si>
  <si>
    <t>Georgia</t>
  </si>
  <si>
    <t>Yemen, Rep.</t>
  </si>
  <si>
    <t>Iran, Islamic Rep.</t>
  </si>
  <si>
    <t>Gambia, The</t>
  </si>
  <si>
    <t>Turkmenistan</t>
  </si>
  <si>
    <t>Congo, Rep.</t>
  </si>
  <si>
    <t>Lao PDR</t>
  </si>
  <si>
    <t>Montenegro</t>
  </si>
  <si>
    <t>Maldives</t>
  </si>
  <si>
    <t>Bhutan</t>
  </si>
  <si>
    <t>Libya</t>
  </si>
  <si>
    <t>Botswana</t>
  </si>
  <si>
    <t>Fiji</t>
  </si>
  <si>
    <t>Iraq</t>
  </si>
  <si>
    <t>Cuba</t>
  </si>
  <si>
    <t xml:space="preserve">Customs </t>
  </si>
  <si>
    <t>International Shipment</t>
  </si>
  <si>
    <t xml:space="preserve">Logistics Competence and Quality </t>
  </si>
  <si>
    <t xml:space="preserve">Tracking and Tracing </t>
  </si>
  <si>
    <t>Hong Kong SAR, China</t>
  </si>
  <si>
    <t>Central African Republic</t>
  </si>
  <si>
    <t>Sco Tomi and Principe</t>
  </si>
  <si>
    <t>International shipments</t>
  </si>
  <si>
    <t>Logistics quality and competence</t>
  </si>
  <si>
    <t>Tracking and tracing</t>
  </si>
  <si>
    <t>Equatorial Guinea</t>
  </si>
  <si>
    <t>overall LPI score</t>
  </si>
  <si>
    <t>lower bound</t>
  </si>
  <si>
    <t>upper bound</t>
  </si>
  <si>
    <t>overall LPI rank</t>
  </si>
  <si>
    <t>% of highest performer</t>
  </si>
  <si>
    <t>Confidence interval</t>
  </si>
  <si>
    <t>Côte d'Ivoire</t>
  </si>
  <si>
    <t>Brunei Darussalam</t>
  </si>
  <si>
    <t>São Tomé and Principe</t>
  </si>
  <si>
    <t>Trinidad and Tobago</t>
  </si>
  <si>
    <t>Congo, Rep,</t>
  </si>
  <si>
    <t>Egypt, Arab Rep,</t>
  </si>
  <si>
    <t>Iran, Islamic Rep,</t>
  </si>
  <si>
    <t>Korea, Rep,</t>
  </si>
  <si>
    <t>Congo, Dem, Rep,</t>
  </si>
  <si>
    <t>Economy</t>
  </si>
  <si>
    <t>LPI Score</t>
  </si>
  <si>
    <t>LPI Grouped Rank</t>
  </si>
  <si>
    <t>Customs Score</t>
  </si>
  <si>
    <t>Customs Grouped Rank</t>
  </si>
  <si>
    <t>Infrastructure Score</t>
  </si>
  <si>
    <t>Infrastructure Grouped Rank</t>
  </si>
  <si>
    <t>International Shipments Score</t>
  </si>
  <si>
    <t>International Shipments Grouped Rank</t>
  </si>
  <si>
    <t>Logistics Competence and Quality Score</t>
  </si>
  <si>
    <t>Logistics Competence and Quality Grouped Rank</t>
  </si>
  <si>
    <t>Timeliness Score</t>
  </si>
  <si>
    <t>Timeliness Grouped Rank</t>
  </si>
  <si>
    <t>Tracking and Tracing Score</t>
  </si>
  <si>
    <t>Tracking and Tracing Grouped Rank</t>
  </si>
  <si>
    <t>TC&lt;rkiye</t>
  </si>
  <si>
    <t>North Macedonia</t>
  </si>
  <si>
    <t>Antigua and Barbuda</t>
  </si>
  <si>
    <t>Grenada</t>
  </si>
  <si>
    <t>Country Name</t>
  </si>
  <si>
    <t>Aruba</t>
  </si>
  <si>
    <t>ABW</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</si>
  <si>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</si>
  <si>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</si>
  <si>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</si>
  <si>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</si>
  <si>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</si>
  <si>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</si>
  <si>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</si>
  <si>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</si>
  <si>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</si>
  <si>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</si>
  <si>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</si>
  <si>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</si>
  <si>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</si>
  <si>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</si>
  <si>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</si>
  <si>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</si>
  <si>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</si>
  <si>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</si>
  <si>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</si>
  <si>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</si>
  <si>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</si>
  <si>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</si>
  <si>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</si>
  <si>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</si>
  <si>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</si>
  <si>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</si>
  <si>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</si>
  <si>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BHS</t>
  </si>
  <si>
    <t>BIH</t>
  </si>
  <si>
    <t>BLR</t>
  </si>
  <si>
    <t>Belize</t>
  </si>
  <si>
    <t>BLZ</t>
  </si>
  <si>
    <t>Bermuda</t>
  </si>
  <si>
    <t>BMU</t>
  </si>
  <si>
    <t>BOL</t>
  </si>
  <si>
    <t>BRA</t>
  </si>
  <si>
    <t>Barbados</t>
  </si>
  <si>
    <t>BRB</t>
  </si>
  <si>
    <t>BRN</t>
  </si>
  <si>
    <t>BTN</t>
  </si>
  <si>
    <t>BWA</t>
  </si>
  <si>
    <t>CAF</t>
  </si>
  <si>
    <t>CAN</t>
  </si>
  <si>
    <t>Central Europe and the Baltics</t>
  </si>
  <si>
    <t>CEB</t>
  </si>
  <si>
    <t>CHE</t>
  </si>
  <si>
    <t>Channel Islands</t>
  </si>
  <si>
    <t>CHI</t>
  </si>
  <si>
    <t>CHL</t>
  </si>
  <si>
    <t>CHN</t>
  </si>
  <si>
    <t>Cote d'Ivoire</t>
  </si>
  <si>
    <t>CIV</t>
  </si>
  <si>
    <t>CMR</t>
  </si>
  <si>
    <t>COD</t>
  </si>
  <si>
    <t>COG</t>
  </si>
  <si>
    <t>COL</t>
  </si>
  <si>
    <t>COM</t>
  </si>
  <si>
    <t>Cabo Verde</t>
  </si>
  <si>
    <t>CPV</t>
  </si>
  <si>
    <t>CRI</t>
  </si>
  <si>
    <t>Caribbean small states</t>
  </si>
  <si>
    <t>CSS</t>
  </si>
  <si>
    <t>CUB</t>
  </si>
  <si>
    <t>Curacao</t>
  </si>
  <si>
    <t>CUW</t>
  </si>
  <si>
    <t>Cayman Islands</t>
  </si>
  <si>
    <t>CYM</t>
  </si>
  <si>
    <t>CYP</t>
  </si>
  <si>
    <t>Czechia</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</si>
  <si>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</si>
  <si>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</si>
  <si>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</si>
  <si>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</si>
  <si>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</si>
  <si>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</si>
  <si>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</si>
  <si>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</si>
  <si>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</si>
  <si>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</si>
  <si>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</si>
  <si>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</si>
  <si>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</si>
  <si>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</si>
  <si>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</si>
  <si>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</si>
  <si>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</si>
  <si>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</si>
  <si>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</si>
  <si>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</si>
  <si>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</si>
  <si>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</si>
  <si>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</si>
  <si>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</si>
  <si>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</si>
  <si>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</si>
  <si>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</si>
  <si>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</si>
  <si>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</si>
  <si>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</si>
  <si>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</si>
  <si>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</si>
  <si>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</si>
  <si>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</si>
  <si>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</si>
  <si>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</si>
  <si>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</si>
  <si>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</si>
  <si>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</si>
  <si>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</si>
  <si>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</si>
  <si>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</si>
  <si>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</si>
  <si>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</si>
  <si>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GMB</t>
  </si>
  <si>
    <t>GNB</t>
  </si>
  <si>
    <t>GNQ</t>
  </si>
  <si>
    <t>GRC</t>
  </si>
  <si>
    <t>GRD</t>
  </si>
  <si>
    <t>Greenland</t>
  </si>
  <si>
    <t>GRL</t>
  </si>
  <si>
    <t>GTM</t>
  </si>
  <si>
    <t>Guam</t>
  </si>
  <si>
    <t>GUM</t>
  </si>
  <si>
    <t>GUY</t>
  </si>
  <si>
    <t>High income</t>
  </si>
  <si>
    <t>HIC</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</si>
  <si>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</si>
  <si>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</si>
  <si>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</si>
  <si>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</si>
  <si>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</si>
  <si>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</si>
  <si>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</si>
  <si>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</si>
  <si>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</si>
  <si>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</si>
  <si>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</si>
  <si>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</si>
  <si>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</si>
  <si>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</si>
  <si>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</si>
  <si>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</si>
  <si>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</si>
  <si>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</si>
  <si>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</si>
  <si>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</si>
  <si>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</si>
  <si>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</si>
  <si>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</si>
  <si>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</si>
  <si>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IRN</t>
  </si>
  <si>
    <t>IRQ</t>
  </si>
  <si>
    <t>ISL</t>
  </si>
  <si>
    <t>ISR</t>
  </si>
  <si>
    <t>ITA</t>
  </si>
  <si>
    <t>JAM</t>
  </si>
  <si>
    <t>JOR</t>
  </si>
  <si>
    <t>JPN</t>
  </si>
  <si>
    <t>KAZ</t>
  </si>
  <si>
    <t>KEN</t>
  </si>
  <si>
    <t>KGZ</t>
  </si>
  <si>
    <t>KHM</t>
  </si>
  <si>
    <t>Kiribati</t>
  </si>
  <si>
    <t>KIR</t>
  </si>
  <si>
    <t>St. Kitts and Nevis</t>
  </si>
  <si>
    <t>KNA</t>
  </si>
  <si>
    <t>KOR</t>
  </si>
  <si>
    <t>KWT</t>
  </si>
  <si>
    <t>Latin America &amp; Caribbean (excluding high income)</t>
  </si>
  <si>
    <t>LAC</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</si>
  <si>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</si>
  <si>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</si>
  <si>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</si>
  <si>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</si>
  <si>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</si>
  <si>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</si>
  <si>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</si>
  <si>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</si>
  <si>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</si>
  <si>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</si>
  <si>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</si>
  <si>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</si>
  <si>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</si>
  <si>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</si>
  <si>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</si>
  <si>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</si>
  <si>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</si>
  <si>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</si>
  <si>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</si>
  <si>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</si>
  <si>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</si>
  <si>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</si>
  <si>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</si>
  <si>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</si>
  <si>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</si>
  <si>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</si>
  <si>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</si>
  <si>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</si>
  <si>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</si>
  <si>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</si>
  <si>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</si>
  <si>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</si>
  <si>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</si>
  <si>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</si>
  <si>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</si>
  <si>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</si>
  <si>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</si>
  <si>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</si>
  <si>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</si>
  <si>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</si>
  <si>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</si>
  <si>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</si>
  <si>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</si>
  <si>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</si>
  <si>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</si>
  <si>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</si>
  <si>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</si>
  <si>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</si>
  <si>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</si>
  <si>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</si>
  <si>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</si>
  <si>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</si>
  <si>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</si>
  <si>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</si>
  <si>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</si>
  <si>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</si>
  <si>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</si>
  <si>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</si>
  <si>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</si>
  <si>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</si>
  <si>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New Caledonia</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</si>
  <si>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</si>
  <si>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</si>
  <si>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</si>
  <si>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</si>
  <si>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</si>
  <si>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</si>
  <si>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</si>
  <si>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</si>
  <si>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</si>
  <si>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</si>
  <si>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</si>
  <si>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</si>
  <si>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</si>
  <si>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</si>
  <si>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</si>
  <si>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</si>
  <si>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</si>
  <si>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</si>
  <si>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</si>
  <si>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</si>
  <si>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</si>
  <si>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</si>
  <si>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</si>
  <si>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</si>
  <si>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</si>
  <si>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Puerto Rico</t>
  </si>
  <si>
    <t>PRI</t>
  </si>
  <si>
    <t>Korea, Dem. People's Rep.</t>
  </si>
  <si>
    <t>PRK</t>
  </si>
  <si>
    <t>PRT</t>
  </si>
  <si>
    <t>PRY</t>
  </si>
  <si>
    <t>West Bank and Gaza</t>
  </si>
  <si>
    <t>PSE</t>
  </si>
  <si>
    <t>Pacific island small states</t>
  </si>
  <si>
    <t>PSS</t>
  </si>
  <si>
    <t>Post-demographic dividend</t>
  </si>
  <si>
    <t>PST</t>
  </si>
  <si>
    <t>French Polynesia</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</si>
  <si>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</si>
  <si>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</si>
  <si>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</si>
  <si>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</si>
  <si>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</si>
  <si>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</si>
  <si>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</si>
  <si>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</si>
  <si>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</si>
  <si>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</si>
  <si>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</si>
  <si>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</si>
  <si>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</si>
  <si>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</si>
  <si>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</si>
  <si>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</si>
  <si>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</si>
  <si>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</si>
  <si>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</si>
  <si>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</si>
  <si>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South Sudan</t>
  </si>
  <si>
    <t>SSD</t>
  </si>
  <si>
    <t>Sub-Saharan Africa</t>
  </si>
  <si>
    <t>SSF</t>
  </si>
  <si>
    <t>Small states</t>
  </si>
  <si>
    <t>SST</t>
  </si>
  <si>
    <t>Sao Tome and Principe</t>
  </si>
  <si>
    <t>STP</t>
  </si>
  <si>
    <t>Suriname</t>
  </si>
  <si>
    <t>SUR</t>
  </si>
  <si>
    <t>SVK</t>
  </si>
  <si>
    <t>SVN</t>
  </si>
  <si>
    <t>SWE</t>
  </si>
  <si>
    <t>Eswatini</t>
  </si>
  <si>
    <t>SWZ</t>
  </si>
  <si>
    <t>Sint Maarten (Dutch part)</t>
  </si>
  <si>
    <t>SXM</t>
  </si>
  <si>
    <t>Seychelles</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</si>
  <si>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</si>
  <si>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</si>
  <si>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</si>
  <si>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</si>
  <si>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</si>
  <si>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</si>
  <si>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</si>
  <si>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</si>
  <si>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</si>
  <si>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</si>
  <si>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</si>
  <si>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</si>
  <si>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</si>
  <si>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</si>
  <si>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</si>
  <si>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</si>
  <si>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</si>
  <si>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</si>
  <si>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Tonga</t>
  </si>
  <si>
    <t>TON</t>
  </si>
  <si>
    <t>South Asia (IDA &amp; IBRD)</t>
  </si>
  <si>
    <t>TSA</t>
  </si>
  <si>
    <t>Sub-Saharan Africa (IDA &amp; IBRD countries)</t>
  </si>
  <si>
    <t>TSS</t>
  </si>
  <si>
    <t>TTO</t>
  </si>
  <si>
    <t>TUN</t>
  </si>
  <si>
    <t>Turkiye</t>
  </si>
  <si>
    <t>TUR</t>
  </si>
  <si>
    <t>Tuvalu</t>
  </si>
  <si>
    <t>TUV</t>
  </si>
  <si>
    <t>TZA</t>
  </si>
  <si>
    <t>UGA</t>
  </si>
  <si>
    <t>UKR</t>
  </si>
  <si>
    <t>Upper middle income</t>
  </si>
  <si>
    <t>UMC</t>
  </si>
  <si>
    <t>URY</t>
  </si>
  <si>
    <t>USA</t>
  </si>
  <si>
    <t>UZB</t>
  </si>
  <si>
    <t>St. Vincent and the Grenadines</t>
  </si>
  <si>
    <t>VCT</t>
  </si>
  <si>
    <t>VEN</t>
  </si>
  <si>
    <t>British Virgin Islands</t>
  </si>
  <si>
    <t>VGB</t>
  </si>
  <si>
    <t>Virgin Islands (U.S.)</t>
  </si>
  <si>
    <t>VIR</t>
  </si>
  <si>
    <t>Viet Nam</t>
  </si>
  <si>
    <t>VNM</t>
  </si>
  <si>
    <t>Vanuatu</t>
  </si>
  <si>
    <t>VUT</t>
  </si>
  <si>
    <t>World</t>
  </si>
  <si>
    <t>WLD</t>
  </si>
  <si>
    <t>Samoa</t>
  </si>
  <si>
    <t>WSM</t>
  </si>
  <si>
    <t>Kosovo</t>
  </si>
  <si>
    <t>XKX</t>
  </si>
  <si>
    <t>YEM</t>
  </si>
  <si>
    <t>ZAF</t>
  </si>
  <si>
    <t>ZMB</t>
  </si>
  <si>
    <t>ZWE</t>
  </si>
  <si>
    <t>Column1</t>
  </si>
  <si>
    <t xml:space="preserve">Annual GDP - 2025 </t>
  </si>
  <si>
    <t>Hong Kong</t>
  </si>
  <si>
    <t>Republic of Ireland</t>
  </si>
  <si>
    <t>Republic of the Congo</t>
  </si>
  <si>
    <t>Russia</t>
  </si>
  <si>
    <t>Democratic Republic of the Congo</t>
  </si>
  <si>
    <t>Laos</t>
  </si>
  <si>
    <t>The Gambia</t>
  </si>
  <si>
    <t>Countries #Geo</t>
  </si>
  <si>
    <t xml:space="preserve">Total Population 2023 </t>
  </si>
  <si>
    <t>Index Acr</t>
  </si>
  <si>
    <t>Year</t>
  </si>
  <si>
    <t>Total Population 2018</t>
  </si>
  <si>
    <t>Total Population</t>
  </si>
  <si>
    <t>Total Population 2016</t>
  </si>
  <si>
    <t xml:space="preserve">Country Count </t>
  </si>
  <si>
    <t>Total Population 2014</t>
  </si>
  <si>
    <t>Total Population 2012</t>
  </si>
  <si>
    <t>Total Population 2010</t>
  </si>
  <si>
    <t>Total Population 2007</t>
  </si>
  <si>
    <t>Basic Population Trend  (2023 -2007)</t>
  </si>
  <si>
    <t>Countries without representation in the world population data are reperesented with blanks</t>
  </si>
  <si>
    <t>Singapore Population</t>
  </si>
  <si>
    <t xml:space="preserve">Total CAGR </t>
  </si>
  <si>
    <t>CAGR (2007-2023)</t>
  </si>
  <si>
    <t>CAGR Help</t>
  </si>
  <si>
    <t>Growth Category</t>
  </si>
  <si>
    <t>Year  Singapore_Population Data_Type</t>
  </si>
  <si>
    <t>Raw Data</t>
  </si>
  <si>
    <t xml:space="preserve">Year  </t>
  </si>
  <si>
    <t>String Classification</t>
  </si>
  <si>
    <t>Actual</t>
  </si>
  <si>
    <t>Estimated</t>
  </si>
  <si>
    <t xml:space="preserve">Estimated </t>
  </si>
  <si>
    <t xml:space="preserve">Cubic Spline Interpolation </t>
  </si>
  <si>
    <t>Singapore LPI</t>
  </si>
  <si>
    <t xml:space="preserve">Diagnostics </t>
  </si>
  <si>
    <t>Bahamas</t>
  </si>
  <si>
    <t xml:space="preserve">Avergae LPI Score </t>
  </si>
  <si>
    <t>LPI Data (Scores)</t>
  </si>
  <si>
    <t>LPI Data (Rankings)</t>
  </si>
  <si>
    <t xml:space="preserve">Average LPI Ranking </t>
  </si>
  <si>
    <t xml:space="preserve">Ranking </t>
  </si>
  <si>
    <t xml:space="preserve">Economy </t>
  </si>
  <si>
    <t>Average LPI Score</t>
  </si>
  <si>
    <t xml:space="preserve">Average Customs Score </t>
  </si>
  <si>
    <t>Average Infrastructure Score</t>
  </si>
  <si>
    <t>Average International Shipments Score</t>
  </si>
  <si>
    <t xml:space="preserve">Average Logistics Score </t>
  </si>
  <si>
    <t xml:space="preserve">Average Timeliness Score </t>
  </si>
  <si>
    <t xml:space="preserve">Average Tracking Score </t>
  </si>
  <si>
    <t>Subcategories</t>
  </si>
  <si>
    <t>Average Customs Score</t>
  </si>
  <si>
    <t xml:space="preserve">Average International Shipments Score </t>
  </si>
  <si>
    <t>Average Logistics Score</t>
  </si>
  <si>
    <t>Average Logitics Score</t>
  </si>
  <si>
    <t>Overall LPI Score + Rank</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</si>
  <si>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</si>
  <si>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</si>
  <si>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</si>
  <si>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</si>
  <si>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</si>
  <si>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</si>
  <si>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</si>
  <si>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</si>
  <si>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</si>
  <si>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</si>
  <si>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</si>
  <si>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</si>
  <si>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</si>
  <si>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</si>
  <si>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</si>
  <si>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</si>
  <si>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</si>
  <si>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</si>
  <si>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</si>
  <si>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</si>
  <si>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</si>
  <si>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095%</t>
  </si>
  <si>
    <t>Upper 095%</t>
  </si>
  <si>
    <t>RESIDUAL OUTPUT</t>
  </si>
  <si>
    <t>Observation</t>
  </si>
  <si>
    <t>Predicted CAGR (2007-2023)</t>
  </si>
  <si>
    <t>Residuals</t>
  </si>
  <si>
    <t>SUMMARY OUTPUT #2: Cleaned Data</t>
  </si>
  <si>
    <t>SUMMARY OUTPUT #1: Uncleaned Data, Double Counted LPI</t>
  </si>
  <si>
    <t>No Data Available</t>
  </si>
  <si>
    <t>A1:</t>
  </si>
  <si>
    <t xml:space="preserve">Table of Contents </t>
  </si>
  <si>
    <t xml:space="preserve">total avg= </t>
  </si>
  <si>
    <t>yearly avg's=</t>
  </si>
  <si>
    <t>A2:</t>
  </si>
  <si>
    <t>A3:</t>
  </si>
  <si>
    <t>A4:</t>
  </si>
  <si>
    <t>A5:</t>
  </si>
  <si>
    <t>CAGR</t>
  </si>
  <si>
    <t>Quintile</t>
  </si>
  <si>
    <t>Quintile_Category</t>
  </si>
  <si>
    <t>Bottom Quintile (Bottom 20%)</t>
  </si>
  <si>
    <t>Fourth Quintile (20-40%)</t>
  </si>
  <si>
    <t>Third Quintile (40-60%)</t>
  </si>
  <si>
    <t>Second Quintile (60-80%)</t>
  </si>
  <si>
    <t>Top Quintile (Top 20%)</t>
  </si>
  <si>
    <t>SQL import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</si>
</sst>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
    <numFmt numFmtId="165" formatCode="_-* #,##0.000_-;\-* #,##0.000_-;_-* &quot;-&quot;??_-;_-@_-"/>
    <numFmt numFmtId="166" formatCode="_-* #,##0_-;\-* #,##0_-;_-* &quot;-&quot;??_-;_-@_-"/>
    <numFmt numFmtId="167" formatCode="0.00000"/>
    <numFmt numFmtId="168" formatCode="0.000"/>
    <numFmt numFmtId="169" formatCode="0.0000"/>
  </numFmts>
  <fonts count="30" x14ac:knownFonts="1">
    <font>
      <sz val="11"/>
      <color theme="1"/>
      <name val="Calibri"/>
      <family val="2"/>
      <scheme val="minor"/>
    </font>
    <font>
      <b/>
      <sz val="11"/>
      <color theme="1"/>
      <name val="Calibri"/>
      <family val="2"/>
      <scheme val="minor"/>
    </font>
    <font>
      <sz val="10"/>
      <name val="Arial"/>
      <family val="2"/>
    </font>
    <font>
      <b/>
      <sz val="11"/>
      <name val="Calibri"/>
      <family val="2"/>
      <scheme val="minor"/>
    </font>
    <font>
      <sz val="11"/>
      <name val="Calibri"/>
      <family val="2"/>
      <scheme val="minor"/>
    </font>
    <font>
      <b/>
      <sz val="10"/>
      <name val="Arial"/>
      <family val="2"/>
    </font>
    <font>
      <sz val="11"/>
      <color indexed="8"/>
      <name val="Calibri"/>
      <family val="2"/>
      <scheme val="minor"/>
    </font>
    <font>
      <b/>
      <sz val="11"/>
      <color indexed="8"/>
      <name val="Calibri"/>
      <family val="2"/>
      <scheme val="minor"/>
    </font>
    <font>
      <b/>
      <sz val="10"/>
      <name val="Arial"/>
      <family val="2"/>
    </font>
    <font>
      <u/>
      <sz val="11"/>
      <color theme="10"/>
      <name val="Calibri"/>
      <family val="2"/>
      <scheme val="minor"/>
    </font>
    <font>
      <u/>
      <sz val="11"/>
      <color theme="11"/>
      <name val="Calibri"/>
      <family val="2"/>
      <scheme val="minor"/>
    </font>
    <font>
      <sz val="11"/>
      <color indexed="8"/>
      <name val="Calibri"/>
      <family val="2"/>
    </font>
    <font>
      <b/>
      <sz val="11"/>
      <color rgb="FF000000"/>
      <name val="Calibri"/>
      <family val="2"/>
      <scheme val="minor"/>
    </font>
    <font>
      <b/>
      <sz val="11"/>
      <name val="Calibri"/>
      <family val="2"/>
    </font>
    <font>
      <sz val="9"/>
      <color indexed="81"/>
      <name val="Tahoma"/>
      <family val="2"/>
    </font>
    <font>
      <b/>
      <sz val="9"/>
      <color indexed="81"/>
      <name val="Tahoma"/>
      <family val="2"/>
    </font>
    <font>
      <sz val="11"/>
      <color theme="1"/>
      <name val="Calibri"/>
      <family val="2"/>
      <scheme val="minor"/>
    </font>
    <font>
      <i/>
      <sz val="11"/>
      <color theme="1"/>
      <name val="Calibri"/>
      <family val="2"/>
      <scheme val="minor"/>
    </font>
    <font>
      <b/>
      <i/>
      <sz val="11"/>
      <color theme="1"/>
      <name val="Calibri"/>
      <family val="2"/>
      <scheme val="minor"/>
    </font>
    <font>
      <b/>
      <i/>
      <sz val="11"/>
      <color indexed="8"/>
      <name val="Calibri"/>
      <family val="2"/>
      <scheme val="minor"/>
    </font>
    <font>
      <b/>
      <i/>
      <sz val="11"/>
      <name val="Calibri"/>
      <family val="2"/>
      <scheme val="minor"/>
    </font>
    <font>
      <b/>
      <i/>
      <sz val="11"/>
      <name val="Calibri"/>
      <family val="2"/>
    </font>
    <font>
      <sz val="8"/>
      <name val="Calibri"/>
      <family val="2"/>
      <scheme val="minor"/>
    </font>
    <font>
      <i/>
      <sz val="11"/>
      <color theme="1"/>
      <name val="Calibri"/>
      <family val="2"/>
    </font>
    <font>
      <sz val="11"/>
      <color theme="0"/>
      <name val="Calibri"/>
      <family val="2"/>
      <scheme val="minor"/>
    </font>
    <font>
      <i/>
      <sz val="20"/>
      <color theme="1"/>
      <name val="Cambria"/>
      <family val="1"/>
      <scheme val="major"/>
    </font>
    <font>
      <i/>
      <u/>
      <sz val="20"/>
      <color theme="1"/>
      <name val="Cambria"/>
      <family val="1"/>
      <scheme val="major"/>
    </font>
    <font>
      <sz val="11"/>
      <color theme="1"/>
      <name val="Cambria"/>
      <family val="1"/>
      <scheme val="major"/>
    </font>
    <font>
      <u/>
      <sz val="11"/>
      <color theme="10"/>
      <name val="Cambria"/>
      <family val="1"/>
      <scheme val="major"/>
    </font>
    <font>
      <sz val="10"/>
      <color rgb="FF000000"/>
      <name val="MS Shell Dlg 2"/>
    </font>
  </fonts>
  <fills count="18">
    <fill>
      <patternFill patternType="none"/>
    </fill>
    <fill>
      <patternFill patternType="gray125"/>
    </fill>
    <fill>
      <patternFill patternType="solid">
        <fgColor theme="9"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5"/>
        <bgColor indexed="64"/>
      </patternFill>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rgb="FFFFFFFF"/>
        <bgColor indexed="64"/>
      </patternFill>
    </fill>
  </fills>
  <borders count="8">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106">
    <xf numFmtId="0" fontId="0" fillId="0" borderId="0"/>
    <xf numFmtId="0" fontId="2" fillId="0" borderId="0"/>
    <xf numFmtId="0" fontId="2"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43" fontId="16" fillId="0" borderId="0" applyFont="0" applyFill="0" applyBorder="0" applyAlignment="0" applyProtection="0"/>
    <xf numFmtId="9" fontId="16" fillId="0" borderId="0" applyFont="0" applyFill="0" applyBorder="0" applyAlignment="0" applyProtection="0"/>
    <xf numFmtId="0" fontId="9" fillId="0" borderId="0" applyNumberFormat="0" applyFill="0" applyBorder="0" applyAlignment="0" applyProtection="0"/>
  </cellStyleXfs>
  <cellXfs count="113">
    <xf numFmtId="0" fontId="0" fillId="0" borderId="0" xfId="0"/>
    <xf numFmtId="0" fontId="3" fillId="0" borderId="0" xfId="1" applyFont="1" applyAlignment="1">
      <alignment horizontal="left"/>
    </xf>
    <xf numFmtId="0" fontId="3" fillId="0" borderId="0" xfId="1" applyFont="1" applyAlignment="1">
      <alignment horizontal="left" vertical="center"/>
    </xf>
    <xf numFmtId="0" fontId="4" fillId="0" borderId="0" xfId="1" applyFont="1" applyAlignment="1">
      <alignment horizontal="left"/>
    </xf>
    <xf numFmtId="2" fontId="4" fillId="0" borderId="0" xfId="1" applyNumberFormat="1" applyFont="1" applyAlignment="1">
      <alignment horizontal="left"/>
    </xf>
    <xf numFmtId="0" fontId="4" fillId="0" borderId="0" xfId="2" applyFont="1" applyAlignment="1">
      <alignment horizontal="left"/>
    </xf>
    <xf numFmtId="2" fontId="3" fillId="0" borderId="0" xfId="2" applyNumberFormat="1" applyFont="1" applyAlignment="1">
      <alignment horizontal="left"/>
    </xf>
    <xf numFmtId="0" fontId="0" fillId="0" borderId="0" xfId="0" applyAlignment="1">
      <alignment horizontal="left"/>
    </xf>
    <xf numFmtId="0" fontId="1" fillId="0" borderId="0" xfId="0" applyFont="1" applyAlignment="1">
      <alignment horizontal="center"/>
    </xf>
    <xf numFmtId="2" fontId="0" fillId="0" borderId="0" xfId="0" applyNumberFormat="1" applyAlignment="1">
      <alignment horizontal="center"/>
    </xf>
    <xf numFmtId="0" fontId="0" fillId="0" borderId="0" xfId="0" applyAlignment="1">
      <alignment horizontal="center"/>
    </xf>
    <xf numFmtId="0" fontId="5" fillId="0" borderId="0" xfId="0" applyFont="1" applyAlignment="1">
      <alignment horizontal="center" vertical="center" wrapText="1"/>
    </xf>
    <xf numFmtId="0" fontId="6" fillId="0" borderId="0" xfId="0" applyFont="1"/>
    <xf numFmtId="2" fontId="7" fillId="0" borderId="0" xfId="0" applyNumberFormat="1" applyFont="1"/>
    <xf numFmtId="0" fontId="7" fillId="0" borderId="0" xfId="0" applyFont="1"/>
    <xf numFmtId="2" fontId="6" fillId="0" borderId="0" xfId="0" applyNumberFormat="1" applyFont="1"/>
    <xf numFmtId="0" fontId="3" fillId="0" borderId="0" xfId="0" applyFont="1" applyAlignment="1">
      <alignment horizontal="center"/>
    </xf>
    <xf numFmtId="2" fontId="3" fillId="0" borderId="0" xfId="0" applyNumberFormat="1" applyFont="1" applyAlignment="1">
      <alignment horizontal="left"/>
    </xf>
    <xf numFmtId="0" fontId="3" fillId="0" borderId="0" xfId="0" applyFont="1" applyAlignment="1">
      <alignment horizontal="left"/>
    </xf>
    <xf numFmtId="2" fontId="0" fillId="0" borderId="0" xfId="0" applyNumberFormat="1"/>
    <xf numFmtId="0" fontId="8" fillId="0" borderId="0" xfId="0" applyFont="1" applyAlignment="1">
      <alignment horizontal="center"/>
    </xf>
    <xf numFmtId="0" fontId="1" fillId="0" borderId="0" xfId="0" applyFont="1" applyAlignment="1">
      <alignment horizontal="left"/>
    </xf>
    <xf numFmtId="0" fontId="1" fillId="0" borderId="0" xfId="0" applyFont="1"/>
    <xf numFmtId="0" fontId="5" fillId="0" borderId="0" xfId="0" applyFont="1" applyAlignment="1">
      <alignment horizontal="center"/>
    </xf>
    <xf numFmtId="2" fontId="6" fillId="0" borderId="0" xfId="1" applyNumberFormat="1" applyFont="1"/>
    <xf numFmtId="0" fontId="11" fillId="0" borderId="0" xfId="0" applyFont="1"/>
    <xf numFmtId="164" fontId="0" fillId="0" borderId="0" xfId="0" applyNumberFormat="1"/>
    <xf numFmtId="164" fontId="4" fillId="0" borderId="0" xfId="1" applyNumberFormat="1" applyFont="1" applyAlignment="1">
      <alignment horizontal="left"/>
    </xf>
    <xf numFmtId="0" fontId="5" fillId="0" borderId="0" xfId="0" applyFont="1" applyAlignment="1">
      <alignment horizontal="left" vertical="center" wrapText="1"/>
    </xf>
    <xf numFmtId="2" fontId="0" fillId="0" borderId="0" xfId="0" applyNumberFormat="1" applyAlignment="1">
      <alignment horizontal="left"/>
    </xf>
    <xf numFmtId="2" fontId="11" fillId="0" borderId="0" xfId="0" applyNumberFormat="1" applyFont="1"/>
    <xf numFmtId="0" fontId="5" fillId="0" borderId="0" xfId="0" applyFont="1" applyAlignment="1">
      <alignment horizontal="left"/>
    </xf>
    <xf numFmtId="1" fontId="0" fillId="0" borderId="0" xfId="0" applyNumberFormat="1"/>
    <xf numFmtId="0" fontId="13" fillId="0" borderId="1" xfId="0" applyFont="1" applyBorder="1" applyAlignment="1">
      <alignment horizontal="left" vertical="top"/>
    </xf>
    <xf numFmtId="0" fontId="0" fillId="2" borderId="0" xfId="0" applyFill="1"/>
    <xf numFmtId="0" fontId="0" fillId="2" borderId="0" xfId="0" applyFill="1" applyAlignment="1">
      <alignment horizontal="left"/>
    </xf>
    <xf numFmtId="0" fontId="4" fillId="2" borderId="0" xfId="1" applyFont="1" applyFill="1" applyAlignment="1">
      <alignment horizontal="left"/>
    </xf>
    <xf numFmtId="0" fontId="0" fillId="0" borderId="0" xfId="0" applyAlignment="1">
      <alignment horizontal="center" vertical="center"/>
    </xf>
    <xf numFmtId="0" fontId="0" fillId="3" borderId="0" xfId="0" applyFill="1"/>
    <xf numFmtId="0" fontId="0" fillId="0" borderId="1" xfId="0" applyBorder="1"/>
    <xf numFmtId="43" fontId="0" fillId="0" borderId="0" xfId="103" applyFont="1" applyAlignment="1">
      <alignment horizontal="center"/>
    </xf>
    <xf numFmtId="43" fontId="0" fillId="0" borderId="0" xfId="103" applyFont="1"/>
    <xf numFmtId="43" fontId="0" fillId="0" borderId="0" xfId="103" applyFont="1" applyFill="1"/>
    <xf numFmtId="0" fontId="18" fillId="0" borderId="0" xfId="0" applyFont="1"/>
    <xf numFmtId="0" fontId="19" fillId="0" borderId="0" xfId="0" applyFont="1"/>
    <xf numFmtId="0" fontId="18" fillId="0" borderId="0" xfId="0" applyFont="1" applyAlignment="1">
      <alignment horizontal="left"/>
    </xf>
    <xf numFmtId="0" fontId="20" fillId="0" borderId="0" xfId="2" applyFont="1" applyAlignment="1">
      <alignment horizontal="left"/>
    </xf>
    <xf numFmtId="0" fontId="6" fillId="0" borderId="0" xfId="0" applyFont="1" applyAlignment="1">
      <alignment horizontal="left"/>
    </xf>
    <xf numFmtId="0" fontId="20" fillId="0" borderId="0" xfId="0" applyFont="1" applyAlignment="1">
      <alignment horizontal="center"/>
    </xf>
    <xf numFmtId="0" fontId="20" fillId="0" borderId="0" xfId="1" applyFont="1" applyAlignment="1">
      <alignment horizontal="left"/>
    </xf>
    <xf numFmtId="0" fontId="13" fillId="0" borderId="1" xfId="0" applyFont="1" applyBorder="1" applyAlignment="1">
      <alignment horizontal="center" vertical="top"/>
    </xf>
    <xf numFmtId="0" fontId="21" fillId="0" borderId="0" xfId="0" applyFont="1" applyAlignment="1">
      <alignment horizontal="center" vertical="top"/>
    </xf>
    <xf numFmtId="165" fontId="0" fillId="0" borderId="0" xfId="103" applyNumberFormat="1" applyFont="1"/>
    <xf numFmtId="10" fontId="0" fillId="0" borderId="0" xfId="104" applyNumberFormat="1" applyFont="1"/>
    <xf numFmtId="0" fontId="18" fillId="6" borderId="0" xfId="0" applyFont="1" applyFill="1"/>
    <xf numFmtId="0" fontId="18" fillId="7" borderId="0" xfId="0" applyFont="1" applyFill="1" applyAlignment="1">
      <alignment horizontal="center"/>
    </xf>
    <xf numFmtId="166" fontId="0" fillId="0" borderId="0" xfId="103" applyNumberFormat="1" applyFont="1" applyAlignment="1">
      <alignment horizontal="center" vertical="center"/>
    </xf>
    <xf numFmtId="0" fontId="0" fillId="8" borderId="0" xfId="0" applyFill="1" applyAlignment="1">
      <alignment horizontal="center"/>
    </xf>
    <xf numFmtId="166" fontId="0" fillId="8" borderId="0" xfId="103" applyNumberFormat="1" applyFont="1" applyFill="1" applyAlignment="1">
      <alignment horizontal="center" vertical="center"/>
    </xf>
    <xf numFmtId="0" fontId="18" fillId="0" borderId="0" xfId="0" applyFont="1" applyAlignment="1">
      <alignment horizontal="center"/>
    </xf>
    <xf numFmtId="0" fontId="24" fillId="9" borderId="0" xfId="0" applyFont="1" applyFill="1"/>
    <xf numFmtId="0" fontId="24" fillId="10" borderId="0" xfId="0" applyFont="1" applyFill="1"/>
    <xf numFmtId="167" fontId="0" fillId="0" borderId="0" xfId="0" applyNumberFormat="1" applyAlignment="1">
      <alignment horizontal="center"/>
    </xf>
    <xf numFmtId="167" fontId="0" fillId="0" borderId="0" xfId="0" applyNumberFormat="1"/>
    <xf numFmtId="167" fontId="0" fillId="0" borderId="2" xfId="0" applyNumberFormat="1" applyBorder="1"/>
    <xf numFmtId="164" fontId="0" fillId="3" borderId="0" xfId="0" applyNumberFormat="1" applyFill="1"/>
    <xf numFmtId="0" fontId="13" fillId="0" borderId="3" xfId="0" applyFont="1" applyBorder="1" applyAlignment="1">
      <alignment horizontal="left" vertical="top"/>
    </xf>
    <xf numFmtId="0" fontId="18" fillId="0" borderId="0" xfId="0" applyFont="1" applyAlignment="1">
      <alignment horizontal="right"/>
    </xf>
    <xf numFmtId="0" fontId="0" fillId="13" borderId="0" xfId="0" applyFill="1"/>
    <xf numFmtId="0" fontId="18" fillId="14" borderId="0" xfId="0" applyFont="1" applyFill="1" applyAlignment="1">
      <alignment horizontal="center"/>
    </xf>
    <xf numFmtId="0" fontId="18" fillId="0" borderId="0" xfId="0" applyFont="1" applyAlignment="1">
      <alignment horizontal="center" vertical="center"/>
    </xf>
    <xf numFmtId="168" fontId="0" fillId="0" borderId="0" xfId="0" applyNumberFormat="1"/>
    <xf numFmtId="169" fontId="0" fillId="0" borderId="0" xfId="0" applyNumberFormat="1"/>
    <xf numFmtId="0" fontId="0" fillId="0" borderId="4" xfId="0" applyBorder="1"/>
    <xf numFmtId="0" fontId="17" fillId="0" borderId="5" xfId="0" applyFont="1" applyBorder="1" applyAlignment="1">
      <alignment horizontal="center"/>
    </xf>
    <xf numFmtId="0" fontId="17" fillId="0" borderId="5" xfId="0" applyFont="1" applyBorder="1" applyAlignment="1">
      <alignment horizontal="centerContinuous"/>
    </xf>
    <xf numFmtId="0" fontId="0" fillId="13" borderId="4" xfId="0" applyFill="1" applyBorder="1"/>
    <xf numFmtId="0" fontId="0" fillId="15" borderId="0" xfId="0" applyFill="1"/>
    <xf numFmtId="0" fontId="1" fillId="0" borderId="0" xfId="0" applyFont="1" applyAlignment="1">
      <alignment horizontal="center"/>
    </xf>
    <xf numFmtId="0" fontId="17" fillId="5" borderId="0" xfId="0" applyFont="1" applyFill="1" applyAlignment="1">
      <alignment horizontal="center" wrapText="1"/>
    </xf>
    <xf numFmtId="0" fontId="1" fillId="0" borderId="0" xfId="0" applyFont="1" applyAlignment="1">
      <alignment horizontal="center" vertical="center"/>
    </xf>
    <xf numFmtId="0" fontId="13" fillId="0" borderId="0" xfId="0" applyFont="1" applyAlignment="1">
      <alignment horizontal="center" vertical="center"/>
    </xf>
    <xf numFmtId="0" fontId="17" fillId="0" borderId="0" xfId="0" applyFont="1" applyAlignment="1">
      <alignment horizontal="center" vertical="center"/>
    </xf>
    <xf numFmtId="0" fontId="21" fillId="0" borderId="0" xfId="0" applyFont="1" applyAlignment="1">
      <alignment horizontal="center" vertical="center"/>
    </xf>
    <xf numFmtId="0" fontId="0" fillId="0" borderId="0" xfId="0" applyAlignment="1">
      <alignment horizontal="center"/>
    </xf>
    <xf numFmtId="0" fontId="1" fillId="16" borderId="0" xfId="0" applyFont="1" applyFill="1" applyAlignment="1">
      <alignment horizontal="center"/>
    </xf>
    <xf numFmtId="0" fontId="25" fillId="12" borderId="0" xfId="0" applyFont="1" applyFill="1" applyAlignment="1">
      <alignment horizontal="center" vertical="center" textRotation="90"/>
    </xf>
    <xf numFmtId="0" fontId="0" fillId="11" borderId="0" xfId="0" applyFill="1" applyAlignment="1">
      <alignment horizontal="center"/>
    </xf>
    <xf numFmtId="0" fontId="17" fillId="11" borderId="0" xfId="0" applyFont="1" applyFill="1" applyAlignment="1">
      <alignment horizontal="center"/>
    </xf>
    <xf numFmtId="0" fontId="1" fillId="13" borderId="1" xfId="0" applyFont="1" applyFill="1" applyBorder="1" applyAlignment="1">
      <alignment horizontal="center"/>
    </xf>
    <xf numFmtId="0" fontId="12" fillId="0" borderId="0" xfId="0" applyFont="1" applyAlignment="1">
      <alignment horizontal="center"/>
    </xf>
    <xf numFmtId="0" fontId="18" fillId="0" borderId="0" xfId="0" applyFont="1" applyAlignment="1">
      <alignment horizontal="center"/>
    </xf>
    <xf numFmtId="2" fontId="7"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5" fillId="13" borderId="1" xfId="0" applyFont="1" applyFill="1" applyBorder="1" applyAlignment="1">
      <alignment horizontal="center" vertical="center" wrapText="1"/>
    </xf>
    <xf numFmtId="0" fontId="3" fillId="13" borderId="1" xfId="1" applyFont="1" applyFill="1" applyBorder="1" applyAlignment="1">
      <alignment horizontal="center"/>
    </xf>
    <xf numFmtId="0" fontId="3" fillId="0" borderId="0" xfId="1" applyFont="1" applyAlignment="1">
      <alignment horizontal="center"/>
    </xf>
    <xf numFmtId="0" fontId="17" fillId="4" borderId="1" xfId="0" applyFont="1" applyFill="1" applyBorder="1" applyAlignment="1">
      <alignment horizontal="center"/>
    </xf>
    <xf numFmtId="0" fontId="0" fillId="4" borderId="1" xfId="0" applyFill="1" applyBorder="1" applyAlignment="1">
      <alignment horizontal="center"/>
    </xf>
    <xf numFmtId="0" fontId="1" fillId="8" borderId="0" xfId="0" applyFont="1" applyFill="1" applyAlignment="1">
      <alignment horizontal="center"/>
    </xf>
    <xf numFmtId="0" fontId="23" fillId="0" borderId="0" xfId="0" applyFont="1" applyAlignment="1">
      <alignment horizontal="center" vertical="center"/>
    </xf>
    <xf numFmtId="0" fontId="0" fillId="0" borderId="2" xfId="0" applyFont="1" applyBorder="1"/>
    <xf numFmtId="0" fontId="0" fillId="0" borderId="0" xfId="0" applyAlignment="1">
      <alignment horizontal="right"/>
    </xf>
    <xf numFmtId="0" fontId="26" fillId="0" borderId="0" xfId="0" applyFont="1" applyAlignment="1">
      <alignment horizontal="center"/>
    </xf>
    <xf numFmtId="0" fontId="27" fillId="0" borderId="0" xfId="0" applyFont="1"/>
    <xf numFmtId="0" fontId="28" fillId="0" borderId="0" xfId="105" applyFont="1" applyAlignment="1">
      <alignment horizontal="center"/>
    </xf>
    <xf numFmtId="0" fontId="1" fillId="0" borderId="6" xfId="0" applyFont="1" applyBorder="1" applyAlignment="1">
      <alignment horizontal="center" vertical="center" wrapText="1"/>
    </xf>
    <xf numFmtId="0" fontId="29" fillId="17" borderId="6" xfId="0" applyFont="1" applyFill="1" applyBorder="1" applyAlignment="1">
      <alignment horizontal="left" vertical="center" wrapText="1"/>
    </xf>
    <xf numFmtId="0" fontId="29" fillId="17" borderId="6" xfId="0" applyFont="1" applyFill="1" applyBorder="1" applyAlignment="1">
      <alignment horizontal="right" vertical="center" wrapText="1"/>
    </xf>
    <xf numFmtId="11" fontId="29" fillId="17" borderId="6" xfId="0" applyNumberFormat="1" applyFont="1" applyFill="1" applyBorder="1" applyAlignment="1">
      <alignment horizontal="left" vertical="center" wrapText="1"/>
    </xf>
    <xf numFmtId="0" fontId="0" fillId="3" borderId="7" xfId="0" applyFill="1" applyBorder="1" applyAlignment="1">
      <alignment horizontal="center"/>
    </xf>
    <xf numFmtId="0" fontId="28" fillId="0" borderId="0" xfId="105" applyFont="1" applyAlignment="1">
      <alignment horizontal="center" vertical="center"/>
    </xf>
    <xf numFmtId="0" fontId="9" fillId="0" borderId="0" xfId="105" applyAlignment="1">
      <alignment horizontal="center" vertical="center"/>
    </xf>
  </cellXfs>
  <cellStyles count="106">
    <cellStyle name="Comma" xfId="103" builtinId="3"/>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5" builtinId="8"/>
    <cellStyle name="Normal" xfId="0" builtinId="0"/>
    <cellStyle name="Normal_LPI_international" xfId="1" xr:uid="{00000000-0005-0000-0000-000066000000}"/>
    <cellStyle name="Normal_optional section results" xfId="2" xr:uid="{00000000-0005-0000-0000-000067000000}"/>
    <cellStyle name="Percent" xfId="104" builtinId="5"/>
  </cellStyles>
  <dxfs count="31">
    <dxf>
      <font>
        <b val="0"/>
        <i/>
      </font>
      <fill>
        <patternFill>
          <bgColor theme="6" tint="0.59996337778862885"/>
        </patternFill>
      </fill>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_-* #,##0_-;\-* #,##0_-;_-* &quot;-&quot;??_-;_-@_-"/>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left" vertical="center" textRotation="0" wrapText="1" indent="0" justifyLastLine="0" shrinkToFit="0" readingOrder="0"/>
    </dxf>
    <dxf>
      <font>
        <b/>
        <i val="0"/>
        <strike val="0"/>
        <condense val="0"/>
        <extend val="0"/>
        <outline val="0"/>
        <shadow val="0"/>
        <u val="none"/>
        <vertAlign val="baseline"/>
        <sz val="11"/>
        <color auto="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dxf>
    <dxf>
      <font>
        <b/>
        <i/>
        <strike val="0"/>
        <condense val="0"/>
        <extend val="0"/>
        <outline val="0"/>
        <shadow val="0"/>
        <u val="none"/>
        <vertAlign val="baseline"/>
        <sz val="11"/>
        <color theme="1"/>
        <name val="Calibri"/>
        <family val="2"/>
        <scheme val="minor"/>
      </font>
    </dxf>
    <dxf>
      <numFmt numFmtId="0" formatCode="General"/>
    </dxf>
    <dxf>
      <font>
        <b/>
        <i/>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9" formatCode="0.0000"/>
    </dxf>
    <dxf>
      <numFmt numFmtId="169" formatCode="0.0000"/>
    </dxf>
    <dxf>
      <numFmt numFmtId="169" formatCode="0.0000"/>
    </dxf>
    <dxf>
      <numFmt numFmtId="169" formatCode="0.0000"/>
    </dxf>
    <dxf>
      <numFmt numFmtId="169" formatCode="0.0000"/>
    </dxf>
    <dxf>
      <numFmt numFmtId="169" formatCode="0.0000"/>
    </dxf>
    <dxf>
      <numFmt numFmtId="169" formatCode="0.0000"/>
    </dxf>
    <dxf>
      <numFmt numFmtId="169" formatCode="0.000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hartsheet" Target="chartsheets/sheet1.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ichStyles" Target="richData/richStyles.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eetMetadata" Target="metadata.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alcChain" Target="calcChain.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Customs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6275924172301011"/>
                  <c:y val="-7.8424862593748687E-2"/>
                </c:manualLayout>
              </c:layout>
              <c:numFmt formatCode="General" sourceLinked="0"/>
            </c:trendlineLbl>
          </c:trendline>
          <c:xVal>
            <c:numRef>
              <c:f>Regression_Data!$D$3:$D$141</c:f>
              <c:numCache>
                <c:formatCode>0.0000</c:formatCode>
                <c:ptCount val="109"/>
                <c:pt idx="0">
                  <c:v>3.7848068571428564</c:v>
                </c:pt>
                <c:pt idx="1">
                  <c:v>3.6476802857142863</c:v>
                </c:pt>
                <c:pt idx="2">
                  <c:v>3.6585128571428571</c:v>
                </c:pt>
                <c:pt idx="3">
                  <c:v>3.8101580000000004</c:v>
                </c:pt>
                <c:pt idx="4">
                  <c:v>3.9463870000000005</c:v>
                </c:pt>
                <c:pt idx="5">
                  <c:v>3.8144553333333331</c:v>
                </c:pt>
                <c:pt idx="6">
                  <c:v>3.6884611666666665</c:v>
                </c:pt>
                <c:pt idx="7">
                  <c:v>3.6117424285714286</c:v>
                </c:pt>
                <c:pt idx="8">
                  <c:v>3.7667888571428572</c:v>
                </c:pt>
                <c:pt idx="9">
                  <c:v>3.8525300000000002</c:v>
                </c:pt>
                <c:pt idx="10">
                  <c:v>3.4580629999999997</c:v>
                </c:pt>
                <c:pt idx="11">
                  <c:v>3.6217851666666667</c:v>
                </c:pt>
                <c:pt idx="12">
                  <c:v>3.6450211428571428</c:v>
                </c:pt>
                <c:pt idx="13">
                  <c:v>3.4224417142857142</c:v>
                </c:pt>
                <c:pt idx="14">
                  <c:v>3.5325292857142858</c:v>
                </c:pt>
                <c:pt idx="15">
                  <c:v>3.6896644285714286</c:v>
                </c:pt>
                <c:pt idx="16">
                  <c:v>3.2033199999999997</c:v>
                </c:pt>
                <c:pt idx="17">
                  <c:v>2.7962702857142858</c:v>
                </c:pt>
                <c:pt idx="18">
                  <c:v>3.1990307142857146</c:v>
                </c:pt>
                <c:pt idx="19">
                  <c:v>3.7287885000000003</c:v>
                </c:pt>
                <c:pt idx="20">
                  <c:v>3.2774201666666669</c:v>
                </c:pt>
                <c:pt idx="21">
                  <c:v>3.6434810000000004</c:v>
                </c:pt>
                <c:pt idx="22">
                  <c:v>3.0878833333333326</c:v>
                </c:pt>
                <c:pt idx="23">
                  <c:v>3.2654806666666665</c:v>
                </c:pt>
                <c:pt idx="24">
                  <c:v>3.1947399999999999</c:v>
                </c:pt>
                <c:pt idx="25">
                  <c:v>3.6871038333333335</c:v>
                </c:pt>
                <c:pt idx="26">
                  <c:v>3.1958865000000003</c:v>
                </c:pt>
                <c:pt idx="27">
                  <c:v>3.5810636666666671</c:v>
                </c:pt>
                <c:pt idx="28">
                  <c:v>3.1798778333333337</c:v>
                </c:pt>
                <c:pt idx="29">
                  <c:v>3.0367891666666669</c:v>
                </c:pt>
                <c:pt idx="30">
                  <c:v>2.8852790000000001</c:v>
                </c:pt>
                <c:pt idx="31">
                  <c:v>2.8956235714285716</c:v>
                </c:pt>
                <c:pt idx="32">
                  <c:v>2.9515764285714283</c:v>
                </c:pt>
                <c:pt idx="33">
                  <c:v>2.8362794999999998</c:v>
                </c:pt>
                <c:pt idx="34">
                  <c:v>3.0079630000000002</c:v>
                </c:pt>
                <c:pt idx="35">
                  <c:v>3.1357708571428566</c:v>
                </c:pt>
                <c:pt idx="36">
                  <c:v>2.6755881428571433</c:v>
                </c:pt>
                <c:pt idx="37">
                  <c:v>2.7337184285714287</c:v>
                </c:pt>
                <c:pt idx="38">
                  <c:v>2.7872225999999998</c:v>
                </c:pt>
                <c:pt idx="39">
                  <c:v>2.9086718333333335</c:v>
                </c:pt>
                <c:pt idx="40">
                  <c:v>2.6790133333333337</c:v>
                </c:pt>
                <c:pt idx="41">
                  <c:v>2.9464729999999997</c:v>
                </c:pt>
                <c:pt idx="42">
                  <c:v>3.1202380000000001</c:v>
                </c:pt>
                <c:pt idx="43">
                  <c:v>2.4849731666666668</c:v>
                </c:pt>
                <c:pt idx="44">
                  <c:v>2.7611795714285714</c:v>
                </c:pt>
                <c:pt idx="45">
                  <c:v>2.9585338333333335</c:v>
                </c:pt>
                <c:pt idx="46">
                  <c:v>2.999344666666667</c:v>
                </c:pt>
                <c:pt idx="47">
                  <c:v>2.7527205000000001</c:v>
                </c:pt>
                <c:pt idx="48">
                  <c:v>2.6708171666666671</c:v>
                </c:pt>
                <c:pt idx="49">
                  <c:v>2.5480824000000002</c:v>
                </c:pt>
                <c:pt idx="50">
                  <c:v>2.6</c:v>
                </c:pt>
                <c:pt idx="51">
                  <c:v>2.821682142857143</c:v>
                </c:pt>
                <c:pt idx="52">
                  <c:v>2.5191837142857145</c:v>
                </c:pt>
                <c:pt idx="53">
                  <c:v>3.1856977142857148</c:v>
                </c:pt>
                <c:pt idx="54">
                  <c:v>2.6532373333333332</c:v>
                </c:pt>
                <c:pt idx="55">
                  <c:v>2.6318024285714285</c:v>
                </c:pt>
                <c:pt idx="56">
                  <c:v>2.7664112857142862</c:v>
                </c:pt>
                <c:pt idx="57">
                  <c:v>3.7</c:v>
                </c:pt>
                <c:pt idx="58">
                  <c:v>2.3104334285714287</c:v>
                </c:pt>
                <c:pt idx="59">
                  <c:v>2.4427931666666667</c:v>
                </c:pt>
                <c:pt idx="60">
                  <c:v>2.4835608333333337</c:v>
                </c:pt>
                <c:pt idx="61">
                  <c:v>2.4022278333333338</c:v>
                </c:pt>
                <c:pt idx="62">
                  <c:v>2.6683116666666664</c:v>
                </c:pt>
                <c:pt idx="63">
                  <c:v>2.2936991999999998</c:v>
                </c:pt>
                <c:pt idx="64">
                  <c:v>2.5454245714285717</c:v>
                </c:pt>
                <c:pt idx="65">
                  <c:v>2.4310118333333333</c:v>
                </c:pt>
                <c:pt idx="66">
                  <c:v>2.2854360000000002</c:v>
                </c:pt>
                <c:pt idx="67">
                  <c:v>2.4100632000000002</c:v>
                </c:pt>
                <c:pt idx="68">
                  <c:v>2.3412711666666666</c:v>
                </c:pt>
                <c:pt idx="69">
                  <c:v>2.3875045999999998</c:v>
                </c:pt>
                <c:pt idx="70">
                  <c:v>2.3630149999999999</c:v>
                </c:pt>
                <c:pt idx="71">
                  <c:v>2.0877261666666667</c:v>
                </c:pt>
                <c:pt idx="72">
                  <c:v>2.4584044999999999</c:v>
                </c:pt>
                <c:pt idx="73">
                  <c:v>2.4779791666666662</c:v>
                </c:pt>
                <c:pt idx="74">
                  <c:v>2.3957655</c:v>
                </c:pt>
                <c:pt idx="75">
                  <c:v>2.3806401428571426</c:v>
                </c:pt>
                <c:pt idx="76">
                  <c:v>2.4085239999999999</c:v>
                </c:pt>
                <c:pt idx="77">
                  <c:v>2.3569625000000003</c:v>
                </c:pt>
                <c:pt idx="78">
                  <c:v>2.3985340000000002</c:v>
                </c:pt>
                <c:pt idx="79">
                  <c:v>2.4356282857142859</c:v>
                </c:pt>
                <c:pt idx="80">
                  <c:v>2.4328641666666666</c:v>
                </c:pt>
                <c:pt idx="81">
                  <c:v>2.217194333333333</c:v>
                </c:pt>
                <c:pt idx="82">
                  <c:v>2.3890491666666667</c:v>
                </c:pt>
                <c:pt idx="83">
                  <c:v>2.1634962857142859</c:v>
                </c:pt>
                <c:pt idx="84">
                  <c:v>2.1026601666666664</c:v>
                </c:pt>
                <c:pt idx="85">
                  <c:v>2.2159646</c:v>
                </c:pt>
                <c:pt idx="86">
                  <c:v>2.1735554999999995</c:v>
                </c:pt>
                <c:pt idx="87">
                  <c:v>2.2688465</c:v>
                </c:pt>
                <c:pt idx="88">
                  <c:v>2.3108978333333332</c:v>
                </c:pt>
                <c:pt idx="89">
                  <c:v>2.7899620000000001</c:v>
                </c:pt>
                <c:pt idx="90">
                  <c:v>2.3019003333333332</c:v>
                </c:pt>
                <c:pt idx="91">
                  <c:v>2.3869941666666668</c:v>
                </c:pt>
                <c:pt idx="92">
                  <c:v>2.160657</c:v>
                </c:pt>
                <c:pt idx="93">
                  <c:v>2.1243003333333332</c:v>
                </c:pt>
                <c:pt idx="94">
                  <c:v>2.3186325714285716</c:v>
                </c:pt>
                <c:pt idx="95">
                  <c:v>2.4772336666666668</c:v>
                </c:pt>
                <c:pt idx="96">
                  <c:v>2.2666928571428571</c:v>
                </c:pt>
                <c:pt idx="97">
                  <c:v>2.3480076666666663</c:v>
                </c:pt>
                <c:pt idx="98">
                  <c:v>2.2335316666666669</c:v>
                </c:pt>
                <c:pt idx="99">
                  <c:v>1.9406968</c:v>
                </c:pt>
                <c:pt idx="100">
                  <c:v>2.0636128</c:v>
                </c:pt>
                <c:pt idx="101">
                  <c:v>2.1084579999999997</c:v>
                </c:pt>
                <c:pt idx="102">
                  <c:v>2.4158391999999997</c:v>
                </c:pt>
                <c:pt idx="103">
                  <c:v>2.0885737142857144</c:v>
                </c:pt>
                <c:pt idx="104">
                  <c:v>2.2430923333333332</c:v>
                </c:pt>
                <c:pt idx="105">
                  <c:v>2.0959455714285715</c:v>
                </c:pt>
                <c:pt idx="106">
                  <c:v>1.8746028333333336</c:v>
                </c:pt>
                <c:pt idx="107">
                  <c:v>1.9237431428571428</c:v>
                </c:pt>
                <c:pt idx="108">
                  <c:v>2.0954362</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5B17-451C-8AED-B06D46190FBB}"/>
            </c:ext>
          </c:extLst>
        </c:ser>
        <c:dLbls>
          <c:showLegendKey val="0"/>
          <c:showVal val="0"/>
          <c:showCatName val="0"/>
          <c:showSerName val="0"/>
          <c:showPercent val="0"/>
          <c:showBubbleSize val="0"/>
        </c:dLbls>
        <c:axId val="929172752"/>
        <c:axId val="929171312"/>
      </c:scatterChart>
      <c:valAx>
        <c:axId val="929172752"/>
        <c:scaling>
          <c:orientation val="minMax"/>
        </c:scaling>
        <c:delete val="0"/>
        <c:axPos val="b"/>
        <c:title>
          <c:tx>
            <c:rich>
              <a:bodyPr/>
              <a:lstStyle/>
              <a:p>
                <a:pPr>
                  <a:defRPr/>
                </a:pPr>
                <a:r>
                  <a:rPr lang="en-US"/>
                  <a:t>Average Customs Score </a:t>
                </a:r>
              </a:p>
            </c:rich>
          </c:tx>
          <c:overlay val="0"/>
        </c:title>
        <c:numFmt formatCode="0.0000" sourceLinked="1"/>
        <c:majorTickMark val="out"/>
        <c:minorTickMark val="none"/>
        <c:tickLblPos val="nextTo"/>
        <c:crossAx val="929171312"/>
        <c:crosses val="autoZero"/>
        <c:crossBetween val="midCat"/>
      </c:valAx>
      <c:valAx>
        <c:axId val="92917131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291727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Infrastructure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8649291684778952"/>
                  <c:y val="-0.10063421852345684"/>
                </c:manualLayout>
              </c:layout>
              <c:numFmt formatCode="General" sourceLinked="0"/>
            </c:trendlineLbl>
          </c:trendline>
          <c:xVal>
            <c:numRef>
              <c:f>Regression_Data!$E$3:$E$141</c:f>
              <c:numCache>
                <c:formatCode>0.0000</c:formatCode>
                <c:ptCount val="109"/>
                <c:pt idx="0">
                  <c:v>4.2545561428571421</c:v>
                </c:pt>
                <c:pt idx="1">
                  <c:v>3.9633605714285722</c:v>
                </c:pt>
                <c:pt idx="2">
                  <c:v>3.9291145714285713</c:v>
                </c:pt>
                <c:pt idx="3">
                  <c:v>4.3174521428571433</c:v>
                </c:pt>
                <c:pt idx="4">
                  <c:v>4.2305141428571424</c:v>
                </c:pt>
                <c:pt idx="5">
                  <c:v>4.1337672857142858</c:v>
                </c:pt>
                <c:pt idx="6">
                  <c:v>3.9415552857142857</c:v>
                </c:pt>
                <c:pt idx="7">
                  <c:v>4.0518270000000003</c:v>
                </c:pt>
                <c:pt idx="8">
                  <c:v>4.0302712857142859</c:v>
                </c:pt>
                <c:pt idx="9">
                  <c:v>4.152971</c:v>
                </c:pt>
                <c:pt idx="10">
                  <c:v>3.9061265714285716</c:v>
                </c:pt>
                <c:pt idx="11">
                  <c:v>3.9391531428571431</c:v>
                </c:pt>
                <c:pt idx="12">
                  <c:v>4.1573319999999994</c:v>
                </c:pt>
                <c:pt idx="13">
                  <c:v>3.7083001428571434</c:v>
                </c:pt>
                <c:pt idx="14">
                  <c:v>4.0920108571428564</c:v>
                </c:pt>
                <c:pt idx="15">
                  <c:v>3.8775194285714281</c:v>
                </c:pt>
                <c:pt idx="16">
                  <c:v>3.6473849999999999</c:v>
                </c:pt>
                <c:pt idx="17">
                  <c:v>3.1752195714285718</c:v>
                </c:pt>
                <c:pt idx="18">
                  <c:v>3.7425304285714285</c:v>
                </c:pt>
                <c:pt idx="19">
                  <c:v>3.9485042857142858</c:v>
                </c:pt>
                <c:pt idx="20">
                  <c:v>3.4846688571428572</c:v>
                </c:pt>
                <c:pt idx="21">
                  <c:v>4.0059250000000004</c:v>
                </c:pt>
                <c:pt idx="22">
                  <c:v>3.0800315714285715</c:v>
                </c:pt>
                <c:pt idx="23">
                  <c:v>3.3126236666666666</c:v>
                </c:pt>
                <c:pt idx="24">
                  <c:v>3.3720330000000001</c:v>
                </c:pt>
                <c:pt idx="25">
                  <c:v>3.8699095000000003</c:v>
                </c:pt>
                <c:pt idx="26">
                  <c:v>3.4301000000000004</c:v>
                </c:pt>
                <c:pt idx="27">
                  <c:v>3.6544551428571426</c:v>
                </c:pt>
                <c:pt idx="28">
                  <c:v>3.1047017142857141</c:v>
                </c:pt>
                <c:pt idx="29">
                  <c:v>3.1856240000000002</c:v>
                </c:pt>
                <c:pt idx="30">
                  <c:v>2.9293912857142859</c:v>
                </c:pt>
                <c:pt idx="31">
                  <c:v>3.2551590000000004</c:v>
                </c:pt>
                <c:pt idx="32">
                  <c:v>3.2523119999999999</c:v>
                </c:pt>
                <c:pt idx="33">
                  <c:v>3.0000579999999997</c:v>
                </c:pt>
                <c:pt idx="34">
                  <c:v>2.9406887142857139</c:v>
                </c:pt>
                <c:pt idx="35">
                  <c:v>3.2934384285714282</c:v>
                </c:pt>
                <c:pt idx="36">
                  <c:v>3.2458885714285719</c:v>
                </c:pt>
                <c:pt idx="37">
                  <c:v>2.8755074285714288</c:v>
                </c:pt>
                <c:pt idx="38">
                  <c:v>3.1008038333333334</c:v>
                </c:pt>
                <c:pt idx="39">
                  <c:v>3.0799187142857143</c:v>
                </c:pt>
                <c:pt idx="40">
                  <c:v>2.6724021428571425</c:v>
                </c:pt>
                <c:pt idx="41">
                  <c:v>3.0613291428571427</c:v>
                </c:pt>
                <c:pt idx="42">
                  <c:v>3.2158448571428573</c:v>
                </c:pt>
                <c:pt idx="43">
                  <c:v>3.0107005714285715</c:v>
                </c:pt>
                <c:pt idx="44">
                  <c:v>2.7318395714285719</c:v>
                </c:pt>
                <c:pt idx="45">
                  <c:v>2.9390745714285713</c:v>
                </c:pt>
                <c:pt idx="46">
                  <c:v>3.1959881428571433</c:v>
                </c:pt>
                <c:pt idx="47">
                  <c:v>3.0976247142857147</c:v>
                </c:pt>
                <c:pt idx="48">
                  <c:v>2.7076041428571429</c:v>
                </c:pt>
                <c:pt idx="49">
                  <c:v>2.6398315999999999</c:v>
                </c:pt>
                <c:pt idx="50">
                  <c:v>3</c:v>
                </c:pt>
                <c:pt idx="51">
                  <c:v>3.0104188571428572</c:v>
                </c:pt>
                <c:pt idx="52">
                  <c:v>2.5040772857142857</c:v>
                </c:pt>
                <c:pt idx="53">
                  <c:v>3.006728857142857</c:v>
                </c:pt>
                <c:pt idx="54">
                  <c:v>2.7532457142857143</c:v>
                </c:pt>
                <c:pt idx="55">
                  <c:v>2.5837397142857141</c:v>
                </c:pt>
                <c:pt idx="56">
                  <c:v>2.6101489999999998</c:v>
                </c:pt>
                <c:pt idx="57">
                  <c:v>2.7</c:v>
                </c:pt>
                <c:pt idx="58">
                  <c:v>2.382790142857143</c:v>
                </c:pt>
                <c:pt idx="59">
                  <c:v>2.5768255714285715</c:v>
                </c:pt>
                <c:pt idx="60">
                  <c:v>2.5053544285714286</c:v>
                </c:pt>
                <c:pt idx="61">
                  <c:v>2.348667857142857</c:v>
                </c:pt>
                <c:pt idx="62">
                  <c:v>2.8907742857142864</c:v>
                </c:pt>
                <c:pt idx="63">
                  <c:v>2.4265448333333333</c:v>
                </c:pt>
                <c:pt idx="64">
                  <c:v>2.8228605714285715</c:v>
                </c:pt>
                <c:pt idx="65">
                  <c:v>2.4562149999999998</c:v>
                </c:pt>
                <c:pt idx="66">
                  <c:v>2.2331865714285715</c:v>
                </c:pt>
                <c:pt idx="67">
                  <c:v>2.5230013333333337</c:v>
                </c:pt>
                <c:pt idx="68">
                  <c:v>2.2483088571428573</c:v>
                </c:pt>
                <c:pt idx="69">
                  <c:v>2.2718075</c:v>
                </c:pt>
                <c:pt idx="70">
                  <c:v>2.5331755</c:v>
                </c:pt>
                <c:pt idx="71">
                  <c:v>2.1637484285714286</c:v>
                </c:pt>
                <c:pt idx="72">
                  <c:v>2.3789478571428573</c:v>
                </c:pt>
                <c:pt idx="73">
                  <c:v>2.3813481666666667</c:v>
                </c:pt>
                <c:pt idx="74">
                  <c:v>2.4737517142857146</c:v>
                </c:pt>
                <c:pt idx="75">
                  <c:v>2.1484917142857145</c:v>
                </c:pt>
                <c:pt idx="76">
                  <c:v>2.4664109999999999</c:v>
                </c:pt>
                <c:pt idx="77">
                  <c:v>2.4638098571428571</c:v>
                </c:pt>
                <c:pt idx="78">
                  <c:v>2.3423963333333333</c:v>
                </c:pt>
                <c:pt idx="79">
                  <c:v>2.441728857142857</c:v>
                </c:pt>
                <c:pt idx="80">
                  <c:v>2.3460681428571428</c:v>
                </c:pt>
                <c:pt idx="81">
                  <c:v>2.1230720000000001</c:v>
                </c:pt>
                <c:pt idx="82">
                  <c:v>2.1183001666666663</c:v>
                </c:pt>
                <c:pt idx="83">
                  <c:v>2.4081684285714284</c:v>
                </c:pt>
                <c:pt idx="84">
                  <c:v>2.3161438571428574</c:v>
                </c:pt>
                <c:pt idx="85">
                  <c:v>2.313231833333333</c:v>
                </c:pt>
                <c:pt idx="86">
                  <c:v>2.2212382857142856</c:v>
                </c:pt>
                <c:pt idx="87">
                  <c:v>2.3075735714285712</c:v>
                </c:pt>
                <c:pt idx="88">
                  <c:v>2.0618275000000001</c:v>
                </c:pt>
                <c:pt idx="89">
                  <c:v>2.27866875</c:v>
                </c:pt>
                <c:pt idx="90">
                  <c:v>2.4031910000000001</c:v>
                </c:pt>
                <c:pt idx="91">
                  <c:v>2.1200425714285713</c:v>
                </c:pt>
                <c:pt idx="92">
                  <c:v>2.2071018571428573</c:v>
                </c:pt>
                <c:pt idx="93">
                  <c:v>2.1038969999999999</c:v>
                </c:pt>
                <c:pt idx="94">
                  <c:v>2.2750344285714283</c:v>
                </c:pt>
                <c:pt idx="95">
                  <c:v>2.2527135</c:v>
                </c:pt>
                <c:pt idx="96">
                  <c:v>2.202874142857143</c:v>
                </c:pt>
                <c:pt idx="97">
                  <c:v>2.1977745714285715</c:v>
                </c:pt>
                <c:pt idx="98">
                  <c:v>2.1235961666666667</c:v>
                </c:pt>
                <c:pt idx="99">
                  <c:v>2.170700333333333</c:v>
                </c:pt>
                <c:pt idx="100">
                  <c:v>2.3428053333333332</c:v>
                </c:pt>
                <c:pt idx="101">
                  <c:v>2.0642580000000001</c:v>
                </c:pt>
                <c:pt idx="102">
                  <c:v>2.1723053999999999</c:v>
                </c:pt>
                <c:pt idx="103">
                  <c:v>2.0880805714285713</c:v>
                </c:pt>
                <c:pt idx="104">
                  <c:v>2.1540248571428573</c:v>
                </c:pt>
                <c:pt idx="105">
                  <c:v>1.9002877142857142</c:v>
                </c:pt>
                <c:pt idx="106">
                  <c:v>1.6515490000000002</c:v>
                </c:pt>
                <c:pt idx="107">
                  <c:v>1.7341105714285714</c:v>
                </c:pt>
                <c:pt idx="108">
                  <c:v>2.0358956666666663</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7EBB-4077-BDC2-B5D37D41F234}"/>
            </c:ext>
          </c:extLst>
        </c:ser>
        <c:dLbls>
          <c:showLegendKey val="0"/>
          <c:showVal val="0"/>
          <c:showCatName val="0"/>
          <c:showSerName val="0"/>
          <c:showPercent val="0"/>
          <c:showBubbleSize val="0"/>
        </c:dLbls>
        <c:axId val="314751311"/>
        <c:axId val="314748911"/>
      </c:scatterChart>
      <c:valAx>
        <c:axId val="314751311"/>
        <c:scaling>
          <c:orientation val="minMax"/>
        </c:scaling>
        <c:delete val="0"/>
        <c:axPos val="b"/>
        <c:title>
          <c:tx>
            <c:rich>
              <a:bodyPr/>
              <a:lstStyle/>
              <a:p>
                <a:pPr>
                  <a:defRPr/>
                </a:pPr>
                <a:r>
                  <a:rPr lang="en-US"/>
                  <a:t>Average Infrastructure Score</a:t>
                </a:r>
              </a:p>
            </c:rich>
          </c:tx>
          <c:overlay val="0"/>
        </c:title>
        <c:numFmt formatCode="0.0000" sourceLinked="1"/>
        <c:majorTickMark val="out"/>
        <c:minorTickMark val="none"/>
        <c:tickLblPos val="nextTo"/>
        <c:crossAx val="314748911"/>
        <c:crosses val="autoZero"/>
        <c:crossBetween val="midCat"/>
      </c:valAx>
      <c:valAx>
        <c:axId val="3147489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1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International Shipments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1"/>
            <c:trendlineLbl>
              <c:layout>
                <c:manualLayout>
                  <c:x val="-0.368633685205286"/>
                  <c:y val="-0.13623386095738116"/>
                </c:manualLayout>
              </c:layout>
              <c:numFmt formatCode="General" sourceLinked="0"/>
            </c:trendlineLbl>
          </c:trendline>
          <c:xVal>
            <c:numRef>
              <c:f>Regression_Data!$F$3:$F$141</c:f>
              <c:numCache>
                <c:formatCode>0.0000</c:formatCode>
                <c:ptCount val="109"/>
                <c:pt idx="0">
                  <c:v>3.8745379999999998</c:v>
                </c:pt>
                <c:pt idx="1">
                  <c:v>3.6059957142857146</c:v>
                </c:pt>
                <c:pt idx="2">
                  <c:v>3.6094537142857144</c:v>
                </c:pt>
                <c:pt idx="3">
                  <c:v>3.7711197142857142</c:v>
                </c:pt>
                <c:pt idx="4">
                  <c:v>3.7834912857142853</c:v>
                </c:pt>
                <c:pt idx="5">
                  <c:v>3.547107</c:v>
                </c:pt>
                <c:pt idx="6">
                  <c:v>3.7490818571428575</c:v>
                </c:pt>
                <c:pt idx="7">
                  <c:v>3.7626215714285713</c:v>
                </c:pt>
                <c:pt idx="8">
                  <c:v>3.5105315714285714</c:v>
                </c:pt>
                <c:pt idx="9">
                  <c:v>3.7424347142857139</c:v>
                </c:pt>
                <c:pt idx="10">
                  <c:v>3.6419210000000004</c:v>
                </c:pt>
                <c:pt idx="11">
                  <c:v>3.6047225714285713</c:v>
                </c:pt>
                <c:pt idx="12">
                  <c:v>3.5758421428571432</c:v>
                </c:pt>
                <c:pt idx="13">
                  <c:v>3.5572167142857141</c:v>
                </c:pt>
                <c:pt idx="14">
                  <c:v>3.4793027142857142</c:v>
                </c:pt>
                <c:pt idx="15">
                  <c:v>3.4852504285714287</c:v>
                </c:pt>
                <c:pt idx="16">
                  <c:v>3.4899309999999999</c:v>
                </c:pt>
                <c:pt idx="17">
                  <c:v>3.0992214285714286</c:v>
                </c:pt>
                <c:pt idx="18">
                  <c:v>3.4870361428571428</c:v>
                </c:pt>
                <c:pt idx="19">
                  <c:v>3.4196927142857141</c:v>
                </c:pt>
                <c:pt idx="20">
                  <c:v>3.4997277142857142</c:v>
                </c:pt>
                <c:pt idx="21">
                  <c:v>3.6730139999999998</c:v>
                </c:pt>
                <c:pt idx="22">
                  <c:v>3.1303429999999999</c:v>
                </c:pt>
                <c:pt idx="23">
                  <c:v>3.112781333333333</c:v>
                </c:pt>
                <c:pt idx="24">
                  <c:v>3.1351859999999996</c:v>
                </c:pt>
                <c:pt idx="25">
                  <c:v>3.7329205000000001</c:v>
                </c:pt>
                <c:pt idx="26">
                  <c:v>3.4907954285714284</c:v>
                </c:pt>
                <c:pt idx="27">
                  <c:v>3.3530757142857146</c:v>
                </c:pt>
                <c:pt idx="28">
                  <c:v>3.3560725714285717</c:v>
                </c:pt>
                <c:pt idx="29">
                  <c:v>3.1018498571428572</c:v>
                </c:pt>
                <c:pt idx="30">
                  <c:v>3.1435334285714278</c:v>
                </c:pt>
                <c:pt idx="31">
                  <c:v>3.2537567142857142</c:v>
                </c:pt>
                <c:pt idx="32">
                  <c:v>3.3343767142857139</c:v>
                </c:pt>
                <c:pt idx="33">
                  <c:v>3.2092579999999997</c:v>
                </c:pt>
                <c:pt idx="34">
                  <c:v>3.1347632857142855</c:v>
                </c:pt>
                <c:pt idx="35">
                  <c:v>3.3250624285714281</c:v>
                </c:pt>
                <c:pt idx="36">
                  <c:v>3.0398647142857143</c:v>
                </c:pt>
                <c:pt idx="37">
                  <c:v>3.0331158571428571</c:v>
                </c:pt>
                <c:pt idx="38">
                  <c:v>3.0169746666666666</c:v>
                </c:pt>
                <c:pt idx="39">
                  <c:v>3.0166114285714278</c:v>
                </c:pt>
                <c:pt idx="40">
                  <c:v>3.1265880000000004</c:v>
                </c:pt>
                <c:pt idx="41">
                  <c:v>3.1111797142857145</c:v>
                </c:pt>
                <c:pt idx="42">
                  <c:v>3.1523659999999998</c:v>
                </c:pt>
                <c:pt idx="43">
                  <c:v>2.8750308571428569</c:v>
                </c:pt>
                <c:pt idx="44">
                  <c:v>3.0836388571428572</c:v>
                </c:pt>
                <c:pt idx="45">
                  <c:v>3.0457882857142855</c:v>
                </c:pt>
                <c:pt idx="46">
                  <c:v>3.1856757142857144</c:v>
                </c:pt>
                <c:pt idx="47">
                  <c:v>2.9431817142857142</c:v>
                </c:pt>
                <c:pt idx="48">
                  <c:v>3.1981708571428569</c:v>
                </c:pt>
                <c:pt idx="49">
                  <c:v>2.5522961999999998</c:v>
                </c:pt>
                <c:pt idx="50">
                  <c:v>2.8</c:v>
                </c:pt>
                <c:pt idx="51">
                  <c:v>3.096222428571429</c:v>
                </c:pt>
                <c:pt idx="52">
                  <c:v>2.8013424285714286</c:v>
                </c:pt>
                <c:pt idx="53">
                  <c:v>3.0575034285714282</c:v>
                </c:pt>
                <c:pt idx="54">
                  <c:v>2.9774018571428575</c:v>
                </c:pt>
                <c:pt idx="55">
                  <c:v>2.9034410000000004</c:v>
                </c:pt>
                <c:pt idx="56">
                  <c:v>2.7230147142857142</c:v>
                </c:pt>
                <c:pt idx="57">
                  <c:v>2.9</c:v>
                </c:pt>
                <c:pt idx="58">
                  <c:v>2.6771242857142852</c:v>
                </c:pt>
                <c:pt idx="59">
                  <c:v>2.7676942857142857</c:v>
                </c:pt>
                <c:pt idx="60">
                  <c:v>2.7334352857142861</c:v>
                </c:pt>
                <c:pt idx="61">
                  <c:v>2.6980895714285715</c:v>
                </c:pt>
                <c:pt idx="62">
                  <c:v>2.9866751428571434</c:v>
                </c:pt>
                <c:pt idx="63">
                  <c:v>2.5369701666666669</c:v>
                </c:pt>
                <c:pt idx="64">
                  <c:v>2.9705322857142851</c:v>
                </c:pt>
                <c:pt idx="65">
                  <c:v>2.6591091666666666</c:v>
                </c:pt>
                <c:pt idx="66">
                  <c:v>2.6337478571428572</c:v>
                </c:pt>
                <c:pt idx="67">
                  <c:v>2.965201</c:v>
                </c:pt>
                <c:pt idx="68">
                  <c:v>2.3705921428571428</c:v>
                </c:pt>
                <c:pt idx="69">
                  <c:v>2.6116721666666667</c:v>
                </c:pt>
                <c:pt idx="70">
                  <c:v>2.4964026666666665</c:v>
                </c:pt>
                <c:pt idx="71">
                  <c:v>2.2144010000000001</c:v>
                </c:pt>
                <c:pt idx="72">
                  <c:v>2.6933718571428571</c:v>
                </c:pt>
                <c:pt idx="73">
                  <c:v>2.5245891666666669</c:v>
                </c:pt>
                <c:pt idx="74">
                  <c:v>2.6882358571428573</c:v>
                </c:pt>
                <c:pt idx="75">
                  <c:v>2.447803</c:v>
                </c:pt>
                <c:pt idx="76">
                  <c:v>2.6107674285714282</c:v>
                </c:pt>
                <c:pt idx="77">
                  <c:v>2.7435575714285716</c:v>
                </c:pt>
                <c:pt idx="78">
                  <c:v>2.6936785000000003</c:v>
                </c:pt>
                <c:pt idx="79">
                  <c:v>2.6478981428571422</c:v>
                </c:pt>
                <c:pt idx="80">
                  <c:v>2.5723981428571427</c:v>
                </c:pt>
                <c:pt idx="81">
                  <c:v>2.5528255714285715</c:v>
                </c:pt>
                <c:pt idx="82">
                  <c:v>2.4964084999999998</c:v>
                </c:pt>
                <c:pt idx="83">
                  <c:v>2.5724109999999998</c:v>
                </c:pt>
                <c:pt idx="84">
                  <c:v>2.4061894285714289</c:v>
                </c:pt>
                <c:pt idx="85">
                  <c:v>2.6547249999999996</c:v>
                </c:pt>
                <c:pt idx="86">
                  <c:v>2.5868828571428573</c:v>
                </c:pt>
                <c:pt idx="87">
                  <c:v>2.4146420000000002</c:v>
                </c:pt>
                <c:pt idx="88">
                  <c:v>2.3407405000000003</c:v>
                </c:pt>
                <c:pt idx="89">
                  <c:v>2.2249187500000001</c:v>
                </c:pt>
                <c:pt idx="90">
                  <c:v>2.5449548571428573</c:v>
                </c:pt>
                <c:pt idx="91">
                  <c:v>2.4239984285714287</c:v>
                </c:pt>
                <c:pt idx="92">
                  <c:v>2.4830428571428569</c:v>
                </c:pt>
                <c:pt idx="93">
                  <c:v>2.3561578571428572</c:v>
                </c:pt>
                <c:pt idx="94">
                  <c:v>2.4881547142857139</c:v>
                </c:pt>
                <c:pt idx="95">
                  <c:v>2.3816489999999999</c:v>
                </c:pt>
                <c:pt idx="96">
                  <c:v>2.382641</c:v>
                </c:pt>
                <c:pt idx="97">
                  <c:v>2.4786554285714284</c:v>
                </c:pt>
                <c:pt idx="98">
                  <c:v>2.2627854999999997</c:v>
                </c:pt>
                <c:pt idx="99">
                  <c:v>2.2798731666666665</c:v>
                </c:pt>
                <c:pt idx="100">
                  <c:v>2.5640445000000001</c:v>
                </c:pt>
                <c:pt idx="101">
                  <c:v>2.2660153333333333</c:v>
                </c:pt>
                <c:pt idx="102">
                  <c:v>2.3278431999999998</c:v>
                </c:pt>
                <c:pt idx="103">
                  <c:v>2.4137464285714283</c:v>
                </c:pt>
                <c:pt idx="104">
                  <c:v>2.3772295714285714</c:v>
                </c:pt>
                <c:pt idx="105">
                  <c:v>2.2416735714285712</c:v>
                </c:pt>
                <c:pt idx="106">
                  <c:v>1.9713901666666667</c:v>
                </c:pt>
                <c:pt idx="107">
                  <c:v>2.0093515714285717</c:v>
                </c:pt>
                <c:pt idx="108">
                  <c:v>2.2645068333333334</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9A51-48A6-8F0A-1FF7682484FA}"/>
            </c:ext>
          </c:extLst>
        </c:ser>
        <c:dLbls>
          <c:showLegendKey val="0"/>
          <c:showVal val="0"/>
          <c:showCatName val="0"/>
          <c:showSerName val="0"/>
          <c:showPercent val="0"/>
          <c:showBubbleSize val="0"/>
        </c:dLbls>
        <c:axId val="314752271"/>
        <c:axId val="314744111"/>
      </c:scatterChart>
      <c:valAx>
        <c:axId val="314752271"/>
        <c:scaling>
          <c:orientation val="minMax"/>
        </c:scaling>
        <c:delete val="0"/>
        <c:axPos val="b"/>
        <c:title>
          <c:tx>
            <c:rich>
              <a:bodyPr/>
              <a:lstStyle/>
              <a:p>
                <a:pPr>
                  <a:defRPr/>
                </a:pPr>
                <a:r>
                  <a:rPr lang="en-US"/>
                  <a:t>Average International Shipments Score</a:t>
                </a:r>
              </a:p>
            </c:rich>
          </c:tx>
          <c:overlay val="0"/>
        </c:title>
        <c:numFmt formatCode="0.0000" sourceLinked="1"/>
        <c:majorTickMark val="out"/>
        <c:minorTickMark val="none"/>
        <c:tickLblPos val="nextTo"/>
        <c:crossAx val="314744111"/>
        <c:crosses val="autoZero"/>
        <c:crossBetween val="midCat"/>
      </c:valAx>
      <c:valAx>
        <c:axId val="3147441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22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Logistics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44007173564110313"/>
                  <c:y val="-0.13875190919459521"/>
                </c:manualLayout>
              </c:layout>
              <c:numFmt formatCode="General" sourceLinked="0"/>
            </c:trendlineLbl>
          </c:trendline>
          <c:xVal>
            <c:numRef>
              <c:f>Regression_Data!$G$3:$G$141</c:f>
              <c:numCache>
                <c:formatCode>0.0000</c:formatCode>
                <c:ptCount val="109"/>
                <c:pt idx="0">
                  <c:v>4.1378745714285712</c:v>
                </c:pt>
                <c:pt idx="1">
                  <c:v>3.9437995714285714</c:v>
                </c:pt>
                <c:pt idx="2">
                  <c:v>3.9511804285714285</c:v>
                </c:pt>
                <c:pt idx="3">
                  <c:v>4.1931277142857137</c:v>
                </c:pt>
                <c:pt idx="4">
                  <c:v>4.1547345714285715</c:v>
                </c:pt>
                <c:pt idx="5">
                  <c:v>3.9988862857142857</c:v>
                </c:pt>
                <c:pt idx="6">
                  <c:v>3.9650908571428571</c:v>
                </c:pt>
                <c:pt idx="7">
                  <c:v>4.0825560000000003</c:v>
                </c:pt>
                <c:pt idx="8">
                  <c:v>3.947040428571428</c:v>
                </c:pt>
                <c:pt idx="9">
                  <c:v>4.0837694285714283</c:v>
                </c:pt>
                <c:pt idx="10">
                  <c:v>3.7399229999999997</c:v>
                </c:pt>
                <c:pt idx="11">
                  <c:v>3.807728142857143</c:v>
                </c:pt>
                <c:pt idx="12">
                  <c:v>4.0286165714285715</c:v>
                </c:pt>
                <c:pt idx="13">
                  <c:v>3.7323209999999993</c:v>
                </c:pt>
                <c:pt idx="14">
                  <c:v>3.9262492857142854</c:v>
                </c:pt>
                <c:pt idx="15">
                  <c:v>3.786218571428571</c:v>
                </c:pt>
                <c:pt idx="16">
                  <c:v>3.5483291428571424</c:v>
                </c:pt>
                <c:pt idx="17">
                  <c:v>3.1111697142857144</c:v>
                </c:pt>
                <c:pt idx="18">
                  <c:v>3.6947369999999999</c:v>
                </c:pt>
                <c:pt idx="19">
                  <c:v>3.7979545714285718</c:v>
                </c:pt>
                <c:pt idx="20">
                  <c:v>3.5796401428571429</c:v>
                </c:pt>
                <c:pt idx="21">
                  <c:v>3.9568152857142853</c:v>
                </c:pt>
                <c:pt idx="22">
                  <c:v>3.183210714285714</c:v>
                </c:pt>
                <c:pt idx="23">
                  <c:v>3.4063171666666663</c:v>
                </c:pt>
                <c:pt idx="24">
                  <c:v>3.4782263333333336</c:v>
                </c:pt>
                <c:pt idx="25">
                  <c:v>3.8224531666666661</c:v>
                </c:pt>
                <c:pt idx="26">
                  <c:v>3.4296519999999999</c:v>
                </c:pt>
                <c:pt idx="27">
                  <c:v>3.5857372857142855</c:v>
                </c:pt>
                <c:pt idx="28">
                  <c:v>3.3760285714285723</c:v>
                </c:pt>
                <c:pt idx="29">
                  <c:v>3.0899178571428574</c:v>
                </c:pt>
                <c:pt idx="30">
                  <c:v>3.0618401428571427</c:v>
                </c:pt>
                <c:pt idx="31">
                  <c:v>3.3191434285714285</c:v>
                </c:pt>
                <c:pt idx="32">
                  <c:v>3.2543449999999998</c:v>
                </c:pt>
                <c:pt idx="33">
                  <c:v>3.2294081428571428</c:v>
                </c:pt>
                <c:pt idx="34">
                  <c:v>3.0712830000000002</c:v>
                </c:pt>
                <c:pt idx="35">
                  <c:v>3.4510140000000002</c:v>
                </c:pt>
                <c:pt idx="36">
                  <c:v>3.0687630000000001</c:v>
                </c:pt>
                <c:pt idx="37">
                  <c:v>2.9986401428571425</c:v>
                </c:pt>
                <c:pt idx="38">
                  <c:v>2.991085833333333</c:v>
                </c:pt>
                <c:pt idx="39">
                  <c:v>2.8745958571428569</c:v>
                </c:pt>
                <c:pt idx="40">
                  <c:v>2.9212225714285718</c:v>
                </c:pt>
                <c:pt idx="41">
                  <c:v>3.1486128571428571</c:v>
                </c:pt>
                <c:pt idx="42">
                  <c:v>3.1859827142857147</c:v>
                </c:pt>
                <c:pt idx="43">
                  <c:v>3.1309438571428569</c:v>
                </c:pt>
                <c:pt idx="44">
                  <c:v>3.0058950000000002</c:v>
                </c:pt>
                <c:pt idx="45">
                  <c:v>2.9437647142857144</c:v>
                </c:pt>
                <c:pt idx="46">
                  <c:v>3.1612207142857147</c:v>
                </c:pt>
                <c:pt idx="47">
                  <c:v>2.8892402857142856</c:v>
                </c:pt>
                <c:pt idx="48">
                  <c:v>2.9653218571428575</c:v>
                </c:pt>
                <c:pt idx="49">
                  <c:v>2.7486616000000001</c:v>
                </c:pt>
                <c:pt idx="50">
                  <c:v>3.2</c:v>
                </c:pt>
                <c:pt idx="51">
                  <c:v>2.9698201428571429</c:v>
                </c:pt>
                <c:pt idx="52">
                  <c:v>2.6519757142857143</c:v>
                </c:pt>
                <c:pt idx="53">
                  <c:v>3.0753064285714289</c:v>
                </c:pt>
                <c:pt idx="54">
                  <c:v>2.9183602857142859</c:v>
                </c:pt>
                <c:pt idx="55">
                  <c:v>2.7169625714285712</c:v>
                </c:pt>
                <c:pt idx="56">
                  <c:v>2.773256285714286</c:v>
                </c:pt>
                <c:pt idx="57">
                  <c:v>2.9</c:v>
                </c:pt>
                <c:pt idx="58">
                  <c:v>2.6315802857142856</c:v>
                </c:pt>
                <c:pt idx="59">
                  <c:v>2.7739018571428571</c:v>
                </c:pt>
                <c:pt idx="60">
                  <c:v>2.6815337142857141</c:v>
                </c:pt>
                <c:pt idx="61">
                  <c:v>2.5362317142857145</c:v>
                </c:pt>
                <c:pt idx="62">
                  <c:v>3.0186502857142861</c:v>
                </c:pt>
                <c:pt idx="63">
                  <c:v>2.4570036666666666</c:v>
                </c:pt>
                <c:pt idx="64">
                  <c:v>2.8879841428571429</c:v>
                </c:pt>
                <c:pt idx="65">
                  <c:v>2.4930020000000002</c:v>
                </c:pt>
                <c:pt idx="66">
                  <c:v>2.419177428571428</c:v>
                </c:pt>
                <c:pt idx="67">
                  <c:v>2.7612640000000002</c:v>
                </c:pt>
                <c:pt idx="68">
                  <c:v>2.4699429999999998</c:v>
                </c:pt>
                <c:pt idx="69">
                  <c:v>2.5615206666666666</c:v>
                </c:pt>
                <c:pt idx="70">
                  <c:v>2.4654776666666667</c:v>
                </c:pt>
                <c:pt idx="71">
                  <c:v>2.1746568571428573</c:v>
                </c:pt>
                <c:pt idx="72">
                  <c:v>2.6964761428571427</c:v>
                </c:pt>
                <c:pt idx="73">
                  <c:v>2.4535148333333332</c:v>
                </c:pt>
                <c:pt idx="74">
                  <c:v>2.5656699999999999</c:v>
                </c:pt>
                <c:pt idx="75">
                  <c:v>2.2950311428571424</c:v>
                </c:pt>
                <c:pt idx="76">
                  <c:v>2.6380565714285713</c:v>
                </c:pt>
                <c:pt idx="77">
                  <c:v>2.668412285714286</c:v>
                </c:pt>
                <c:pt idx="78">
                  <c:v>2.5447823333333335</c:v>
                </c:pt>
                <c:pt idx="79">
                  <c:v>2.577683285714286</c:v>
                </c:pt>
                <c:pt idx="80">
                  <c:v>2.5634432857142855</c:v>
                </c:pt>
                <c:pt idx="81">
                  <c:v>2.2811767142857144</c:v>
                </c:pt>
                <c:pt idx="82">
                  <c:v>2.3256524999999999</c:v>
                </c:pt>
                <c:pt idx="83">
                  <c:v>2.4977574285714286</c:v>
                </c:pt>
                <c:pt idx="84">
                  <c:v>2.4263175714285716</c:v>
                </c:pt>
                <c:pt idx="85">
                  <c:v>2.3975241666666669</c:v>
                </c:pt>
                <c:pt idx="86">
                  <c:v>2.3328544285714288</c:v>
                </c:pt>
                <c:pt idx="87">
                  <c:v>2.4515190000000002</c:v>
                </c:pt>
                <c:pt idx="88">
                  <c:v>2.3981879999999998</c:v>
                </c:pt>
                <c:pt idx="89">
                  <c:v>2.4591267500000002</c:v>
                </c:pt>
                <c:pt idx="90">
                  <c:v>2.3956728571428569</c:v>
                </c:pt>
                <c:pt idx="91">
                  <c:v>2.5137709999999998</c:v>
                </c:pt>
                <c:pt idx="92">
                  <c:v>2.2974462857142859</c:v>
                </c:pt>
                <c:pt idx="93">
                  <c:v>2.3945508571428569</c:v>
                </c:pt>
                <c:pt idx="94">
                  <c:v>2.4153675714285714</c:v>
                </c:pt>
                <c:pt idx="95">
                  <c:v>2.22892</c:v>
                </c:pt>
                <c:pt idx="96">
                  <c:v>2.2314137142857144</c:v>
                </c:pt>
                <c:pt idx="97">
                  <c:v>2.284058571428571</c:v>
                </c:pt>
                <c:pt idx="98">
                  <c:v>2.2459523333333333</c:v>
                </c:pt>
                <c:pt idx="99">
                  <c:v>2.1282588333333337</c:v>
                </c:pt>
                <c:pt idx="100">
                  <c:v>2.4455171666666669</c:v>
                </c:pt>
                <c:pt idx="101">
                  <c:v>2.1385825000000001</c:v>
                </c:pt>
                <c:pt idx="102">
                  <c:v>2.4413276000000002</c:v>
                </c:pt>
                <c:pt idx="103">
                  <c:v>2.2068714285714286</c:v>
                </c:pt>
                <c:pt idx="104">
                  <c:v>2.3894162857142858</c:v>
                </c:pt>
                <c:pt idx="105">
                  <c:v>2.0444704285714286</c:v>
                </c:pt>
                <c:pt idx="106">
                  <c:v>1.8808018333333336</c:v>
                </c:pt>
                <c:pt idx="107">
                  <c:v>1.9552955714285714</c:v>
                </c:pt>
                <c:pt idx="108">
                  <c:v>2.2113675000000002</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0144-4DC1-A67D-0AACD0FC52E7}"/>
            </c:ext>
          </c:extLst>
        </c:ser>
        <c:dLbls>
          <c:showLegendKey val="0"/>
          <c:showVal val="0"/>
          <c:showCatName val="0"/>
          <c:showSerName val="0"/>
          <c:showPercent val="0"/>
          <c:showBubbleSize val="0"/>
        </c:dLbls>
        <c:axId val="314752751"/>
        <c:axId val="314751311"/>
      </c:scatterChart>
      <c:valAx>
        <c:axId val="314752751"/>
        <c:scaling>
          <c:orientation val="minMax"/>
        </c:scaling>
        <c:delete val="0"/>
        <c:axPos val="b"/>
        <c:title>
          <c:tx>
            <c:rich>
              <a:bodyPr/>
              <a:lstStyle/>
              <a:p>
                <a:pPr>
                  <a:defRPr/>
                </a:pPr>
                <a:r>
                  <a:rPr lang="en-US"/>
                  <a:t>Average Logistics Score </a:t>
                </a:r>
              </a:p>
            </c:rich>
          </c:tx>
          <c:overlay val="0"/>
        </c:title>
        <c:numFmt formatCode="0.0000" sourceLinked="1"/>
        <c:majorTickMark val="out"/>
        <c:minorTickMark val="none"/>
        <c:tickLblPos val="nextTo"/>
        <c:crossAx val="314751311"/>
        <c:crosses val="autoZero"/>
        <c:crossBetween val="midCat"/>
      </c:valAx>
      <c:valAx>
        <c:axId val="3147513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527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Timeliness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8309158740969457"/>
                  <c:y val="-0.12876325850573767"/>
                </c:manualLayout>
              </c:layout>
              <c:numFmt formatCode="General" sourceLinked="0"/>
            </c:trendlineLbl>
          </c:trendline>
          <c:xVal>
            <c:numRef>
              <c:f>Regression_Data!$H$3:$H$141</c:f>
              <c:numCache>
                <c:formatCode>0.0000</c:formatCode>
                <c:ptCount val="109"/>
                <c:pt idx="0">
                  <c:v>4.3458417142857142</c:v>
                </c:pt>
                <c:pt idx="1">
                  <c:v>4.1246914285714285</c:v>
                </c:pt>
                <c:pt idx="2">
                  <c:v>4.2164904285714284</c:v>
                </c:pt>
                <c:pt idx="3">
                  <c:v>4.3477319999999997</c:v>
                </c:pt>
                <c:pt idx="4">
                  <c:v>4.2770531428571426</c:v>
                </c:pt>
                <c:pt idx="5">
                  <c:v>4.2047115714285717</c:v>
                </c:pt>
                <c:pt idx="6">
                  <c:v>4.1818711428571431</c:v>
                </c:pt>
                <c:pt idx="7">
                  <c:v>4.3093695714285714</c:v>
                </c:pt>
                <c:pt idx="8">
                  <c:v>4.1641645714285715</c:v>
                </c:pt>
                <c:pt idx="9">
                  <c:v>4.3163824285714281</c:v>
                </c:pt>
                <c:pt idx="10">
                  <c:v>4.1111862857142851</c:v>
                </c:pt>
                <c:pt idx="11">
                  <c:v>4.1556575714285708</c:v>
                </c:pt>
                <c:pt idx="12">
                  <c:v>4.2166185714285715</c:v>
                </c:pt>
                <c:pt idx="13">
                  <c:v>4.0475271428571427</c:v>
                </c:pt>
                <c:pt idx="14">
                  <c:v>4.1108162857142858</c:v>
                </c:pt>
                <c:pt idx="15">
                  <c:v>3.9898989999999999</c:v>
                </c:pt>
                <c:pt idx="16">
                  <c:v>3.8131434285714287</c:v>
                </c:pt>
                <c:pt idx="17">
                  <c:v>3.6933571428571428</c:v>
                </c:pt>
                <c:pt idx="18">
                  <c:v>4.0236888571428571</c:v>
                </c:pt>
                <c:pt idx="19">
                  <c:v>4.1079652857142861</c:v>
                </c:pt>
                <c:pt idx="20">
                  <c:v>3.8321940000000003</c:v>
                </c:pt>
                <c:pt idx="21">
                  <c:v>4.2153418571428576</c:v>
                </c:pt>
                <c:pt idx="22">
                  <c:v>3.6843082857142853</c:v>
                </c:pt>
                <c:pt idx="23">
                  <c:v>3.5968148333333336</c:v>
                </c:pt>
                <c:pt idx="24">
                  <c:v>3.8651840000000006</c:v>
                </c:pt>
                <c:pt idx="25">
                  <c:v>4.2787918333333339</c:v>
                </c:pt>
                <c:pt idx="26">
                  <c:v>3.7711912857142851</c:v>
                </c:pt>
                <c:pt idx="27">
                  <c:v>3.9516755714285723</c:v>
                </c:pt>
                <c:pt idx="28">
                  <c:v>3.991889285714286</c:v>
                </c:pt>
                <c:pt idx="29">
                  <c:v>3.4337747142857142</c:v>
                </c:pt>
                <c:pt idx="30">
                  <c:v>3.578147142857143</c:v>
                </c:pt>
                <c:pt idx="31">
                  <c:v>3.8076779999999997</c:v>
                </c:pt>
                <c:pt idx="32">
                  <c:v>3.7276742857142859</c:v>
                </c:pt>
                <c:pt idx="33">
                  <c:v>3.573016142857143</c:v>
                </c:pt>
                <c:pt idx="34">
                  <c:v>3.7153028571428579</c:v>
                </c:pt>
                <c:pt idx="35">
                  <c:v>3.9038147142857147</c:v>
                </c:pt>
                <c:pt idx="36">
                  <c:v>3.5969225714285713</c:v>
                </c:pt>
                <c:pt idx="37">
                  <c:v>3.3956271428571427</c:v>
                </c:pt>
                <c:pt idx="38">
                  <c:v>3.2969615000000001</c:v>
                </c:pt>
                <c:pt idx="39">
                  <c:v>3.5421011428571427</c:v>
                </c:pt>
                <c:pt idx="40">
                  <c:v>3.3670651428571428</c:v>
                </c:pt>
                <c:pt idx="41">
                  <c:v>3.592705</c:v>
                </c:pt>
                <c:pt idx="42">
                  <c:v>3.5310788571428575</c:v>
                </c:pt>
                <c:pt idx="43">
                  <c:v>3.5115148571428567</c:v>
                </c:pt>
                <c:pt idx="44">
                  <c:v>3.4942051428571426</c:v>
                </c:pt>
                <c:pt idx="45">
                  <c:v>3.4927078571428569</c:v>
                </c:pt>
                <c:pt idx="46">
                  <c:v>3.7054180000000003</c:v>
                </c:pt>
                <c:pt idx="47">
                  <c:v>3.3751935714285715</c:v>
                </c:pt>
                <c:pt idx="48">
                  <c:v>3.565223142857143</c:v>
                </c:pt>
                <c:pt idx="49">
                  <c:v>3.2753017999999998</c:v>
                </c:pt>
                <c:pt idx="50">
                  <c:v>3.5</c:v>
                </c:pt>
                <c:pt idx="51">
                  <c:v>3.5750711428571429</c:v>
                </c:pt>
                <c:pt idx="52">
                  <c:v>3.2264830000000004</c:v>
                </c:pt>
                <c:pt idx="53">
                  <c:v>3.5881537142857143</c:v>
                </c:pt>
                <c:pt idx="54">
                  <c:v>3.4732447142857139</c:v>
                </c:pt>
                <c:pt idx="55">
                  <c:v>3.3079919999999996</c:v>
                </c:pt>
                <c:pt idx="56">
                  <c:v>3.1236791428571427</c:v>
                </c:pt>
                <c:pt idx="57">
                  <c:v>3.4</c:v>
                </c:pt>
                <c:pt idx="58">
                  <c:v>3.0951761428571425</c:v>
                </c:pt>
                <c:pt idx="59">
                  <c:v>3.1976015714285713</c:v>
                </c:pt>
                <c:pt idx="60">
                  <c:v>3.1650938571428573</c:v>
                </c:pt>
                <c:pt idx="61">
                  <c:v>3.0501115714285718</c:v>
                </c:pt>
                <c:pt idx="62">
                  <c:v>3.5019268571428568</c:v>
                </c:pt>
                <c:pt idx="63">
                  <c:v>2.8557376666666663</c:v>
                </c:pt>
                <c:pt idx="64">
                  <c:v>3.4307400000000006</c:v>
                </c:pt>
                <c:pt idx="65">
                  <c:v>2.9909633333333332</c:v>
                </c:pt>
                <c:pt idx="66">
                  <c:v>2.9051611428571431</c:v>
                </c:pt>
                <c:pt idx="67">
                  <c:v>3.242575</c:v>
                </c:pt>
                <c:pt idx="68">
                  <c:v>2.919876428571428</c:v>
                </c:pt>
                <c:pt idx="69">
                  <c:v>2.9632446666666663</c:v>
                </c:pt>
                <c:pt idx="70">
                  <c:v>3.0398364999999998</c:v>
                </c:pt>
                <c:pt idx="71">
                  <c:v>2.7627964285714284</c:v>
                </c:pt>
                <c:pt idx="72">
                  <c:v>3.159992857142857</c:v>
                </c:pt>
                <c:pt idx="73">
                  <c:v>2.9797083333333334</c:v>
                </c:pt>
                <c:pt idx="74">
                  <c:v>3.0503137142857142</c:v>
                </c:pt>
                <c:pt idx="75">
                  <c:v>2.9497490000000002</c:v>
                </c:pt>
                <c:pt idx="76">
                  <c:v>3.1455391428571429</c:v>
                </c:pt>
                <c:pt idx="77">
                  <c:v>3.3179831428571425</c:v>
                </c:pt>
                <c:pt idx="78">
                  <c:v>3.1331624999999996</c:v>
                </c:pt>
                <c:pt idx="79">
                  <c:v>3.1478771428571433</c:v>
                </c:pt>
                <c:pt idx="80">
                  <c:v>3.1252111428571432</c:v>
                </c:pt>
                <c:pt idx="81">
                  <c:v>2.744890571428571</c:v>
                </c:pt>
                <c:pt idx="82">
                  <c:v>2.9233376666666668</c:v>
                </c:pt>
                <c:pt idx="83">
                  <c:v>3.0552874285714289</c:v>
                </c:pt>
                <c:pt idx="84">
                  <c:v>3.0308595714285715</c:v>
                </c:pt>
                <c:pt idx="85">
                  <c:v>2.9114591666666665</c:v>
                </c:pt>
                <c:pt idx="86">
                  <c:v>2.8526612857142859</c:v>
                </c:pt>
                <c:pt idx="87">
                  <c:v>2.8996172857142857</c:v>
                </c:pt>
                <c:pt idx="88">
                  <c:v>2.6581968333333332</c:v>
                </c:pt>
                <c:pt idx="89">
                  <c:v>2.6855337499999998</c:v>
                </c:pt>
                <c:pt idx="90">
                  <c:v>2.7961904285714283</c:v>
                </c:pt>
                <c:pt idx="91">
                  <c:v>2.7299641428571428</c:v>
                </c:pt>
                <c:pt idx="92">
                  <c:v>2.7423578571428573</c:v>
                </c:pt>
                <c:pt idx="93">
                  <c:v>2.783925142857143</c:v>
                </c:pt>
                <c:pt idx="94">
                  <c:v>2.7806114285714285</c:v>
                </c:pt>
                <c:pt idx="95">
                  <c:v>2.7252293333333331</c:v>
                </c:pt>
                <c:pt idx="96">
                  <c:v>2.7102874285714287</c:v>
                </c:pt>
                <c:pt idx="97">
                  <c:v>2.7795578571428576</c:v>
                </c:pt>
                <c:pt idx="98">
                  <c:v>2.6779361666666666</c:v>
                </c:pt>
                <c:pt idx="99">
                  <c:v>2.7622230000000001</c:v>
                </c:pt>
                <c:pt idx="100">
                  <c:v>2.8669846666666667</c:v>
                </c:pt>
                <c:pt idx="101">
                  <c:v>2.4558814999999998</c:v>
                </c:pt>
                <c:pt idx="102">
                  <c:v>2.9546984000000003</c:v>
                </c:pt>
                <c:pt idx="103">
                  <c:v>2.6765250000000003</c:v>
                </c:pt>
                <c:pt idx="104">
                  <c:v>2.7699228571428569</c:v>
                </c:pt>
                <c:pt idx="105">
                  <c:v>2.5631447142857149</c:v>
                </c:pt>
                <c:pt idx="106">
                  <c:v>2.1839854999999999</c:v>
                </c:pt>
                <c:pt idx="107">
                  <c:v>2.364505857142857</c:v>
                </c:pt>
                <c:pt idx="108">
                  <c:v>2.6915910000000003</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D6BA-403A-8547-0654661ED27C}"/>
            </c:ext>
          </c:extLst>
        </c:ser>
        <c:dLbls>
          <c:showLegendKey val="0"/>
          <c:showVal val="0"/>
          <c:showCatName val="0"/>
          <c:showSerName val="0"/>
          <c:showPercent val="0"/>
          <c:showBubbleSize val="0"/>
        </c:dLbls>
        <c:axId val="314746511"/>
        <c:axId val="314742671"/>
      </c:scatterChart>
      <c:valAx>
        <c:axId val="314746511"/>
        <c:scaling>
          <c:orientation val="minMax"/>
        </c:scaling>
        <c:delete val="0"/>
        <c:axPos val="b"/>
        <c:title>
          <c:tx>
            <c:rich>
              <a:bodyPr/>
              <a:lstStyle/>
              <a:p>
                <a:pPr>
                  <a:defRPr/>
                </a:pPr>
                <a:r>
                  <a:rPr lang="en-US"/>
                  <a:t>Average Timeliness Score </a:t>
                </a:r>
              </a:p>
            </c:rich>
          </c:tx>
          <c:overlay val="0"/>
        </c:title>
        <c:numFmt formatCode="0.0000" sourceLinked="1"/>
        <c:majorTickMark val="out"/>
        <c:minorTickMark val="none"/>
        <c:tickLblPos val="nextTo"/>
        <c:crossAx val="314742671"/>
        <c:crosses val="autoZero"/>
        <c:crossBetween val="midCat"/>
      </c:valAx>
      <c:valAx>
        <c:axId val="3147426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147465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Tracking Score   Residual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trendline>
            <c:trendlineType val="linear"/>
            <c:dispRSqr val="1"/>
            <c:dispEq val="1"/>
            <c:trendlineLbl>
              <c:layout>
                <c:manualLayout>
                  <c:x val="-0.31275484180887497"/>
                  <c:y val="-0.132640579561462"/>
                </c:manualLayout>
              </c:layout>
              <c:numFmt formatCode="General" sourceLinked="0"/>
            </c:trendlineLbl>
          </c:trendline>
          <c:xVal>
            <c:numRef>
              <c:f>Regression_Data!$I$3:$I$141</c:f>
              <c:numCache>
                <c:formatCode>0.0000</c:formatCode>
                <c:ptCount val="109"/>
                <c:pt idx="0">
                  <c:v>4.1279491428571431</c:v>
                </c:pt>
                <c:pt idx="1">
                  <c:v>4.0385841428571423</c:v>
                </c:pt>
                <c:pt idx="2">
                  <c:v>3.9094384285714283</c:v>
                </c:pt>
                <c:pt idx="3">
                  <c:v>4.1749654285714284</c:v>
                </c:pt>
                <c:pt idx="4">
                  <c:v>4.1205244285714278</c:v>
                </c:pt>
                <c:pt idx="5">
                  <c:v>4.0374357142857145</c:v>
                </c:pt>
                <c:pt idx="6">
                  <c:v>4.0488494285714287</c:v>
                </c:pt>
                <c:pt idx="7">
                  <c:v>4.0881920000000003</c:v>
                </c:pt>
                <c:pt idx="8">
                  <c:v>3.9740159999999998</c:v>
                </c:pt>
                <c:pt idx="9">
                  <c:v>4.0740334285714281</c:v>
                </c:pt>
                <c:pt idx="10">
                  <c:v>3.7920917142857138</c:v>
                </c:pt>
                <c:pt idx="11">
                  <c:v>3.9651112857142858</c:v>
                </c:pt>
                <c:pt idx="12">
                  <c:v>4.0385617142857146</c:v>
                </c:pt>
                <c:pt idx="13">
                  <c:v>3.7936138571428577</c:v>
                </c:pt>
                <c:pt idx="14">
                  <c:v>4.1310974285714286</c:v>
                </c:pt>
                <c:pt idx="15">
                  <c:v>3.8897875714285712</c:v>
                </c:pt>
                <c:pt idx="16">
                  <c:v>3.5816448571428565</c:v>
                </c:pt>
                <c:pt idx="17">
                  <c:v>3.3592925714285715</c:v>
                </c:pt>
                <c:pt idx="18">
                  <c:v>3.8100479999999997</c:v>
                </c:pt>
                <c:pt idx="19">
                  <c:v>3.7722484285714288</c:v>
                </c:pt>
                <c:pt idx="20">
                  <c:v>3.6704587142857141</c:v>
                </c:pt>
                <c:pt idx="21">
                  <c:v>4.0789594285714283</c:v>
                </c:pt>
                <c:pt idx="22">
                  <c:v>3.1782889999999999</c:v>
                </c:pt>
                <c:pt idx="23">
                  <c:v>3.3980929999999998</c:v>
                </c:pt>
                <c:pt idx="24">
                  <c:v>3.4953254999999999</c:v>
                </c:pt>
                <c:pt idx="25">
                  <c:v>3.7908738333333329</c:v>
                </c:pt>
                <c:pt idx="26">
                  <c:v>3.4665270000000001</c:v>
                </c:pt>
                <c:pt idx="27">
                  <c:v>3.6514712857142859</c:v>
                </c:pt>
                <c:pt idx="28">
                  <c:v>3.4568681428571431</c:v>
                </c:pt>
                <c:pt idx="29">
                  <c:v>3.2961588571428568</c:v>
                </c:pt>
                <c:pt idx="30">
                  <c:v>3.2714150000000002</c:v>
                </c:pt>
                <c:pt idx="31">
                  <c:v>3.4123300000000003</c:v>
                </c:pt>
                <c:pt idx="32">
                  <c:v>3.3651434285714288</c:v>
                </c:pt>
                <c:pt idx="33">
                  <c:v>3.231464714285714</c:v>
                </c:pt>
                <c:pt idx="34">
                  <c:v>3.0959597142857147</c:v>
                </c:pt>
                <c:pt idx="35">
                  <c:v>3.5297200000000002</c:v>
                </c:pt>
                <c:pt idx="36">
                  <c:v>3.2311874285714284</c:v>
                </c:pt>
                <c:pt idx="37">
                  <c:v>3.0239971428571431</c:v>
                </c:pt>
                <c:pt idx="38">
                  <c:v>3.0140595000000001</c:v>
                </c:pt>
                <c:pt idx="39">
                  <c:v>2.8899014285714282</c:v>
                </c:pt>
                <c:pt idx="40">
                  <c:v>3.0660364285714286</c:v>
                </c:pt>
                <c:pt idx="41">
                  <c:v>3.0952861428571432</c:v>
                </c:pt>
                <c:pt idx="42">
                  <c:v>3.1875191428571434</c:v>
                </c:pt>
                <c:pt idx="43">
                  <c:v>3.1746898571428575</c:v>
                </c:pt>
                <c:pt idx="44">
                  <c:v>3.0242224285714285</c:v>
                </c:pt>
                <c:pt idx="45">
                  <c:v>3.1257411428571422</c:v>
                </c:pt>
                <c:pt idx="46">
                  <c:v>3.3833458571428565</c:v>
                </c:pt>
                <c:pt idx="47">
                  <c:v>3.147688142857143</c:v>
                </c:pt>
                <c:pt idx="48">
                  <c:v>3.1371002857142858</c:v>
                </c:pt>
                <c:pt idx="49">
                  <c:v>2.7205167999999995</c:v>
                </c:pt>
                <c:pt idx="50">
                  <c:v>3.2</c:v>
                </c:pt>
                <c:pt idx="51">
                  <c:v>3.1138315714285709</c:v>
                </c:pt>
                <c:pt idx="52">
                  <c:v>2.7118067142857138</c:v>
                </c:pt>
                <c:pt idx="53">
                  <c:v>3.2476401428571426</c:v>
                </c:pt>
                <c:pt idx="54">
                  <c:v>3.1131961428571429</c:v>
                </c:pt>
                <c:pt idx="55">
                  <c:v>2.898240285714285</c:v>
                </c:pt>
                <c:pt idx="56">
                  <c:v>2.8775854285714284</c:v>
                </c:pt>
                <c:pt idx="57">
                  <c:v>3.2</c:v>
                </c:pt>
                <c:pt idx="58">
                  <c:v>2.7796665714285713</c:v>
                </c:pt>
                <c:pt idx="59">
                  <c:v>2.761144857142857</c:v>
                </c:pt>
                <c:pt idx="60">
                  <c:v>2.8523254285714286</c:v>
                </c:pt>
                <c:pt idx="61">
                  <c:v>2.5725644285714289</c:v>
                </c:pt>
                <c:pt idx="62">
                  <c:v>3.1483780000000001</c:v>
                </c:pt>
                <c:pt idx="63">
                  <c:v>2.4345250000000003</c:v>
                </c:pt>
                <c:pt idx="64">
                  <c:v>3.1157587142857142</c:v>
                </c:pt>
                <c:pt idx="65">
                  <c:v>2.6620066666666666</c:v>
                </c:pt>
                <c:pt idx="66">
                  <c:v>2.5308308571428575</c:v>
                </c:pt>
                <c:pt idx="67">
                  <c:v>2.8820338333333333</c:v>
                </c:pt>
                <c:pt idx="68">
                  <c:v>2.3696064285714287</c:v>
                </c:pt>
                <c:pt idx="69">
                  <c:v>2.6697483333333332</c:v>
                </c:pt>
                <c:pt idx="70">
                  <c:v>2.5163715000000004</c:v>
                </c:pt>
                <c:pt idx="71">
                  <c:v>2.2285240000000002</c:v>
                </c:pt>
                <c:pt idx="72">
                  <c:v>2.7493155714285713</c:v>
                </c:pt>
                <c:pt idx="73">
                  <c:v>2.5581901666666664</c:v>
                </c:pt>
                <c:pt idx="74">
                  <c:v>2.7121938571428572</c:v>
                </c:pt>
                <c:pt idx="75">
                  <c:v>2.4770595714285712</c:v>
                </c:pt>
                <c:pt idx="76">
                  <c:v>2.6545160000000001</c:v>
                </c:pt>
                <c:pt idx="77">
                  <c:v>2.8618921428571431</c:v>
                </c:pt>
                <c:pt idx="78">
                  <c:v>2.5564046666666664</c:v>
                </c:pt>
                <c:pt idx="79">
                  <c:v>2.6931618571428571</c:v>
                </c:pt>
                <c:pt idx="80">
                  <c:v>2.5989555714285713</c:v>
                </c:pt>
                <c:pt idx="81">
                  <c:v>2.3277975714285719</c:v>
                </c:pt>
                <c:pt idx="82">
                  <c:v>2.5885196666666666</c:v>
                </c:pt>
                <c:pt idx="83">
                  <c:v>2.6266602857142858</c:v>
                </c:pt>
                <c:pt idx="84">
                  <c:v>2.5137771428571427</c:v>
                </c:pt>
                <c:pt idx="85">
                  <c:v>2.3039023333333333</c:v>
                </c:pt>
                <c:pt idx="86">
                  <c:v>2.4999498571428567</c:v>
                </c:pt>
                <c:pt idx="87">
                  <c:v>2.3406715714285715</c:v>
                </c:pt>
                <c:pt idx="88">
                  <c:v>2.3715344999999997</c:v>
                </c:pt>
                <c:pt idx="89">
                  <c:v>2.3224385000000001</c:v>
                </c:pt>
                <c:pt idx="90">
                  <c:v>2.4644489999999997</c:v>
                </c:pt>
                <c:pt idx="91">
                  <c:v>2.6291165714285714</c:v>
                </c:pt>
                <c:pt idx="92">
                  <c:v>2.2709528571428574</c:v>
                </c:pt>
                <c:pt idx="93">
                  <c:v>2.3618929999999998</c:v>
                </c:pt>
                <c:pt idx="94">
                  <c:v>2.3726117142857142</c:v>
                </c:pt>
                <c:pt idx="95">
                  <c:v>2.2763135000000001</c:v>
                </c:pt>
                <c:pt idx="96">
                  <c:v>2.3631348571428572</c:v>
                </c:pt>
                <c:pt idx="97">
                  <c:v>2.3434141428571427</c:v>
                </c:pt>
                <c:pt idx="98">
                  <c:v>2.3030703333333333</c:v>
                </c:pt>
                <c:pt idx="99">
                  <c:v>2.2747410000000001</c:v>
                </c:pt>
                <c:pt idx="100">
                  <c:v>2.5661986666666667</c:v>
                </c:pt>
                <c:pt idx="101">
                  <c:v>2.1898665000000004</c:v>
                </c:pt>
                <c:pt idx="102">
                  <c:v>2.4845790000000001</c:v>
                </c:pt>
                <c:pt idx="103">
                  <c:v>2.2890082857142855</c:v>
                </c:pt>
                <c:pt idx="104">
                  <c:v>2.3542911428571429</c:v>
                </c:pt>
                <c:pt idx="105">
                  <c:v>2.1091665714285712</c:v>
                </c:pt>
                <c:pt idx="106">
                  <c:v>1.7022303333333335</c:v>
                </c:pt>
                <c:pt idx="107">
                  <c:v>1.7682657142857143</c:v>
                </c:pt>
                <c:pt idx="108">
                  <c:v>2.0996738333333336</c:v>
                </c:pt>
              </c:numCache>
            </c:numRef>
          </c:xVal>
          <c:yVal>
            <c:numRef>
              <c:f>Multiple_Regression_CAGR_LPI!$O$30:$O$168</c:f>
              <c:numCache>
                <c:formatCode>General</c:formatCode>
                <c:ptCount val="139"/>
                <c:pt idx="0">
                  <c:v>1.7343955396372887E-2</c:v>
                </c:pt>
                <c:pt idx="1">
                  <c:v>9.7511511882505605E-3</c:v>
                </c:pt>
                <c:pt idx="2">
                  <c:v>1.5302083974766519E-2</c:v>
                </c:pt>
                <c:pt idx="3">
                  <c:v>2.6455574023076245E-3</c:v>
                </c:pt>
                <c:pt idx="4">
                  <c:v>1.1244104239560085E-3</c:v>
                </c:pt>
                <c:pt idx="5">
                  <c:v>-3.3503765705506644E-3</c:v>
                </c:pt>
                <c:pt idx="6">
                  <c:v>1.0285517042136205E-3</c:v>
                </c:pt>
                <c:pt idx="7">
                  <c:v>3.4517411861138478E-4</c:v>
                </c:pt>
                <c:pt idx="8">
                  <c:v>-2.046493213608315E-3</c:v>
                </c:pt>
                <c:pt idx="9">
                  <c:v>2.1981703761016397E-2</c:v>
                </c:pt>
                <c:pt idx="10">
                  <c:v>-1.3497202016387599E-3</c:v>
                </c:pt>
                <c:pt idx="11">
                  <c:v>4.2392292086148413E-3</c:v>
                </c:pt>
                <c:pt idx="12">
                  <c:v>5.9689838243614374E-4</c:v>
                </c:pt>
                <c:pt idx="13">
                  <c:v>-7.0587890458818879E-3</c:v>
                </c:pt>
                <c:pt idx="14">
                  <c:v>4.4572185398209056E-3</c:v>
                </c:pt>
                <c:pt idx="15">
                  <c:v>2.0110853365051196E-2</c:v>
                </c:pt>
                <c:pt idx="16">
                  <c:v>1.9331581524190598E-2</c:v>
                </c:pt>
                <c:pt idx="17">
                  <c:v>-1.3392264439861579E-2</c:v>
                </c:pt>
                <c:pt idx="18">
                  <c:v>-5.6671529418902793E-3</c:v>
                </c:pt>
                <c:pt idx="19">
                  <c:v>-4.4393923738100111E-5</c:v>
                </c:pt>
                <c:pt idx="20">
                  <c:v>1.0069493687805731E-2</c:v>
                </c:pt>
                <c:pt idx="21">
                  <c:v>-2.0903283352706505E-3</c:v>
                </c:pt>
                <c:pt idx="22">
                  <c:v>-2.5858081252219563E-3</c:v>
                </c:pt>
                <c:pt idx="23">
                  <c:v>1.7060383352922662E-3</c:v>
                </c:pt>
                <c:pt idx="24">
                  <c:v>-6.4430119344088439E-3</c:v>
                </c:pt>
                <c:pt idx="25">
                  <c:v>1.5829297621430788E-2</c:v>
                </c:pt>
                <c:pt idx="26">
                  <c:v>3.7624631163178657E-4</c:v>
                </c:pt>
                <c:pt idx="27">
                  <c:v>1.6159614390515897E-2</c:v>
                </c:pt>
                <c:pt idx="28">
                  <c:v>4.1125159328232255E-3</c:v>
                </c:pt>
                <c:pt idx="29">
                  <c:v>4.6146376999019571E-3</c:v>
                </c:pt>
                <c:pt idx="30">
                  <c:v>2.0533844843140039E-3</c:v>
                </c:pt>
                <c:pt idx="31">
                  <c:v>-3.5695359490587816E-3</c:v>
                </c:pt>
                <c:pt idx="32">
                  <c:v>1.4703876672727299E-2</c:v>
                </c:pt>
                <c:pt idx="33">
                  <c:v>-2.4415542430552932E-3</c:v>
                </c:pt>
                <c:pt idx="34">
                  <c:v>8.2961399242551595E-3</c:v>
                </c:pt>
                <c:pt idx="35">
                  <c:v>3.8685740053166773E-3</c:v>
                </c:pt>
                <c:pt idx="36">
                  <c:v>3.6401500682445576E-3</c:v>
                </c:pt>
                <c:pt idx="37">
                  <c:v>4.7159554718732496E-3</c:v>
                </c:pt>
                <c:pt idx="38">
                  <c:v>1.5155369321262359E-2</c:v>
                </c:pt>
                <c:pt idx="39">
                  <c:v>2.6003550624727999E-3</c:v>
                </c:pt>
                <c:pt idx="40">
                  <c:v>-1.712251757221242E-3</c:v>
                </c:pt>
                <c:pt idx="41">
                  <c:v>8.5947841424549969E-3</c:v>
                </c:pt>
                <c:pt idx="42">
                  <c:v>4.8035392394943817E-3</c:v>
                </c:pt>
                <c:pt idx="43">
                  <c:v>8.1971372209521977E-3</c:v>
                </c:pt>
                <c:pt idx="44">
                  <c:v>-3.9722613893929462E-3</c:v>
                </c:pt>
                <c:pt idx="45">
                  <c:v>9.153520070682649E-3</c:v>
                </c:pt>
                <c:pt idx="46">
                  <c:v>7.4899366391904566E-3</c:v>
                </c:pt>
                <c:pt idx="47">
                  <c:v>4.1297779726220986E-3</c:v>
                </c:pt>
                <c:pt idx="48">
                  <c:v>-2.5529792166477487E-3</c:v>
                </c:pt>
                <c:pt idx="49">
                  <c:v>6.6607067478181969E-3</c:v>
                </c:pt>
                <c:pt idx="50">
                  <c:v>-3.9553960277007548E-3</c:v>
                </c:pt>
                <c:pt idx="51">
                  <c:v>9.573651930027148E-3</c:v>
                </c:pt>
                <c:pt idx="52">
                  <c:v>4.1009482318705333E-3</c:v>
                </c:pt>
                <c:pt idx="53">
                  <c:v>-1.1845508973385294E-3</c:v>
                </c:pt>
                <c:pt idx="54">
                  <c:v>-5.6460113059710777E-3</c:v>
                </c:pt>
                <c:pt idx="55">
                  <c:v>1.0719109128176765E-2</c:v>
                </c:pt>
                <c:pt idx="56">
                  <c:v>6.0979380971861591E-3</c:v>
                </c:pt>
                <c:pt idx="57">
                  <c:v>4.6359635919843972E-3</c:v>
                </c:pt>
                <c:pt idx="58">
                  <c:v>-7.9812847849240042E-3</c:v>
                </c:pt>
                <c:pt idx="59">
                  <c:v>2.9349042352321466E-3</c:v>
                </c:pt>
                <c:pt idx="60">
                  <c:v>9.5750310078809887E-3</c:v>
                </c:pt>
                <c:pt idx="61">
                  <c:v>8.3823852139520635E-5</c:v>
                </c:pt>
                <c:pt idx="62">
                  <c:v>3.0008169827946234E-3</c:v>
                </c:pt>
                <c:pt idx="63">
                  <c:v>6.8618366952475744E-3</c:v>
                </c:pt>
                <c:pt idx="64">
                  <c:v>-1.4952269857118547E-3</c:v>
                </c:pt>
                <c:pt idx="65">
                  <c:v>3.4107029209689138E-3</c:v>
                </c:pt>
                <c:pt idx="66">
                  <c:v>3.2626312772564125E-3</c:v>
                </c:pt>
                <c:pt idx="67">
                  <c:v>2.3695000987751721E-3</c:v>
                </c:pt>
                <c:pt idx="68">
                  <c:v>1.5721623129770594E-3</c:v>
                </c:pt>
                <c:pt idx="69">
                  <c:v>7.6037840725829402E-3</c:v>
                </c:pt>
                <c:pt idx="70">
                  <c:v>-2.6894242703300562E-3</c:v>
                </c:pt>
                <c:pt idx="71">
                  <c:v>7.2788024648978884E-4</c:v>
                </c:pt>
                <c:pt idx="72">
                  <c:v>-2.4259562358252846E-3</c:v>
                </c:pt>
                <c:pt idx="73">
                  <c:v>7.2302518372458803E-4</c:v>
                </c:pt>
                <c:pt idx="74">
                  <c:v>5.2002775583582222E-3</c:v>
                </c:pt>
                <c:pt idx="75">
                  <c:v>2.3655976144752126E-3</c:v>
                </c:pt>
                <c:pt idx="76">
                  <c:v>5.1293633903231658E-3</c:v>
                </c:pt>
                <c:pt idx="77">
                  <c:v>9.1138113625380702E-4</c:v>
                </c:pt>
                <c:pt idx="78">
                  <c:v>-1.0236731750416835E-3</c:v>
                </c:pt>
                <c:pt idx="79">
                  <c:v>3.2576686041564402E-4</c:v>
                </c:pt>
                <c:pt idx="80">
                  <c:v>4.283752495970859E-3</c:v>
                </c:pt>
                <c:pt idx="81">
                  <c:v>2.0014585259458583E-3</c:v>
                </c:pt>
                <c:pt idx="82">
                  <c:v>6.0411950289880265E-4</c:v>
                </c:pt>
                <c:pt idx="83">
                  <c:v>-2.3116814832690857E-3</c:v>
                </c:pt>
                <c:pt idx="84">
                  <c:v>6.9377666909022839E-3</c:v>
                </c:pt>
                <c:pt idx="85">
                  <c:v>-2.9809492954404812E-4</c:v>
                </c:pt>
                <c:pt idx="86">
                  <c:v>1.7890189026657389E-3</c:v>
                </c:pt>
                <c:pt idx="87">
                  <c:v>5.6456301791298303E-3</c:v>
                </c:pt>
                <c:pt idx="88">
                  <c:v>-3.6750147529835729E-3</c:v>
                </c:pt>
                <c:pt idx="89">
                  <c:v>2.7336286512461266E-4</c:v>
                </c:pt>
                <c:pt idx="90">
                  <c:v>2.5058855162490819E-3</c:v>
                </c:pt>
                <c:pt idx="91">
                  <c:v>2.2369086029869799E-3</c:v>
                </c:pt>
                <c:pt idx="92">
                  <c:v>2.3321333924083958E-3</c:v>
                </c:pt>
                <c:pt idx="93">
                  <c:v>-2.7972134081457522E-3</c:v>
                </c:pt>
                <c:pt idx="94">
                  <c:v>-4.8120120599801433E-3</c:v>
                </c:pt>
                <c:pt idx="95">
                  <c:v>-6.0197165821384907E-4</c:v>
                </c:pt>
                <c:pt idx="96">
                  <c:v>2.2070350636648082E-3</c:v>
                </c:pt>
                <c:pt idx="97">
                  <c:v>-1.9875228935759643E-3</c:v>
                </c:pt>
                <c:pt idx="98">
                  <c:v>-2.1101091131884462E-3</c:v>
                </c:pt>
                <c:pt idx="99">
                  <c:v>-5.5091133508528237E-3</c:v>
                </c:pt>
                <c:pt idx="100">
                  <c:v>-8.402642621299505E-3</c:v>
                </c:pt>
                <c:pt idx="101">
                  <c:v>-7.0620067597743988E-3</c:v>
                </c:pt>
                <c:pt idx="102">
                  <c:v>-8.9338202745742057E-3</c:v>
                </c:pt>
                <c:pt idx="103">
                  <c:v>-5.0069281178711927E-3</c:v>
                </c:pt>
                <c:pt idx="104">
                  <c:v>-1.1056811027923961E-2</c:v>
                </c:pt>
                <c:pt idx="105">
                  <c:v>-8.542983542402606E-3</c:v>
                </c:pt>
                <c:pt idx="106">
                  <c:v>-1.1987192391043532E-2</c:v>
                </c:pt>
                <c:pt idx="107">
                  <c:v>2.3311786709089011E-4</c:v>
                </c:pt>
                <c:pt idx="108">
                  <c:v>1.5227353605434327E-3</c:v>
                </c:pt>
                <c:pt idx="109">
                  <c:v>5.0867002335169831E-4</c:v>
                </c:pt>
                <c:pt idx="110">
                  <c:v>-5.0029731177460915E-3</c:v>
                </c:pt>
                <c:pt idx="111">
                  <c:v>-5.3437440116716542E-3</c:v>
                </c:pt>
                <c:pt idx="112">
                  <c:v>-7.8110374182087036E-3</c:v>
                </c:pt>
                <c:pt idx="113">
                  <c:v>-6.1322291915072713E-3</c:v>
                </c:pt>
                <c:pt idx="114">
                  <c:v>-5.3045718104938397E-3</c:v>
                </c:pt>
                <c:pt idx="115">
                  <c:v>-4.8655970178242275E-3</c:v>
                </c:pt>
                <c:pt idx="116">
                  <c:v>-2.3308391046309371E-3</c:v>
                </c:pt>
                <c:pt idx="117">
                  <c:v>-7.6855064475142912E-3</c:v>
                </c:pt>
                <c:pt idx="118">
                  <c:v>6.5341780755847206E-3</c:v>
                </c:pt>
                <c:pt idx="119">
                  <c:v>-7.8276749089474032E-3</c:v>
                </c:pt>
                <c:pt idx="120">
                  <c:v>-4.6125537451801981E-3</c:v>
                </c:pt>
                <c:pt idx="121">
                  <c:v>-5.7259899621608179E-3</c:v>
                </c:pt>
                <c:pt idx="122">
                  <c:v>-8.4791687238663909E-3</c:v>
                </c:pt>
                <c:pt idx="123">
                  <c:v>-5.9581093610233029E-3</c:v>
                </c:pt>
                <c:pt idx="124">
                  <c:v>-1.0219913831480113E-2</c:v>
                </c:pt>
                <c:pt idx="125">
                  <c:v>-1.0377270648050033E-2</c:v>
                </c:pt>
                <c:pt idx="126">
                  <c:v>-8.7106220444198058E-3</c:v>
                </c:pt>
                <c:pt idx="127">
                  <c:v>-5.9104151170099161E-3</c:v>
                </c:pt>
                <c:pt idx="128">
                  <c:v>-1.0341111875507583E-2</c:v>
                </c:pt>
                <c:pt idx="129">
                  <c:v>-7.8513377511990265E-3</c:v>
                </c:pt>
                <c:pt idx="130">
                  <c:v>-1.5120374769894028E-2</c:v>
                </c:pt>
                <c:pt idx="131">
                  <c:v>-1.5285188282045959E-2</c:v>
                </c:pt>
                <c:pt idx="132">
                  <c:v>-8.6801917041462694E-3</c:v>
                </c:pt>
                <c:pt idx="133">
                  <c:v>-1.0381852717820529E-2</c:v>
                </c:pt>
                <c:pt idx="134">
                  <c:v>-1.433152942190536E-2</c:v>
                </c:pt>
                <c:pt idx="135">
                  <c:v>-8.5577840635003601E-3</c:v>
                </c:pt>
                <c:pt idx="136">
                  <c:v>-9.385382893876814E-3</c:v>
                </c:pt>
                <c:pt idx="137">
                  <c:v>-1.0604978095847069E-2</c:v>
                </c:pt>
                <c:pt idx="138">
                  <c:v>-1.3379778109944567E-2</c:v>
                </c:pt>
              </c:numCache>
            </c:numRef>
          </c:yVal>
          <c:smooth val="0"/>
          <c:extLst>
            <c:ext xmlns:c16="http://schemas.microsoft.com/office/drawing/2014/chart" uri="{C3380CC4-5D6E-409C-BE32-E72D297353CC}">
              <c16:uniqueId val="{00000003-AFD8-402D-9F6A-CB8AC819A09C}"/>
            </c:ext>
          </c:extLst>
        </c:ser>
        <c:dLbls>
          <c:showLegendKey val="0"/>
          <c:showVal val="0"/>
          <c:showCatName val="0"/>
          <c:showSerName val="0"/>
          <c:showPercent val="0"/>
          <c:showBubbleSize val="0"/>
        </c:dLbls>
        <c:axId val="401753136"/>
        <c:axId val="401755056"/>
      </c:scatterChart>
      <c:valAx>
        <c:axId val="401753136"/>
        <c:scaling>
          <c:orientation val="minMax"/>
        </c:scaling>
        <c:delete val="0"/>
        <c:axPos val="b"/>
        <c:title>
          <c:tx>
            <c:rich>
              <a:bodyPr/>
              <a:lstStyle/>
              <a:p>
                <a:pPr>
                  <a:defRPr/>
                </a:pPr>
                <a:r>
                  <a:rPr lang="en-US"/>
                  <a:t>Average Tracking Score </a:t>
                </a:r>
              </a:p>
            </c:rich>
          </c:tx>
          <c:overlay val="0"/>
        </c:title>
        <c:numFmt formatCode="0.0000" sourceLinked="1"/>
        <c:majorTickMark val="out"/>
        <c:minorTickMark val="none"/>
        <c:tickLblPos val="nextTo"/>
        <c:crossAx val="401755056"/>
        <c:crosses val="autoZero"/>
        <c:crossBetween val="midCat"/>
      </c:valAx>
      <c:valAx>
        <c:axId val="40175505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017531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r>
              <a:rPr lang="en-US" i="1">
                <a:latin typeface="+mj-lt"/>
              </a:rPr>
              <a:t>LPI</a:t>
            </a:r>
            <a:r>
              <a:rPr lang="en-US" i="1" baseline="0">
                <a:latin typeface="+mj-lt"/>
              </a:rPr>
              <a:t> Point Averages Ranked </a:t>
            </a:r>
            <a:endParaRPr lang="en-US" i="1">
              <a:latin typeface="+mj-lt"/>
            </a:endParaRPr>
          </a:p>
        </c:rich>
      </c:tx>
      <c:overlay val="0"/>
      <c:spPr>
        <a:noFill/>
        <a:ln>
          <a:noFill/>
        </a:ln>
        <a:effectLst/>
      </c:spPr>
      <c:txPr>
        <a:bodyPr rot="0" spcFirstLastPara="1" vertOverflow="ellipsis" vert="horz" wrap="square" anchor="ctr" anchorCtr="1"/>
        <a:lstStyle/>
        <a:p>
          <a:pPr>
            <a:defRPr sz="16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j-lt"/>
              <a:ea typeface="+mn-ea"/>
              <a:cs typeface="+mn-cs"/>
            </a:defRPr>
          </a:pPr>
          <a:endParaRPr lang="en-US"/>
        </a:p>
      </c:txPr>
    </c:title>
    <c:autoTitleDeleted val="0"/>
    <c:plotArea>
      <c:layout/>
      <c:barChart>
        <c:barDir val="col"/>
        <c:grouping val="clustered"/>
        <c:varyColors val="0"/>
        <c:ser>
          <c:idx val="0"/>
          <c:order val="0"/>
          <c:tx>
            <c:strRef>
              <c:f>'LPI_performance_time_series '!$I$3</c:f>
              <c:strCache>
                <c:ptCount val="1"/>
                <c:pt idx="0">
                  <c:v>0</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'LPI_performance_time_series '!$A$4:$A$259</c:f>
              <c:strCache>
                <c:ptCount val="256"/>
                <c:pt idx="0">
                  <c:v>Afghanistan</c:v>
                </c:pt>
                <c:pt idx="1">
                  <c:v>Angola</c:v>
                </c:pt>
                <c:pt idx="2">
                  <c:v>Albania</c:v>
                </c:pt>
                <c:pt idx="3">
                  <c:v>Andorra</c:v>
                </c:pt>
                <c:pt idx="4">
                  <c:v>United Arab Emirates</c:v>
                </c:pt>
                <c:pt idx="5">
                  <c:v>Argentina</c:v>
                </c:pt>
                <c:pt idx="6">
                  <c:v>Armenia</c:v>
                </c:pt>
                <c:pt idx="7">
                  <c:v>American Samoa</c:v>
                </c:pt>
                <c:pt idx="8">
                  <c:v>Antigua and Barbuda</c:v>
                </c:pt>
                <c:pt idx="9">
                  <c:v>Australia</c:v>
                </c:pt>
                <c:pt idx="10">
                  <c:v>Austria</c:v>
                </c:pt>
                <c:pt idx="11">
                  <c:v>Azerbaijan</c:v>
                </c:pt>
                <c:pt idx="12">
                  <c:v>Burundi</c:v>
                </c:pt>
                <c:pt idx="13">
                  <c:v>Belgium</c:v>
                </c:pt>
                <c:pt idx="14">
                  <c:v>Benin</c:v>
                </c:pt>
                <c:pt idx="15">
                  <c:v>Burkina Faso</c:v>
                </c:pt>
                <c:pt idx="16">
                  <c:v>Bangladesh</c:v>
                </c:pt>
                <c:pt idx="17">
                  <c:v>Bulgaria</c:v>
                </c:pt>
                <c:pt idx="18">
                  <c:v>Bahrain</c:v>
                </c:pt>
                <c:pt idx="19">
                  <c:v>Bahamas</c:v>
                </c:pt>
                <c:pt idx="20">
                  <c:v>Bosnia and Herzegovina</c:v>
                </c:pt>
                <c:pt idx="21">
                  <c:v>Belarus</c:v>
                </c:pt>
                <c:pt idx="22">
                  <c:v>Belize</c:v>
                </c:pt>
                <c:pt idx="23">
                  <c:v>Bermuda</c:v>
                </c:pt>
                <c:pt idx="24">
                  <c:v>Bolivia</c:v>
                </c:pt>
                <c:pt idx="25">
                  <c:v>Brazil</c:v>
                </c:pt>
                <c:pt idx="26">
                  <c:v>Barbados</c:v>
                </c:pt>
                <c:pt idx="27">
                  <c:v>Brunei Darussalam</c:v>
                </c:pt>
                <c:pt idx="28">
                  <c:v>Bhutan</c:v>
                </c:pt>
                <c:pt idx="29">
                  <c:v>Botswana</c:v>
                </c:pt>
                <c:pt idx="30">
                  <c:v>Central African Republic</c:v>
                </c:pt>
                <c:pt idx="31">
                  <c:v>Canada</c:v>
                </c:pt>
                <c:pt idx="32">
                  <c:v>Switzerland</c:v>
                </c:pt>
                <c:pt idx="33">
                  <c:v>Channel Islands</c:v>
                </c:pt>
                <c:pt idx="34">
                  <c:v>Chile</c:v>
                </c:pt>
                <c:pt idx="35">
                  <c:v>China</c:v>
                </c:pt>
                <c:pt idx="36">
                  <c:v>Cote d'Ivoire</c:v>
                </c:pt>
                <c:pt idx="37">
                  <c:v>Cameroon</c:v>
                </c:pt>
                <c:pt idx="38">
                  <c:v>Congo, Dem. Rep.</c:v>
                </c:pt>
                <c:pt idx="39">
                  <c:v>Congo, Rep.</c:v>
                </c:pt>
                <c:pt idx="40">
                  <c:v>Colombia</c:v>
                </c:pt>
                <c:pt idx="41">
                  <c:v>Comoros</c:v>
                </c:pt>
                <c:pt idx="42">
                  <c:v>Cabo Verde</c:v>
                </c:pt>
                <c:pt idx="43">
                  <c:v>Costa Rica</c:v>
                </c:pt>
                <c:pt idx="44">
                  <c:v>Caribbean small states</c:v>
                </c:pt>
                <c:pt idx="45">
                  <c:v>Cuba</c:v>
                </c:pt>
                <c:pt idx="46">
                  <c:v>Curacao</c:v>
                </c:pt>
                <c:pt idx="47">
                  <c:v>Cayman Islands</c:v>
                </c:pt>
                <c:pt idx="48">
                  <c:v>Cyprus</c:v>
                </c:pt>
                <c:pt idx="49">
                  <c:v>Czechia</c:v>
                </c:pt>
                <c:pt idx="50">
                  <c:v>Germany</c:v>
                </c:pt>
                <c:pt idx="51">
                  <c:v>Djibouti</c:v>
                </c:pt>
                <c:pt idx="52">
                  <c:v>Dominica</c:v>
                </c:pt>
                <c:pt idx="53">
                  <c:v>Denmark</c:v>
                </c:pt>
                <c:pt idx="54">
                  <c:v>Dominican Republic</c:v>
                </c:pt>
                <c:pt idx="55">
                  <c:v>Algeria</c:v>
                </c:pt>
                <c:pt idx="56">
                  <c:v>Ecuador</c:v>
                </c:pt>
                <c:pt idx="57">
                  <c:v>Egypt, Arab Rep.</c:v>
                </c:pt>
                <c:pt idx="58">
                  <c:v>Euro area</c:v>
                </c:pt>
                <c:pt idx="59">
                  <c:v>Eritrea</c:v>
                </c:pt>
                <c:pt idx="60">
                  <c:v>Spain</c:v>
                </c:pt>
                <c:pt idx="61">
                  <c:v>Estonia</c:v>
                </c:pt>
                <c:pt idx="62">
                  <c:v>Ethiopia</c:v>
                </c:pt>
                <c:pt idx="63">
                  <c:v>European Union</c:v>
                </c:pt>
                <c:pt idx="64">
                  <c:v>Fragile and conflict affected situations</c:v>
                </c:pt>
                <c:pt idx="65">
                  <c:v>Finland</c:v>
                </c:pt>
                <c:pt idx="66">
                  <c:v>Fiji</c:v>
                </c:pt>
                <c:pt idx="67">
                  <c:v>France</c:v>
                </c:pt>
                <c:pt idx="68">
                  <c:v>Faroe Islands</c:v>
                </c:pt>
                <c:pt idx="69">
                  <c:v>Micronesia, Fed. Sts.</c:v>
                </c:pt>
                <c:pt idx="70">
                  <c:v>Gabon</c:v>
                </c:pt>
                <c:pt idx="71">
                  <c:v>United Kingdom</c:v>
                </c:pt>
                <c:pt idx="72">
                  <c:v>Georgia</c:v>
                </c:pt>
                <c:pt idx="73">
                  <c:v>Ghana</c:v>
                </c:pt>
                <c:pt idx="74">
                  <c:v>Gibraltar</c:v>
                </c:pt>
                <c:pt idx="75">
                  <c:v>Guinea</c:v>
                </c:pt>
                <c:pt idx="76">
                  <c:v>Gambia, The</c:v>
                </c:pt>
                <c:pt idx="77">
                  <c:v>Guinea-Bissau</c:v>
                </c:pt>
                <c:pt idx="78">
                  <c:v>Equatorial Guinea</c:v>
                </c:pt>
                <c:pt idx="79">
                  <c:v>Greece</c:v>
                </c:pt>
                <c:pt idx="80">
                  <c:v>Grenada</c:v>
                </c:pt>
                <c:pt idx="81">
                  <c:v>Greenland</c:v>
                </c:pt>
                <c:pt idx="82">
                  <c:v>Guatemala</c:v>
                </c:pt>
                <c:pt idx="83">
                  <c:v>Guam</c:v>
                </c:pt>
                <c:pt idx="84">
                  <c:v>Guyana</c:v>
                </c:pt>
                <c:pt idx="85">
                  <c:v>High income</c:v>
                </c:pt>
                <c:pt idx="86">
                  <c:v>Hong Kong SAR, China</c:v>
                </c:pt>
                <c:pt idx="87">
                  <c:v>Honduras</c:v>
                </c:pt>
                <c:pt idx="88">
                  <c:v>Heavily indebted poor countries (HIPC)</c:v>
                </c:pt>
                <c:pt idx="89">
                  <c:v>Croatia</c:v>
                </c:pt>
                <c:pt idx="90">
                  <c:v>Haiti</c:v>
                </c:pt>
                <c:pt idx="91">
                  <c:v>Hungary</c:v>
                </c:pt>
                <c:pt idx="92">
                  <c:v>IBRD only</c:v>
                </c:pt>
                <c:pt idx="93">
                  <c:v>IDA &amp; IBRD total</c:v>
                </c:pt>
                <c:pt idx="94">
                  <c:v>IDA total</c:v>
                </c:pt>
                <c:pt idx="95">
                  <c:v>IDA blend</c:v>
                </c:pt>
                <c:pt idx="96">
                  <c:v>Indonesia</c:v>
                </c:pt>
                <c:pt idx="97">
                  <c:v>IDA only</c:v>
                </c:pt>
                <c:pt idx="98">
                  <c:v>Isle of Man</c:v>
                </c:pt>
                <c:pt idx="99">
                  <c:v>India</c:v>
                </c:pt>
                <c:pt idx="100">
                  <c:v>Not classified</c:v>
                </c:pt>
                <c:pt idx="101">
                  <c:v>Ireland</c:v>
                </c:pt>
                <c:pt idx="102">
                  <c:v>Iran, Islamic Rep.</c:v>
                </c:pt>
                <c:pt idx="103">
                  <c:v>Iraq</c:v>
                </c:pt>
                <c:pt idx="104">
                  <c:v>Iceland</c:v>
                </c:pt>
                <c:pt idx="105">
                  <c:v>Israel</c:v>
                </c:pt>
                <c:pt idx="106">
                  <c:v>Italy</c:v>
                </c:pt>
                <c:pt idx="107">
                  <c:v>Jamaica</c:v>
                </c:pt>
                <c:pt idx="108">
                  <c:v>Jordan</c:v>
                </c:pt>
                <c:pt idx="109">
                  <c:v>Japan</c:v>
                </c:pt>
                <c:pt idx="110">
                  <c:v>Kazakhstan</c:v>
                </c:pt>
                <c:pt idx="111">
                  <c:v>Kenya</c:v>
                </c:pt>
                <c:pt idx="112">
                  <c:v>Kyrgyz Republic</c:v>
                </c:pt>
                <c:pt idx="113">
                  <c:v>Cambodia</c:v>
                </c:pt>
                <c:pt idx="114">
                  <c:v>Kiribati</c:v>
                </c:pt>
                <c:pt idx="115">
                  <c:v>St. Kitts and Nevis</c:v>
                </c:pt>
                <c:pt idx="116">
                  <c:v>Korea, Rep.</c:v>
                </c:pt>
                <c:pt idx="117">
                  <c:v>Kuwait</c:v>
                </c:pt>
                <c:pt idx="118">
                  <c:v>Latin America &amp; Caribbean (excluding high income)</c:v>
                </c:pt>
                <c:pt idx="119">
                  <c:v>Lao PDR</c:v>
                </c:pt>
                <c:pt idx="120">
                  <c:v>Lebanon</c:v>
                </c:pt>
                <c:pt idx="121">
                  <c:v>Liberia</c:v>
                </c:pt>
                <c:pt idx="122">
                  <c:v>Libya</c:v>
                </c:pt>
                <c:pt idx="123">
                  <c:v>St. Lucia</c:v>
                </c:pt>
                <c:pt idx="124">
                  <c:v>Latin America &amp; Caribbean</c:v>
                </c:pt>
                <c:pt idx="125">
                  <c:v>Least developed countries: UN classification</c:v>
                </c:pt>
                <c:pt idx="126">
                  <c:v>Low income</c:v>
                </c:pt>
                <c:pt idx="127">
                  <c:v>Liechtenstein</c:v>
                </c:pt>
                <c:pt idx="128">
                  <c:v>Sri Lanka</c:v>
                </c:pt>
                <c:pt idx="129">
                  <c:v>Lower middle income</c:v>
                </c:pt>
                <c:pt idx="130">
                  <c:v>Low &amp; middle income</c:v>
                </c:pt>
                <c:pt idx="131">
                  <c:v>Lesotho</c:v>
                </c:pt>
                <c:pt idx="132">
                  <c:v>Late-demographic dividend</c:v>
                </c:pt>
                <c:pt idx="133">
                  <c:v>Lithuania</c:v>
                </c:pt>
                <c:pt idx="134">
                  <c:v>Luxembourg</c:v>
                </c:pt>
                <c:pt idx="135">
                  <c:v>Latvia</c:v>
                </c:pt>
                <c:pt idx="136">
                  <c:v>Macao SAR, China</c:v>
                </c:pt>
                <c:pt idx="137">
                  <c:v>St. Martin (French part)</c:v>
                </c:pt>
                <c:pt idx="138">
                  <c:v>Morocco</c:v>
                </c:pt>
                <c:pt idx="139">
                  <c:v>Monaco</c:v>
                </c:pt>
                <c:pt idx="140">
                  <c:v>Moldova</c:v>
                </c:pt>
                <c:pt idx="141">
                  <c:v>Madagascar</c:v>
                </c:pt>
                <c:pt idx="142">
                  <c:v>Maldives</c:v>
                </c:pt>
                <c:pt idx="143">
                  <c:v>Middle East &amp; North Africa</c:v>
                </c:pt>
                <c:pt idx="144">
                  <c:v>Mexico</c:v>
                </c:pt>
                <c:pt idx="145">
                  <c:v>Marshall Islands</c:v>
                </c:pt>
                <c:pt idx="146">
                  <c:v>Middle income</c:v>
                </c:pt>
                <c:pt idx="147">
                  <c:v>North Macedonia</c:v>
                </c:pt>
                <c:pt idx="148">
                  <c:v>Mali</c:v>
                </c:pt>
                <c:pt idx="149">
                  <c:v>Malta</c:v>
                </c:pt>
                <c:pt idx="150">
                  <c:v>Myanmar</c:v>
                </c:pt>
                <c:pt idx="151">
                  <c:v>Middle East &amp; North Africa (excluding high income)</c:v>
                </c:pt>
                <c:pt idx="152">
                  <c:v>Montenegro</c:v>
                </c:pt>
                <c:pt idx="153">
                  <c:v>Mongolia</c:v>
                </c:pt>
                <c:pt idx="154">
                  <c:v>Northern Mariana Islands</c:v>
                </c:pt>
                <c:pt idx="155">
                  <c:v>Mozambique</c:v>
                </c:pt>
                <c:pt idx="156">
                  <c:v>Mauritania</c:v>
                </c:pt>
                <c:pt idx="157">
                  <c:v>Mauritius</c:v>
                </c:pt>
                <c:pt idx="158">
                  <c:v>Malawi</c:v>
                </c:pt>
                <c:pt idx="159">
                  <c:v>Malaysia</c:v>
                </c:pt>
                <c:pt idx="160">
                  <c:v>North America</c:v>
                </c:pt>
                <c:pt idx="161">
                  <c:v>Namibia</c:v>
                </c:pt>
                <c:pt idx="162">
                  <c:v>New Caledonia</c:v>
                </c:pt>
                <c:pt idx="163">
                  <c:v>Niger</c:v>
                </c:pt>
                <c:pt idx="164">
                  <c:v>Nigeria</c:v>
                </c:pt>
                <c:pt idx="165">
                  <c:v>Nicaragua</c:v>
                </c:pt>
                <c:pt idx="166">
                  <c:v>Netherlands</c:v>
                </c:pt>
                <c:pt idx="167">
                  <c:v>Norway</c:v>
                </c:pt>
                <c:pt idx="168">
                  <c:v>Nepal</c:v>
                </c:pt>
                <c:pt idx="169">
                  <c:v>Nauru</c:v>
                </c:pt>
                <c:pt idx="170">
                  <c:v>New Zealand</c:v>
                </c:pt>
                <c:pt idx="171">
                  <c:v>OECD members</c:v>
                </c:pt>
                <c:pt idx="172">
                  <c:v>Oman</c:v>
                </c:pt>
                <c:pt idx="173">
                  <c:v>Other small states</c:v>
                </c:pt>
                <c:pt idx="174">
                  <c:v>Pakistan</c:v>
                </c:pt>
                <c:pt idx="175">
                  <c:v>Panama</c:v>
                </c:pt>
                <c:pt idx="176">
                  <c:v>Peru</c:v>
                </c:pt>
                <c:pt idx="177">
                  <c:v>Philippines</c:v>
                </c:pt>
                <c:pt idx="178">
                  <c:v>Palau</c:v>
                </c:pt>
                <c:pt idx="179">
                  <c:v>Papua New Guinea</c:v>
                </c:pt>
                <c:pt idx="180">
                  <c:v>Poland</c:v>
                </c:pt>
                <c:pt idx="181">
                  <c:v>Pre-demographic dividend</c:v>
                </c:pt>
                <c:pt idx="182">
                  <c:v>Puerto Rico</c:v>
                </c:pt>
                <c:pt idx="183">
                  <c:v>Korea, Dem. People's Rep.</c:v>
                </c:pt>
                <c:pt idx="184">
                  <c:v>Portugal</c:v>
                </c:pt>
                <c:pt idx="185">
                  <c:v>Paraguay</c:v>
                </c:pt>
                <c:pt idx="186">
                  <c:v>West Bank and Gaza</c:v>
                </c:pt>
                <c:pt idx="187">
                  <c:v>Pacific island small states</c:v>
                </c:pt>
                <c:pt idx="188">
                  <c:v>Post-demographic dividend</c:v>
                </c:pt>
                <c:pt idx="189">
                  <c:v>French Polynesia</c:v>
                </c:pt>
                <c:pt idx="190">
                  <c:v>Qatar</c:v>
                </c:pt>
                <c:pt idx="191">
                  <c:v>Romania</c:v>
                </c:pt>
                <c:pt idx="192">
                  <c:v>Russian Federation</c:v>
                </c:pt>
                <c:pt idx="193">
                  <c:v>Rwanda</c:v>
                </c:pt>
                <c:pt idx="194">
                  <c:v>South Asia</c:v>
                </c:pt>
                <c:pt idx="195">
                  <c:v>Saudi Arabia</c:v>
                </c:pt>
                <c:pt idx="196">
                  <c:v>Sudan</c:v>
                </c:pt>
                <c:pt idx="197">
                  <c:v>Senegal</c:v>
                </c:pt>
                <c:pt idx="198">
                  <c:v>Singapore</c:v>
                </c:pt>
                <c:pt idx="199">
                  <c:v>Solomon Islands</c:v>
                </c:pt>
                <c:pt idx="200">
                  <c:v>Sierra Leone</c:v>
                </c:pt>
                <c:pt idx="201">
                  <c:v>El Salvador</c:v>
                </c:pt>
                <c:pt idx="202">
                  <c:v>San Marino</c:v>
                </c:pt>
                <c:pt idx="203">
                  <c:v>Somalia</c:v>
                </c:pt>
                <c:pt idx="204">
                  <c:v>Serbia</c:v>
                </c:pt>
                <c:pt idx="205">
                  <c:v>Sub-Saharan Africa (excluding high income)</c:v>
                </c:pt>
                <c:pt idx="206">
                  <c:v>South Sudan</c:v>
                </c:pt>
                <c:pt idx="207">
                  <c:v>Sub-Saharan Africa</c:v>
                </c:pt>
                <c:pt idx="208">
                  <c:v>Small states</c:v>
                </c:pt>
                <c:pt idx="209">
                  <c:v>Sao Tome and Principe</c:v>
                </c:pt>
                <c:pt idx="210">
                  <c:v>Suriname</c:v>
                </c:pt>
                <c:pt idx="211">
                  <c:v>Slovak Republic</c:v>
                </c:pt>
                <c:pt idx="212">
                  <c:v>Slovenia</c:v>
                </c:pt>
                <c:pt idx="213">
                  <c:v>Sweden</c:v>
                </c:pt>
                <c:pt idx="214">
                  <c:v>Eswatini</c:v>
                </c:pt>
                <c:pt idx="215">
                  <c:v>Sint Maarten (Dutch part)</c:v>
                </c:pt>
                <c:pt idx="216">
                  <c:v>Seychelles</c:v>
                </c:pt>
                <c:pt idx="217">
                  <c:v>Syrian Arab Republic</c:v>
                </c:pt>
                <c:pt idx="218">
                  <c:v>Turks and Caicos Islands</c:v>
                </c:pt>
                <c:pt idx="219">
                  <c:v>Chad</c:v>
                </c:pt>
                <c:pt idx="220">
                  <c:v>East Asia &amp; Pacific (IDA &amp; IBRD countries)</c:v>
                </c:pt>
                <c:pt idx="221">
                  <c:v>Europe &amp; Central Asia (IDA &amp; IBRD countries)</c:v>
                </c:pt>
                <c:pt idx="222">
                  <c:v>Togo</c:v>
                </c:pt>
                <c:pt idx="223">
                  <c:v>Thailand</c:v>
                </c:pt>
                <c:pt idx="224">
                  <c:v>Tajikistan</c:v>
                </c:pt>
                <c:pt idx="225">
                  <c:v>Turkmenistan</c:v>
                </c:pt>
                <c:pt idx="226">
                  <c:v>Latin America &amp; the Caribbean (IDA &amp; IBRD countries)</c:v>
                </c:pt>
                <c:pt idx="227">
                  <c:v>Timor-Leste</c:v>
                </c:pt>
                <c:pt idx="228">
                  <c:v>Middle East &amp; North Africa (IDA &amp; IBRD countries)</c:v>
                </c:pt>
                <c:pt idx="229">
                  <c:v>Tonga</c:v>
                </c:pt>
                <c:pt idx="230">
                  <c:v>South Asia (IDA &amp; IBRD)</c:v>
                </c:pt>
                <c:pt idx="231">
                  <c:v>Sub-Saharan Africa (IDA &amp; IBRD countries)</c:v>
                </c:pt>
                <c:pt idx="232">
                  <c:v>Trinidad and Tobago</c:v>
                </c:pt>
                <c:pt idx="233">
                  <c:v>Tunisia</c:v>
                </c:pt>
                <c:pt idx="234">
                  <c:v>Turkiye</c:v>
                </c:pt>
                <c:pt idx="235">
                  <c:v>Tuvalu</c:v>
                </c:pt>
                <c:pt idx="236">
                  <c:v>Tanzania</c:v>
                </c:pt>
                <c:pt idx="237">
                  <c:v>Uganda</c:v>
                </c:pt>
                <c:pt idx="238">
                  <c:v>Ukraine</c:v>
                </c:pt>
                <c:pt idx="239">
                  <c:v>Upper middle income</c:v>
                </c:pt>
                <c:pt idx="240">
                  <c:v>Uruguay</c:v>
                </c:pt>
                <c:pt idx="241">
                  <c:v>United States</c:v>
                </c:pt>
                <c:pt idx="242">
                  <c:v>Uzbekistan</c:v>
                </c:pt>
                <c:pt idx="243">
                  <c:v>St. Vincent and the Grenadines</c:v>
                </c:pt>
                <c:pt idx="244">
                  <c:v>Venezuela, RB</c:v>
                </c:pt>
                <c:pt idx="245">
                  <c:v>British Virgin Islands</c:v>
                </c:pt>
                <c:pt idx="246">
                  <c:v>Virgin Islands (U.S.)</c:v>
                </c:pt>
                <c:pt idx="247">
                  <c:v>Viet Nam</c:v>
                </c:pt>
                <c:pt idx="248">
                  <c:v>Vanuatu</c:v>
                </c:pt>
                <c:pt idx="249">
                  <c:v>World</c:v>
                </c:pt>
                <c:pt idx="250">
                  <c:v>Samoa</c:v>
                </c:pt>
                <c:pt idx="251">
                  <c:v>Kosovo</c:v>
                </c:pt>
                <c:pt idx="252">
                  <c:v>Yemen, Rep.</c:v>
                </c:pt>
                <c:pt idx="253">
                  <c:v>South Africa</c:v>
                </c:pt>
                <c:pt idx="254">
                  <c:v>Zambia</c:v>
                </c:pt>
                <c:pt idx="255">
                  <c:v>Zimbabwe</c:v>
                </c:pt>
              </c:strCache>
            </c:strRef>
          </c:cat>
          <c:val>
            <c:numRef>
              <c:f>'LPI_performance_time_series '!$I$4:$I$259</c:f>
              <c:numCache>
                <c:formatCode>General</c:formatCode>
                <c:ptCount val="256"/>
                <c:pt idx="0">
                  <c:v>1.9754554310051324</c:v>
                </c:pt>
                <c:pt idx="1">
                  <c:v>2.2830305676834115</c:v>
                </c:pt>
                <c:pt idx="2">
                  <c:v>2.4809570626438218</c:v>
                </c:pt>
                <c:pt idx="3">
                  <c:v>0</c:v>
                </c:pt>
                <c:pt idx="4">
                  <c:v>3.793856583657361</c:v>
                </c:pt>
                <c:pt idx="5">
                  <c:v>2.9688003318406966</c:v>
                </c:pt>
                <c:pt idx="6">
                  <c:v>2.4563558657839595</c:v>
                </c:pt>
                <c:pt idx="7">
                  <c:v>0</c:v>
                </c:pt>
                <c:pt idx="8">
                  <c:v>2.8833333333333333</c:v>
                </c:pt>
                <c:pt idx="9">
                  <c:v>3.780435181160211</c:v>
                </c:pt>
                <c:pt idx="10">
                  <c:v>3.9245067108816523</c:v>
                </c:pt>
                <c:pt idx="11">
                  <c:v>2.465011381510485</c:v>
                </c:pt>
                <c:pt idx="12">
                  <c:v>2.2075523653775138</c:v>
                </c:pt>
                <c:pt idx="13">
                  <c:v>4.0059862763500789</c:v>
                </c:pt>
                <c:pt idx="14">
                  <c:v>2.6654043802645617</c:v>
                </c:pt>
                <c:pt idx="15">
                  <c:v>2.4377223239577659</c:v>
                </c:pt>
                <c:pt idx="16">
                  <c:v>2.5946654940904459</c:v>
                </c:pt>
                <c:pt idx="17">
                  <c:v>3.0180877789107732</c:v>
                </c:pt>
                <c:pt idx="18">
                  <c:v>3.1967278327948128</c:v>
                </c:pt>
                <c:pt idx="19">
                  <c:v>0</c:v>
                </c:pt>
                <c:pt idx="20">
                  <c:v>2.7437705957542851</c:v>
                </c:pt>
                <c:pt idx="21">
                  <c:v>2.5758803318361312</c:v>
                </c:pt>
                <c:pt idx="22">
                  <c:v>0</c:v>
                </c:pt>
                <c:pt idx="23">
                  <c:v>0</c:v>
                </c:pt>
                <c:pt idx="24">
                  <c:v>2.4150303686372996</c:v>
                </c:pt>
                <c:pt idx="25">
                  <c:v>3.0377746638556871</c:v>
                </c:pt>
                <c:pt idx="26">
                  <c:v>0</c:v>
                </c:pt>
                <c:pt idx="27">
                  <c:v>2.7885245000000003</c:v>
                </c:pt>
                <c:pt idx="28">
                  <c:v>2.3551843333333333</c:v>
                </c:pt>
                <c:pt idx="29">
                  <c:v>2.7663618666666663</c:v>
                </c:pt>
                <c:pt idx="30">
                  <c:v>2.3956330000000001</c:v>
                </c:pt>
                <c:pt idx="31">
                  <c:v>3.8865397066249043</c:v>
                </c:pt>
                <c:pt idx="32">
                  <c:v>3.9514256738113489</c:v>
                </c:pt>
                <c:pt idx="33">
                  <c:v>0</c:v>
                </c:pt>
                <c:pt idx="34">
                  <c:v>3.186715189690049</c:v>
                </c:pt>
                <c:pt idx="35">
                  <c:v>3.5465292861884223</c:v>
                </c:pt>
                <c:pt idx="36">
                  <c:v>0</c:v>
                </c:pt>
                <c:pt idx="37">
                  <c:v>2.3821549556865236</c:v>
                </c:pt>
                <c:pt idx="38">
                  <c:v>2.2970202500000001</c:v>
                </c:pt>
                <c:pt idx="39">
                  <c:v>2.2808697500000004</c:v>
                </c:pt>
                <c:pt idx="40">
                  <c:v>2.7573367753036604</c:v>
                </c:pt>
                <c:pt idx="41">
                  <c:v>2.4341050439737746</c:v>
                </c:pt>
                <c:pt idx="42">
                  <c:v>0</c:v>
                </c:pt>
                <c:pt idx="43">
                  <c:v>2.7477879421336437</c:v>
                </c:pt>
                <c:pt idx="44">
                  <c:v>0</c:v>
                </c:pt>
                <c:pt idx="45">
                  <c:v>2.2060819999999999</c:v>
                </c:pt>
                <c:pt idx="46">
                  <c:v>0</c:v>
                </c:pt>
                <c:pt idx="47">
                  <c:v>0</c:v>
                </c:pt>
                <c:pt idx="48">
                  <c:v>3.084788761709905</c:v>
                </c:pt>
                <c:pt idx="49">
                  <c:v>0</c:v>
                </c:pt>
                <c:pt idx="50">
                  <c:v>4.1231322718754209</c:v>
                </c:pt>
                <c:pt idx="51">
                  <c:v>2.2845961456157768</c:v>
                </c:pt>
                <c:pt idx="52">
                  <c:v>0</c:v>
                </c:pt>
                <c:pt idx="53">
                  <c:v>3.9091932910843035</c:v>
                </c:pt>
                <c:pt idx="54">
                  <c:v>2.6691476122265114</c:v>
                </c:pt>
                <c:pt idx="55">
                  <c:v>2.4508289070150231</c:v>
                </c:pt>
                <c:pt idx="56">
                  <c:v>2.7505679693267857</c:v>
                </c:pt>
                <c:pt idx="57">
                  <c:v>2.84609325</c:v>
                </c:pt>
                <c:pt idx="58">
                  <c:v>0</c:v>
                </c:pt>
                <c:pt idx="59">
                  <c:v>2.0563642270291091</c:v>
                </c:pt>
                <c:pt idx="60">
                  <c:v>3.7149896606626114</c:v>
                </c:pt>
                <c:pt idx="61">
                  <c:v>3.22901638754333</c:v>
                </c:pt>
                <c:pt idx="62">
                  <c:v>2.3893504871665741</c:v>
                </c:pt>
                <c:pt idx="63">
                  <c:v>0</c:v>
                </c:pt>
                <c:pt idx="64">
                  <c:v>0</c:v>
                </c:pt>
                <c:pt idx="65">
                  <c:v>3.9186329254728069</c:v>
                </c:pt>
                <c:pt idx="66">
                  <c:v>2.3556672777777776</c:v>
                </c:pt>
                <c:pt idx="67">
                  <c:v>3.8427317382361248</c:v>
                </c:pt>
                <c:pt idx="68">
                  <c:v>0</c:v>
                </c:pt>
                <c:pt idx="69">
                  <c:v>0</c:v>
                </c:pt>
                <c:pt idx="70">
                  <c:v>2.2569050447034638</c:v>
                </c:pt>
                <c:pt idx="71">
                  <c:v>3.9429764402507779</c:v>
                </c:pt>
                <c:pt idx="72">
                  <c:v>2.5622600555555555</c:v>
                </c:pt>
                <c:pt idx="73">
                  <c:v>2.4970369924230225</c:v>
                </c:pt>
                <c:pt idx="74">
                  <c:v>0</c:v>
                </c:pt>
                <c:pt idx="75">
                  <c:v>2.4713576729235882</c:v>
                </c:pt>
                <c:pt idx="76">
                  <c:v>2.40168275</c:v>
                </c:pt>
                <c:pt idx="77">
                  <c:v>2.3941633011827288</c:v>
                </c:pt>
                <c:pt idx="78">
                  <c:v>2.1838230000000003</c:v>
                </c:pt>
                <c:pt idx="79">
                  <c:v>3.2155523480862049</c:v>
                </c:pt>
                <c:pt idx="80">
                  <c:v>2.5499999999999994</c:v>
                </c:pt>
                <c:pt idx="81">
                  <c:v>0</c:v>
                </c:pt>
                <c:pt idx="82">
                  <c:v>2.6053057891993356</c:v>
                </c:pt>
                <c:pt idx="83">
                  <c:v>0</c:v>
                </c:pt>
                <c:pt idx="84">
                  <c:v>2.3563882341058471</c:v>
                </c:pt>
                <c:pt idx="85">
                  <c:v>0</c:v>
                </c:pt>
                <c:pt idx="86">
                  <c:v>3.9843242499999998</c:v>
                </c:pt>
                <c:pt idx="87">
                  <c:v>2.6168836075131856</c:v>
                </c:pt>
                <c:pt idx="88">
                  <c:v>0</c:v>
                </c:pt>
                <c:pt idx="89">
                  <c:v>3.0329215535560485</c:v>
                </c:pt>
                <c:pt idx="90">
                  <c:v>2.1515375253606459</c:v>
                </c:pt>
                <c:pt idx="91">
                  <c:v>3.2630754916374292</c:v>
                </c:pt>
                <c:pt idx="92">
                  <c:v>0</c:v>
                </c:pt>
                <c:pt idx="93">
                  <c:v>0</c:v>
                </c:pt>
                <c:pt idx="94">
                  <c:v>0</c:v>
                </c:pt>
                <c:pt idx="95">
                  <c:v>0</c:v>
                </c:pt>
                <c:pt idx="96">
                  <c:v>2.9878003999059013</c:v>
                </c:pt>
                <c:pt idx="97">
                  <c:v>0</c:v>
                </c:pt>
                <c:pt idx="98">
                  <c:v>0</c:v>
                </c:pt>
                <c:pt idx="99">
                  <c:v>3.186470195783206</c:v>
                </c:pt>
                <c:pt idx="100">
                  <c:v>0</c:v>
                </c:pt>
                <c:pt idx="101">
                  <c:v>3.7500745055841542</c:v>
                </c:pt>
                <c:pt idx="102">
                  <c:v>2.6387009999999997</c:v>
                </c:pt>
                <c:pt idx="103">
                  <c:v>2.2147741666666669</c:v>
                </c:pt>
                <c:pt idx="104">
                  <c:v>3.3535186111111113</c:v>
                </c:pt>
                <c:pt idx="105">
                  <c:v>3.416106722290202</c:v>
                </c:pt>
                <c:pt idx="106">
                  <c:v>3.6822687537980952</c:v>
                </c:pt>
                <c:pt idx="107">
                  <c:v>2.4988345740307145</c:v>
                </c:pt>
                <c:pt idx="108">
                  <c:v>2.7837967553956315</c:v>
                </c:pt>
                <c:pt idx="109">
                  <c:v>3.9642431093107326</c:v>
                </c:pt>
                <c:pt idx="110">
                  <c:v>2.6564239670079246</c:v>
                </c:pt>
                <c:pt idx="111">
                  <c:v>2.7504878072885632</c:v>
                </c:pt>
                <c:pt idx="112">
                  <c:v>2.3642909559211427</c:v>
                </c:pt>
                <c:pt idx="113">
                  <c:v>2.5667810112278735</c:v>
                </c:pt>
                <c:pt idx="114">
                  <c:v>0</c:v>
                </c:pt>
                <c:pt idx="115">
                  <c:v>0</c:v>
                </c:pt>
                <c:pt idx="116">
                  <c:v>3.6527569999999998</c:v>
                </c:pt>
                <c:pt idx="117">
                  <c:v>3.0409729578553995</c:v>
                </c:pt>
                <c:pt idx="118">
                  <c:v>0</c:v>
                </c:pt>
                <c:pt idx="119">
                  <c:v>2.4238922000000001</c:v>
                </c:pt>
                <c:pt idx="120">
                  <c:v>2.7413124173979377</c:v>
                </c:pt>
                <c:pt idx="121">
                  <c:v>2.3710832102300157</c:v>
                </c:pt>
                <c:pt idx="122">
                  <c:v>2.2332956111111111</c:v>
                </c:pt>
                <c:pt idx="123">
                  <c:v>0</c:v>
                </c:pt>
                <c:pt idx="124">
                  <c:v>0</c:v>
                </c:pt>
                <c:pt idx="125">
                  <c:v>0</c:v>
                </c:pt>
                <c:pt idx="126">
                  <c:v>0</c:v>
                </c:pt>
                <c:pt idx="127">
                  <c:v>0</c:v>
                </c:pt>
                <c:pt idx="128">
                  <c:v>2.5858244906412513</c:v>
                </c:pt>
                <c:pt idx="129">
                  <c:v>0</c:v>
                </c:pt>
                <c:pt idx="130">
                  <c:v>0</c:v>
                </c:pt>
                <c:pt idx="131">
                  <c:v>2.2432167154212812</c:v>
                </c:pt>
                <c:pt idx="132">
                  <c:v>0</c:v>
                </c:pt>
                <c:pt idx="133">
                  <c:v>3.1555808461289607</c:v>
                </c:pt>
                <c:pt idx="134">
                  <c:v>3.8691816111111113</c:v>
                </c:pt>
                <c:pt idx="135">
                  <c:v>3.1569664479752744</c:v>
                </c:pt>
                <c:pt idx="136">
                  <c:v>0</c:v>
                </c:pt>
                <c:pt idx="137">
                  <c:v>0</c:v>
                </c:pt>
                <c:pt idx="138">
                  <c:v>2.6552483890351835</c:v>
                </c:pt>
                <c:pt idx="139">
                  <c:v>0</c:v>
                </c:pt>
                <c:pt idx="140">
                  <c:v>2.4935907729348297</c:v>
                </c:pt>
                <c:pt idx="141">
                  <c:v>2.3953854117334998</c:v>
                </c:pt>
                <c:pt idx="142">
                  <c:v>2.5750433999999998</c:v>
                </c:pt>
                <c:pt idx="143">
                  <c:v>0</c:v>
                </c:pt>
                <c:pt idx="144">
                  <c:v>3.0316922249150586</c:v>
                </c:pt>
                <c:pt idx="145">
                  <c:v>0</c:v>
                </c:pt>
                <c:pt idx="146">
                  <c:v>0</c:v>
                </c:pt>
                <c:pt idx="147">
                  <c:v>3.1333333333333329</c:v>
                </c:pt>
                <c:pt idx="148">
                  <c:v>2.4556700769805935</c:v>
                </c:pt>
                <c:pt idx="149">
                  <c:v>3.0535633333333334</c:v>
                </c:pt>
                <c:pt idx="150">
                  <c:v>2.2608460290794121</c:v>
                </c:pt>
                <c:pt idx="151">
                  <c:v>0</c:v>
                </c:pt>
                <c:pt idx="152">
                  <c:v>2.6216900000000001</c:v>
                </c:pt>
                <c:pt idx="153">
                  <c:v>2.3243684556584148</c:v>
                </c:pt>
                <c:pt idx="154">
                  <c:v>0</c:v>
                </c:pt>
                <c:pt idx="155">
                  <c:v>2.3749503743300902</c:v>
                </c:pt>
                <c:pt idx="156">
                  <c:v>2.3005229648389922</c:v>
                </c:pt>
                <c:pt idx="157">
                  <c:v>2.5782683135172615</c:v>
                </c:pt>
                <c:pt idx="158">
                  <c:v>2.6565435216671274</c:v>
                </c:pt>
                <c:pt idx="159">
                  <c:v>3.4670767463561698</c:v>
                </c:pt>
                <c:pt idx="160">
                  <c:v>0</c:v>
                </c:pt>
                <c:pt idx="161">
                  <c:v>2.5169142117955263</c:v>
                </c:pt>
                <c:pt idx="162">
                  <c:v>0</c:v>
                </c:pt>
                <c:pt idx="163">
                  <c:v>2.371464064373705</c:v>
                </c:pt>
                <c:pt idx="164">
                  <c:v>2.5666033427280786</c:v>
                </c:pt>
                <c:pt idx="165">
                  <c:v>2.4803168885714961</c:v>
                </c:pt>
                <c:pt idx="166">
                  <c:v>4.0793993545920815</c:v>
                </c:pt>
                <c:pt idx="167">
                  <c:v>3.7877344249974558</c:v>
                </c:pt>
                <c:pt idx="168">
                  <c:v>2.3090013753456411</c:v>
                </c:pt>
                <c:pt idx="169">
                  <c:v>0</c:v>
                </c:pt>
                <c:pt idx="170">
                  <c:v>3.6201196492598555</c:v>
                </c:pt>
                <c:pt idx="171">
                  <c:v>0</c:v>
                </c:pt>
                <c:pt idx="172">
                  <c:v>3.053761687330141</c:v>
                </c:pt>
                <c:pt idx="173">
                  <c:v>0</c:v>
                </c:pt>
                <c:pt idx="174">
                  <c:v>2.6903774365870619</c:v>
                </c:pt>
                <c:pt idx="175">
                  <c:v>3.1090873589764096</c:v>
                </c:pt>
                <c:pt idx="176">
                  <c:v>2.84040065503223</c:v>
                </c:pt>
                <c:pt idx="177">
                  <c:v>2.9837802895979832</c:v>
                </c:pt>
                <c:pt idx="178">
                  <c:v>0</c:v>
                </c:pt>
                <c:pt idx="179">
                  <c:v>2.4306772660202065</c:v>
                </c:pt>
                <c:pt idx="180">
                  <c:v>3.4210242820343741</c:v>
                </c:pt>
                <c:pt idx="181">
                  <c:v>0</c:v>
                </c:pt>
                <c:pt idx="182">
                  <c:v>0</c:v>
                </c:pt>
                <c:pt idx="183">
                  <c:v>0</c:v>
                </c:pt>
                <c:pt idx="184">
                  <c:v>3.459235175533852</c:v>
                </c:pt>
                <c:pt idx="185">
                  <c:v>2.6564941117294647</c:v>
                </c:pt>
                <c:pt idx="186">
                  <c:v>0</c:v>
                </c:pt>
                <c:pt idx="187">
                  <c:v>0</c:v>
                </c:pt>
                <c:pt idx="188">
                  <c:v>0</c:v>
                </c:pt>
                <c:pt idx="189">
                  <c:v>0</c:v>
                </c:pt>
                <c:pt idx="190">
                  <c:v>3.3339984043579909</c:v>
                </c:pt>
                <c:pt idx="191">
                  <c:v>3.0499420652084135</c:v>
                </c:pt>
                <c:pt idx="192">
                  <c:v>2.5973578850220882</c:v>
                </c:pt>
                <c:pt idx="193">
                  <c:v>2.5167626977838182</c:v>
                </c:pt>
                <c:pt idx="194">
                  <c:v>0</c:v>
                </c:pt>
                <c:pt idx="195">
                  <c:v>3.1595454219764667</c:v>
                </c:pt>
                <c:pt idx="196">
                  <c:v>2.357978444274778</c:v>
                </c:pt>
                <c:pt idx="197">
                  <c:v>2.487302426856052</c:v>
                </c:pt>
                <c:pt idx="198">
                  <c:v>4.1238713473574595</c:v>
                </c:pt>
                <c:pt idx="199">
                  <c:v>2.4569622382205978</c:v>
                </c:pt>
                <c:pt idx="200">
                  <c:v>2.0214654674510721</c:v>
                </c:pt>
                <c:pt idx="201">
                  <c:v>2.6922298829431388</c:v>
                </c:pt>
                <c:pt idx="202">
                  <c:v>0</c:v>
                </c:pt>
                <c:pt idx="203">
                  <c:v>1.8626711831778593</c:v>
                </c:pt>
                <c:pt idx="204">
                  <c:v>2.8002788333333335</c:v>
                </c:pt>
                <c:pt idx="205">
                  <c:v>0</c:v>
                </c:pt>
                <c:pt idx="206">
                  <c:v>0</c:v>
                </c:pt>
                <c:pt idx="207">
                  <c:v>0</c:v>
                </c:pt>
                <c:pt idx="208">
                  <c:v>0</c:v>
                </c:pt>
                <c:pt idx="209">
                  <c:v>0</c:v>
                </c:pt>
                <c:pt idx="210">
                  <c:v>0</c:v>
                </c:pt>
                <c:pt idx="211">
                  <c:v>3.1558156270509108</c:v>
                </c:pt>
                <c:pt idx="212">
                  <c:v>3.2167335381612667</c:v>
                </c:pt>
                <c:pt idx="213">
                  <c:v>4.033790445032766</c:v>
                </c:pt>
                <c:pt idx="214">
                  <c:v>0</c:v>
                </c:pt>
                <c:pt idx="215">
                  <c:v>0</c:v>
                </c:pt>
                <c:pt idx="216">
                  <c:v>0</c:v>
                </c:pt>
                <c:pt idx="217">
                  <c:v>2.2686872222222223</c:v>
                </c:pt>
                <c:pt idx="218">
                  <c:v>0</c:v>
                </c:pt>
                <c:pt idx="219">
                  <c:v>2.269262576037316</c:v>
                </c:pt>
                <c:pt idx="220">
                  <c:v>0</c:v>
                </c:pt>
                <c:pt idx="221">
                  <c:v>0</c:v>
                </c:pt>
                <c:pt idx="222">
                  <c:v>2.474964441219587</c:v>
                </c:pt>
                <c:pt idx="223">
                  <c:v>3.3417531174694513</c:v>
                </c:pt>
                <c:pt idx="224">
                  <c:v>2.2823831103390488</c:v>
                </c:pt>
                <c:pt idx="225">
                  <c:v>2.3543604999999999</c:v>
                </c:pt>
                <c:pt idx="226">
                  <c:v>0</c:v>
                </c:pt>
                <c:pt idx="227">
                  <c:v>1.7117737360690919</c:v>
                </c:pt>
                <c:pt idx="228">
                  <c:v>0</c:v>
                </c:pt>
                <c:pt idx="229">
                  <c:v>0</c:v>
                </c:pt>
                <c:pt idx="230">
                  <c:v>0</c:v>
                </c:pt>
                <c:pt idx="231">
                  <c:v>0</c:v>
                </c:pt>
                <c:pt idx="232">
                  <c:v>2.4324644444444443</c:v>
                </c:pt>
                <c:pt idx="233">
                  <c:v>2.7309543452352272</c:v>
                </c:pt>
                <c:pt idx="234">
                  <c:v>0</c:v>
                </c:pt>
                <c:pt idx="235">
                  <c:v>0</c:v>
                </c:pt>
                <c:pt idx="236">
                  <c:v>2.5315834962129005</c:v>
                </c:pt>
                <c:pt idx="237">
                  <c:v>2.7316753649481238</c:v>
                </c:pt>
                <c:pt idx="238">
                  <c:v>2.7394986430601969</c:v>
                </c:pt>
                <c:pt idx="239">
                  <c:v>0</c:v>
                </c:pt>
                <c:pt idx="240">
                  <c:v>2.7951980551156139</c:v>
                </c:pt>
                <c:pt idx="241">
                  <c:v>3.8916197381924853</c:v>
                </c:pt>
                <c:pt idx="242">
                  <c:v>2.479420730877727</c:v>
                </c:pt>
                <c:pt idx="243">
                  <c:v>0</c:v>
                </c:pt>
                <c:pt idx="244">
                  <c:v>2.4825370000000002</c:v>
                </c:pt>
                <c:pt idx="245">
                  <c:v>0</c:v>
                </c:pt>
                <c:pt idx="246">
                  <c:v>0</c:v>
                </c:pt>
                <c:pt idx="247">
                  <c:v>0</c:v>
                </c:pt>
                <c:pt idx="248">
                  <c:v>0</c:v>
                </c:pt>
                <c:pt idx="249">
                  <c:v>0</c:v>
                </c:pt>
                <c:pt idx="250">
                  <c:v>0</c:v>
                </c:pt>
                <c:pt idx="251">
                  <c:v>0</c:v>
                </c:pt>
                <c:pt idx="252">
                  <c:v>2.4169813333333332</c:v>
                </c:pt>
                <c:pt idx="253">
                  <c:v>3.5563269820075334</c:v>
                </c:pt>
                <c:pt idx="254">
                  <c:v>2.4140214752810927</c:v>
                </c:pt>
                <c:pt idx="255">
                  <c:v>2.3100888975448908</c:v>
                </c:pt>
              </c:numCache>
            </c:numRef>
          </c:val>
          <c:extLst>
            <c:ext xmlns:c16="http://schemas.microsoft.com/office/drawing/2014/chart" uri="{C3380CC4-5D6E-409C-BE32-E72D297353CC}">
              <c16:uniqueId val="{00000000-ED1D-4FC6-9ACA-31090781A78B}"/>
            </c:ext>
          </c:extLst>
        </c:ser>
        <c:dLbls>
          <c:showLegendKey val="0"/>
          <c:showVal val="0"/>
          <c:showCatName val="0"/>
          <c:showSerName val="0"/>
          <c:showPercent val="0"/>
          <c:showBubbleSize val="0"/>
        </c:dLbls>
        <c:gapWidth val="100"/>
        <c:overlap val="-24"/>
        <c:axId val="281699903"/>
        <c:axId val="281697983"/>
      </c:barChart>
      <c:catAx>
        <c:axId val="2816999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697983"/>
        <c:crosses val="autoZero"/>
        <c:auto val="1"/>
        <c:lblAlgn val="ctr"/>
        <c:lblOffset val="100"/>
        <c:noMultiLvlLbl val="0"/>
      </c:catAx>
      <c:valAx>
        <c:axId val="28169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16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a:t>Singapore Total Population </a:t>
            </a:r>
          </a:p>
        </c:rich>
      </c:tx>
      <c:layout>
        <c:manualLayout>
          <c:xMode val="edge"/>
          <c:yMode val="edge"/>
          <c:x val="0.29209507106390287"/>
          <c:y val="3.7037037037037035E-2"/>
        </c:manualLayout>
      </c:layout>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8.9958001779850222E-2"/>
                  <c:y val="-0.18928295421405658"/>
                </c:manualLayout>
              </c:layout>
              <c:numFmt formatCode="General" sourceLinked="0"/>
              <c:spPr>
                <a:noFill/>
                <a:ln>
                  <a:noFill/>
                </a:ln>
                <a:effectLst/>
              </c:spPr>
              <c:txPr>
                <a:bodyPr rot="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trendlineLbl>
          </c:trendline>
          <c:xVal>
            <c:numRef>
              <c:f>'singapore_trend_analysis '!$B$3:$B$9</c:f>
              <c:numCache>
                <c:formatCode>General</c:formatCode>
                <c:ptCount val="7"/>
                <c:pt idx="0">
                  <c:v>2007</c:v>
                </c:pt>
                <c:pt idx="1">
                  <c:v>2010</c:v>
                </c:pt>
                <c:pt idx="2">
                  <c:v>2012</c:v>
                </c:pt>
                <c:pt idx="3">
                  <c:v>2014</c:v>
                </c:pt>
                <c:pt idx="4">
                  <c:v>2016</c:v>
                </c:pt>
                <c:pt idx="5">
                  <c:v>2018</c:v>
                </c:pt>
                <c:pt idx="6">
                  <c:v>2023</c:v>
                </c:pt>
              </c:numCache>
            </c:numRef>
          </c:xVal>
          <c:yVal>
            <c:numRef>
              <c:f>'singapore_trend_analysis '!$C$3:$C$9</c:f>
              <c:numCache>
                <c:formatCode>General</c:formatCode>
                <c:ptCount val="7"/>
                <c:pt idx="0">
                  <c:v>4588599</c:v>
                </c:pt>
                <c:pt idx="1">
                  <c:v>5076732</c:v>
                </c:pt>
                <c:pt idx="2">
                  <c:v>5312437</c:v>
                </c:pt>
                <c:pt idx="3">
                  <c:v>5469724</c:v>
                </c:pt>
                <c:pt idx="4">
                  <c:v>5607283</c:v>
                </c:pt>
                <c:pt idx="5">
                  <c:v>5638676</c:v>
                </c:pt>
                <c:pt idx="6">
                  <c:v>5917648</c:v>
                </c:pt>
              </c:numCache>
            </c:numRef>
          </c:yVal>
          <c:smooth val="0"/>
          <c:extLst>
            <c:ext xmlns:c16="http://schemas.microsoft.com/office/drawing/2014/chart" uri="{C3380CC4-5D6E-409C-BE32-E72D297353CC}">
              <c16:uniqueId val="{00000000-1355-43DD-AD50-F0D02651CCD6}"/>
            </c:ext>
          </c:extLst>
        </c:ser>
        <c:dLbls>
          <c:showLegendKey val="0"/>
          <c:showVal val="0"/>
          <c:showCatName val="0"/>
          <c:showSerName val="0"/>
          <c:showPercent val="0"/>
          <c:showBubbleSize val="0"/>
        </c:dLbls>
        <c:axId val="687200015"/>
        <c:axId val="687187055"/>
      </c:scatterChart>
      <c:valAx>
        <c:axId val="687200015"/>
        <c:scaling>
          <c:orientation val="minMax"/>
        </c:scaling>
        <c:delete val="0"/>
        <c:axPos val="b"/>
        <c:title>
          <c:tx>
            <c:rich>
              <a:bodyPr rot="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a:t>Year</a:t>
                </a:r>
              </a:p>
            </c:rich>
          </c:tx>
          <c:layout>
            <c:manualLayout>
              <c:xMode val="edge"/>
              <c:yMode val="edge"/>
              <c:x val="0.50005318733704218"/>
              <c:y val="0.90486111111111112"/>
            </c:manualLayout>
          </c:layout>
          <c:overlay val="0"/>
          <c:spPr>
            <a:noFill/>
            <a:ln>
              <a:noFill/>
            </a:ln>
            <a:effectLst/>
          </c:spPr>
          <c:txPr>
            <a:bodyPr rot="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687187055"/>
        <c:crosses val="autoZero"/>
        <c:crossBetween val="midCat"/>
        <c:majorUnit val="3"/>
      </c:valAx>
      <c:valAx>
        <c:axId val="687187055"/>
        <c:scaling>
          <c:orientation val="minMax"/>
          <c:min val="4000000"/>
        </c:scaling>
        <c:delete val="0"/>
        <c:axPos val="l"/>
        <c:title>
          <c:tx>
            <c:rich>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a:t>Population (in millions)</a:t>
                </a:r>
              </a:p>
            </c:rich>
          </c:tx>
          <c:layout>
            <c:manualLayout>
              <c:xMode val="edge"/>
              <c:yMode val="edge"/>
              <c:x val="2.1150033046926635E-2"/>
              <c:y val="0.24899314668999709"/>
            </c:manualLayout>
          </c:layout>
          <c:overlay val="0"/>
          <c:spPr>
            <a:noFill/>
            <a:ln>
              <a:noFill/>
            </a:ln>
            <a:effectLst/>
          </c:spPr>
          <c:txPr>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687200015"/>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000" i="1">
          <a:latin typeface="+mj-lt"/>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a:latin typeface="+mj-lt"/>
              </a:rPr>
              <a:t>Forecasted Population</a:t>
            </a:r>
            <a:r>
              <a:rPr lang="en-US" sz="1200" baseline="0">
                <a:latin typeface="+mj-lt"/>
              </a:rPr>
              <a:t> </a:t>
            </a:r>
            <a:endParaRPr lang="en-US" sz="1200">
              <a:latin typeface="+mj-lt"/>
            </a:endParaRPr>
          </a:p>
        </c:rich>
      </c:tx>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tx>
            <c:strRef>
              <c:f>'singapore_trend_analysis '!$B$19</c:f>
              <c:strCache>
                <c:ptCount val="1"/>
                <c:pt idx="0">
                  <c:v>Total Population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0251224846894139"/>
                  <c:y val="-0.18771908719743366"/>
                </c:manualLayout>
              </c:layout>
              <c:numFmt formatCode="General" sourceLinked="0"/>
              <c:spPr>
                <a:noFill/>
                <a:ln>
                  <a:noFill/>
                </a:ln>
                <a:effectLst/>
              </c:spPr>
              <c:txPr>
                <a:bodyPr rot="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trendlineLbl>
          </c:trendline>
          <c:xVal>
            <c:numRef>
              <c:f>'singapore_trend_analysis '!$A$20:$A$36</c:f>
              <c:numCache>
                <c:formatCode>General</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xVal>
          <c:yVal>
            <c:numRef>
              <c:f>'singapore_trend_analysis '!$B$20:$B$36</c:f>
              <c:numCache>
                <c:formatCode>_-* #,##0_-;\-* #,##0_-;_-* "-"??_-;_-@_-</c:formatCode>
                <c:ptCount val="17"/>
                <c:pt idx="0">
                  <c:v>4588599</c:v>
                </c:pt>
                <c:pt idx="1">
                  <c:v>4764090</c:v>
                </c:pt>
                <c:pt idx="2">
                  <c:v>4928092</c:v>
                </c:pt>
                <c:pt idx="3">
                  <c:v>5076732</c:v>
                </c:pt>
                <c:pt idx="4">
                  <c:v>5206138</c:v>
                </c:pt>
                <c:pt idx="5">
                  <c:v>5312437</c:v>
                </c:pt>
                <c:pt idx="6">
                  <c:v>5395444</c:v>
                </c:pt>
                <c:pt idx="7">
                  <c:v>5469724</c:v>
                </c:pt>
                <c:pt idx="8">
                  <c:v>5546300</c:v>
                </c:pt>
                <c:pt idx="9">
                  <c:v>5607283</c:v>
                </c:pt>
                <c:pt idx="10">
                  <c:v>5634640</c:v>
                </c:pt>
                <c:pt idx="11">
                  <c:v>5638676</c:v>
                </c:pt>
                <c:pt idx="12">
                  <c:v>5636779</c:v>
                </c:pt>
                <c:pt idx="13">
                  <c:v>5646339</c:v>
                </c:pt>
                <c:pt idx="14">
                  <c:v>5684745</c:v>
                </c:pt>
                <c:pt idx="15">
                  <c:v>5769385</c:v>
                </c:pt>
                <c:pt idx="16">
                  <c:v>5917648</c:v>
                </c:pt>
              </c:numCache>
            </c:numRef>
          </c:yVal>
          <c:smooth val="0"/>
          <c:extLst>
            <c:ext xmlns:c16="http://schemas.microsoft.com/office/drawing/2014/chart" uri="{C3380CC4-5D6E-409C-BE32-E72D297353CC}">
              <c16:uniqueId val="{00000000-CA35-4946-B22F-F512AA1DAD23}"/>
            </c:ext>
          </c:extLst>
        </c:ser>
        <c:dLbls>
          <c:showLegendKey val="0"/>
          <c:showVal val="0"/>
          <c:showCatName val="0"/>
          <c:showSerName val="0"/>
          <c:showPercent val="0"/>
          <c:showBubbleSize val="0"/>
        </c:dLbls>
        <c:axId val="284547471"/>
        <c:axId val="284548911"/>
      </c:scatterChart>
      <c:valAx>
        <c:axId val="284547471"/>
        <c:scaling>
          <c:orientation val="minMax"/>
        </c:scaling>
        <c:delete val="0"/>
        <c:axPos val="b"/>
        <c:title>
          <c:overlay val="0"/>
          <c:spPr>
            <a:noFill/>
            <a:ln>
              <a:noFill/>
            </a:ln>
            <a:effectLst/>
          </c:spPr>
          <c:txPr>
            <a:bodyPr rot="0" spcFirstLastPara="1" vertOverflow="ellipsis" vert="horz" wrap="square" anchor="ctr" anchorCtr="1"/>
            <a:lstStyle/>
            <a:p>
              <a:pPr>
                <a:defRPr sz="900" b="1" i="1"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284548911"/>
        <c:crosses val="autoZero"/>
        <c:crossBetween val="midCat"/>
        <c:majorUnit val="3"/>
      </c:valAx>
      <c:valAx>
        <c:axId val="284548911"/>
        <c:scaling>
          <c:orientation val="minMax"/>
          <c:min val="4000000"/>
        </c:scaling>
        <c:delete val="0"/>
        <c:axPos val="l"/>
        <c:title>
          <c:tx>
            <c:rich>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r>
                  <a:rPr lang="en-US" sz="1000" i="1">
                    <a:latin typeface="+mj-lt"/>
                  </a:rPr>
                  <a:t>Population</a:t>
                </a:r>
                <a:r>
                  <a:rPr lang="en-US" sz="1000" i="1" baseline="0">
                    <a:latin typeface="+mj-lt"/>
                  </a:rPr>
                  <a:t> (in millions)</a:t>
                </a:r>
                <a:endParaRPr lang="en-US" sz="1000" i="1">
                  <a:latin typeface="+mj-lt"/>
                </a:endParaRPr>
              </a:p>
            </c:rich>
          </c:tx>
          <c:overlay val="0"/>
          <c:spPr>
            <a:noFill/>
            <a:ln>
              <a:noFill/>
            </a:ln>
            <a:effectLst/>
          </c:spPr>
          <c:txPr>
            <a:bodyPr rot="-5400000" spcFirstLastPara="1" vertOverflow="ellipsis" vert="horz" wrap="square" anchor="ctr" anchorCtr="1"/>
            <a:lstStyle/>
            <a:p>
              <a:pPr>
                <a:defRPr sz="1000" b="1" i="1" u="none" strike="noStrike" kern="1200" baseline="0">
                  <a:solidFill>
                    <a:schemeClr val="lt1">
                      <a:lumMod val="75000"/>
                    </a:schemeClr>
                  </a:solidFill>
                  <a:latin typeface="+mj-lt"/>
                  <a:ea typeface="+mn-ea"/>
                  <a:cs typeface="+mn-cs"/>
                </a:defRPr>
              </a:pPr>
              <a:endParaRPr lang="en-US"/>
            </a:p>
          </c:txPr>
        </c:title>
        <c:numFmt formatCode="_-* #,##0_-;\-* #,##0_-;_-* &quot;-&quot;??_-;_-@_-"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00" b="0" i="1" u="none" strike="noStrike" kern="1200" baseline="0">
                <a:solidFill>
                  <a:schemeClr val="lt1">
                    <a:lumMod val="75000"/>
                  </a:schemeClr>
                </a:solidFill>
                <a:latin typeface="+mj-lt"/>
                <a:ea typeface="+mn-ea"/>
                <a:cs typeface="+mn-cs"/>
              </a:defRPr>
            </a:pPr>
            <a:endParaRPr lang="en-US"/>
          </a:p>
        </c:txPr>
        <c:crossAx val="284547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i="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i="1">
                <a:latin typeface="+mj-lt"/>
              </a:rPr>
              <a:t>Singapore LPI </a:t>
            </a:r>
          </a:p>
        </c:rich>
      </c:tx>
      <c:layout>
        <c:manualLayout>
          <c:xMode val="edge"/>
          <c:yMode val="edge"/>
          <c:x val="0.38577077865266834"/>
          <c:y val="2.7777777777777776E-2"/>
        </c:manualLayout>
      </c:layout>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tx>
            <c:strRef>
              <c:f>'singapore_trend_analysis '!$P$2</c:f>
              <c:strCache>
                <c:ptCount val="1"/>
                <c:pt idx="0">
                  <c:v>Singapore LPI</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6.6058836395450571E-2"/>
                  <c:y val="-0.3982323563721201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j-lt"/>
                      <a:ea typeface="+mn-ea"/>
                      <a:cs typeface="+mn-cs"/>
                    </a:defRPr>
                  </a:pPr>
                  <a:endParaRPr lang="en-US"/>
                </a:p>
              </c:txPr>
            </c:trendlineLbl>
          </c:trendline>
          <c:xVal>
            <c:numRef>
              <c:f>'singapore_trend_analysis '!$O$3:$O$9</c:f>
              <c:numCache>
                <c:formatCode>General</c:formatCode>
                <c:ptCount val="7"/>
                <c:pt idx="0">
                  <c:v>2007</c:v>
                </c:pt>
                <c:pt idx="1">
                  <c:v>2010</c:v>
                </c:pt>
                <c:pt idx="2">
                  <c:v>2012</c:v>
                </c:pt>
                <c:pt idx="3">
                  <c:v>2014</c:v>
                </c:pt>
                <c:pt idx="4">
                  <c:v>2016</c:v>
                </c:pt>
                <c:pt idx="5">
                  <c:v>2018</c:v>
                </c:pt>
                <c:pt idx="6">
                  <c:v>2023</c:v>
                </c:pt>
              </c:numCache>
            </c:numRef>
          </c:xVal>
          <c:yVal>
            <c:numRef>
              <c:f>'singapore_trend_analysis '!$P$3:$P$9</c:f>
              <c:numCache>
                <c:formatCode>General</c:formatCode>
                <c:ptCount val="7"/>
                <c:pt idx="0">
                  <c:v>4.1903357648355506</c:v>
                </c:pt>
                <c:pt idx="1">
                  <c:v>4.0900850000000002</c:v>
                </c:pt>
                <c:pt idx="2">
                  <c:v>4.125813</c:v>
                </c:pt>
                <c:pt idx="3">
                  <c:v>4.004448</c:v>
                </c:pt>
                <c:pt idx="4">
                  <c:v>4.1436320000000002</c:v>
                </c:pt>
                <c:pt idx="5">
                  <c:v>3.9961190000000002</c:v>
                </c:pt>
                <c:pt idx="6">
                  <c:v>4.3166666666666673</c:v>
                </c:pt>
              </c:numCache>
            </c:numRef>
          </c:yVal>
          <c:smooth val="0"/>
          <c:extLst>
            <c:ext xmlns:c16="http://schemas.microsoft.com/office/drawing/2014/chart" uri="{C3380CC4-5D6E-409C-BE32-E72D297353CC}">
              <c16:uniqueId val="{00000000-0B6E-4F11-A45A-A0E440050218}"/>
            </c:ext>
          </c:extLst>
        </c:ser>
        <c:dLbls>
          <c:showLegendKey val="0"/>
          <c:showVal val="0"/>
          <c:showCatName val="0"/>
          <c:showSerName val="0"/>
          <c:showPercent val="0"/>
          <c:showBubbleSize val="0"/>
        </c:dLbls>
        <c:axId val="534695936"/>
        <c:axId val="534706976"/>
      </c:scatterChart>
      <c:valAx>
        <c:axId val="5346959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706976"/>
        <c:crosses val="autoZero"/>
        <c:crossBetween val="midCat"/>
      </c:valAx>
      <c:valAx>
        <c:axId val="534706976"/>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695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r>
              <a:rPr lang="en-US" sz="1200" i="1">
                <a:latin typeface="+mj-lt"/>
              </a:rPr>
              <a:t>LPI</a:t>
            </a:r>
            <a:r>
              <a:rPr lang="en-US" sz="1200" i="1" baseline="0">
                <a:latin typeface="+mj-lt"/>
              </a:rPr>
              <a:t> vs Population </a:t>
            </a:r>
            <a:endParaRPr lang="en-US" sz="1200" i="1">
              <a:latin typeface="+mj-lt"/>
            </a:endParaRPr>
          </a:p>
        </c:rich>
      </c:tx>
      <c:overlay val="0"/>
      <c:spPr>
        <a:noFill/>
        <a:ln>
          <a:noFill/>
        </a:ln>
        <a:effectLst/>
      </c:spPr>
      <c:txPr>
        <a:bodyPr rot="0" spcFirstLastPara="1" vertOverflow="ellipsis" vert="horz" wrap="square" anchor="ctr" anchorCtr="1"/>
        <a:lstStyle/>
        <a:p>
          <a:pPr>
            <a:defRPr sz="1200" b="1" i="1" u="none" strike="noStrike" kern="1200" cap="none" baseline="0">
              <a:solidFill>
                <a:schemeClr val="lt1">
                  <a:lumMod val="85000"/>
                </a:schemeClr>
              </a:solidFill>
              <a:latin typeface="+mj-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9.8278396087761233E-2"/>
                  <c:y val="-0.368059970924370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j-lt"/>
                      <a:ea typeface="+mn-ea"/>
                      <a:cs typeface="+mn-cs"/>
                    </a:defRPr>
                  </a:pPr>
                  <a:endParaRPr lang="en-US"/>
                </a:p>
              </c:txPr>
            </c:trendlineLbl>
          </c:trendline>
          <c:xVal>
            <c:numRef>
              <c:f>'singapore_trend_analysis '!$P$3:$P$9</c:f>
              <c:numCache>
                <c:formatCode>General</c:formatCode>
                <c:ptCount val="7"/>
                <c:pt idx="0">
                  <c:v>4.1903357648355506</c:v>
                </c:pt>
                <c:pt idx="1">
                  <c:v>4.0900850000000002</c:v>
                </c:pt>
                <c:pt idx="2">
                  <c:v>4.125813</c:v>
                </c:pt>
                <c:pt idx="3">
                  <c:v>4.004448</c:v>
                </c:pt>
                <c:pt idx="4">
                  <c:v>4.1436320000000002</c:v>
                </c:pt>
                <c:pt idx="5">
                  <c:v>3.9961190000000002</c:v>
                </c:pt>
                <c:pt idx="6">
                  <c:v>4.3166666666666673</c:v>
                </c:pt>
              </c:numCache>
            </c:numRef>
          </c:xVal>
          <c:yVal>
            <c:numRef>
              <c:f>'singapore_trend_analysis '!$B$20:$B$36</c:f>
              <c:numCache>
                <c:formatCode>_-* #,##0_-;\-* #,##0_-;_-* "-"??_-;_-@_-</c:formatCode>
                <c:ptCount val="17"/>
                <c:pt idx="0">
                  <c:v>4588599</c:v>
                </c:pt>
                <c:pt idx="1">
                  <c:v>4764090</c:v>
                </c:pt>
                <c:pt idx="2">
                  <c:v>4928092</c:v>
                </c:pt>
                <c:pt idx="3">
                  <c:v>5076732</c:v>
                </c:pt>
                <c:pt idx="4">
                  <c:v>5206138</c:v>
                </c:pt>
                <c:pt idx="5">
                  <c:v>5312437</c:v>
                </c:pt>
                <c:pt idx="6">
                  <c:v>5395444</c:v>
                </c:pt>
                <c:pt idx="7">
                  <c:v>5469724</c:v>
                </c:pt>
                <c:pt idx="8">
                  <c:v>5546300</c:v>
                </c:pt>
                <c:pt idx="9">
                  <c:v>5607283</c:v>
                </c:pt>
                <c:pt idx="10">
                  <c:v>5634640</c:v>
                </c:pt>
                <c:pt idx="11">
                  <c:v>5638676</c:v>
                </c:pt>
                <c:pt idx="12">
                  <c:v>5636779</c:v>
                </c:pt>
                <c:pt idx="13">
                  <c:v>5646339</c:v>
                </c:pt>
                <c:pt idx="14">
                  <c:v>5684745</c:v>
                </c:pt>
                <c:pt idx="15">
                  <c:v>5769385</c:v>
                </c:pt>
                <c:pt idx="16">
                  <c:v>5917648</c:v>
                </c:pt>
              </c:numCache>
            </c:numRef>
          </c:yVal>
          <c:smooth val="0"/>
          <c:extLst>
            <c:ext xmlns:c16="http://schemas.microsoft.com/office/drawing/2014/chart" uri="{C3380CC4-5D6E-409C-BE32-E72D297353CC}">
              <c16:uniqueId val="{00000000-FF0F-44A5-94D9-AB7171F48816}"/>
            </c:ext>
          </c:extLst>
        </c:ser>
        <c:dLbls>
          <c:showLegendKey val="0"/>
          <c:showVal val="0"/>
          <c:showCatName val="0"/>
          <c:showSerName val="0"/>
          <c:showPercent val="0"/>
          <c:showBubbleSize val="0"/>
        </c:dLbls>
        <c:axId val="2046530511"/>
        <c:axId val="2046530991"/>
      </c:scatterChart>
      <c:valAx>
        <c:axId val="20465305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6530991"/>
        <c:crosses val="autoZero"/>
        <c:crossBetween val="midCat"/>
      </c:valAx>
      <c:valAx>
        <c:axId val="2046530991"/>
        <c:scaling>
          <c:orientation val="minMax"/>
        </c:scaling>
        <c:delete val="0"/>
        <c:axPos val="l"/>
        <c:numFmt formatCode="_-* #,##0_-;\-* #,##0_-;_-* &quot;-&quot;??_-;_-@_-"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6530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CAGR Box&amp;Whisker </cx:v>
        </cx:txData>
      </cx:tx>
      <cx:txPr>
        <a:bodyPr spcFirstLastPara="1" vertOverflow="ellipsis" horzOverflow="overflow" wrap="square" lIns="0" tIns="0" rIns="0" bIns="0" anchor="ctr" anchorCtr="1"/>
        <a:lstStyle/>
        <a:p>
          <a:pPr algn="ctr" rtl="0">
            <a:defRPr sz="1200" i="1">
              <a:latin typeface="+mj-lt"/>
            </a:defRPr>
          </a:pPr>
          <a:r>
            <a:rPr lang="en-US" sz="1200" b="0" i="1" u="none" strike="noStrike" baseline="0">
              <a:solidFill>
                <a:sysClr val="windowText" lastClr="000000">
                  <a:lumMod val="65000"/>
                  <a:lumOff val="35000"/>
                </a:sysClr>
              </a:solidFill>
              <a:latin typeface="+mj-lt"/>
            </a:rPr>
            <a:t>CAGR Box&amp;Whisker </a:t>
          </a:r>
        </a:p>
      </cx:txPr>
    </cx:title>
    <cx:plotArea>
      <cx:plotAreaRegion>
        <cx:series layoutId="boxWhisker" uniqueId="{0A2E2243-4C4B-43E6-B9F2-CEE3344E3EB2}">
          <cx:dataLabels>
            <cx:txPr>
              <a:bodyPr spcFirstLastPara="1" vertOverflow="ellipsis" horzOverflow="overflow" wrap="square" lIns="0" tIns="0" rIns="0" bIns="0" anchor="ctr" anchorCtr="1"/>
              <a:lstStyle/>
              <a:p>
                <a:pPr algn="ctr" rtl="0">
                  <a:defRPr sz="1000"/>
                </a:pPr>
                <a:endParaRPr lang="en-US" sz="1000" b="0" i="0" u="none" strike="noStrike" baseline="0">
                  <a:solidFill>
                    <a:sysClr val="windowText" lastClr="000000">
                      <a:lumMod val="75000"/>
                      <a:lumOff val="25000"/>
                    </a:sysClr>
                  </a:solidFill>
                  <a:latin typeface="Calibri"/>
                </a:endParaRPr>
              </a:p>
            </cx:txPr>
            <cx:visibility seriesName="0" categoryName="0" value="1"/>
          </cx:dataLabels>
          <cx:dataId val="0"/>
          <cx:layoutPr>
            <cx:visibility meanLine="0" meanMarker="0" nonoutliers="0" outliers="1"/>
            <cx:statistics quartileMethod="exclusive"/>
          </cx:layoutPr>
        </cx:series>
      </cx:plotAreaRegion>
      <cx:axis id="0">
        <cx:catScaling gapWidth="1.10000002"/>
        <cx:tickLabels/>
        <cx:txPr>
          <a:bodyPr spcFirstLastPara="1" vertOverflow="ellipsis" horzOverflow="overflow" wrap="square" lIns="0" tIns="0" rIns="0" bIns="0" anchor="ctr" anchorCtr="1"/>
          <a:lstStyle/>
          <a:p>
            <a:pPr algn="ctr" rtl="0">
              <a:defRPr sz="1000">
                <a:latin typeface="+mj-lt"/>
              </a:defRPr>
            </a:pPr>
            <a:endParaRPr lang="en-US" sz="1000" b="0" i="0" u="none" strike="noStrike" baseline="0">
              <a:solidFill>
                <a:sysClr val="windowText" lastClr="000000">
                  <a:lumMod val="65000"/>
                  <a:lumOff val="35000"/>
                </a:sysClr>
              </a:solidFill>
              <a:latin typeface="+mj-lt"/>
            </a:endParaRPr>
          </a:p>
        </cx:txPr>
      </cx:axis>
      <cx:axis id="1">
        <cx:valScaling/>
        <cx:majorGridlines/>
        <cx:tickLabels/>
        <cx:txPr>
          <a:bodyPr spcFirstLastPara="1" vertOverflow="ellipsis" horzOverflow="overflow" wrap="square" lIns="0" tIns="0" rIns="0" bIns="0" anchor="ctr" anchorCtr="1"/>
          <a:lstStyle/>
          <a:p>
            <a:pPr algn="ctr" rtl="0">
              <a:defRPr sz="1000">
                <a:latin typeface="+mj-lt"/>
              </a:defRPr>
            </a:pPr>
            <a:endParaRPr lang="en-US" sz="1000" b="0" i="0" u="none" strike="noStrike" baseline="0">
              <a:solidFill>
                <a:sysClr val="windowText" lastClr="000000">
                  <a:lumMod val="65000"/>
                  <a:lumOff val="35000"/>
                </a:sysClr>
              </a:solidFill>
              <a:latin typeface="+mj-lt"/>
            </a:endParaRPr>
          </a:p>
        </cx:txPr>
      </cx:axis>
    </cx:plotArea>
    <cx:legend pos="t" align="ctr"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42CB800-A437-4683-8DFB-B9986361165C}">
  <sheetPr/>
  <sheetViews>
    <sheetView zoomScale="72"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238124</xdr:colOff>
      <xdr:row>1</xdr:row>
      <xdr:rowOff>134935</xdr:rowOff>
    </xdr:from>
    <xdr:to>
      <xdr:col>15</xdr:col>
      <xdr:colOff>63501</xdr:colOff>
      <xdr:row>49</xdr:row>
      <xdr:rowOff>166686</xdr:rowOff>
    </xdr:to>
    <xdr:sp macro="" textlink="">
      <xdr:nvSpPr>
        <xdr:cNvPr id="3" name="TextBox 2">
          <a:extLst>
            <a:ext uri="{FF2B5EF4-FFF2-40B4-BE49-F238E27FC236}">
              <a16:creationId xmlns:a16="http://schemas.microsoft.com/office/drawing/2014/main" id="{6E715B94-3E77-5997-8A9C-6C8EEBAAB426}"/>
            </a:ext>
          </a:extLst>
        </xdr:cNvPr>
        <xdr:cNvSpPr txBox="1"/>
      </xdr:nvSpPr>
      <xdr:spPr>
        <a:xfrm>
          <a:off x="4564062" y="317498"/>
          <a:ext cx="6548439" cy="879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mj-lt"/>
            </a:rPr>
            <a:t>Page Summary</a:t>
          </a:r>
        </a:p>
        <a:p>
          <a:endParaRPr lang="en-US" sz="2000" i="1">
            <a:latin typeface="+mj-lt"/>
          </a:endParaRPr>
        </a:p>
        <a:p>
          <a:r>
            <a:rPr lang="en-US" sz="2000" i="1">
              <a:latin typeface="+mj-lt"/>
            </a:rPr>
            <a:t>A1</a:t>
          </a:r>
        </a:p>
        <a:p>
          <a:r>
            <a:rPr lang="en-US" sz="1100" i="1">
              <a:latin typeface="+mj-lt"/>
            </a:rPr>
            <a:t>2023_Analysis_Hub: Combination of 2023</a:t>
          </a:r>
          <a:r>
            <a:rPr lang="en-US" sz="1100" i="1" baseline="0">
              <a:latin typeface="+mj-lt"/>
            </a:rPr>
            <a:t> LPI Worldbank statistics, cleaned and formatted for clarity with additional information including Total Population Data, Population trend from 2007-2023, along with annual GDP as of 2025 along with CAGR information. Growth categories imported from SQLite.</a:t>
          </a:r>
        </a:p>
        <a:p>
          <a:endParaRPr lang="en-US" sz="1100" i="1" baseline="0">
            <a:latin typeface="+mj-lt"/>
          </a:endParaRPr>
        </a:p>
        <a:p>
          <a:r>
            <a:rPr lang="en-US" sz="2000" i="1" baseline="0">
              <a:latin typeface="+mj-lt"/>
            </a:rPr>
            <a:t>A2</a:t>
          </a:r>
        </a:p>
        <a:p>
          <a:r>
            <a:rPr lang="en-US" sz="1100" i="1" baseline="0">
              <a:latin typeface="+mj-lt"/>
            </a:rPr>
            <a:t>Regression_Data: Comprehensive LPI data including general country averages from 2007-2023, along with the corresponding CAGR and subcategory scores. The 6 subcategories include Customs, Infrastructure, International Shipments, Logistics, Timeliness, and Tracking. This data was prepared with a plethora of XLOOKUP calls, specifically formatted for use in the Multiple Regression as well as export to Power BI, SQL, and Python.</a:t>
          </a:r>
        </a:p>
        <a:p>
          <a:endParaRPr lang="en-US" sz="1100" i="1" baseline="0">
            <a:latin typeface="+mj-lt"/>
          </a:endParaRPr>
        </a:p>
        <a:p>
          <a:r>
            <a:rPr lang="en-US" sz="2000" i="1" baseline="0">
              <a:latin typeface="+mj-lt"/>
            </a:rPr>
            <a:t>A3</a:t>
          </a:r>
        </a:p>
        <a:p>
          <a:r>
            <a:rPr lang="en-US" sz="1100" i="1" baseline="0">
              <a:latin typeface="+mj-lt"/>
            </a:rPr>
            <a:t>Multiple_Regression_CAGR_LPI: The first multiple regression output is not to be referenced as it lacks precision due to multiple errors. Firstly, 0/ "null" data points were not excluded or filtered  yet in my Regression Data. Secondly, independent variables were falsely describing the correlation between LPI data and World Population data by double-counting both the average LPI scores, as well as the average scores for each of the subcategories. Estimated residuals as well as the residual plots indicate a weak correlation along with an R-square of about 0.64 in the second regression model. Models were built with the Data Analysis Toolpack.</a:t>
          </a:r>
        </a:p>
        <a:p>
          <a:endParaRPr lang="en-US" sz="1100" i="1" baseline="0">
            <a:latin typeface="+mj-lt"/>
          </a:endParaRPr>
        </a:p>
        <a:p>
          <a:r>
            <a:rPr lang="en-US" sz="2000" i="1" baseline="0">
              <a:latin typeface="+mj-lt"/>
            </a:rPr>
            <a:t>A4</a:t>
          </a:r>
        </a:p>
        <a:p>
          <a:r>
            <a:rPr lang="en-US" sz="1100" i="1" baseline="0">
              <a:latin typeface="+mj-lt"/>
            </a:rPr>
            <a:t>LPI_performance_time_series: Used as a refrence sheet for XLOOKUP calls in the Regression_Data. Time series data for each subcategory for the 7 data points between 2007-2023.</a:t>
          </a:r>
        </a:p>
        <a:p>
          <a:endParaRPr lang="en-US" sz="1100" i="1" baseline="0">
            <a:latin typeface="+mj-lt"/>
          </a:endParaRPr>
        </a:p>
        <a:p>
          <a:r>
            <a:rPr lang="en-US" sz="1100" i="1" baseline="0">
              <a:latin typeface="+mj-lt"/>
            </a:rPr>
            <a:t>2018-2007: Sheets serve as my primary LPI data sourced directly from the Worldbank. Data is formatted and cleaned. Each "Economy/ Country" column is situated in tabular format with accompanying World Population Data following at the end in a seperate column. </a:t>
          </a:r>
        </a:p>
        <a:p>
          <a:endParaRPr lang="en-US" sz="1100" i="1" baseline="0">
            <a:latin typeface="+mj-lt"/>
          </a:endParaRPr>
        </a:p>
        <a:p>
          <a:r>
            <a:rPr lang="en-US" sz="1100" i="1" baseline="0">
              <a:latin typeface="+mj-lt"/>
            </a:rPr>
            <a:t>world_pop_table: Includes global total population data in time-series format from 1960-2023. With the data being exported externally from World Development Indicators, the string columns such as "Economy" as well as "Country" are not compatible because of the mismatching number of countries, and different ordering of the columns. </a:t>
          </a:r>
        </a:p>
        <a:p>
          <a:endParaRPr lang="en-US" sz="1100" i="1" baseline="0">
            <a:latin typeface="+mj-lt"/>
          </a:endParaRPr>
        </a:p>
        <a:p>
          <a:r>
            <a:rPr lang="en-US" sz="1100" i="1" baseline="0">
              <a:latin typeface="+mj-lt"/>
            </a:rPr>
            <a:t>avg_LPI_column_chart: Simple column chart used to make my LPI Data more compelling with a simple bar chart displaying country over average LPI Score.</a:t>
          </a:r>
        </a:p>
        <a:p>
          <a:endParaRPr lang="en-US" sz="1100" i="1" baseline="0">
            <a:latin typeface="+mj-lt"/>
          </a:endParaRPr>
        </a:p>
        <a:p>
          <a:r>
            <a:rPr lang="en-US" sz="2000" i="1" baseline="0">
              <a:latin typeface="+mj-lt"/>
            </a:rPr>
            <a:t>A5</a:t>
          </a:r>
        </a:p>
        <a:p>
          <a:r>
            <a:rPr lang="en-US" sz="1100" i="1" baseline="0">
              <a:latin typeface="+mj-lt"/>
            </a:rPr>
            <a:t>singapore_trend_analysis: Singapore is the most efficient, advanced, and highest rated country in Logistics Performance overall from 2007-2023, indicating that the country is efficient, effective, and suited for a closer analysis to try and find any correlation between population data and matching LPI scores. To properly build an "Apples to Apples" analysis I built a Cubic Spine Interpolation in Python Pandas and imported back to this Excel sheet. I used this interpolation method to best accurately forecast the trend from 2007-2023 and predict the values fior unknown LPI scores during that time frame (for the 10 missing data points). This interpolation  data was helpful when examining the correlation between "Year" and "Total Population."</a:t>
          </a:r>
        </a:p>
        <a:p>
          <a:endParaRPr lang="en-US" sz="1100" i="1" baseline="0">
            <a:latin typeface="+mj-lt"/>
          </a:endParaRPr>
        </a:p>
        <a:p>
          <a:endParaRPr lang="en-US" sz="1100" i="1">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177800</xdr:colOff>
      <xdr:row>2</xdr:row>
      <xdr:rowOff>69850</xdr:rowOff>
    </xdr:from>
    <xdr:to>
      <xdr:col>15</xdr:col>
      <xdr:colOff>984250</xdr:colOff>
      <xdr:row>4</xdr:row>
      <xdr:rowOff>171450</xdr:rowOff>
    </xdr:to>
    <xdr:sp macro="" textlink="">
      <xdr:nvSpPr>
        <xdr:cNvPr id="2" name="TextBox 1">
          <a:extLst>
            <a:ext uri="{FF2B5EF4-FFF2-40B4-BE49-F238E27FC236}">
              <a16:creationId xmlns:a16="http://schemas.microsoft.com/office/drawing/2014/main" id="{FC393BA2-AEB5-7CCB-3A94-565A6DADF640}"/>
            </a:ext>
          </a:extLst>
        </xdr:cNvPr>
        <xdr:cNvSpPr txBox="1"/>
      </xdr:nvSpPr>
      <xdr:spPr>
        <a:xfrm>
          <a:off x="24866600" y="438150"/>
          <a:ext cx="806450" cy="46990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Additional Data</a:t>
          </a:r>
        </a:p>
      </xdr:txBody>
    </xdr:sp>
    <xdr:clientData/>
  </xdr:twoCellAnchor>
  <xdr:twoCellAnchor>
    <xdr:from>
      <xdr:col>26</xdr:col>
      <xdr:colOff>1079500</xdr:colOff>
      <xdr:row>148</xdr:row>
      <xdr:rowOff>71261</xdr:rowOff>
    </xdr:from>
    <xdr:to>
      <xdr:col>29</xdr:col>
      <xdr:colOff>1467556</xdr:colOff>
      <xdr:row>163</xdr:row>
      <xdr:rowOff>62795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04E3DD7-7A53-00C2-F34E-F06E5035B9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57550" y="27325461"/>
              <a:ext cx="4560006" cy="27537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15</xdr:col>
      <xdr:colOff>10708</xdr:colOff>
      <xdr:row>2</xdr:row>
      <xdr:rowOff>575538</xdr:rowOff>
    </xdr:from>
    <xdr:to>
      <xdr:col>16</xdr:col>
      <xdr:colOff>1</xdr:colOff>
      <xdr:row>4</xdr:row>
      <xdr:rowOff>428493</xdr:rowOff>
    </xdr:to>
    <mc:AlternateContent xmlns:mc="http://schemas.openxmlformats.org/markup-compatibility/2006" xmlns:sle15="http://schemas.microsoft.com/office/drawing/2012/slicer">
      <mc:Choice Requires="sle15">
        <xdr:graphicFrame macro="">
          <xdr:nvGraphicFramePr>
            <xdr:cNvPr id="3" name="Economy">
              <a:extLst>
                <a:ext uri="{FF2B5EF4-FFF2-40B4-BE49-F238E27FC236}">
                  <a16:creationId xmlns:a16="http://schemas.microsoft.com/office/drawing/2014/main" id="{2F852425-B3F3-FDF8-0A01-DF4D711D96E2}"/>
                </a:ext>
              </a:extLst>
            </xdr:cNvPr>
            <xdr:cNvGraphicFramePr/>
          </xdr:nvGraphicFramePr>
          <xdr:xfrm>
            <a:off x="0" y="0"/>
            <a:ext cx="0" cy="0"/>
          </xdr:xfrm>
          <a:graphic>
            <a:graphicData uri="http://schemas.microsoft.com/office/drawing/2010/slicer">
              <sle:slicer xmlns:sle="http://schemas.microsoft.com/office/drawing/2010/slicer" name="Economy"/>
            </a:graphicData>
          </a:graphic>
        </xdr:graphicFrame>
      </mc:Choice>
      <mc:Fallback xmlns="">
        <xdr:sp macro="" textlink="">
          <xdr:nvSpPr>
            <xdr:cNvPr id="0" name=""/>
            <xdr:cNvSpPr>
              <a:spLocks noTextEdit="1"/>
            </xdr:cNvSpPr>
          </xdr:nvSpPr>
          <xdr:spPr>
            <a:xfrm>
              <a:off x="24712208" y="1128895"/>
              <a:ext cx="1141364" cy="112295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23</xdr:col>
      <xdr:colOff>310837</xdr:colOff>
      <xdr:row>52</xdr:row>
      <xdr:rowOff>153271</xdr:rowOff>
    </xdr:from>
    <xdr:to>
      <xdr:col>31</xdr:col>
      <xdr:colOff>362858</xdr:colOff>
      <xdr:row>64</xdr:row>
      <xdr:rowOff>45357</xdr:rowOff>
    </xdr:to>
    <xdr:graphicFrame macro="">
      <xdr:nvGraphicFramePr>
        <xdr:cNvPr id="2" name="Chart 1">
          <a:extLst>
            <a:ext uri="{FF2B5EF4-FFF2-40B4-BE49-F238E27FC236}">
              <a16:creationId xmlns:a16="http://schemas.microsoft.com/office/drawing/2014/main" id="{CF19FEA9-284F-A06E-0267-8F6E1FFEA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178775</xdr:colOff>
      <xdr:row>52</xdr:row>
      <xdr:rowOff>118557</xdr:rowOff>
    </xdr:from>
    <xdr:to>
      <xdr:col>22</xdr:col>
      <xdr:colOff>507999</xdr:colOff>
      <xdr:row>64</xdr:row>
      <xdr:rowOff>18143</xdr:rowOff>
    </xdr:to>
    <xdr:graphicFrame macro="">
      <xdr:nvGraphicFramePr>
        <xdr:cNvPr id="3" name="Chart 2">
          <a:extLst>
            <a:ext uri="{FF2B5EF4-FFF2-40B4-BE49-F238E27FC236}">
              <a16:creationId xmlns:a16="http://schemas.microsoft.com/office/drawing/2014/main" id="{60CB71CC-79C3-151D-C473-8774B61EA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317500</xdr:colOff>
      <xdr:row>41</xdr:row>
      <xdr:rowOff>79375</xdr:rowOff>
    </xdr:from>
    <xdr:to>
      <xdr:col>31</xdr:col>
      <xdr:colOff>351518</xdr:colOff>
      <xdr:row>51</xdr:row>
      <xdr:rowOff>175951</xdr:rowOff>
    </xdr:to>
    <xdr:graphicFrame macro="">
      <xdr:nvGraphicFramePr>
        <xdr:cNvPr id="4" name="Chart 3">
          <a:extLst>
            <a:ext uri="{FF2B5EF4-FFF2-40B4-BE49-F238E27FC236}">
              <a16:creationId xmlns:a16="http://schemas.microsoft.com/office/drawing/2014/main" id="{7D8E6B1D-A45E-310C-586B-D8663DEA5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169357</xdr:colOff>
      <xdr:row>41</xdr:row>
      <xdr:rowOff>52616</xdr:rowOff>
    </xdr:from>
    <xdr:to>
      <xdr:col>22</xdr:col>
      <xdr:colOff>459642</xdr:colOff>
      <xdr:row>51</xdr:row>
      <xdr:rowOff>99717</xdr:rowOff>
    </xdr:to>
    <xdr:graphicFrame macro="">
      <xdr:nvGraphicFramePr>
        <xdr:cNvPr id="5" name="Chart 4">
          <a:extLst>
            <a:ext uri="{FF2B5EF4-FFF2-40B4-BE49-F238E27FC236}">
              <a16:creationId xmlns:a16="http://schemas.microsoft.com/office/drawing/2014/main" id="{FAEB712F-85F2-2276-A867-AFA6A773D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197413</xdr:colOff>
      <xdr:row>28</xdr:row>
      <xdr:rowOff>174341</xdr:rowOff>
    </xdr:from>
    <xdr:to>
      <xdr:col>22</xdr:col>
      <xdr:colOff>462643</xdr:colOff>
      <xdr:row>40</xdr:row>
      <xdr:rowOff>99785</xdr:rowOff>
    </xdr:to>
    <xdr:graphicFrame macro="">
      <xdr:nvGraphicFramePr>
        <xdr:cNvPr id="6" name="Chart 5">
          <a:extLst>
            <a:ext uri="{FF2B5EF4-FFF2-40B4-BE49-F238E27FC236}">
              <a16:creationId xmlns:a16="http://schemas.microsoft.com/office/drawing/2014/main" id="{B0F26AC6-CD09-E524-BB0A-265E78E01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249465</xdr:colOff>
      <xdr:row>28</xdr:row>
      <xdr:rowOff>147412</xdr:rowOff>
    </xdr:from>
    <xdr:to>
      <xdr:col>31</xdr:col>
      <xdr:colOff>351518</xdr:colOff>
      <xdr:row>40</xdr:row>
      <xdr:rowOff>111126</xdr:rowOff>
    </xdr:to>
    <xdr:graphicFrame macro="">
      <xdr:nvGraphicFramePr>
        <xdr:cNvPr id="7" name="Chart 6">
          <a:extLst>
            <a:ext uri="{FF2B5EF4-FFF2-40B4-BE49-F238E27FC236}">
              <a16:creationId xmlns:a16="http://schemas.microsoft.com/office/drawing/2014/main" id="{FB69726B-02FE-9B25-34D9-A878B2A4B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124733</xdr:colOff>
      <xdr:row>7</xdr:row>
      <xdr:rowOff>170089</xdr:rowOff>
    </xdr:from>
    <xdr:to>
      <xdr:col>31</xdr:col>
      <xdr:colOff>351519</xdr:colOff>
      <xdr:row>27</xdr:row>
      <xdr:rowOff>136072</xdr:rowOff>
    </xdr:to>
    <xdr:sp macro="" textlink="">
      <xdr:nvSpPr>
        <xdr:cNvPr id="8" name="TextBox 7">
          <a:extLst>
            <a:ext uri="{FF2B5EF4-FFF2-40B4-BE49-F238E27FC236}">
              <a16:creationId xmlns:a16="http://schemas.microsoft.com/office/drawing/2014/main" id="{A3C07047-3413-1FA6-73CD-399DAD168F30}"/>
            </a:ext>
          </a:extLst>
        </xdr:cNvPr>
        <xdr:cNvSpPr txBox="1"/>
      </xdr:nvSpPr>
      <xdr:spPr>
        <a:xfrm>
          <a:off x="21918840" y="1451428"/>
          <a:ext cx="6350000" cy="366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Strong positive correlation between Infrastructure Score and Total Population CAGR (as more and more</a:t>
          </a:r>
          <a:r>
            <a:rPr lang="en-US" sz="1400" baseline="0"/>
            <a:t> individuals move rapidly to a country, the infrastructure growth also increases accordingly.). This is the second strongest relationship in the regression, considering all of the independent variables.</a:t>
          </a:r>
        </a:p>
        <a:p>
          <a:endParaRPr lang="en-US" sz="1400" baseline="0"/>
        </a:p>
        <a:p>
          <a:r>
            <a:rPr lang="en-US" sz="1400" baseline="0"/>
            <a:t>Strong negative correlation between Timeliness Scores and an increasing Total Population CAGR (as more and more individuals move to a country, the current overarching supply chain systems begin to become outdated, and outpaced by the amount of input). Essentiially more people, less efficient/ "timely" international and domestic supply chains. This is the strongest relationship in the regression.</a:t>
          </a:r>
        </a:p>
        <a:p>
          <a:endParaRPr lang="en-US" sz="1400" baseline="0"/>
        </a:p>
        <a:p>
          <a:r>
            <a:rPr lang="en-US" sz="1400" baseline="0"/>
            <a:t>Simarlarly to the Infrastructure Score, the Tracking Score also shares a strong positive correlation (likely due to the same type of relationship where population growth forces a counter balance with increased innovation, integration of systems, and power of tracking and trace to enable greater efficiency, staving off low timeliness scores.</a:t>
          </a:r>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44450</xdr:colOff>
      <xdr:row>4</xdr:row>
      <xdr:rowOff>69850</xdr:rowOff>
    </xdr:from>
    <xdr:to>
      <xdr:col>3</xdr:col>
      <xdr:colOff>901700</xdr:colOff>
      <xdr:row>11</xdr:row>
      <xdr:rowOff>152400</xdr:rowOff>
    </xdr:to>
    <xdr:sp macro="" textlink="">
      <xdr:nvSpPr>
        <xdr:cNvPr id="2" name="TextBox 1">
          <a:extLst>
            <a:ext uri="{FF2B5EF4-FFF2-40B4-BE49-F238E27FC236}">
              <a16:creationId xmlns:a16="http://schemas.microsoft.com/office/drawing/2014/main" id="{B9D3FCBB-7C32-7FE4-D2F1-C188478F840D}"/>
            </a:ext>
          </a:extLst>
        </xdr:cNvPr>
        <xdr:cNvSpPr txBox="1"/>
      </xdr:nvSpPr>
      <xdr:spPr>
        <a:xfrm>
          <a:off x="4114800" y="806450"/>
          <a:ext cx="1879600"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 Source: World Development Indicators </a:t>
          </a:r>
        </a:p>
        <a:p>
          <a:endParaRPr lang="en-US" sz="1100"/>
        </a:p>
        <a:p>
          <a:r>
            <a:rPr lang="en-US" sz="1100"/>
            <a:t>""" Population Totals</a:t>
          </a:r>
          <a:r>
            <a:rPr lang="en-US" sz="1100" baseline="0"/>
            <a:t> per Year</a:t>
          </a:r>
          <a:r>
            <a:rPr lang="en-US" sz="1100"/>
            <a:t>"""</a:t>
          </a:r>
        </a:p>
        <a:p>
          <a:endParaRPr lang="en-US" sz="1100"/>
        </a:p>
        <a:p>
          <a:r>
            <a:rPr lang="en-US" sz="1100"/>
            <a:t>Last Update: 15/ 04/2025</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absoluteAnchor>
    <xdr:pos x="0" y="0"/>
    <xdr:ext cx="8660694" cy="6279444"/>
    <xdr:graphicFrame macro="">
      <xdr:nvGraphicFramePr>
        <xdr:cNvPr id="2" name="Chart 1">
          <a:extLst>
            <a:ext uri="{FF2B5EF4-FFF2-40B4-BE49-F238E27FC236}">
              <a16:creationId xmlns:a16="http://schemas.microsoft.com/office/drawing/2014/main" id="{2DCE711F-C3AE-BCAC-2B8E-7C5B9332B14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xdr:from>
      <xdr:col>4</xdr:col>
      <xdr:colOff>288924</xdr:colOff>
      <xdr:row>1</xdr:row>
      <xdr:rowOff>44450</xdr:rowOff>
    </xdr:from>
    <xdr:to>
      <xdr:col>12</xdr:col>
      <xdr:colOff>215899</xdr:colOff>
      <xdr:row>16</xdr:row>
      <xdr:rowOff>25400</xdr:rowOff>
    </xdr:to>
    <xdr:graphicFrame macro="">
      <xdr:nvGraphicFramePr>
        <xdr:cNvPr id="2" name="Chart 1">
          <a:extLst>
            <a:ext uri="{FF2B5EF4-FFF2-40B4-BE49-F238E27FC236}">
              <a16:creationId xmlns:a16="http://schemas.microsoft.com/office/drawing/2014/main" id="{45AF849E-5B70-F3B5-0C76-79F764977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781050</xdr:colOff>
      <xdr:row>10</xdr:row>
      <xdr:rowOff>57151</xdr:rowOff>
    </xdr:from>
    <xdr:to>
      <xdr:col>2</xdr:col>
      <xdr:colOff>825500</xdr:colOff>
      <xdr:row>15</xdr:row>
      <xdr:rowOff>127000</xdr:rowOff>
    </xdr:to>
    <mc:AlternateContent xmlns:mc="http://schemas.openxmlformats.org/markup-compatibility/2006" xmlns:sle15="http://schemas.microsoft.com/office/drawing/2012/slicer">
      <mc:Choice Requires="sle15">
        <xdr:graphicFrame macro="">
          <xdr:nvGraphicFramePr>
            <xdr:cNvPr id="4" name="Year  ">
              <a:extLst>
                <a:ext uri="{FF2B5EF4-FFF2-40B4-BE49-F238E27FC236}">
                  <a16:creationId xmlns:a16="http://schemas.microsoft.com/office/drawing/2014/main" id="{ED56A75D-B771-E0BB-32E1-7363D696BD3D}"/>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1392531" y="1860237"/>
              <a:ext cx="1212537" cy="97139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4</xdr:col>
      <xdr:colOff>250824</xdr:colOff>
      <xdr:row>17</xdr:row>
      <xdr:rowOff>44450</xdr:rowOff>
    </xdr:from>
    <xdr:to>
      <xdr:col>12</xdr:col>
      <xdr:colOff>196850</xdr:colOff>
      <xdr:row>32</xdr:row>
      <xdr:rowOff>171450</xdr:rowOff>
    </xdr:to>
    <xdr:graphicFrame macro="">
      <xdr:nvGraphicFramePr>
        <xdr:cNvPr id="6" name="Chart 5">
          <a:extLst>
            <a:ext uri="{FF2B5EF4-FFF2-40B4-BE49-F238E27FC236}">
              <a16:creationId xmlns:a16="http://schemas.microsoft.com/office/drawing/2014/main" id="{FC28FFE0-4B13-47AB-29BC-DBA639ED3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202926</xdr:colOff>
      <xdr:row>1</xdr:row>
      <xdr:rowOff>83254</xdr:rowOff>
    </xdr:from>
    <xdr:to>
      <xdr:col>26</xdr:col>
      <xdr:colOff>592235</xdr:colOff>
      <xdr:row>16</xdr:row>
      <xdr:rowOff>68046</xdr:rowOff>
    </xdr:to>
    <xdr:graphicFrame macro="">
      <xdr:nvGraphicFramePr>
        <xdr:cNvPr id="3" name="Chart 2">
          <a:extLst>
            <a:ext uri="{FF2B5EF4-FFF2-40B4-BE49-F238E27FC236}">
              <a16:creationId xmlns:a16="http://schemas.microsoft.com/office/drawing/2014/main" id="{9B290367-0CA7-86FE-CFE0-8BEB7B666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210882</xdr:colOff>
      <xdr:row>17</xdr:row>
      <xdr:rowOff>106146</xdr:rowOff>
    </xdr:from>
    <xdr:to>
      <xdr:col>27</xdr:col>
      <xdr:colOff>7839</xdr:colOff>
      <xdr:row>35</xdr:row>
      <xdr:rowOff>39198</xdr:rowOff>
    </xdr:to>
    <xdr:graphicFrame macro="">
      <xdr:nvGraphicFramePr>
        <xdr:cNvPr id="5" name="Chart 4">
          <a:extLst>
            <a:ext uri="{FF2B5EF4-FFF2-40B4-BE49-F238E27FC236}">
              <a16:creationId xmlns:a16="http://schemas.microsoft.com/office/drawing/2014/main" id="{3AE804BD-42B1-DDB3-EE98-256FA0BEE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d6a93a92f09e8d8412ff984010efbef7&amp;qlt=95" TargetMode="External"/><Relationship Id="rId21" Type="http://schemas.openxmlformats.org/officeDocument/2006/relationships/hyperlink" Target="https://www.bing.com/th?id=OSK.66c2ebf9a8cace2226269d70b1d3b0fc&amp;qlt=95" TargetMode="External"/><Relationship Id="rId42" Type="http://schemas.openxmlformats.org/officeDocument/2006/relationships/hyperlink" Target="https://www.bing.com/images/search?form=xlimg&amp;q=Greece" TargetMode="External"/><Relationship Id="rId63" Type="http://schemas.openxmlformats.org/officeDocument/2006/relationships/hyperlink" Target="https://www.bing.com/th?id=OSK.b6a5970ae3dca3a8d37948add590bac6&amp;qlt=95" TargetMode="External"/><Relationship Id="rId84" Type="http://schemas.openxmlformats.org/officeDocument/2006/relationships/hyperlink" Target="https://www.bing.com/images/search?form=xlimg&amp;q=Turks%20and%20Caicos%20Islands" TargetMode="External"/><Relationship Id="rId138" Type="http://schemas.openxmlformats.org/officeDocument/2006/relationships/hyperlink" Target="https://www.bing.com/images/search?form=xlimg&amp;q=Costa%20Rica" TargetMode="External"/><Relationship Id="rId159" Type="http://schemas.openxmlformats.org/officeDocument/2006/relationships/hyperlink" Target="https://www.bing.com/th?id=OSK.kW9KyAvibKrnDMlT6kRL_v1lzO457FAM9Q9Ti69KTU4&amp;qlt=95" TargetMode="External"/><Relationship Id="rId170" Type="http://schemas.openxmlformats.org/officeDocument/2006/relationships/hyperlink" Target="https://www.bing.com/images/search?form=xlimg&amp;q=Grenada" TargetMode="External"/><Relationship Id="rId191" Type="http://schemas.openxmlformats.org/officeDocument/2006/relationships/hyperlink" Target="https://www.bing.com/th?id=OSK.omcgCl-spnuFWzMsZau7GsljFNdv4MqbLfkdJpky0FA&amp;qlt=95" TargetMode="External"/><Relationship Id="rId205" Type="http://schemas.openxmlformats.org/officeDocument/2006/relationships/hyperlink" Target="https://www.bing.com/th?id=OSK.e9b07c266e405c9ce734f8ba78f77571&amp;qlt=95" TargetMode="External"/><Relationship Id="rId226" Type="http://schemas.openxmlformats.org/officeDocument/2006/relationships/hyperlink" Target="https://www.bing.com/images/search?form=xlimg&amp;q=Cuba" TargetMode="External"/><Relationship Id="rId107" Type="http://schemas.openxmlformats.org/officeDocument/2006/relationships/hyperlink" Target="https://www.bing.com/th?id=OSK.V9Ct6b2Uo4yxlpB5i4rgN12yDN9zY-pClzktMqagyN0&amp;qlt=95" TargetMode="External"/><Relationship Id="rId11" Type="http://schemas.openxmlformats.org/officeDocument/2006/relationships/hyperlink" Target="https://www.bing.com/th?id=OSK.f7fdc0797674edd230ee73aba17b77d2&amp;qlt=95" TargetMode="External"/><Relationship Id="rId32" Type="http://schemas.openxmlformats.org/officeDocument/2006/relationships/hyperlink" Target="https://www.bing.com/images/search?form=xlimg&amp;q=Taiwan" TargetMode="External"/><Relationship Id="rId53" Type="http://schemas.openxmlformats.org/officeDocument/2006/relationships/hyperlink" Target="https://www.bing.com/th?id=OSK.4021af4a1f7042a8cff7ffc0509b4213&amp;qlt=95" TargetMode="External"/><Relationship Id="rId74" Type="http://schemas.openxmlformats.org/officeDocument/2006/relationships/hyperlink" Target="https://www.bing.com/images/search?form=xlimg&amp;q=Thailand" TargetMode="External"/><Relationship Id="rId128" Type="http://schemas.openxmlformats.org/officeDocument/2006/relationships/hyperlink" Target="https://www.bing.com/images/search?form=xlimg&amp;q=Peru" TargetMode="External"/><Relationship Id="rId149" Type="http://schemas.openxmlformats.org/officeDocument/2006/relationships/hyperlink" Target="https://www.bing.com/th?id=OSK.1lDz58-30pTBlPgX6rdnEjTQIwHMDzncwKB6QGzRSaU&amp;qlt=95" TargetMode="External"/><Relationship Id="rId5" Type="http://schemas.openxmlformats.org/officeDocument/2006/relationships/hyperlink" Target="https://www.bing.com/th?id=OSK.9131f9cc50427b26d6b4964a5feb9d7e&amp;qlt=95" TargetMode="External"/><Relationship Id="rId95" Type="http://schemas.openxmlformats.org/officeDocument/2006/relationships/hyperlink" Target="https://www.bing.com/th?id=OSK.d9b621cc7d88019e0d716dda1c17a307&amp;qlt=95" TargetMode="External"/><Relationship Id="rId160" Type="http://schemas.openxmlformats.org/officeDocument/2006/relationships/hyperlink" Target="https://www.bing.com/images/search?form=xlimg&amp;q=Armenia" TargetMode="External"/><Relationship Id="rId181" Type="http://schemas.openxmlformats.org/officeDocument/2006/relationships/hyperlink" Target="https://www.bing.com/th?id=OSK.ba16ef5b1a62624fff12d7049683342e&amp;qlt=95" TargetMode="External"/><Relationship Id="rId216" Type="http://schemas.openxmlformats.org/officeDocument/2006/relationships/hyperlink" Target="https://www.bing.com/images/search?form=xlimg&amp;q=Kyrgyzstan" TargetMode="External"/><Relationship Id="rId237" Type="http://schemas.openxmlformats.org/officeDocument/2006/relationships/hyperlink" Target="https://www.bing.com/th?id=OSK.ff1ad505f14b93325a93dcbed11c041f&amp;qlt=95" TargetMode="External"/><Relationship Id="rId22" Type="http://schemas.openxmlformats.org/officeDocument/2006/relationships/hyperlink" Target="https://www.bing.com/images/search?form=xlimg&amp;q=Sweden" TargetMode="External"/><Relationship Id="rId43" Type="http://schemas.openxmlformats.org/officeDocument/2006/relationships/hyperlink" Target="https://www.bing.com/th?id=OSK.YyStd3n6FeCyDWZVKn54i8IqezKRsFpq7XThd1PUiDk&amp;qlt=95" TargetMode="External"/><Relationship Id="rId64" Type="http://schemas.openxmlformats.org/officeDocument/2006/relationships/hyperlink" Target="https://www.bing.com/images/search?form=xlimg&amp;q=New%20Zealand" TargetMode="External"/><Relationship Id="rId118" Type="http://schemas.openxmlformats.org/officeDocument/2006/relationships/hyperlink" Target="https://www.bing.com/images/search?form=xlimg&amp;q=North%20Macedonia" TargetMode="External"/><Relationship Id="rId139" Type="http://schemas.openxmlformats.org/officeDocument/2006/relationships/hyperlink" Target="https://www.bing.com/th?id=OSK.88c1f5be841e4632efc4c814214a60a8&amp;qlt=95" TargetMode="External"/><Relationship Id="rId85" Type="http://schemas.openxmlformats.org/officeDocument/2006/relationships/hyperlink" Target="https://www.bing.com/th?id=OSK.909e75f79c08029f7d3305071d2c5b94&amp;qlt=95" TargetMode="External"/><Relationship Id="rId150" Type="http://schemas.openxmlformats.org/officeDocument/2006/relationships/hyperlink" Target="https://www.bing.com/images/search?form=xlimg&amp;q=Nigeria" TargetMode="External"/><Relationship Id="rId171" Type="http://schemas.openxmlformats.org/officeDocument/2006/relationships/hyperlink" Target="https://www.bing.com/th?id=OSK.luRBUrFKHaBhAUXi6idCPJuJqnXnaUB530rcdoBYL50&amp;qlt=95" TargetMode="External"/><Relationship Id="rId192" Type="http://schemas.openxmlformats.org/officeDocument/2006/relationships/hyperlink" Target="https://www.bing.com/images/search?form=xlimg&amp;q=Bolivia" TargetMode="External"/><Relationship Id="rId206" Type="http://schemas.openxmlformats.org/officeDocument/2006/relationships/hyperlink" Target="https://www.bing.com/images/search?form=xlimg&amp;q=Sudan" TargetMode="External"/><Relationship Id="rId227" Type="http://schemas.openxmlformats.org/officeDocument/2006/relationships/hyperlink" Target="https://www.bing.com/th?id=OSK.uZwEjKcMrq7mRuJ7EfXa8W1XqF_8MEvx-qGiA9SVN5s&amp;qlt=95" TargetMode="External"/><Relationship Id="rId12" Type="http://schemas.openxmlformats.org/officeDocument/2006/relationships/hyperlink" Target="https://www.bing.com/images/search?form=xlimg&amp;q=Switzerland" TargetMode="External"/><Relationship Id="rId33" Type="http://schemas.openxmlformats.org/officeDocument/2006/relationships/hyperlink" Target="https://www.bing.com/th?id=OSK.3ad9dc82b4ada40031ce05d559610900&amp;qlt=95" TargetMode="External"/><Relationship Id="rId108" Type="http://schemas.openxmlformats.org/officeDocument/2006/relationships/hyperlink" Target="https://www.bing.com/images/search?form=xlimg&amp;q=Hungary" TargetMode="External"/><Relationship Id="rId129" Type="http://schemas.openxmlformats.org/officeDocument/2006/relationships/hyperlink" Target="https://www.bing.com/th?id=OSK.7ea08d999100e33f03f970c4c3a5b798&amp;qlt=95" TargetMode="External"/><Relationship Id="rId54" Type="http://schemas.openxmlformats.org/officeDocument/2006/relationships/hyperlink" Target="https://www.bing.com/images/search?form=xlimg&amp;q=Iceland" TargetMode="External"/><Relationship Id="rId75" Type="http://schemas.openxmlformats.org/officeDocument/2006/relationships/hyperlink" Target="https://www.bing.com/th?id=OSK.3386bc8d96f35351f9956787a1c677c6&amp;qlt=95" TargetMode="External"/><Relationship Id="rId96" Type="http://schemas.openxmlformats.org/officeDocument/2006/relationships/hyperlink" Target="https://www.bing.com/images/search?form=xlimg&amp;q=Slovakia" TargetMode="External"/><Relationship Id="rId140" Type="http://schemas.openxmlformats.org/officeDocument/2006/relationships/hyperlink" Target="https://www.bing.com/images/search?form=xlimg&amp;q=Honduras" TargetMode="External"/><Relationship Id="rId161" Type="http://schemas.openxmlformats.org/officeDocument/2006/relationships/hyperlink" Target="https://www.bing.com/th?id=OSK.7e7d7c9a712e90465cb2aa6b9b69994a&amp;qlt=95" TargetMode="External"/><Relationship Id="rId182" Type="http://schemas.openxmlformats.org/officeDocument/2006/relationships/hyperlink" Target="https://www.bing.com/images/search?form=xlimg&amp;q=Nicaragua" TargetMode="External"/><Relationship Id="rId217" Type="http://schemas.openxmlformats.org/officeDocument/2006/relationships/hyperlink" Target="https://www.bing.com/th?id=OSK.3e3acdb31b9553a2f3a902adc762caf9&amp;qlt=95" TargetMode="External"/><Relationship Id="rId6" Type="http://schemas.openxmlformats.org/officeDocument/2006/relationships/hyperlink" Target="https://www.bing.com/images/search?form=xlimg&amp;q=Denmark" TargetMode="External"/><Relationship Id="rId238" Type="http://schemas.openxmlformats.org/officeDocument/2006/relationships/hyperlink" Target="https://www.bing.com/images/search?form=xlimg&amp;q=Afghanistan" TargetMode="External"/><Relationship Id="rId23" Type="http://schemas.openxmlformats.org/officeDocument/2006/relationships/hyperlink" Target="https://www.bing.com/th?id=OSK.ffaa47f2f4e92fa19bdb4953fe6f287a&amp;qlt=95" TargetMode="External"/><Relationship Id="rId119" Type="http://schemas.openxmlformats.org/officeDocument/2006/relationships/hyperlink" Target="https://www.bing.com/th?id=OSK.4b54a773b13f1918eeb48f0792a7914b&amp;qlt=95" TargetMode="External"/><Relationship Id="rId44" Type="http://schemas.openxmlformats.org/officeDocument/2006/relationships/hyperlink" Target="https://www.bing.com/images/search?form=xlimg&amp;q=Italy" TargetMode="External"/><Relationship Id="rId65" Type="http://schemas.openxmlformats.org/officeDocument/2006/relationships/hyperlink" Target="https://www.bing.com/th?id=OSK.wh-UTEFTEh6yXROAExnHHJuw4N-wHkAAkwvLwczJijw&amp;qlt=95" TargetMode="External"/><Relationship Id="rId86" Type="http://schemas.openxmlformats.org/officeDocument/2006/relationships/hyperlink" Target="https://www.bing.com/images/search?form=xlimg&amp;q=Croatia" TargetMode="External"/><Relationship Id="rId130" Type="http://schemas.openxmlformats.org/officeDocument/2006/relationships/hyperlink" Target="https://www.bing.com/images/search?form=xlimg&amp;q=Uruguay" TargetMode="External"/><Relationship Id="rId151" Type="http://schemas.openxmlformats.org/officeDocument/2006/relationships/hyperlink" Target="https://www.bing.com/th?id=OSK.-vv9GBngWnUSPvi3oyl0yHQjBgdeoIaih8KMBshpXcM&amp;qlt=95" TargetMode="External"/><Relationship Id="rId172" Type="http://schemas.openxmlformats.org/officeDocument/2006/relationships/hyperlink" Target="https://www.bing.com/images/search?form=xlimg&amp;q=Guinea" TargetMode="External"/><Relationship Id="rId193" Type="http://schemas.openxmlformats.org/officeDocument/2006/relationships/hyperlink" Target="https://www.bing.com/th?id=OSK.19ee5d539fc931e7549429c7f08cf16c&amp;qlt=95" TargetMode="External"/><Relationship Id="rId207" Type="http://schemas.openxmlformats.org/officeDocument/2006/relationships/hyperlink" Target="https://www.bing.com/th?id=OSK.ec0fef1672f047bc23c10f363a36da2e&amp;qlt=95" TargetMode="External"/><Relationship Id="rId228" Type="http://schemas.openxmlformats.org/officeDocument/2006/relationships/hyperlink" Target="https://www.bing.com/images/search?form=xlimg&amp;q=Yemen" TargetMode="External"/><Relationship Id="rId13" Type="http://schemas.openxmlformats.org/officeDocument/2006/relationships/hyperlink" Target="https://www.bing.com/th?id=OSK.K6cXOoQ3uq-EC3cRugPlGaZZFMyWOrULs9oxwlrZw8A&amp;qlt=95" TargetMode="External"/><Relationship Id="rId109" Type="http://schemas.openxmlformats.org/officeDocument/2006/relationships/hyperlink" Target="https://www.bing.com/th?id=OSK.ce72c991fa8eb54e1fd5f8ff9ee41658&amp;qlt=95" TargetMode="External"/><Relationship Id="rId34" Type="http://schemas.openxmlformats.org/officeDocument/2006/relationships/hyperlink" Target="https://www.bing.com/images/search?form=xlimg&amp;q=South%20Korea" TargetMode="External"/><Relationship Id="rId55" Type="http://schemas.openxmlformats.org/officeDocument/2006/relationships/hyperlink" Target="https://www.bing.com/th?id=OSK.EaGKENylPymKR2vxwyKFWGRGtGNcLXtM8meCLdtsfYI&amp;qlt=95" TargetMode="External"/><Relationship Id="rId76" Type="http://schemas.openxmlformats.org/officeDocument/2006/relationships/hyperlink" Target="https://www.bing.com/images/search?form=xlimg&amp;q=India" TargetMode="External"/><Relationship Id="rId97" Type="http://schemas.openxmlformats.org/officeDocument/2006/relationships/hyperlink" Target="https://www.bing.com/th?id=OSK.d603cc664aacae23506060091bb6f52d&amp;qlt=95" TargetMode="External"/><Relationship Id="rId120" Type="http://schemas.openxmlformats.org/officeDocument/2006/relationships/hyperlink" Target="https://www.bing.com/images/search?form=xlimg&amp;q=Panama" TargetMode="External"/><Relationship Id="rId141" Type="http://schemas.openxmlformats.org/officeDocument/2006/relationships/hyperlink" Target="https://www.bing.com/th?id=OSK.cf17e786b97fde4860ff0b98a404701f&amp;qlt=95" TargetMode="External"/><Relationship Id="rId7" Type="http://schemas.openxmlformats.org/officeDocument/2006/relationships/hyperlink" Target="https://www.bing.com/th?id=OSK.7_iYqjXftHmThTCYlh51zbqPoNnoe4Qk7UaH59Ba1Z0&amp;qlt=95" TargetMode="External"/><Relationship Id="rId162" Type="http://schemas.openxmlformats.org/officeDocument/2006/relationships/hyperlink" Target="https://www.bing.com/images/search?form=xlimg&amp;q=Bhutan" TargetMode="External"/><Relationship Id="rId183" Type="http://schemas.openxmlformats.org/officeDocument/2006/relationships/hyperlink" Target="https://www.bing.com/th?id=OSK.3d1f7cdd2e4b04d7d59c9c2070509b97&amp;qlt=95" TargetMode="External"/><Relationship Id="rId218" Type="http://schemas.openxmlformats.org/officeDocument/2006/relationships/hyperlink" Target="https://www.bing.com/images/search?form=xlimg&amp;q=Madagascar" TargetMode="External"/><Relationship Id="rId239" Type="http://schemas.openxmlformats.org/officeDocument/2006/relationships/hyperlink" Target="https://www.bing.com/th?id=OSK.fb4d51ce3b3c5a41b4f906a3da0010c7&amp;qlt=95" TargetMode="External"/><Relationship Id="rId24" Type="http://schemas.openxmlformats.org/officeDocument/2006/relationships/hyperlink" Target="https://www.bing.com/images/search?form=xlimg&amp;q=United%20Arab%20Emirates" TargetMode="External"/><Relationship Id="rId45" Type="http://schemas.openxmlformats.org/officeDocument/2006/relationships/hyperlink" Target="https://www.bing.com/th?id=OSK.25df30c19d33bb8b6b2e0396595bbfd6&amp;qlt=95" TargetMode="External"/><Relationship Id="rId66" Type="http://schemas.openxmlformats.org/officeDocument/2006/relationships/hyperlink" Target="https://www.bing.com/images/search?form=xlimg&amp;q=Poland" TargetMode="External"/><Relationship Id="rId87" Type="http://schemas.openxmlformats.org/officeDocument/2006/relationships/hyperlink" Target="https://www.bing.com/th?id=OSK.Lyl-JouTRWRssx4jovmxrAVxTNeaqjtAn6Q5VMiWsvs&amp;qlt=95" TargetMode="External"/><Relationship Id="rId110" Type="http://schemas.openxmlformats.org/officeDocument/2006/relationships/hyperlink" Target="https://www.bing.com/images/search?form=xlimg&amp;q=Kuwait" TargetMode="External"/><Relationship Id="rId131" Type="http://schemas.openxmlformats.org/officeDocument/2006/relationships/hyperlink" Target="https://www.bing.com/th?id=OSK.e4e932cdac3d24d7408d7916382a29e8&amp;qlt=95" TargetMode="External"/><Relationship Id="rId152" Type="http://schemas.openxmlformats.org/officeDocument/2006/relationships/hyperlink" Target="https://www.bing.com/images/search?form=xlimg&amp;q=Russia" TargetMode="External"/><Relationship Id="rId173" Type="http://schemas.openxmlformats.org/officeDocument/2006/relationships/hyperlink" Target="https://www.bing.com/th?id=OSK.94086dce43b799884caf1b5baa7e59d4&amp;qlt=95" TargetMode="External"/><Relationship Id="rId194" Type="http://schemas.openxmlformats.org/officeDocument/2006/relationships/hyperlink" Target="https://www.bing.com/images/search?form=xlimg&amp;q=Cambodia" TargetMode="External"/><Relationship Id="rId208" Type="http://schemas.openxmlformats.org/officeDocument/2006/relationships/hyperlink" Target="https://www.bing.com/images/search?form=xlimg&amp;q=Burkina%20Faso" TargetMode="External"/><Relationship Id="rId229" Type="http://schemas.openxmlformats.org/officeDocument/2006/relationships/hyperlink" Target="https://www.bing.com/th?id=OSK.28f25d8574b2f8252e105bcfcaeb2d18&amp;qlt=95" TargetMode="External"/><Relationship Id="rId240" Type="http://schemas.openxmlformats.org/officeDocument/2006/relationships/hyperlink" Target="https://www.bing.com/images/search?form=xlimg&amp;q=Libya" TargetMode="External"/><Relationship Id="rId14" Type="http://schemas.openxmlformats.org/officeDocument/2006/relationships/hyperlink" Target="https://www.bing.com/images/search?form=xlimg&amp;q=Austria" TargetMode="External"/><Relationship Id="rId35" Type="http://schemas.openxmlformats.org/officeDocument/2006/relationships/hyperlink" Target="https://www.bing.com/th?id=OSK.08d481ce2e6378c8b3492a5438438208&amp;qlt=95" TargetMode="External"/><Relationship Id="rId56" Type="http://schemas.openxmlformats.org/officeDocument/2006/relationships/hyperlink" Target="https://www.bing.com/images/search?form=xlimg&amp;q=Republic%20of%20Ireland" TargetMode="External"/><Relationship Id="rId77" Type="http://schemas.openxmlformats.org/officeDocument/2006/relationships/hyperlink" Target="https://www.bing.com/th?id=OSK.WmoS0gHjANRJSdYNHA64N5PdRRN3Ixgv0cesvBZZacU&amp;qlt=95" TargetMode="External"/><Relationship Id="rId100" Type="http://schemas.openxmlformats.org/officeDocument/2006/relationships/hyperlink" Target="https://www.bing.com/images/search?form=xlimg&amp;q=Vietnam" TargetMode="External"/><Relationship Id="rId8" Type="http://schemas.openxmlformats.org/officeDocument/2006/relationships/hyperlink" Target="https://www.bing.com/images/search?form=xlimg&amp;q=Germany" TargetMode="External"/><Relationship Id="rId98" Type="http://schemas.openxmlformats.org/officeDocument/2006/relationships/hyperlink" Target="https://www.bing.com/images/search?form=xlimg&amp;q=Slovenia" TargetMode="External"/><Relationship Id="rId121" Type="http://schemas.openxmlformats.org/officeDocument/2006/relationships/hyperlink" Target="https://www.bing.com/th?id=OSK.85cffc16527c4e9b6091e4e3c80fc5e4&amp;qlt=95" TargetMode="External"/><Relationship Id="rId142" Type="http://schemas.openxmlformats.org/officeDocument/2006/relationships/hyperlink" Target="https://www.bing.com/images/search?form=xlimg&amp;q=Mexico" TargetMode="External"/><Relationship Id="rId163" Type="http://schemas.openxmlformats.org/officeDocument/2006/relationships/hyperlink" Target="https://www.bing.com/th?id=OSK.8b01c89bf36ba81b06d9157e3bbfe9da&amp;qlt=95" TargetMode="External"/><Relationship Id="rId184" Type="http://schemas.openxmlformats.org/officeDocument/2006/relationships/hyperlink" Target="https://www.bing.com/images/search?form=xlimg&amp;q=Tajikistan" TargetMode="External"/><Relationship Id="rId219" Type="http://schemas.openxmlformats.org/officeDocument/2006/relationships/hyperlink" Target="https://www.bing.com/th?id=OSK.8ebdfc7443092f62beea25dfd8750072&amp;qlt=95" TargetMode="External"/><Relationship Id="rId230" Type="http://schemas.openxmlformats.org/officeDocument/2006/relationships/hyperlink" Target="https://www.bing.com/images/search?form=xlimg&amp;q=Angola" TargetMode="External"/><Relationship Id="rId25" Type="http://schemas.openxmlformats.org/officeDocument/2006/relationships/hyperlink" Target="https://www.bing.com/th?id=OSK.IJoB2IAflCzjheZJfaz5mfzEWw5jRcoWEgDQz1yU2Yk&amp;qlt=95" TargetMode="External"/><Relationship Id="rId46" Type="http://schemas.openxmlformats.org/officeDocument/2006/relationships/hyperlink" Target="https://www.bing.com/images/search?form=xlimg&amp;q=Norway" TargetMode="External"/><Relationship Id="rId67" Type="http://schemas.openxmlformats.org/officeDocument/2006/relationships/hyperlink" Target="https://www.bing.com/th?id=OSK.2104e33f9a1a483b3d131ff62912a814&amp;qlt=95" TargetMode="External"/><Relationship Id="rId88" Type="http://schemas.openxmlformats.org/officeDocument/2006/relationships/hyperlink" Target="https://www.bing.com/images/search?form=xlimg&amp;q=Czech%20Republic" TargetMode="External"/><Relationship Id="rId111" Type="http://schemas.openxmlformats.org/officeDocument/2006/relationships/hyperlink" Target="https://www.bing.com/th?id=OSK.8zn8I87SMZQID1yeREa5ylZshLmieZDX-S-9EZ_xfG8&amp;qlt=95" TargetMode="External"/><Relationship Id="rId132" Type="http://schemas.openxmlformats.org/officeDocument/2006/relationships/hyperlink" Target="https://www.bing.com/images/search?form=xlimg&amp;q=Antigua%20and%20Barbuda" TargetMode="External"/><Relationship Id="rId153" Type="http://schemas.openxmlformats.org/officeDocument/2006/relationships/hyperlink" Target="https://www.bing.com/th?id=OSK.79603601c02fb12e2ae6810717b92274&amp;qlt=95" TargetMode="External"/><Relationship Id="rId174" Type="http://schemas.openxmlformats.org/officeDocument/2006/relationships/hyperlink" Target="https://www.bing.com/images/search?form=xlimg&amp;q=Jamaica" TargetMode="External"/><Relationship Id="rId195" Type="http://schemas.openxmlformats.org/officeDocument/2006/relationships/hyperlink" Target="https://www.bing.com/th?id=OSK.rhIyj2WW0hsUl4NlGBJAu_-zi0KA8Bpyf1gU8Sa91LA&amp;qlt=95" TargetMode="External"/><Relationship Id="rId209" Type="http://schemas.openxmlformats.org/officeDocument/2006/relationships/hyperlink" Target="https://www.bing.com/th?id=OSK.52016c7e71aae8fe94202de7db44aaae&amp;qlt=95" TargetMode="External"/><Relationship Id="rId190" Type="http://schemas.openxmlformats.org/officeDocument/2006/relationships/hyperlink" Target="https://www.bing.com/images/search?form=xlimg&amp;q=Zimbabwe" TargetMode="External"/><Relationship Id="rId204" Type="http://schemas.openxmlformats.org/officeDocument/2006/relationships/hyperlink" Target="https://www.bing.com/images/search?form=xlimg&amp;q=Liberia" TargetMode="External"/><Relationship Id="rId220" Type="http://schemas.openxmlformats.org/officeDocument/2006/relationships/hyperlink" Target="https://www.bing.com/images/search?form=xlimg&amp;q=Mauritania" TargetMode="External"/><Relationship Id="rId225" Type="http://schemas.openxmlformats.org/officeDocument/2006/relationships/hyperlink" Target="https://www.bing.com/th?id=OSK.0b6525ec30df41018acbac53e2de0e2e&amp;qlt=95" TargetMode="External"/><Relationship Id="rId15" Type="http://schemas.openxmlformats.org/officeDocument/2006/relationships/hyperlink" Target="https://www.bing.com/th?id=OSK.dQRnOlTKTXrhKm9OaxUUVBGNjKK1hL9mKy8jDit9INI&amp;qlt=95" TargetMode="External"/><Relationship Id="rId36" Type="http://schemas.openxmlformats.org/officeDocument/2006/relationships/hyperlink" Target="https://www.bing.com/images/search?form=xlimg&amp;q=United%20States" TargetMode="External"/><Relationship Id="rId57" Type="http://schemas.openxmlformats.org/officeDocument/2006/relationships/hyperlink" Target="https://www.bing.com/th?id=OSK.2645723e4c6975ff4c578c04da130f2e&amp;qlt=95" TargetMode="External"/><Relationship Id="rId106" Type="http://schemas.openxmlformats.org/officeDocument/2006/relationships/hyperlink" Target="https://www.bing.com/images/search?form=xlimg&amp;q=Cyprus" TargetMode="External"/><Relationship Id="rId127" Type="http://schemas.openxmlformats.org/officeDocument/2006/relationships/hyperlink" Target="https://www.bing.com/th?id=OSK.S_SnfD5CBAuofnZbKugVqqGeF5OparGyChIFkOAux9M&amp;qlt=95" TargetMode="External"/><Relationship Id="rId10" Type="http://schemas.openxmlformats.org/officeDocument/2006/relationships/hyperlink" Target="https://www.bing.com/images/search?form=xlimg&amp;q=Netherlands" TargetMode="External"/><Relationship Id="rId31" Type="http://schemas.openxmlformats.org/officeDocument/2006/relationships/hyperlink" Target="https://www.bing.com/th?id=OSK.10b40f1e7c7e73c7fa0dff6ffc33689d&amp;qlt=95" TargetMode="External"/><Relationship Id="rId52" Type="http://schemas.openxmlformats.org/officeDocument/2006/relationships/hyperlink" Target="https://www.bing.com/images/search?form=xlimg&amp;q=Estonia" TargetMode="External"/><Relationship Id="rId73" Type="http://schemas.openxmlformats.org/officeDocument/2006/relationships/hyperlink" Target="https://www.bing.com/th?id=OSK.GqOT1qhL9G6u_5AL8_ul98pC_nA8lVsG2EBdNFIzeRo&amp;qlt=95" TargetMode="External"/><Relationship Id="rId78" Type="http://schemas.openxmlformats.org/officeDocument/2006/relationships/hyperlink" Target="https://www.bing.com/images/search?form=xlimg&amp;q=Lithuania" TargetMode="External"/><Relationship Id="rId94" Type="http://schemas.openxmlformats.org/officeDocument/2006/relationships/hyperlink" Target="https://www.bing.com/images/search?form=xlimg&amp;q=Philippines" TargetMode="External"/><Relationship Id="rId99" Type="http://schemas.openxmlformats.org/officeDocument/2006/relationships/hyperlink" Target="https://www.bing.com/th?id=OSK.767fb18401935a96730aaba9da627b58&amp;qlt=95" TargetMode="External"/><Relationship Id="rId101" Type="http://schemas.openxmlformats.org/officeDocument/2006/relationships/hyperlink" Target="https://www.bing.com/th?id=OSK.380316b6ec7e3f5c2fadae3206181af4&amp;qlt=95" TargetMode="External"/><Relationship Id="rId122" Type="http://schemas.openxmlformats.org/officeDocument/2006/relationships/hyperlink" Target="https://www.bing.com/images/search?form=xlimg&amp;q=Bosnia%20and%20Herzegovina" TargetMode="External"/><Relationship Id="rId143" Type="http://schemas.openxmlformats.org/officeDocument/2006/relationships/hyperlink" Target="https://www.bing.com/th?id=OSK.9f29fb755a77bc301bc1999579ecdd64&amp;qlt=95" TargetMode="External"/><Relationship Id="rId148" Type="http://schemas.openxmlformats.org/officeDocument/2006/relationships/hyperlink" Target="https://www.bing.com/images/search?form=xlimg&amp;q=Mali" TargetMode="External"/><Relationship Id="rId164" Type="http://schemas.openxmlformats.org/officeDocument/2006/relationships/hyperlink" Target="https://www.bing.com/images/search?form=xlimg&amp;q=Central%20African%20Republic" TargetMode="External"/><Relationship Id="rId169" Type="http://schemas.openxmlformats.org/officeDocument/2006/relationships/hyperlink" Target="https://www.bing.com/th?id=OSK.5e63513449601751fa6a83998a4ac667&amp;qlt=95" TargetMode="External"/><Relationship Id="rId185" Type="http://schemas.openxmlformats.org/officeDocument/2006/relationships/hyperlink" Target="https://www.bing.com/th?id=OSK.932ac538df84eaccfd905470a02a2df0&amp;qlt=95" TargetMode="External"/><Relationship Id="rId4" Type="http://schemas.openxmlformats.org/officeDocument/2006/relationships/hyperlink" Target="https://www.bing.com/images/search?form=xlimg&amp;q=Finland" TargetMode="External"/><Relationship Id="rId9" Type="http://schemas.openxmlformats.org/officeDocument/2006/relationships/hyperlink" Target="https://www.bing.com/th?id=OSK.8p2k5lHoxkLkVFhhRavwz0TU1HJcwyyrphMGrCfxYiE&amp;qlt=95" TargetMode="External"/><Relationship Id="rId180" Type="http://schemas.openxmlformats.org/officeDocument/2006/relationships/hyperlink" Target="https://www.bing.com/images/search?form=xlimg&amp;q=Mongolia" TargetMode="External"/><Relationship Id="rId210" Type="http://schemas.openxmlformats.org/officeDocument/2006/relationships/hyperlink" Target="https://www.bing.com/images/search?form=xlimg&amp;q=Fiji" TargetMode="External"/><Relationship Id="rId215" Type="http://schemas.openxmlformats.org/officeDocument/2006/relationships/hyperlink" Target="https://www.bing.com/th?id=OSK.018cba18d7243d7974b30e2acbca6afc&amp;qlt=95" TargetMode="External"/><Relationship Id="rId236" Type="http://schemas.openxmlformats.org/officeDocument/2006/relationships/hyperlink" Target="https://www.bing.com/images/search?form=xlimg&amp;q=Somalia" TargetMode="External"/><Relationship Id="rId26" Type="http://schemas.openxmlformats.org/officeDocument/2006/relationships/hyperlink" Target="https://www.bing.com/images/search?form=xlimg&amp;q=France" TargetMode="External"/><Relationship Id="rId231" Type="http://schemas.openxmlformats.org/officeDocument/2006/relationships/hyperlink" Target="https://www.bing.com/th?id=OSK.a0f479d723da3a19e65d3725c014d40f&amp;qlt=95" TargetMode="External"/><Relationship Id="rId47" Type="http://schemas.openxmlformats.org/officeDocument/2006/relationships/hyperlink" Target="https://www.bing.com/th?id=OSK.5ca82a675c844491e9b0ecb82e975a85&amp;qlt=95" TargetMode="External"/><Relationship Id="rId68" Type="http://schemas.openxmlformats.org/officeDocument/2006/relationships/hyperlink" Target="https://www.bing.com/images/search?form=xlimg&amp;q=Bahrain" TargetMode="External"/><Relationship Id="rId89" Type="http://schemas.openxmlformats.org/officeDocument/2006/relationships/hyperlink" Target="https://www.bing.com/th?id=OSK.99c028b1beae003a52d1a43ed4d4c845&amp;qlt=95" TargetMode="External"/><Relationship Id="rId112" Type="http://schemas.openxmlformats.org/officeDocument/2006/relationships/hyperlink" Target="https://www.bing.com/images/search?form=xlimg&amp;q=Romania" TargetMode="External"/><Relationship Id="rId133" Type="http://schemas.openxmlformats.org/officeDocument/2006/relationships/hyperlink" Target="https://www.bing.com/th?id=OSK.2e21f9a75cd1e71aa4daafcd767676ff&amp;qlt=95" TargetMode="External"/><Relationship Id="rId154" Type="http://schemas.openxmlformats.org/officeDocument/2006/relationships/hyperlink" Target="https://www.bing.com/images/search?form=xlimg&amp;q=Uzbekistan" TargetMode="External"/><Relationship Id="rId175" Type="http://schemas.openxmlformats.org/officeDocument/2006/relationships/hyperlink" Target="https://www.bing.com/th?id=OSK.EDIyGEDE84y3RamnSCf3LbkoTiNKb26NajoSDYpHyko&amp;qlt=95" TargetMode="External"/><Relationship Id="rId196" Type="http://schemas.openxmlformats.org/officeDocument/2006/relationships/hyperlink" Target="https://www.bing.com/images/search?form=xlimg&amp;q=Gabon" TargetMode="External"/><Relationship Id="rId200" Type="http://schemas.openxmlformats.org/officeDocument/2006/relationships/hyperlink" Target="https://www.bing.com/images/search?form=xlimg&amp;q=Iraq" TargetMode="External"/><Relationship Id="rId16" Type="http://schemas.openxmlformats.org/officeDocument/2006/relationships/hyperlink" Target="https://www.bing.com/images/search?form=xlimg&amp;q=Belgium" TargetMode="External"/><Relationship Id="rId221" Type="http://schemas.openxmlformats.org/officeDocument/2006/relationships/hyperlink" Target="https://www.bing.com/th?id=OSK.2f5a96f021639ebc1421c080994ce2c7&amp;qlt=95" TargetMode="External"/><Relationship Id="rId37" Type="http://schemas.openxmlformats.org/officeDocument/2006/relationships/hyperlink" Target="https://www.bing.com/th?id=OSK.bed9fc3690f3414a4850855fee332f1c&amp;qlt=95" TargetMode="External"/><Relationship Id="rId58" Type="http://schemas.openxmlformats.org/officeDocument/2006/relationships/hyperlink" Target="https://www.bing.com/images/search?form=xlimg&amp;q=Israel" TargetMode="External"/><Relationship Id="rId79" Type="http://schemas.openxmlformats.org/officeDocument/2006/relationships/hyperlink" Target="https://www.bing.com/th?id=OSK.2d7b7af86f9a55648a4aec7fbe3969e6&amp;qlt=95" TargetMode="External"/><Relationship Id="rId102" Type="http://schemas.openxmlformats.org/officeDocument/2006/relationships/hyperlink" Target="https://www.bing.com/images/search?form=xlimg&amp;q=Brazil" TargetMode="External"/><Relationship Id="rId123" Type="http://schemas.openxmlformats.org/officeDocument/2006/relationships/hyperlink" Target="https://www.bing.com/th?id=OSK.79dcfcb50bb489b9abd805e3a32b4d69&amp;qlt=95" TargetMode="External"/><Relationship Id="rId144" Type="http://schemas.openxmlformats.org/officeDocument/2006/relationships/hyperlink" Target="https://www.bing.com/images/search?form=xlimg&amp;q=Namibia" TargetMode="External"/><Relationship Id="rId90" Type="http://schemas.openxmlformats.org/officeDocument/2006/relationships/hyperlink" Target="https://www.bing.com/images/search?form=xlimg&amp;q=Malta" TargetMode="External"/><Relationship Id="rId165" Type="http://schemas.openxmlformats.org/officeDocument/2006/relationships/hyperlink" Target="https://www.bing.com/th?id=OSK.f6b1290e9b681e4992c332311e4b1ed5&amp;qlt=95" TargetMode="External"/><Relationship Id="rId186" Type="http://schemas.openxmlformats.org/officeDocument/2006/relationships/hyperlink" Target="https://www.bing.com/images/search?form=xlimg&amp;q=Togo" TargetMode="External"/><Relationship Id="rId211" Type="http://schemas.openxmlformats.org/officeDocument/2006/relationships/hyperlink" Target="https://www.bing.com/th?id=OSK.A16FXAbSt6L7BABoGxXL1xqnxoW0cmlWiFwpzd6SL2s&amp;qlt=95" TargetMode="External"/><Relationship Id="rId232" Type="http://schemas.openxmlformats.org/officeDocument/2006/relationships/hyperlink" Target="https://www.bing.com/images/search?form=xlimg&amp;q=Cameroon" TargetMode="External"/><Relationship Id="rId27" Type="http://schemas.openxmlformats.org/officeDocument/2006/relationships/hyperlink" Target="https://www.bing.com/th?id=OSK.mTs9AdlNDLziaMN3BIhJpWCGZaOOUwqIR2jN3FJEeTw&amp;qlt=95" TargetMode="External"/><Relationship Id="rId48" Type="http://schemas.openxmlformats.org/officeDocument/2006/relationships/hyperlink" Target="https://www.bing.com/images/search?form=xlimg&amp;q=South%20Africa" TargetMode="External"/><Relationship Id="rId69" Type="http://schemas.openxmlformats.org/officeDocument/2006/relationships/hyperlink" Target="https://www.bing.com/th?id=OSK.TECalGdjYkn5qFYM2wGnHhJgO5IgABLcGZwbeZUv2pw&amp;qlt=95" TargetMode="External"/><Relationship Id="rId113" Type="http://schemas.openxmlformats.org/officeDocument/2006/relationships/hyperlink" Target="https://www.bing.com/th?id=OSK.xjcez_sYGF1ts8bOFErxn3oi1HMP73h02CQ-zsQlhIQ&amp;qlt=95" TargetMode="External"/><Relationship Id="rId134" Type="http://schemas.openxmlformats.org/officeDocument/2006/relationships/hyperlink" Target="https://www.bing.com/images/search?form=xlimg&amp;q=Benin" TargetMode="External"/><Relationship Id="rId80" Type="http://schemas.openxmlformats.org/officeDocument/2006/relationships/hyperlink" Target="https://www.bing.com/images/search?form=xlimg&amp;q=Portugal" TargetMode="External"/><Relationship Id="rId155" Type="http://schemas.openxmlformats.org/officeDocument/2006/relationships/hyperlink" Target="https://www.bing.com/th?id=OSK.e267b077bd06f31fb5785a31d5c544f7&amp;qlt=95" TargetMode="External"/><Relationship Id="rId176" Type="http://schemas.openxmlformats.org/officeDocument/2006/relationships/hyperlink" Target="https://www.bing.com/images/search?form=xlimg&amp;q=Mauritius" TargetMode="External"/><Relationship Id="rId197" Type="http://schemas.openxmlformats.org/officeDocument/2006/relationships/hyperlink" Target="https://www.bing.com/th?id=OSK.5baed4d046ef713af0029cc83907841e&amp;qlt=95" TargetMode="External"/><Relationship Id="rId201" Type="http://schemas.openxmlformats.org/officeDocument/2006/relationships/hyperlink" Target="https://www.bing.com/th?id=OSK.-wBboG1nhFj0aVTKYtHN2cPaaQjdF84hiPyeCOpiIak&amp;qlt=95" TargetMode="External"/><Relationship Id="rId222" Type="http://schemas.openxmlformats.org/officeDocument/2006/relationships/hyperlink" Target="https://www.bing.com/images/search?form=xlimg&amp;q=Syria" TargetMode="External"/><Relationship Id="rId17" Type="http://schemas.openxmlformats.org/officeDocument/2006/relationships/hyperlink" Target="https://www.bing.com/th?id=OSK.f2dbd079068622692d8b57832120921d&amp;qlt=95" TargetMode="External"/><Relationship Id="rId38" Type="http://schemas.openxmlformats.org/officeDocument/2006/relationships/hyperlink" Target="https://www.bing.com/images/search?form=xlimg&amp;q=Australia" TargetMode="External"/><Relationship Id="rId59" Type="http://schemas.openxmlformats.org/officeDocument/2006/relationships/hyperlink" Target="https://www.bing.com/th?id=OSK.1BmcMxc0GtCt_jlMQQM5GxJ5Qz5_CF0DkVug9_c7FDY&amp;qlt=95" TargetMode="External"/><Relationship Id="rId103" Type="http://schemas.openxmlformats.org/officeDocument/2006/relationships/hyperlink" Target="https://www.bing.com/th?id=OSK.54UFu-6T1b9DfU9KTfqEHizHE2tCDjdkjR2bduk3q9c&amp;qlt=95" TargetMode="External"/><Relationship Id="rId124" Type="http://schemas.openxmlformats.org/officeDocument/2006/relationships/hyperlink" Target="https://www.bing.com/images/search?form=xlimg&amp;q=Chile" TargetMode="External"/><Relationship Id="rId70" Type="http://schemas.openxmlformats.org/officeDocument/2006/relationships/hyperlink" Target="https://www.bing.com/images/search?form=xlimg&amp;q=Latvia" TargetMode="External"/><Relationship Id="rId91" Type="http://schemas.openxmlformats.org/officeDocument/2006/relationships/hyperlink" Target="https://www.bing.com/th?id=OSK.c282afb0e6060bf15f29d7ebf581fff8&amp;qlt=95" TargetMode="External"/><Relationship Id="rId145" Type="http://schemas.openxmlformats.org/officeDocument/2006/relationships/hyperlink" Target="https://www.bing.com/th?id=OSK.1edc269d232791835391410ad86aef09&amp;qlt=95" TargetMode="External"/><Relationship Id="rId166" Type="http://schemas.openxmlformats.org/officeDocument/2006/relationships/hyperlink" Target="https://www.bing.com/images/search?form=xlimg&amp;q=Democratic%20Republic%20of%20the%20Congo" TargetMode="External"/><Relationship Id="rId187" Type="http://schemas.openxmlformats.org/officeDocument/2006/relationships/hyperlink" Target="https://www.bing.com/th?id=OSK.EefusVIgl7D5qWmwc1MlcioTrwylPbwhfm2dLW4Cpbo&amp;qlt=95" TargetMode="External"/><Relationship Id="rId1" Type="http://schemas.openxmlformats.org/officeDocument/2006/relationships/hyperlink" Target="https://www.bing.com/th?id=OSK.57eddb9e5c586f93ebb1965e3a27908b&amp;qlt=95" TargetMode="External"/><Relationship Id="rId212" Type="http://schemas.openxmlformats.org/officeDocument/2006/relationships/hyperlink" Target="https://www.bing.com/images/search?form=xlimg&amp;q=The%20Gambia" TargetMode="External"/><Relationship Id="rId233" Type="http://schemas.openxmlformats.org/officeDocument/2006/relationships/hyperlink" Target="https://www.bing.com/th?id=OSK.e361089b50440849361002f9124948e5&amp;qlt=95" TargetMode="External"/><Relationship Id="rId28" Type="http://schemas.openxmlformats.org/officeDocument/2006/relationships/hyperlink" Target="https://www.bing.com/images/search?form=xlimg&amp;q=Japan" TargetMode="External"/><Relationship Id="rId49" Type="http://schemas.openxmlformats.org/officeDocument/2006/relationships/hyperlink" Target="https://www.bing.com/th?id=OSK.1a33b5115bfc290abc8869de29ebd567&amp;qlt=95" TargetMode="External"/><Relationship Id="rId114" Type="http://schemas.openxmlformats.org/officeDocument/2006/relationships/hyperlink" Target="https://www.bing.com/images/search?form=xlimg&amp;q=Botswana" TargetMode="External"/><Relationship Id="rId60" Type="http://schemas.openxmlformats.org/officeDocument/2006/relationships/hyperlink" Target="https://www.bing.com/images/search?form=xlimg&amp;q=Luxembourg" TargetMode="External"/><Relationship Id="rId81" Type="http://schemas.openxmlformats.org/officeDocument/2006/relationships/hyperlink" Target="https://www.bing.com/th?id=OSK.ced05ad7f720b03979b07bac539097c8&amp;qlt=95" TargetMode="External"/><Relationship Id="rId135" Type="http://schemas.openxmlformats.org/officeDocument/2006/relationships/hyperlink" Target="https://www.bing.com/th?id=OSK.ymB-aUlVtIPobu-J0CqOfis9WIfVxNvQ7P37PoJG0Dw&amp;qlt=95" TargetMode="External"/><Relationship Id="rId156" Type="http://schemas.openxmlformats.org/officeDocument/2006/relationships/hyperlink" Target="https://www.bing.com/images/search?form=xlimg&amp;q=Albania" TargetMode="External"/><Relationship Id="rId177" Type="http://schemas.openxmlformats.org/officeDocument/2006/relationships/hyperlink" Target="https://www.bing.com/th?id=OSK.0335b9be8b1f63525cf0a898e3f23bed&amp;qlt=95" TargetMode="External"/><Relationship Id="rId198" Type="http://schemas.openxmlformats.org/officeDocument/2006/relationships/hyperlink" Target="https://www.bing.com/images/search?form=xlimg&amp;q=Guyana" TargetMode="External"/><Relationship Id="rId202" Type="http://schemas.openxmlformats.org/officeDocument/2006/relationships/hyperlink" Target="https://www.bing.com/images/search?form=xlimg&amp;q=Laos" TargetMode="External"/><Relationship Id="rId223" Type="http://schemas.openxmlformats.org/officeDocument/2006/relationships/hyperlink" Target="https://www.bing.com/th?id=OSK.a63573e184a1dd6a203fecd8090ad2ed&amp;qlt=95" TargetMode="External"/><Relationship Id="rId18" Type="http://schemas.openxmlformats.org/officeDocument/2006/relationships/hyperlink" Target="https://www.bing.com/images/search?form=xlimg&amp;q=Canada" TargetMode="External"/><Relationship Id="rId39" Type="http://schemas.openxmlformats.org/officeDocument/2006/relationships/hyperlink" Target="https://www.bing.com/th?id=OSK.0e6c478df6cde6a6638a941604998dae&amp;qlt=95" TargetMode="External"/><Relationship Id="rId50" Type="http://schemas.openxmlformats.org/officeDocument/2006/relationships/hyperlink" Target="https://www.bing.com/images/search?form=xlimg&amp;q=United%20Kingdom" TargetMode="External"/><Relationship Id="rId104" Type="http://schemas.openxmlformats.org/officeDocument/2006/relationships/hyperlink" Target="https://www.bing.com/images/search?form=xlimg&amp;q=Bulgaria" TargetMode="External"/><Relationship Id="rId125" Type="http://schemas.openxmlformats.org/officeDocument/2006/relationships/hyperlink" Target="https://www.bing.com/th?id=OSK.Zl2rYbEOa6RnR5PxgY7VLDcsFkfskAZrZiNUjyMAlyM&amp;qlt=95" TargetMode="External"/><Relationship Id="rId146" Type="http://schemas.openxmlformats.org/officeDocument/2006/relationships/hyperlink" Target="https://www.bing.com/images/search?form=xlimg&amp;q=Argentina" TargetMode="External"/><Relationship Id="rId167" Type="http://schemas.openxmlformats.org/officeDocument/2006/relationships/hyperlink" Target="https://www.bing.com/th?id=OSK.95c88aabdfda8a843ae09480e438e76d&amp;qlt=95" TargetMode="External"/><Relationship Id="rId188" Type="http://schemas.openxmlformats.org/officeDocument/2006/relationships/hyperlink" Target="https://www.bing.com/images/search?form=xlimg&amp;q=Trinidad%20and%20Tobago" TargetMode="External"/><Relationship Id="rId71" Type="http://schemas.openxmlformats.org/officeDocument/2006/relationships/hyperlink" Target="https://www.bing.com/th?id=OSK.TKPSvA-OAW5BarXuVnMs5lQ98P7sJ7maF0Rpbm4vILE&amp;qlt=95" TargetMode="External"/><Relationship Id="rId92" Type="http://schemas.openxmlformats.org/officeDocument/2006/relationships/hyperlink" Target="https://www.bing.com/images/search?form=xlimg&amp;q=Oman" TargetMode="External"/><Relationship Id="rId213" Type="http://schemas.openxmlformats.org/officeDocument/2006/relationships/hyperlink" Target="https://www.bing.com/th?id=OSK.twvmQqKOtoZJ4i45r5fW75-12ZWuse2dGhlkOLkC2ms&amp;qlt=95" TargetMode="External"/><Relationship Id="rId234" Type="http://schemas.openxmlformats.org/officeDocument/2006/relationships/hyperlink" Target="https://www.bing.com/images/search?form=xlimg&amp;q=Haiti" TargetMode="External"/><Relationship Id="rId2" Type="http://schemas.openxmlformats.org/officeDocument/2006/relationships/hyperlink" Target="https://www.bing.com/images/search?form=xlimg&amp;q=Singapore" TargetMode="External"/><Relationship Id="rId29" Type="http://schemas.openxmlformats.org/officeDocument/2006/relationships/hyperlink" Target="https://www.bing.com/th?id=OSK.fbb71d5e592f7fda00cf81328e03b81f&amp;qlt=95" TargetMode="External"/><Relationship Id="rId40" Type="http://schemas.openxmlformats.org/officeDocument/2006/relationships/hyperlink" Target="https://www.bing.com/images/search?form=xlimg&amp;q=China" TargetMode="External"/><Relationship Id="rId115" Type="http://schemas.openxmlformats.org/officeDocument/2006/relationships/hyperlink" Target="https://www.bing.com/th?id=OSK.cd87a340e69c67ee5da36d9903955518&amp;qlt=95" TargetMode="External"/><Relationship Id="rId136" Type="http://schemas.openxmlformats.org/officeDocument/2006/relationships/hyperlink" Target="https://www.bing.com/images/search?form=xlimg&amp;q=Colombia" TargetMode="External"/><Relationship Id="rId157" Type="http://schemas.openxmlformats.org/officeDocument/2006/relationships/hyperlink" Target="https://www.bing.com/th?id=OSK.316f58a16f5641ca1e7305b18ee3e197&amp;qlt=95" TargetMode="External"/><Relationship Id="rId178" Type="http://schemas.openxmlformats.org/officeDocument/2006/relationships/hyperlink" Target="https://www.bing.com/images/search?form=xlimg&amp;q=Moldova" TargetMode="External"/><Relationship Id="rId61" Type="http://schemas.openxmlformats.org/officeDocument/2006/relationships/hyperlink" Target="https://www.bing.com/th?id=OSK.75c2b81210d1707ebd5a79ba71af5914&amp;qlt=95" TargetMode="External"/><Relationship Id="rId82" Type="http://schemas.openxmlformats.org/officeDocument/2006/relationships/hyperlink" Target="https://www.bing.com/images/search?form=xlimg&amp;q=Saudi%20Arabia" TargetMode="External"/><Relationship Id="rId199" Type="http://schemas.openxmlformats.org/officeDocument/2006/relationships/hyperlink" Target="https://www.bing.com/th?id=OSK.4dfaa21c20368743c58453c3b36e3189&amp;qlt=95" TargetMode="External"/><Relationship Id="rId203" Type="http://schemas.openxmlformats.org/officeDocument/2006/relationships/hyperlink" Target="https://www.bing.com/th?id=OSK.f76d61233f343ee299a43a3238c04b23&amp;qlt=95" TargetMode="External"/><Relationship Id="rId19" Type="http://schemas.openxmlformats.org/officeDocument/2006/relationships/hyperlink" Target="https://www.bing.com/th?id=OSK.9aeb7704dc3c98a1579d6ebfc09a959c&amp;qlt=95" TargetMode="External"/><Relationship Id="rId224" Type="http://schemas.openxmlformats.org/officeDocument/2006/relationships/hyperlink" Target="https://www.bing.com/images/search?form=xlimg&amp;q=Venezuela" TargetMode="External"/><Relationship Id="rId30" Type="http://schemas.openxmlformats.org/officeDocument/2006/relationships/hyperlink" Target="https://www.bing.com/images/search?form=xlimg&amp;q=Spain" TargetMode="External"/><Relationship Id="rId105" Type="http://schemas.openxmlformats.org/officeDocument/2006/relationships/hyperlink" Target="https://www.bing.com/th?id=OSK.ff642da83e8aefdf0fa9088654eaef86&amp;qlt=95" TargetMode="External"/><Relationship Id="rId126" Type="http://schemas.openxmlformats.org/officeDocument/2006/relationships/hyperlink" Target="https://www.bing.com/images/search?form=xlimg&amp;q=Indonesia" TargetMode="External"/><Relationship Id="rId147" Type="http://schemas.openxmlformats.org/officeDocument/2006/relationships/hyperlink" Target="https://www.bing.com/th?id=OSK.LcRMeggx03inKPTzwsb4AzxlvPrHqvGePwbrfJ4NTQI&amp;qlt=95" TargetMode="External"/><Relationship Id="rId168" Type="http://schemas.openxmlformats.org/officeDocument/2006/relationships/hyperlink" Target="https://www.bing.com/images/search?form=xlimg&amp;q=Ghana" TargetMode="External"/><Relationship Id="rId51" Type="http://schemas.openxmlformats.org/officeDocument/2006/relationships/hyperlink" Target="https://www.bing.com/th?id=OSK.WcDBhNg5Sj0kUcJkvRp-ZrDSosOQLIn6jWEiIOY3cPM&amp;qlt=95" TargetMode="External"/><Relationship Id="rId72" Type="http://schemas.openxmlformats.org/officeDocument/2006/relationships/hyperlink" Target="https://www.bing.com/images/search?form=xlimg&amp;q=Qatar" TargetMode="External"/><Relationship Id="rId93" Type="http://schemas.openxmlformats.org/officeDocument/2006/relationships/hyperlink" Target="https://www.bing.com/th?id=OSK.94d547e45ab6412094898994510adb0e&amp;qlt=95" TargetMode="External"/><Relationship Id="rId189" Type="http://schemas.openxmlformats.org/officeDocument/2006/relationships/hyperlink" Target="https://www.bing.com/th?id=OSK.48e0416fe13b263942d8abb1ad86d0d5&amp;qlt=95" TargetMode="External"/><Relationship Id="rId3" Type="http://schemas.openxmlformats.org/officeDocument/2006/relationships/hyperlink" Target="https://www.bing.com/th?id=OSK.ea703288926093d94f3ee0ae48dc323c&amp;qlt=95" TargetMode="External"/><Relationship Id="rId214" Type="http://schemas.openxmlformats.org/officeDocument/2006/relationships/hyperlink" Target="https://www.bing.com/images/search?form=xlimg&amp;q=Iran" TargetMode="External"/><Relationship Id="rId235" Type="http://schemas.openxmlformats.org/officeDocument/2006/relationships/hyperlink" Target="https://www.bing.com/th?id=OSK.f250f07523766045d1f84d44aa69633c&amp;qlt=95" TargetMode="External"/><Relationship Id="rId116" Type="http://schemas.openxmlformats.org/officeDocument/2006/relationships/hyperlink" Target="https://www.bing.com/images/search?form=xlimg&amp;q=Egypt" TargetMode="External"/><Relationship Id="rId137" Type="http://schemas.openxmlformats.org/officeDocument/2006/relationships/hyperlink" Target="https://www.bing.com/th?id=OSK.gJeCTvNOFIBVadKJtyVRcViTN1SUrr5tzlDNF8aH4ko&amp;qlt=95" TargetMode="External"/><Relationship Id="rId158" Type="http://schemas.openxmlformats.org/officeDocument/2006/relationships/hyperlink" Target="https://www.bing.com/images/search?form=xlimg&amp;q=Algeria" TargetMode="External"/><Relationship Id="rId20" Type="http://schemas.openxmlformats.org/officeDocument/2006/relationships/hyperlink" Target="https://www.bing.com/images/search?form=xlimg&amp;q=Hong%20Kong" TargetMode="External"/><Relationship Id="rId41" Type="http://schemas.openxmlformats.org/officeDocument/2006/relationships/hyperlink" Target="https://www.bing.com/th?id=OSK.37868521ec6f61afb97b5ab07c93e834&amp;qlt=95" TargetMode="External"/><Relationship Id="rId62" Type="http://schemas.openxmlformats.org/officeDocument/2006/relationships/hyperlink" Target="https://www.bing.com/images/search?form=xlimg&amp;q=Malaysia" TargetMode="External"/><Relationship Id="rId83" Type="http://schemas.openxmlformats.org/officeDocument/2006/relationships/hyperlink" Target="https://www.bing.com/th?id=OSK.fbf5af43b1ac6bb93863813199238c8c&amp;qlt=95" TargetMode="External"/><Relationship Id="rId179" Type="http://schemas.openxmlformats.org/officeDocument/2006/relationships/hyperlink" Target="https://www.bing.com/th?id=OSK.e22694cdd7f986bb3ef2c0110d877bba&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Srd>
</file>

<file path=xl/richData/rdarray.xml><?xml version="1.0" encoding="utf-8"?>
<arrayData xmlns="http://schemas.microsoft.com/office/spreadsheetml/2017/richdata2" count="399">
  <a r="2">
    <v t="r">20</v>
    <v t="r">21</v>
  </a>
  <a r="4">
    <v t="s">Malay</v>
    <v t="s">Singapore English</v>
    <v t="s">Singaporean Mandarin</v>
    <v t="s">Tamil language</v>
  </a>
  <a r="1">
    <v t="s">Singapore Time</v>
  </a>
  <a r="2">
    <v t="r">58</v>
    <v t="r">59</v>
  </a>
  <a r="2">
    <v t="s">Swedish language</v>
    <v t="s">Finnish language</v>
  </a>
  <a r="19">
    <v t="r">77</v>
    <v t="r">78</v>
    <v t="r">79</v>
    <v t="r">80</v>
    <v t="r">81</v>
    <v t="r">82</v>
    <v t="r">83</v>
    <v t="r">84</v>
    <v t="r">85</v>
    <v t="r">86</v>
    <v t="r">87</v>
    <v t="r">88</v>
    <v t="r">89</v>
    <v t="r">90</v>
    <v t="r">91</v>
    <v t="r">92</v>
    <v t="r">93</v>
    <v t="r">94</v>
    <v t="r">95</v>
  </a>
  <a r="4">
    <v t="s">UTC+03:00</v>
    <v t="s">Eastern European Summer Time</v>
    <v t="s">UTC+02:00</v>
    <v t="s">Eastern European Time</v>
  </a>
  <a r="2">
    <v t="r">123</v>
    <v t="r">124</v>
  </a>
  <a r="1">
    <v t="s">Danish language</v>
  </a>
  <a r="5">
    <v t="r">142</v>
    <v t="r">143</v>
    <v t="r">144</v>
    <v t="r">145</v>
    <v t="r">146</v>
  </a>
  <a r="1">
    <v t="s">Central European Time</v>
  </a>
  <a r="2">
    <v t="r">174</v>
    <v t="r">175</v>
  </a>
  <a r="1">
    <v t="s">German language</v>
  </a>
  <a r="15">
    <v t="r">194</v>
    <v t="r">195</v>
    <v t="r">160</v>
    <v t="r">196</v>
    <v t="r">197</v>
    <v t="r">198</v>
    <v t="r">199</v>
    <v t="r">200</v>
    <v t="r">201</v>
    <v t="r">202</v>
    <v t="r">203</v>
    <v t="r">204</v>
    <v t="r">205</v>
    <v t="r">206</v>
    <v t="r">207</v>
  </a>
  <a r="2">
    <v t="s">UTC+02:00</v>
    <v t="s">UTC+01:00</v>
  </a>
  <a r="2">
    <v t="r">235</v>
    <v t="r">236</v>
  </a>
  <a r="1">
    <v t="s">Dutch language</v>
  </a>
  <a r="14">
    <v t="r">254</v>
    <v t="r">255</v>
    <v t="r">256</v>
    <v t="r">257</v>
    <v t="r">258</v>
    <v t="r">259</v>
    <v t="r">260</v>
    <v t="r">261</v>
    <v t="r">262</v>
    <v t="r">263</v>
    <v t="r">264</v>
    <v t="r">265</v>
    <v t="r">266</v>
    <v t="r">267</v>
  </a>
  <a r="1">
    <v t="s">Atlantic Time Zone</v>
  </a>
  <a r="7">
    <v t="r">295</v>
    <v t="r">296</v>
    <v t="r">297</v>
    <v t="r">298</v>
    <v t="r">299</v>
    <v t="r">300</v>
    <v t="r">301</v>
  </a>
  <a r="4">
    <v t="s">Italian language</v>
    <v t="s">Romansh language</v>
    <v t="s">German language</v>
    <v t="s">French language</v>
  </a>
  <a r="25">
    <v t="r">318</v>
    <v t="r">319</v>
    <v t="r">320</v>
    <v t="r">321</v>
    <v t="r">322</v>
    <v t="r">323</v>
    <v t="r">324</v>
    <v t="r">325</v>
    <v t="r">326</v>
    <v t="r">327</v>
    <v t="r">328</v>
    <v t="r">329</v>
    <v t="r">330</v>
    <v t="r">331</v>
    <v t="r">332</v>
    <v t="r">333</v>
    <v t="r">334</v>
    <v t="r">335</v>
    <v t="r">336</v>
    <v t="r">337</v>
    <v t="r">338</v>
    <v t="r">339</v>
    <v t="r">340</v>
    <v t="r">341</v>
    <v t="r">342</v>
  </a>
  <a r="2">
    <v t="r">367</v>
    <v t="r">368</v>
  </a>
  <a r="4">
    <v t="s">Burgenland Croatian</v>
    <v t="s">Hungarian language</v>
    <v t="s">Slovene language</v>
    <v t="s">German language</v>
  </a>
  <a r="9">
    <v t="r">385</v>
    <v t="r">386</v>
    <v t="r">387</v>
    <v t="r">388</v>
    <v t="r">389</v>
    <v t="r">390</v>
    <v t="r">391</v>
    <v t="r">392</v>
    <v t="r">353</v>
  </a>
  <a r="2">
    <v t="r">419</v>
    <v t="r">420</v>
  </a>
  <a r="3">
    <v t="s">Dutch language</v>
    <v t="s">German language</v>
    <v t="s">French language</v>
  </a>
  <a r="3">
    <v t="r">437</v>
    <v t="r">418</v>
    <v t="r">438</v>
  </a>
  <a r="4">
    <v t="s">Central European Time</v>
    <v t="s">UTC+02:00</v>
    <v t="s">UTC+01:00</v>
    <v t="s">Central European Summer Time</v>
  </a>
  <a r="2">
    <v t="r">467</v>
    <v t="r">468</v>
  </a>
  <a r="2">
    <v t="s">Canadian French</v>
    <v t="s">Canadian English</v>
  </a>
  <a r="13">
    <v t="r">485</v>
    <v t="r">486</v>
    <v t="r">487</v>
    <v t="r">488</v>
    <v t="r">489</v>
    <v t="r">490</v>
    <v t="r">491</v>
    <v t="r">492</v>
    <v t="r">493</v>
    <v t="r">494</v>
    <v t="r">495</v>
    <v t="r">496</v>
    <v t="r">497</v>
  </a>
  <a r="6">
    <v t="s">Newfoundland Time Zone</v>
    <v t="s">Atlantic Time Zone</v>
    <v t="s">Eastern Time Zone</v>
    <v t="s">Central Time Zone</v>
    <v t="s">Mountain Time Zone</v>
    <v t="s">Pacific Time Zone</v>
  </a>
  <a r="1">
    <v t="r">523</v>
  </a>
  <a r="2">
    <v t="s">Hong Kong English</v>
    <v t="s">Chinese language</v>
  </a>
  <a r="15">
    <v t="r">533</v>
    <v t="r">534</v>
    <v t="r">535</v>
    <v t="r">536</v>
    <v t="r">537</v>
    <v t="r">538</v>
    <v t="r">539</v>
    <v t="r">540</v>
    <v t="r">541</v>
    <v t="r">542</v>
    <v t="r">543</v>
    <v t="r">544</v>
    <v t="r">545</v>
    <v t="r">546</v>
    <v t="r">547</v>
  </a>
  <a r="1">
    <v t="s">Time in China</v>
  </a>
  <a r="2">
    <v t="r">573</v>
    <v t="r">574</v>
  </a>
  <a r="1">
    <v t="s">Swedish language</v>
  </a>
  <a r="21">
    <v t="r">588</v>
    <v t="r">589</v>
    <v t="r">590</v>
    <v t="r">591</v>
    <v t="r">592</v>
    <v t="r">593</v>
    <v t="r">594</v>
    <v t="r">595</v>
    <v t="r">596</v>
    <v t="r">597</v>
    <v t="r">598</v>
    <v t="r">599</v>
    <v t="r">600</v>
    <v t="r">601</v>
    <v t="r">602</v>
    <v t="r">603</v>
    <v t="r">604</v>
    <v t="r">605</v>
    <v t="r">606</v>
    <v t="r">607</v>
    <v t="r">608</v>
  </a>
  <a r="2">
    <v t="r">636</v>
    <v t="r">637</v>
  </a>
  <a r="1">
    <v t="s">Modern Standard Arabic</v>
  </a>
  <a r="5">
    <v t="r">653</v>
    <v t="r">654</v>
    <v t="r">655</v>
    <v t="r">656</v>
    <v t="r">657</v>
  </a>
  <a r="1">
    <v t="s">UTC+04:00</v>
  </a>
  <a r="2">
    <v t="r">684</v>
    <v t="r">685</v>
  </a>
  <a r="1">
    <v t="s">French language</v>
  </a>
  <a r="25">
    <v t="r">702</v>
    <v t="r">703</v>
    <v t="r">704</v>
    <v t="r">705</v>
    <v t="r">706</v>
    <v t="r">707</v>
    <v t="r">708</v>
    <v t="r">709</v>
    <v t="r">710</v>
    <v t="r">711</v>
    <v t="r">712</v>
    <v t="r">713</v>
    <v t="r">714</v>
    <v t="r">715</v>
    <v t="r">716</v>
    <v t="r">717</v>
    <v t="r">718</v>
    <v t="r">719</v>
    <v t="r">720</v>
    <v t="r">721</v>
    <v t="r">722</v>
    <v t="r">723</v>
    <v t="r">724</v>
    <v t="r">725</v>
    <v t="r">726</v>
  </a>
  <a r="2">
    <v t="r">753</v>
    <v t="r">754</v>
  </a>
  <a r="1">
    <v t="s">Japanese language</v>
  </a>
  <a r="46">
    <v t="r">769</v>
    <v t="r">770</v>
    <v t="r">771</v>
    <v t="r">772</v>
    <v t="r">773</v>
    <v t="r">774</v>
    <v t="r">775</v>
    <v t="r">776</v>
    <v t="r">777</v>
    <v t="r">778</v>
    <v t="r">779</v>
    <v t="r">780</v>
    <v t="r">739</v>
    <v t="r">781</v>
    <v t="r">782</v>
    <v t="r">783</v>
    <v t="r">784</v>
    <v t="r">785</v>
    <v t="r">786</v>
    <v t="r">787</v>
    <v t="r">788</v>
    <v t="r">789</v>
    <v t="r">790</v>
    <v t="r">791</v>
    <v t="r">792</v>
    <v t="r">793</v>
    <v t="r">794</v>
    <v t="r">795</v>
    <v t="r">796</v>
    <v t="r">797</v>
    <v t="r">798</v>
    <v t="r">799</v>
    <v t="r">800</v>
    <v t="r">801</v>
    <v t="r">802</v>
    <v t="r">803</v>
    <v t="r">804</v>
    <v t="r">805</v>
    <v t="r">806</v>
    <v t="r">807</v>
    <v t="r">808</v>
    <v t="r">809</v>
    <v t="r">810</v>
    <v t="r">811</v>
    <v t="r">812</v>
    <v t="r">813</v>
  </a>
  <a r="1">
    <v t="s">Japan Standard Time</v>
  </a>
  <a r="2">
    <v t="r">841</v>
    <v t="r">842</v>
  </a>
  <a r="1">
    <v t="s">Spanish language</v>
  </a>
  <a r="18">
    <v t="r">858</v>
    <v t="r">859</v>
    <v t="r">860</v>
    <v t="r">861</v>
    <v t="r">862</v>
    <v t="r">863</v>
    <v t="r">864</v>
    <v t="r">865</v>
    <v t="r">866</v>
    <v t="r">867</v>
    <v t="r">868</v>
    <v t="r">869</v>
    <v t="r">870</v>
    <v t="r">871</v>
    <v t="r">872</v>
    <v t="r">873</v>
    <v t="r">874</v>
    <v t="r">875</v>
  </a>
  <a r="2">
    <v t="r">889</v>
    <v t="r">890</v>
  </a>
  <a r="1">
    <v t="s">Standard Chinese</v>
  </a>
  <a r="8">
    <v t="r">885</v>
    <v t="r">888</v>
    <v t="r">896</v>
    <v t="r">897</v>
    <v t="r">898</v>
    <v t="r">899</v>
    <v t="r">900</v>
    <v t="r">901</v>
  </a>
  <a r="1">
    <v t="s">Time in Taiwan</v>
  </a>
  <a r="4">
    <v t="r">925</v>
    <v t="r">926</v>
    <v t="r">927</v>
    <v t="r">928</v>
  </a>
  <a r="2">
    <v t="s">Korean Sign Language</v>
    <v t="s">Korean language</v>
  </a>
  <a r="17">
    <v t="r">911</v>
    <v t="r">944</v>
    <v t="r">945</v>
    <v t="r">946</v>
    <v t="r">947</v>
    <v t="r">948</v>
    <v t="r">949</v>
    <v t="r">950</v>
    <v t="r">951</v>
    <v t="r">952</v>
    <v t="r">953</v>
    <v t="r">954</v>
    <v t="r">955</v>
    <v t="r">956</v>
    <v t="r">957</v>
    <v t="r">958</v>
    <v t="r">959</v>
  </a>
  <a r="1">
    <v t="s">Time in South Korea</v>
  </a>
  <a r="4">
    <v t="r">987</v>
    <v t="r">988</v>
    <v t="r">989</v>
    <v t="r">990</v>
  </a>
  <a r="1">
    <v t="s">English language</v>
  </a>
  <a r="55">
    <v t="r">1008</v>
    <v t="r">1009</v>
    <v t="r">1010</v>
    <v t="r">1011</v>
    <v t="r">1012</v>
    <v t="r">1013</v>
    <v t="r">1014</v>
    <v t="r">1015</v>
    <v t="r">1016</v>
    <v t="r">1017</v>
    <v t="r">1018</v>
    <v t="r">1019</v>
    <v t="r">1020</v>
    <v t="r">1021</v>
    <v t="r">1022</v>
    <v t="r">1023</v>
    <v t="r">1024</v>
    <v t="r">1025</v>
    <v t="r">1026</v>
    <v t="r">1027</v>
    <v t="r">1028</v>
    <v t="r">1029</v>
    <v t="r">1030</v>
    <v t="r">1031</v>
    <v t="r">1032</v>
    <v t="r">1033</v>
    <v t="r">1034</v>
    <v t="r">1035</v>
    <v t="r">1036</v>
    <v t="r">1037</v>
    <v t="r">1038</v>
    <v t="r">1039</v>
    <v t="r">1040</v>
    <v t="r">1041</v>
    <v t="r">1042</v>
    <v t="r">1043</v>
    <v t="r">1044</v>
    <v t="r">1045</v>
    <v t="r">1046</v>
    <v t="r">1047</v>
    <v t="r">1048</v>
    <v t="r">1049</v>
    <v t="r">1050</v>
    <v t="r">1051</v>
    <v t="r">1052</v>
    <v t="r">1053</v>
    <v t="r">1054</v>
    <v t="r">1055</v>
    <v t="r">1056</v>
    <v t="r">1057</v>
    <v t="r">1058</v>
    <v t="r">1059</v>
    <v t="r">1060</v>
    <v t="r">1061</v>
    <v t="r">1062</v>
  </a>
  <a r="6">
    <v t="s">Samoa Time Zone</v>
    <v t="s">Atlantic Time Zone</v>
    <v t="s">Central Time Zone</v>
    <v t="s">Alaska Time Zone</v>
    <v t="s">Mountain Time Zone</v>
    <v t="s">Chamorro Time Zone</v>
  </a>
  <a r="2">
    <v t="r">467</v>
    <v t="r">1089</v>
  </a>
  <a r="1">
    <v t="s">Australian English</v>
  </a>
  <a r="15">
    <v t="r">1107</v>
    <v t="r">1108</v>
    <v t="r">1109</v>
    <v t="r">1110</v>
    <v t="r">1111</v>
    <v t="r">1112</v>
    <v t="r">1113</v>
    <v t="r">1114</v>
    <v t="r">1115</v>
    <v t="r">1116</v>
    <v t="r">1117</v>
    <v t="r">1118</v>
    <v t="r">1119</v>
    <v t="r">1120</v>
    <v t="r">1121</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r">1150</v>
    <v t="r">1151</v>
    <v t="r">1152</v>
    <v t="r">1153</v>
  </a>
  <a r="33">
    <v t="r">1135</v>
    <v t="r">1170</v>
    <v t="r">1171</v>
    <v t="r">1172</v>
    <v t="r">1173</v>
    <v t="r">1174</v>
    <v t="r">1175</v>
    <v t="r">1176</v>
    <v t="r">1177</v>
    <v t="r">1178</v>
    <v t="r">1179</v>
    <v t="r">1180</v>
    <v t="r">1181</v>
    <v t="r">1182</v>
    <v t="r">1183</v>
    <v t="r">1184</v>
    <v t="r">1185</v>
    <v t="r">1186</v>
    <v t="r">1187</v>
    <v t="r">1188</v>
    <v t="r">1189</v>
    <v t="r">1149</v>
    <v t="r">1190</v>
    <v t="r">1191</v>
    <v t="r">1192</v>
    <v t="r">505</v>
    <v t="r">1193</v>
    <v t="r">1194</v>
    <v t="r">1195</v>
    <v t="r">1196</v>
    <v t="r">1197</v>
    <v t="r">1198</v>
    <v t="r">1199</v>
  </a>
  <a r="1">
    <v t="s">China Standard Time</v>
  </a>
  <a r="2">
    <v t="r">1226</v>
    <v t="r">1227</v>
  </a>
  <a r="1">
    <v t="s">Greek language</v>
  </a>
  <a r="12">
    <v t="r">1241</v>
    <v t="r">1242</v>
    <v t="r">1243</v>
    <v t="r">1244</v>
    <v t="r">1245</v>
    <v t="r">1246</v>
    <v t="r">1247</v>
    <v t="r">1248</v>
    <v t="r">1249</v>
    <v t="r">1250</v>
    <v t="r">1251</v>
    <v t="r">1252</v>
  </a>
  <a r="2">
    <v t="r">1279</v>
    <v t="r">1280</v>
  </a>
  <a r="1">
    <v t="s">Italian language</v>
  </a>
  <a r="20">
    <v t="r">1294</v>
    <v t="r">1295</v>
    <v t="r">1296</v>
    <v t="r">1297</v>
    <v t="r">1298</v>
    <v t="r">1299</v>
    <v t="r">1300</v>
    <v t="r">1301</v>
    <v t="r">1302</v>
    <v t="r">1303</v>
    <v t="r">1304</v>
    <v t="r">1305</v>
    <v t="r">1306</v>
    <v t="r">1307</v>
    <v t="r">1308</v>
    <v t="r">1309</v>
    <v t="r">1310</v>
    <v t="r">1311</v>
    <v t="r">1312</v>
    <v t="r">1313</v>
  </a>
  <a r="3">
    <v t="r">1339</v>
    <v t="r">1340</v>
    <v t="r">1341</v>
  </a>
  <a r="1">
    <v t="s">Norwegian language</v>
  </a>
  <a r="14">
    <v t="r">1355</v>
    <v t="r">1326</v>
    <v t="r">1356</v>
    <v t="r">1357</v>
    <v t="r">1358</v>
    <v t="r">1359</v>
    <v t="r">1360</v>
    <v t="r">1361</v>
    <v t="r">1362</v>
    <v t="r">1363</v>
    <v t="r">1364</v>
    <v t="r">1365</v>
    <v t="r">1366</v>
    <v t="r">1367</v>
  </a>
  <a r="2">
    <v t="r">1395</v>
    <v t="r">1396</v>
  </a>
  <a r="12">
    <v t="s">South African English</v>
    <v t="s">Swazi language</v>
    <v t="s">Venda language</v>
    <v t="s">Tsonga language</v>
    <v t="s">Afrikaans</v>
    <v t="s">Tswana language</v>
    <v t="s">Sotho language</v>
    <v t="s">South African Sign Language</v>
    <v t="s">Xhosa language</v>
    <v t="s">Zulu language</v>
    <v t="s">Southern Ndebele language</v>
    <v t="s">Northern Sotho</v>
  </a>
  <a r="9">
    <v t="r">1413</v>
    <v t="r">1414</v>
    <v t="r">1415</v>
    <v t="r">1416</v>
    <v t="r">1417</v>
    <v t="r">1418</v>
    <v t="r">1419</v>
    <v t="r">1420</v>
    <v t="r">1421</v>
  </a>
  <a r="1">
    <v t="s">Africa/Johannesburg</v>
  </a>
  <a r="2">
    <v t="r">467</v>
    <v t="r">1448</v>
  </a>
  <a r="4">
    <v t="r">1463</v>
    <v t="r">1464</v>
    <v t="r">1465</v>
    <v t="r">1466</v>
  </a>
  <a r="2">
    <v t="s">Greenwich Mean Time</v>
    <v t="s">Western European Time</v>
  </a>
  <a r="2">
    <v t="r">1491</v>
    <v t="r">1492</v>
  </a>
  <a r="1">
    <v t="s">Estonian language</v>
  </a>
  <a r="13">
    <v t="r">1505</v>
    <v t="r">1506</v>
    <v t="r">1507</v>
    <v t="r">1508</v>
    <v t="r">1509</v>
    <v t="r">1510</v>
    <v t="r">1511</v>
    <v t="r">1512</v>
    <v t="r">1513</v>
    <v t="r">1514</v>
    <v t="r">1515</v>
    <v t="r">1516</v>
    <v t="r">1517</v>
  </a>
  <a r="2">
    <v t="r">1544</v>
    <v t="r">1545</v>
  </a>
  <a r="1">
    <v t="s">Icelandic language</v>
  </a>
  <a r="5">
    <v t="r">1558</v>
    <v t="r">1559</v>
    <v t="r">1560</v>
    <v t="r">1561</v>
    <v t="r">1562</v>
  </a>
  <a r="1">
    <v t="s">UTC+00:00</v>
  </a>
  <a r="3">
    <v t="r">1589</v>
    <v t="r">1590</v>
    <v t="r">1591</v>
  </a>
  <a r="2">
    <v t="s">English language</v>
    <v t="s">Irish language</v>
  </a>
  <a r="26">
    <v t="r">1606</v>
    <v t="r">1607</v>
    <v t="r">1608</v>
    <v t="r">1609</v>
    <v t="r">1610</v>
    <v t="r">1611</v>
    <v t="r">1612</v>
    <v t="r">1613</v>
    <v t="r">1614</v>
    <v t="r">1615</v>
    <v t="r">1616</v>
    <v t="r">1617</v>
    <v t="r">1618</v>
    <v t="r">1619</v>
    <v t="r">1620</v>
    <v t="r">1621</v>
    <v t="r">1622</v>
    <v t="r">1623</v>
    <v t="r">1624</v>
    <v t="r">1625</v>
    <v t="r">1626</v>
    <v t="r">1627</v>
    <v t="r">1628</v>
    <v t="r">1629</v>
    <v t="r">1630</v>
    <v t="r">1631</v>
  </a>
  <a r="2">
    <v t="s">UTC+00:00</v>
    <v t="s">UTC+01:00</v>
  </a>
  <a r="3">
    <v t="r">1658</v>
    <v t="r">1659</v>
    <v t="r">1660</v>
  </a>
  <a r="1">
    <v t="s">Modern Hebrew</v>
  </a>
  <a r="6">
    <v t="r">1675</v>
    <v t="r">1676</v>
    <v t="r">1677</v>
    <v t="r">1678</v>
    <v t="r">1679</v>
    <v t="r">1680</v>
  </a>
  <a r="4">
    <v t="s">Israel Summer Time</v>
    <v t="s">Israel Standard Time</v>
    <v t="s">UTC+03:00</v>
    <v t="s">UTC+02:00</v>
  </a>
  <a r="2">
    <v t="r">1707</v>
    <v t="r">1708</v>
  </a>
  <a r="3">
    <v t="s">Luxembourgish</v>
    <v t="s">German language</v>
    <v t="s">French language</v>
  </a>
  <a r="12">
    <v t="r">1721</v>
    <v t="r">1722</v>
    <v t="r">1723</v>
    <v t="r">1724</v>
    <v t="r">1725</v>
    <v t="r">1726</v>
    <v t="r">1727</v>
    <v t="r">1728</v>
    <v t="r">1729</v>
    <v t="r">1730</v>
    <v t="r">1731</v>
    <v t="r">1732</v>
  </a>
  <a r="3">
    <v t="r">1759</v>
    <v t="r">1759</v>
    <v t="r">1760</v>
  </a>
  <a r="1">
    <v t="s">Malay language</v>
  </a>
  <a r="16">
    <v t="r">1775</v>
    <v t="r">1776</v>
    <v t="r">1777</v>
    <v t="r">1778</v>
    <v t="r">1779</v>
    <v t="r">1780</v>
    <v t="r">1781</v>
    <v t="r">1782</v>
    <v t="r">1783</v>
    <v t="r">1784</v>
    <v t="r">1785</v>
    <v t="r">1786</v>
    <v t="r">1787</v>
    <v t="r">1745</v>
    <v t="r">1788</v>
    <v t="r">1789</v>
  </a>
  <a r="1">
    <v t="s">UTC+08:00</v>
  </a>
  <a r="2">
    <v t="r">467</v>
    <v t="r">1816</v>
  </a>
  <a r="2">
    <v t="s">New Zealand Sign Language</v>
    <v t="s">New Zealand English</v>
  </a>
  <a r="13">
    <v t="r">1827</v>
    <v t="r">1828</v>
    <v t="r">1829</v>
    <v t="r">1830</v>
    <v t="r">1831</v>
    <v t="r">1832</v>
    <v t="r">1833</v>
    <v t="r">1834</v>
    <v t="r">1835</v>
    <v t="r">1836</v>
    <v t="r">1837</v>
    <v t="r">1838</v>
    <v t="r">1839</v>
  </a>
  <a r="2">
    <v t="s">UTC+12:00</v>
    <v t="s">UTC+13:00</v>
  </a>
  <a r="2">
    <v t="r">1867</v>
    <v t="r">1868</v>
  </a>
  <a r="1">
    <v t="s">Polish language</v>
  </a>
  <a r="16">
    <v t="r">1881</v>
    <v t="r">1882</v>
    <v t="r">1883</v>
    <v t="r">1884</v>
    <v t="r">1885</v>
    <v t="r">1886</v>
    <v t="r">1887</v>
    <v t="r">1888</v>
    <v t="r">1889</v>
    <v t="r">1890</v>
    <v t="r">1891</v>
    <v t="r">1892</v>
    <v t="r">1893</v>
    <v t="r">1894</v>
    <v t="r">1895</v>
    <v t="r">1896</v>
  </a>
  <a r="2">
    <v t="r">1923</v>
    <v t="r">1924</v>
  </a>
  <a r="4">
    <v t="r">1934</v>
    <v t="r">1935</v>
    <v t="r">1936</v>
    <v t="r">1937</v>
  </a>
  <a r="1">
    <v t="s">UTC+03:00</v>
  </a>
  <a r="2">
    <v t="r">1961</v>
    <v t="r">1962</v>
  </a>
  <a r="1">
    <v t="s">Latvian language</v>
  </a>
  <a r="94">
    <v t="r">1975</v>
    <v t="r">1976</v>
    <v t="r">1977</v>
    <v t="r">1978</v>
    <v t="r">1979</v>
    <v t="r">1948</v>
    <v t="r">1980</v>
    <v t="r">1981</v>
    <v t="r">1982</v>
    <v t="r">1983</v>
    <v t="r">1984</v>
    <v t="r">1985</v>
    <v t="r">1986</v>
    <v t="r">1987</v>
    <v t="r">1988</v>
    <v t="r">1989</v>
    <v t="r">1990</v>
    <v t="r">1991</v>
    <v t="r">1992</v>
    <v t="r">1993</v>
    <v t="r">1994</v>
    <v t="r">1995</v>
    <v t="r">1996</v>
    <v t="r">1997</v>
    <v t="r">1998</v>
    <v t="r">1999</v>
    <v t="r">2000</v>
    <v t="r">2001</v>
    <v t="r">2002</v>
    <v t="r">2003</v>
    <v t="r">2004</v>
    <v t="r">2005</v>
    <v t="r">2006</v>
    <v t="r">2007</v>
    <v t="r">2008</v>
    <v t="r">2009</v>
    <v t="r">2010</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v t="r">2039</v>
    <v t="r">2040</v>
    <v t="r">2041</v>
    <v t="r">2042</v>
    <v t="r">2043</v>
    <v t="r">2044</v>
    <v t="r">2045</v>
    <v t="r">2046</v>
    <v t="r">2047</v>
    <v t="r">2048</v>
    <v t="r">2049</v>
    <v t="r">2050</v>
    <v t="r">2051</v>
    <v t="r">2052</v>
    <v t="r">2053</v>
    <v t="r">2054</v>
    <v t="r">2055</v>
    <v t="r">2056</v>
    <v t="r">2057</v>
    <v t="r">2058</v>
    <v t="r">2059</v>
    <v t="r">2060</v>
    <v t="r">2061</v>
    <v t="r">2062</v>
    <v t="r">2063</v>
    <v t="r">2064</v>
    <v t="r">2065</v>
    <v t="r">2066</v>
    <v t="r">2067</v>
  </a>
  <a r="3">
    <v t="s">Eastern European Time</v>
    <v t="s">Daylight saving time</v>
    <v t="s">Eastern European Summer Time</v>
  </a>
  <a r="2">
    <v t="r">2094</v>
    <v t="r">2095</v>
  </a>
  <a r="1">
    <v t="s">Arabic</v>
  </a>
  <a r="7">
    <v t="r">2105</v>
    <v t="r">2106</v>
    <v t="r">2107</v>
    <v t="r">2108</v>
    <v t="r">2109</v>
    <v t="r">2110</v>
    <v t="r">2111</v>
  </a>
  <a r="2">
    <v t="r">2137</v>
    <v t="r">2138</v>
  </a>
  <a r="1">
    <v t="s">Thai language</v>
  </a>
  <a r="76">
    <v t="r">2154</v>
    <v t="r">2155</v>
    <v t="r">2156</v>
    <v t="r">2157</v>
    <v t="r">2158</v>
    <v t="r">2159</v>
    <v t="r">2160</v>
    <v t="r">2161</v>
    <v t="r">2162</v>
    <v t="r">2163</v>
    <v t="r">2164</v>
    <v t="r">2165</v>
    <v t="r">2166</v>
    <v t="r">2167</v>
    <v t="r">2168</v>
    <v t="r">2169</v>
    <v t="r">2170</v>
    <v t="r">2171</v>
    <v t="r">2172</v>
    <v t="r">2173</v>
    <v t="r">2174</v>
    <v t="r">2175</v>
    <v t="r">2176</v>
    <v t="r">2177</v>
    <v t="r">2178</v>
    <v t="r">2179</v>
    <v t="r">2180</v>
    <v t="r">2181</v>
    <v t="r">2182</v>
    <v t="r">2183</v>
    <v t="r">2184</v>
    <v t="r">2185</v>
    <v t="r">2186</v>
    <v t="r">2187</v>
    <v t="r">2188</v>
    <v t="r">2189</v>
    <v t="r">2124</v>
    <v t="r">2190</v>
    <v t="r">2191</v>
    <v t="r">2192</v>
    <v t="r">2193</v>
    <v t="r">2194</v>
    <v t="r">2195</v>
    <v t="r">2196</v>
    <v t="r">2197</v>
    <v t="r">2198</v>
    <v t="r">2199</v>
    <v t="r">2200</v>
    <v t="r">2201</v>
    <v t="r">2202</v>
    <v t="r">2203</v>
    <v t="r">2204</v>
    <v t="r">2205</v>
    <v t="r">2206</v>
    <v t="r">2207</v>
    <v t="r">2208</v>
    <v t="r">2209</v>
    <v t="r">2210</v>
    <v t="r">2211</v>
    <v t="r">2212</v>
    <v t="r">2213</v>
    <v t="r">2214</v>
    <v t="r">2215</v>
    <v t="r">2216</v>
    <v t="r">2217</v>
    <v t="r">2218</v>
    <v t="r">2219</v>
    <v t="r">2220</v>
    <v t="r">2221</v>
    <v t="r">2222</v>
    <v t="r">2223</v>
    <v t="r">2224</v>
    <v t="r">2225</v>
    <v t="r">2226</v>
    <v t="r">2227</v>
    <v t="r">2228</v>
  </a>
  <a r="1">
    <v t="s">Asia/Bangkok</v>
  </a>
  <a r="2">
    <v t="r">2257</v>
    <v t="r">2258</v>
  </a>
  <a r="2">
    <v t="s">Indian English</v>
    <v t="s">Hindi</v>
  </a>
  <a r="34">
    <v t="r">2274</v>
    <v t="r">2275</v>
    <v t="r">2276</v>
    <v t="r">2277</v>
    <v t="r">2278</v>
    <v t="r">2279</v>
    <v t="r">2280</v>
    <v t="r">2281</v>
    <v t="r">2282</v>
    <v t="r">2283</v>
    <v t="r">2284</v>
    <v t="r">2285</v>
    <v t="r">2286</v>
    <v t="r">2287</v>
    <v t="r">2288</v>
    <v t="r">2289</v>
    <v t="r">2290</v>
    <v t="r">2291</v>
    <v t="r">2292</v>
    <v t="r">2293</v>
    <v t="r">2294</v>
    <v t="r">2295</v>
    <v t="r">2296</v>
    <v t="r">2297</v>
    <v t="r">2298</v>
    <v t="r">2299</v>
    <v t="r">2300</v>
    <v t="r">2301</v>
    <v t="r">2302</v>
    <v t="r">2303</v>
    <v t="r">2304</v>
    <v t="r">2305</v>
    <v t="r">2306</v>
    <v t="r">2307</v>
  </a>
  <a r="1">
    <v t="s">Indian Standard Time</v>
  </a>
  <a r="2">
    <v t="r">2332</v>
    <v t="r">2333</v>
  </a>
  <a r="1">
    <v t="s">Lithuanian language</v>
  </a>
  <a r="10">
    <v t="r">2347</v>
    <v t="r">2348</v>
    <v t="r">2349</v>
    <v t="r">2350</v>
    <v t="r">2351</v>
    <v t="r">2352</v>
    <v t="r">2353</v>
    <v t="r">2354</v>
    <v t="r">2355</v>
    <v t="r">2356</v>
  </a>
  <a r="1">
    <v t="s">Eastern European Time</v>
  </a>
  <a r="3">
    <v t="r">2382</v>
    <v t="r">2383</v>
    <v t="r">2384</v>
  </a>
  <a r="1">
    <v t="s">Portuguese language</v>
  </a>
  <a r="20">
    <v t="r">2396</v>
    <v t="r">2397</v>
    <v t="r">2398</v>
    <v t="r">2399</v>
    <v t="r">2400</v>
    <v t="r">2401</v>
    <v t="r">2402</v>
    <v t="r">2403</v>
    <v t="r">2404</v>
    <v t="r">2405</v>
    <v t="r">2406</v>
    <v t="r">2407</v>
    <v t="r">2408</v>
    <v t="r">2409</v>
    <v t="r">2410</v>
    <v t="r">2411</v>
    <v t="r">2412</v>
    <v t="r">2413</v>
    <v t="r">2414</v>
    <v t="r">2415</v>
  </a>
  <a r="2">
    <v t="s">Western European Summer Time</v>
    <v t="s">Western European Time</v>
  </a>
  <a r="2">
    <v t="r">2442</v>
    <v t="r">2443</v>
  </a>
  <a r="13">
    <v t="r">2454</v>
    <v t="r">2455</v>
    <v t="r">2456</v>
    <v t="r">2457</v>
    <v t="r">2458</v>
    <v t="r">2459</v>
    <v t="r">2460</v>
    <v t="r">2461</v>
    <v t="r">2462</v>
    <v t="r">2463</v>
    <v t="r">2464</v>
    <v t="r">2465</v>
    <v t="r">2466</v>
  </a>
  <a r="5">
    <v t="r">2483</v>
    <v t="r">467</v>
    <v t="r">2484</v>
    <v t="r">2485</v>
    <v t="r">2486</v>
  </a>
  <a r="1">
    <v t="s">Eastern Time Zone</v>
  </a>
  <a r="2">
    <v t="r">2510</v>
    <v t="r">2511</v>
  </a>
  <a r="1">
    <v t="s">Croatian language</v>
  </a>
  <a r="21">
    <v t="r">2524</v>
    <v t="r">2525</v>
    <v t="r">2526</v>
    <v t="r">2527</v>
    <v t="r">2528</v>
    <v t="r">2529</v>
    <v t="r">2530</v>
    <v t="r">2531</v>
    <v t="r">2532</v>
    <v t="r">2533</v>
    <v t="r">2534</v>
    <v t="r">2535</v>
    <v t="r">2536</v>
    <v t="r">2537</v>
    <v t="r">2538</v>
    <v t="r">2539</v>
    <v t="r">2540</v>
    <v t="r">2541</v>
    <v t="r">2542</v>
    <v t="r">2543</v>
    <v t="r">2499</v>
  </a>
  <a r="3">
    <v t="s">Central European Time</v>
    <v t="s">UTC+02:00</v>
    <v t="s">UTC+01:00</v>
  </a>
  <a r="2">
    <v t="r">2568</v>
    <v t="r">2569</v>
  </a>
  <a r="1">
    <v t="s">Czech language</v>
  </a>
  <a r="7">
    <v t="r">2556</v>
    <v t="r">2584</v>
    <v t="r">2585</v>
    <v t="r">2586</v>
    <v t="r">2587</v>
    <v t="r">2588</v>
    <v t="r">2589</v>
  </a>
  <a r="2">
    <v t="r">2614</v>
    <v t="r">2615</v>
  </a>
  <a r="2">
    <v t="s">Maltese language</v>
    <v t="s">English language</v>
  </a>
  <a r="1">
    <v t="r">2652</v>
  </a>
  <a r="11">
    <v t="r">2662</v>
    <v t="r">2663</v>
    <v t="r">2664</v>
    <v t="r">2665</v>
    <v t="r">2666</v>
    <v t="r">2667</v>
    <v t="r">2668</v>
    <v t="r">2669</v>
    <v t="r">2670</v>
    <v t="r">2671</v>
    <v t="r">2672</v>
  </a>
  <a r="4">
    <v t="r">2700</v>
    <v t="r">2701</v>
    <v t="r">2702</v>
    <v t="r">2703</v>
  </a>
  <a r="2">
    <v t="s">Philippine English</v>
    <v t="s">Filipino language</v>
  </a>
  <a r="1">
    <v t="r">2721</v>
  </a>
  <a r="1">
    <v t="s">Philippine Standard Time</v>
  </a>
  <a r="2">
    <v t="r">2747</v>
    <v t="r">2748</v>
  </a>
  <a r="1">
    <v t="s">Slovak language</v>
  </a>
  <a r="8">
    <v t="r">2763</v>
    <v t="r">2764</v>
    <v t="r">2765</v>
    <v t="r">2766</v>
    <v t="r">2767</v>
    <v t="r">2768</v>
    <v t="r">2769</v>
    <v t="r">2770</v>
  </a>
  <a r="2">
    <v t="r">2794</v>
    <v t="r">2795</v>
  </a>
  <a r="1">
    <v t="s">Slovene language</v>
  </a>
  <a r="125">
    <v t="r">2810</v>
    <v t="r">2811</v>
    <v t="r">2812</v>
    <v t="r">2813</v>
    <v t="r">2814</v>
    <v t="r">2815</v>
    <v t="r">2816</v>
    <v t="r">2817</v>
    <v t="r">2818</v>
    <v t="r">2819</v>
    <v t="r">2820</v>
    <v t="r">2821</v>
    <v t="r">2822</v>
    <v t="r">2823</v>
    <v t="r">2824</v>
    <v t="r">2825</v>
    <v t="r">2826</v>
    <v t="r">2827</v>
    <v t="r">2828</v>
    <v t="r">2829</v>
    <v t="r">2830</v>
    <v t="r">2831</v>
    <v t="r">2832</v>
    <v t="r">2833</v>
    <v t="r">2834</v>
    <v t="r">2835</v>
    <v t="r">2836</v>
    <v t="r">2837</v>
    <v t="r">2838</v>
    <v t="r">2839</v>
    <v t="r">2840</v>
    <v t="r">2841</v>
    <v t="r">2842</v>
    <v t="r">2843</v>
    <v t="r">2844</v>
    <v t="r">2845</v>
    <v t="r">2846</v>
    <v t="r">2847</v>
    <v t="r">2848</v>
    <v t="r">2849</v>
    <v t="r">2850</v>
    <v t="r">2851</v>
    <v t="r">2852</v>
    <v t="r">2853</v>
    <v t="r">2854</v>
    <v t="r">2855</v>
    <v t="r">2856</v>
    <v t="r">2857</v>
    <v t="r">2858</v>
    <v t="r">2859</v>
    <v t="r">2860</v>
    <v t="r">2861</v>
    <v t="r">2862</v>
    <v t="r">2863</v>
    <v t="r">2864</v>
    <v t="r">2865</v>
    <v t="r">2866</v>
    <v t="r">2867</v>
    <v t="r">2868</v>
    <v t="r">2869</v>
    <v t="r">2870</v>
    <v t="r">2871</v>
    <v t="r">2872</v>
    <v t="r">2873</v>
    <v t="r">2874</v>
    <v t="r">2875</v>
    <v t="r">2876</v>
    <v t="r">2877</v>
    <v t="r">2878</v>
    <v t="r">2879</v>
    <v t="r">2880</v>
    <v t="r">2881</v>
    <v t="r">2882</v>
    <v t="r">2883</v>
    <v t="r">2884</v>
    <v t="r">2885</v>
    <v t="r">2886</v>
    <v t="r">2887</v>
    <v t="r">2888</v>
    <v t="r">2889</v>
    <v t="r">2890</v>
    <v t="r">2891</v>
    <v t="r">2892</v>
    <v t="r">2893</v>
    <v t="r">2894</v>
    <v t="r">2895</v>
    <v t="r">2896</v>
    <v t="r">2897</v>
    <v t="r">2898</v>
    <v t="r">2899</v>
    <v t="r">2900</v>
    <v t="r">2901</v>
    <v t="r">2902</v>
    <v t="r">2903</v>
    <v t="r">2904</v>
    <v t="r">2905</v>
    <v t="r">2906</v>
    <v t="r">2907</v>
    <v t="r">2908</v>
    <v t="r">2909</v>
    <v t="r">2910</v>
    <v t="r">2911</v>
    <v t="r">2912</v>
    <v t="r">2913</v>
    <v t="r">2914</v>
    <v t="r">2915</v>
    <v t="r">2916</v>
    <v t="r">2917</v>
    <v t="r">2918</v>
    <v t="r">2919</v>
    <v t="r">2920</v>
    <v t="r">2921</v>
    <v t="r">2922</v>
    <v t="r">2923</v>
    <v t="r">2924</v>
    <v t="r">2925</v>
    <v t="r">2926</v>
    <v t="r">2927</v>
    <v t="r">2928</v>
    <v t="r">2929</v>
    <v t="r">2930</v>
    <v t="r">2931</v>
    <v t="r">2932</v>
    <v t="r">2933</v>
    <v t="r">2934</v>
  </a>
  <a r="3">
    <v t="r">2962</v>
    <v t="r">2963</v>
    <v t="r">2964</v>
  </a>
  <a r="1">
    <v t="s">Vietnamese language</v>
  </a>
  <a r="62">
    <v t="r">2979</v>
    <v t="r">2980</v>
    <v t="r">2981</v>
    <v t="r">2982</v>
    <v t="r">2983</v>
    <v t="r">2984</v>
    <v t="r">2985</v>
    <v t="r">2986</v>
    <v t="r">2947</v>
    <v t="r">2987</v>
    <v t="r">2988</v>
    <v t="r">2989</v>
    <v t="r">2990</v>
    <v t="r">2991</v>
    <v t="r">2992</v>
    <v t="r">2961</v>
    <v t="r">2993</v>
    <v t="r">2994</v>
    <v t="r">2995</v>
    <v t="r">2996</v>
    <v t="r">2997</v>
    <v t="r">2998</v>
    <v t="r">2999</v>
    <v t="r">3000</v>
    <v t="r">3001</v>
    <v t="r">3002</v>
    <v t="r">3003</v>
    <v t="r">3004</v>
    <v t="r">3005</v>
    <v t="r">3006</v>
    <v t="r">3007</v>
    <v t="r">3008</v>
    <v t="r">3009</v>
    <v t="r">3010</v>
    <v t="r">3011</v>
    <v t="r">3012</v>
    <v t="r">3013</v>
    <v t="r">3014</v>
    <v t="r">3015</v>
    <v t="r">3016</v>
    <v t="r">3017</v>
    <v t="r">3018</v>
    <v t="r">3019</v>
    <v t="r">3020</v>
    <v t="r">3021</v>
    <v t="r">3022</v>
    <v t="r">3023</v>
    <v t="r">3024</v>
    <v t="r">3025</v>
    <v t="r">3026</v>
    <v t="r">3027</v>
    <v t="r">3028</v>
    <v t="r">3029</v>
    <v t="r">3030</v>
    <v t="r">3031</v>
    <v t="r">3032</v>
    <v t="r">3033</v>
    <v t="r">3034</v>
    <v t="r">3035</v>
    <v t="r">3036</v>
    <v t="r">3037</v>
    <v t="r">3038</v>
  </a>
  <a r="1">
    <v t="s">UTC+07:00</v>
  </a>
  <a r="2">
    <v t="r">3065</v>
    <v t="r">3066</v>
  </a>
  <a r="27">
    <v t="r">3081</v>
    <v t="r">3082</v>
    <v t="r">3083</v>
    <v t="r">3084</v>
    <v t="r">3085</v>
    <v t="r">3086</v>
    <v t="r">3087</v>
    <v t="r">3088</v>
    <v t="r">3089</v>
    <v t="r">3090</v>
    <v t="r">3091</v>
    <v t="r">3092</v>
    <v t="r">3093</v>
    <v t="r">3094</v>
    <v t="r">3095</v>
    <v t="r">3096</v>
    <v t="r">3097</v>
    <v t="r">3098</v>
    <v t="r">3099</v>
    <v t="r">3100</v>
    <v t="r">3101</v>
    <v t="r">3102</v>
    <v t="r">3103</v>
    <v t="r">3104</v>
    <v t="r">3105</v>
    <v t="r">3106</v>
    <v t="r">3107</v>
  </a>
  <a r="3">
    <v t="s">Fernando de Noronha Time Zone</v>
    <v t="s">Brasília Time Zone</v>
    <v t="s">Amazon Time Zone</v>
  </a>
  <a r="3">
    <v t="r">3134</v>
    <v t="r">3135</v>
    <v t="r">3136</v>
  </a>
  <a r="1">
    <v t="s">Bulgarian language</v>
  </a>
  <a r="28">
    <v t="r">3150</v>
    <v t="r">3151</v>
    <v t="r">3152</v>
    <v t="r">3153</v>
    <v t="r">3154</v>
    <v t="r">3155</v>
    <v t="r">3156</v>
    <v t="r">3157</v>
    <v t="r">3158</v>
    <v t="r">3159</v>
    <v t="r">3160</v>
    <v t="r">3161</v>
    <v t="r">3162</v>
    <v t="r">3163</v>
    <v t="r">3164</v>
    <v t="r">3165</v>
    <v t="r">3166</v>
    <v t="r">3167</v>
    <v t="r">3168</v>
    <v t="r">3169</v>
    <v t="r">3170</v>
    <v t="r">3171</v>
    <v t="r">3172</v>
    <v t="r">3173</v>
    <v t="r">3174</v>
    <v t="r">3175</v>
    <v t="r">3176</v>
    <v t="r">3177</v>
  </a>
  <a r="1">
    <v t="r">3202</v>
  </a>
  <a r="2">
    <v t="s">Greek language</v>
    <v t="s">Turkish language</v>
  </a>
  <a r="6">
    <v t="r">3215</v>
    <v t="r">3216</v>
    <v t="r">3217</v>
    <v t="r">3218</v>
    <v t="r">3219</v>
    <v t="r">3220</v>
  </a>
  <a r="3">
    <v t="r">3245</v>
    <v t="r">3246</v>
    <v t="r">3247</v>
  </a>
  <a r="1">
    <v t="s">Hungarian language</v>
  </a>
  <a r="19">
    <v t="r">3262</v>
    <v t="r">3263</v>
    <v t="r">3264</v>
    <v t="r">3265</v>
    <v t="r">3232</v>
    <v t="r">3266</v>
    <v t="r">3267</v>
    <v t="r">3268</v>
    <v t="r">3269</v>
    <v t="r">3270</v>
    <v t="r">3271</v>
    <v t="r">3272</v>
    <v t="r">3273</v>
    <v t="r">3274</v>
    <v t="r">3275</v>
    <v t="r">3276</v>
    <v t="r">3277</v>
    <v t="r">3278</v>
    <v t="r">3279</v>
  </a>
  <a r="2">
    <v t="r">3303</v>
    <v t="r">3304</v>
  </a>
  <a r="6">
    <v t="r">3314</v>
    <v t="r">3315</v>
    <v t="r">3316</v>
    <v t="r">3317</v>
    <v t="r">3318</v>
    <v t="r">3319</v>
  </a>
  <a r="2">
    <v t="r">3341</v>
    <v t="r">3342</v>
  </a>
  <a r="1">
    <v t="s">Romanian language</v>
  </a>
  <a r="42">
    <v t="r">3357</v>
    <v t="r">3358</v>
    <v t="r">3359</v>
    <v t="r">3360</v>
    <v t="r">3361</v>
    <v t="r">3362</v>
    <v t="r">3363</v>
    <v t="r">3364</v>
    <v t="r">3365</v>
    <v t="r">3366</v>
    <v t="r">3367</v>
    <v t="r">3368</v>
    <v t="r">3369</v>
    <v t="r">3370</v>
    <v t="r">3371</v>
    <v t="r">3372</v>
    <v t="r">3373</v>
    <v t="r">3374</v>
    <v t="r">3375</v>
    <v t="r">3376</v>
    <v t="r">3377</v>
    <v t="r">3378</v>
    <v t="r">3379</v>
    <v t="r">3380</v>
    <v t="r">3381</v>
    <v t="r">3382</v>
    <v t="r">3383</v>
    <v t="r">3384</v>
    <v t="r">3385</v>
    <v t="r">3386</v>
    <v t="r">3387</v>
    <v t="r">3388</v>
    <v t="r">3389</v>
    <v t="r">3390</v>
    <v t="r">3391</v>
    <v t="r">3392</v>
    <v t="r">3393</v>
    <v t="r">3394</v>
    <v t="r">3395</v>
    <v t="r">3396</v>
    <v t="r">3397</v>
    <v t="r">3330</v>
  </a>
  <a r="3">
    <v t="r">3422</v>
    <v t="r">3423</v>
    <v t="r">3424</v>
  </a>
  <a r="9">
    <v t="r">3440</v>
    <v t="r">3441</v>
    <v t="r">3442</v>
    <v t="r">3443</v>
    <v t="r">3444</v>
    <v t="r">3445</v>
    <v t="r">3446</v>
    <v t="r">3447</v>
    <v t="r">3448</v>
  </a>
  <a r="1">
    <v t="s">Central Africa Time</v>
  </a>
  <a r="2">
    <v t="r">3474</v>
    <v t="r">3475</v>
  </a>
  <a r="28">
    <v t="r">3486</v>
    <v t="r">3487</v>
    <v t="r">3488</v>
    <v t="r">3489</v>
    <v t="r">3490</v>
    <v t="r">3491</v>
    <v t="r">3492</v>
    <v t="r">3493</v>
    <v t="r">3494</v>
    <v t="r">3495</v>
    <v t="r">3496</v>
    <v t="r">3497</v>
    <v t="r">3498</v>
    <v t="r">3499</v>
    <v t="r">3500</v>
    <v t="r">3501</v>
    <v t="r">3502</v>
    <v t="r">3503</v>
    <v t="r">3504</v>
    <v t="r">3505</v>
    <v t="r">3506</v>
    <v t="r">3507</v>
    <v t="r">3508</v>
    <v t="r">3509</v>
    <v t="r">3510</v>
    <v t="r">3511</v>
    <v t="r">3512</v>
    <v t="r">3513</v>
  </a>
  <a r="2">
    <v t="s">UTC+03:00</v>
    <v t="s">UTC+02:00</v>
  </a>
  <a r="2">
    <v t="r">3527</v>
    <v t="r">3528</v>
  </a>
  <a r="7">
    <v t="s">Albanian language</v>
    <v t="s">Bosnian language</v>
    <v t="s">Romani language</v>
    <v t="s">Serbian language</v>
    <v t="s">Turkish language</v>
    <v t="s">Aromanian language</v>
    <v t="s">Macedonian language</v>
  </a>
  <a r="76">
    <v t="r">3534</v>
    <v t="r">3535</v>
    <v t="r">3536</v>
    <v t="r">3537</v>
    <v t="r">3538</v>
    <v t="r">3539</v>
    <v t="r">3540</v>
    <v t="r">3541</v>
    <v t="r">3542</v>
    <v t="r">3543</v>
    <v t="r">3544</v>
    <v t="r">3545</v>
    <v t="r">3546</v>
    <v t="r">3547</v>
    <v t="r">3548</v>
    <v t="r">3549</v>
    <v t="r">3550</v>
    <v t="r">3551</v>
    <v t="r">3552</v>
    <v t="r">3553</v>
    <v t="r">3554</v>
    <v t="r">3555</v>
    <v t="r">3556</v>
    <v t="r">3557</v>
    <v t="r">3558</v>
    <v t="r">3559</v>
    <v t="r">3560</v>
    <v t="r">3561</v>
    <v t="r">3562</v>
    <v t="r">3563</v>
    <v t="r">3564</v>
    <v t="r">3565</v>
    <v t="r">3566</v>
    <v t="r">3567</v>
    <v t="r">3568</v>
    <v t="r">3569</v>
    <v t="r">3570</v>
    <v t="r">3571</v>
    <v t="r">3572</v>
    <v t="r">3573</v>
    <v t="r">3574</v>
    <v t="r">3575</v>
    <v t="r">3576</v>
    <v t="r">3577</v>
    <v t="r">3578</v>
    <v t="r">3579</v>
    <v t="r">3580</v>
    <v t="r">3581</v>
    <v t="r">3582</v>
    <v t="r">3583</v>
    <v t="r">3584</v>
    <v t="r">3585</v>
    <v t="r">3586</v>
    <v t="r">3587</v>
    <v t="r">3588</v>
    <v t="r">3589</v>
    <v t="r">3590</v>
    <v t="r">3591</v>
    <v t="r">3592</v>
    <v t="r">3593</v>
    <v t="r">3594</v>
    <v t="r">3595</v>
    <v t="r">3596</v>
    <v t="r">3597</v>
    <v t="r">3598</v>
    <v t="r">3599</v>
    <v t="r">3600</v>
    <v t="r">3601</v>
    <v t="r">3602</v>
    <v t="r">3603</v>
    <v t="r">3604</v>
    <v t="r">3605</v>
    <v t="r">3606</v>
    <v t="r">3607</v>
    <v t="r">3608</v>
    <v t="r">3609</v>
  </a>
  <a r="1">
    <v t="r">3632</v>
  </a>
  <a r="1">
    <v t="s">Panamanian Spanish</v>
  </a>
  <a r="14">
    <v t="r">3647</v>
    <v t="r">3648</v>
    <v t="r">3649</v>
    <v t="r">3650</v>
    <v t="r">3651</v>
    <v t="r">3652</v>
    <v t="r">3653</v>
    <v t="r">3654</v>
    <v t="r">3655</v>
    <v t="r">3656</v>
    <v t="r">3657</v>
    <v t="r">3658</v>
    <v t="r">3659</v>
    <v t="r">3660</v>
  </a>
  <a r="1">
    <v t="s">UTC−05:00</v>
  </a>
  <a r="3">
    <v t="r">3685</v>
    <v t="r">3686</v>
    <v t="r">3687</v>
  </a>
  <a r="3">
    <v t="s">Bosnian language</v>
    <v t="s">Croatian language</v>
    <v t="s">Serbian language</v>
  </a>
  <a r="3">
    <v t="r">3698</v>
    <v t="r">3699</v>
    <v t="r">3700</v>
  </a>
  <a r="1">
    <v t="r">3726</v>
  </a>
  <a r="15">
    <v t="r">3741</v>
    <v t="r">3742</v>
    <v t="r">3743</v>
    <v t="r">3744</v>
    <v t="r">3745</v>
    <v t="r">3746</v>
    <v t="r">3747</v>
    <v t="r">3748</v>
    <v t="r">3749</v>
    <v t="r">3750</v>
    <v t="r">3751</v>
    <v t="r">3752</v>
    <v t="r">3753</v>
    <v t="r">3754</v>
    <v t="r">3755</v>
  </a>
  <a r="3">
    <v t="s">UTC−05:00</v>
    <v t="s">UTC−04:00</v>
    <v t="s">UTC−03:00</v>
  </a>
  <a r="3">
    <v t="r">3782</v>
    <v t="r">3783</v>
    <v t="r">3784</v>
  </a>
  <a r="1">
    <v t="s">Indonesian language</v>
  </a>
  <a r="34">
    <v t="r">3799</v>
    <v t="r">3800</v>
    <v t="r">3801</v>
    <v t="r">3802</v>
    <v t="r">3803</v>
    <v t="r">3804</v>
    <v t="r">3805</v>
    <v t="r">3806</v>
    <v t="r">3807</v>
    <v t="r">3808</v>
    <v t="r">3809</v>
    <v t="r">3810</v>
    <v t="r">3811</v>
    <v t="r">3812</v>
    <v t="r">3813</v>
    <v t="r">3814</v>
    <v t="r">3815</v>
    <v t="r">3816</v>
    <v t="r">3817</v>
    <v t="r">3818</v>
    <v t="r">3819</v>
    <v t="r">3820</v>
    <v t="r">3821</v>
    <v t="r">3822</v>
    <v t="r">3823</v>
    <v t="r">3824</v>
    <v t="r">3825</v>
    <v t="r">3826</v>
    <v t="r">3827</v>
    <v t="r">3828</v>
    <v t="r">3829</v>
    <v t="r">3768</v>
    <v t="r">3830</v>
    <v t="r">3831</v>
  </a>
  <a r="3">
    <v t="s">Indonesia Western Standard Time</v>
    <v t="s">Indonesia Central Standard Time</v>
    <v t="s">Indonesia Eastern Standard Time</v>
  </a>
  <a r="2">
    <v t="r">3859</v>
    <v t="r">3860</v>
  </a>
  <a r="24">
    <v t="r">3876</v>
    <v t="r">3877</v>
    <v t="r">3878</v>
    <v t="r">3879</v>
    <v t="r">3880</v>
    <v t="r">3881</v>
    <v t="r">3882</v>
    <v t="r">3883</v>
    <v t="r">3884</v>
    <v t="r">3885</v>
    <v t="r">3886</v>
    <v t="r">3887</v>
    <v t="r">3888</v>
    <v t="r">3889</v>
    <v t="r">3890</v>
    <v t="r">3891</v>
    <v t="r">3892</v>
    <v t="r">3893</v>
    <v t="r">3894</v>
    <v t="r">3895</v>
    <v t="r">3896</v>
    <v t="r">3897</v>
    <v t="r">3898</v>
    <v t="r">3899</v>
  </a>
  <a r="1">
    <v t="s">Time in Peru</v>
  </a>
  <a r="2">
    <v t="r">3926</v>
    <v t="r">3927</v>
  </a>
  <a r="2">
    <v t="s">Rioplatense Spanish</v>
    <v t="s">Uruguayan Sign Language</v>
  </a>
  <a r="19">
    <v t="r">3942</v>
    <v t="r">3943</v>
    <v t="r">3944</v>
    <v t="r">3945</v>
    <v t="r">3946</v>
    <v t="r">3947</v>
    <v t="r">3948</v>
    <v t="r">3949</v>
    <v t="r">3950</v>
    <v t="r">3951</v>
    <v t="r">3952</v>
    <v t="r">3953</v>
    <v t="r">3954</v>
    <v t="r">3955</v>
    <v t="r">3956</v>
    <v t="r">3957</v>
    <v t="r">3958</v>
    <v t="r">3959</v>
    <v t="r">3960</v>
  </a>
  <a r="1">
    <v t="s">UTC−03:00</v>
  </a>
  <a r="2">
    <v t="r">467</v>
    <v t="r">3984</v>
  </a>
  <a r="8">
    <v t="r">3993</v>
    <v t="r">3994</v>
    <v t="r">3995</v>
    <v t="r">3996</v>
    <v t="r">3997</v>
    <v t="r">3998</v>
    <v t="r">3999</v>
    <v t="r">4000</v>
  </a>
  <a r="1">
    <v t="s">UTC−04:00</v>
  </a>
  <a r="2">
    <v t="r">4028</v>
    <v t="r">4029</v>
  </a>
  <a r="12">
    <v t="r">4042</v>
    <v t="r">4043</v>
    <v t="r">4044</v>
    <v t="r">4045</v>
    <v t="r">4046</v>
    <v t="r">4047</v>
    <v t="r">4048</v>
    <v t="r">4049</v>
    <v t="r">4050</v>
    <v t="r">4051</v>
    <v t="r">4052</v>
    <v t="r">4053</v>
  </a>
  <a r="1">
    <v t="s">Africa/Porto-Novo</v>
  </a>
  <a r="2">
    <v t="r">4081</v>
    <v t="r">4082</v>
  </a>
  <a r="1">
    <v t="s">Colombian Spanish</v>
  </a>
  <a r="33">
    <v t="r">4096</v>
    <v t="r">4097</v>
    <v t="r">4098</v>
    <v t="r">4099</v>
    <v t="r">4100</v>
    <v t="r">4101</v>
    <v t="r">4102</v>
    <v t="r">4103</v>
    <v t="r">4104</v>
    <v t="r">4105</v>
    <v t="r">4106</v>
    <v t="r">4107</v>
    <v t="r">4108</v>
    <v t="r">4109</v>
    <v t="r">4110</v>
    <v t="r">4111</v>
    <v t="r">4112</v>
    <v t="r">4113</v>
    <v t="r">4114</v>
    <v t="r">4115</v>
    <v t="r">4116</v>
    <v t="r">4117</v>
    <v t="r">4118</v>
    <v t="r">4119</v>
    <v t="r">4120</v>
    <v t="r">4121</v>
    <v t="r">4122</v>
    <v t="r">4123</v>
    <v t="r">4124</v>
    <v t="r">4125</v>
    <v t="r">4126</v>
    <v t="r">4127</v>
    <v t="r">4067</v>
  </a>
  <a r="1">
    <v t="r">4154</v>
  </a>
  <a r="1">
    <v t="s">Costa Rican Spanish</v>
  </a>
  <a r="7">
    <v t="r">4169</v>
    <v t="r">4170</v>
    <v t="r">4171</v>
    <v t="r">4172</v>
    <v t="r">4173</v>
    <v t="r">4174</v>
    <v t="r">4175</v>
  </a>
  <a r="1">
    <v t="s">UTC−06:00</v>
  </a>
  <a r="1">
    <v t="r">4201</v>
  </a>
  <a r="1">
    <v t="s">Honduran Spanish</v>
  </a>
  <a r="18">
    <v t="r">4214</v>
    <v t="r">4215</v>
    <v t="r">4216</v>
    <v t="r">4217</v>
    <v t="r">4218</v>
    <v t="r">4219</v>
    <v t="r">4220</v>
    <v t="r">4221</v>
    <v t="r">4222</v>
    <v t="r">4223</v>
    <v t="r">4224</v>
    <v t="r">4225</v>
    <v t="r">4226</v>
    <v t="r">4227</v>
    <v t="r">4228</v>
    <v t="r">4229</v>
    <v t="r">4230</v>
    <v t="r">4231</v>
  </a>
  <a r="2">
    <v t="r">4255</v>
    <v t="r">4256</v>
  </a>
  <a r="1">
    <v t="s">Mexican Spanish</v>
  </a>
  <a r="32">
    <v t="r">4243</v>
    <v t="r">4271</v>
    <v t="r">4272</v>
    <v t="r">4273</v>
    <v t="r">4274</v>
    <v t="r">4275</v>
    <v t="r">4276</v>
    <v t="r">4277</v>
    <v t="r">4278</v>
    <v t="r">4279</v>
    <v t="r">4280</v>
    <v t="r">4281</v>
    <v t="r">4282</v>
    <v t="r">4283</v>
    <v t="r">4284</v>
    <v t="r">4285</v>
    <v t="r">4286</v>
    <v t="r">4287</v>
    <v t="r">4288</v>
    <v t="r">4289</v>
    <v t="r">4290</v>
    <v t="r">4291</v>
    <v t="r">4292</v>
    <v t="r">4293</v>
    <v t="r">4294</v>
    <v t="r">4295</v>
    <v t="r">4296</v>
    <v t="r">4297</v>
    <v t="r">4298</v>
    <v t="r">4299</v>
    <v t="r">4300</v>
    <v t="r">4301</v>
  </a>
  <a r="4">
    <v t="s">Central Time Zone</v>
    <v t="s">Mountain Time Zone</v>
    <v t="s">Pacific Time Zone</v>
    <v t="s">Eastern Time Zone</v>
  </a>
  <a r="5">
    <v t="r">4327</v>
    <v t="r">4328</v>
    <v t="r">4329</v>
    <v t="r">4330</v>
    <v t="r">4331</v>
  </a>
  <a r="14">
    <v t="r">4344</v>
    <v t="r">4345</v>
    <v t="r">4346</v>
    <v t="r">4347</v>
    <v t="r">4348</v>
    <v t="r">4349</v>
    <v t="r">4350</v>
    <v t="r">4351</v>
    <v t="r">4352</v>
    <v t="r">4353</v>
    <v t="r">4354</v>
    <v t="r">4355</v>
    <v t="r">4356</v>
    <v t="r">4357</v>
  </a>
  <a r="1">
    <v t="s">Africa/Windhoek</v>
  </a>
  <a r="2">
    <v t="r">4384</v>
    <v t="r">4385</v>
  </a>
  <a r="1">
    <v t="s">Rioplatense Spanish</v>
  </a>
  <a r="23">
    <v t="r">4400</v>
    <v t="r">4401</v>
    <v t="r">4402</v>
    <v t="r">4403</v>
    <v t="r">4404</v>
    <v t="r">4405</v>
    <v t="r">4406</v>
    <v t="r">4407</v>
    <v t="r">4408</v>
    <v t="r">4409</v>
    <v t="r">4410</v>
    <v t="r">4411</v>
    <v t="r">4412</v>
    <v t="r">4413</v>
    <v t="r">4414</v>
    <v t="r">4415</v>
    <v t="r">4416</v>
    <v t="r">4417</v>
    <v t="r">4418</v>
    <v t="r">4419</v>
    <v t="r">4420</v>
    <v t="r">4421</v>
    <v t="r">4422</v>
  </a>
  <a r="1">
    <v t="s">Time in Argentina</v>
  </a>
  <a r="2">
    <v t="r">4447</v>
    <v t="r">4448</v>
  </a>
  <a r="10">
    <v t="s">Bambara language</v>
    <v t="s">Minyanka language</v>
    <v t="s">Kassonke language</v>
    <v t="s">Bobo language</v>
    <v t="s">Soninke language</v>
    <v t="s">Hassaniya Arabic</v>
    <v t="s">Tamasheq language</v>
    <v t="s">Bozo language</v>
    <v t="s">Fula language</v>
    <v t="s">Maninka language</v>
  </a>
  <a r="9">
    <v t="r">4462</v>
    <v t="r">4463</v>
    <v t="r">4436</v>
    <v t="r">4464</v>
    <v t="r">4465</v>
    <v t="r">4466</v>
    <v t="r">4467</v>
    <v t="r">4468</v>
    <v t="r">4469</v>
  </a>
  <a r="1">
    <v t="s">Africa/Bamako</v>
  </a>
  <a r="4">
    <v t="r">4498</v>
    <v t="r">4499</v>
    <v t="r">4500</v>
    <v t="r">4501</v>
  </a>
  <a r="37">
    <v t="r">4515</v>
    <v t="r">4516</v>
    <v t="r">4517</v>
    <v t="r">4518</v>
    <v t="r">4519</v>
    <v t="r">4520</v>
    <v t="r">4521</v>
    <v t="r">4522</v>
    <v t="r">4523</v>
    <v t="r">4524</v>
    <v t="r">4525</v>
    <v t="r">4526</v>
    <v t="r">4527</v>
    <v t="r">4528</v>
    <v t="r">4529</v>
    <v t="r">4530</v>
    <v t="r">4531</v>
    <v t="r">4532</v>
    <v t="r">4533</v>
    <v t="r">4534</v>
    <v t="r">4535</v>
    <v t="r">4536</v>
    <v t="r">4537</v>
    <v t="r">4538</v>
    <v t="r">4539</v>
    <v t="r">4540</v>
    <v t="r">4541</v>
    <v t="r">4542</v>
    <v t="r">4543</v>
    <v t="r">4544</v>
    <v t="r">4545</v>
    <v t="r">4546</v>
    <v t="r">4547</v>
    <v t="r">4548</v>
    <v t="r">4549</v>
    <v t="r">4550</v>
    <v t="r">4551</v>
  </a>
  <a r="1">
    <v t="s">West Africa Time</v>
  </a>
  <a r="2">
    <v t="r">4577</v>
    <v t="r">4578</v>
  </a>
  <a r="1">
    <v t="s">Russian language</v>
  </a>
  <a r="83">
    <v t="r">4592</v>
    <v t="r">4593</v>
    <v t="r">4594</v>
    <v t="r">4595</v>
    <v t="r">4596</v>
    <v t="r">4597</v>
    <v t="r">4598</v>
    <v t="r">4599</v>
    <v t="r">4600</v>
    <v t="r">4601</v>
    <v t="r">4602</v>
    <v t="r">4603</v>
    <v t="r">4604</v>
    <v t="r">4605</v>
    <v t="r">4606</v>
    <v t="r">4607</v>
    <v t="r">4608</v>
    <v t="r">4609</v>
    <v t="r">4610</v>
    <v t="r">4611</v>
    <v t="r">4612</v>
    <v t="r">4613</v>
    <v t="r">4614</v>
    <v t="r">4615</v>
    <v t="r">4616</v>
    <v t="r">4617</v>
    <v t="r">4618</v>
    <v t="r">4619</v>
    <v t="r">4620</v>
    <v t="r">4621</v>
    <v t="r">4622</v>
    <v t="r">4623</v>
    <v t="r">4624</v>
    <v t="r">4625</v>
    <v t="r">4626</v>
    <v t="r">4627</v>
    <v t="r">4628</v>
    <v t="r">4629</v>
    <v t="r">4630</v>
    <v t="r">4631</v>
    <v t="r">4632</v>
    <v t="r">4633</v>
    <v t="r">4634</v>
    <v t="r">4635</v>
    <v t="r">4636</v>
    <v t="r">4637</v>
    <v t="r">4638</v>
    <v t="r">4639</v>
    <v t="r">4640</v>
    <v t="r">4641</v>
    <v t="r">4642</v>
    <v t="r">4643</v>
    <v t="r">4644</v>
    <v t="r">4645</v>
    <v t="r">4646</v>
    <v t="r">4647</v>
    <v t="r">4648</v>
    <v t="r">4649</v>
    <v t="r">4650</v>
    <v t="r">4651</v>
    <v t="r">4652</v>
    <v t="r">4653</v>
    <v t="r">4654</v>
    <v t="r">4655</v>
    <v t="r">4656</v>
    <v t="r">4657</v>
    <v t="r">4658</v>
    <v t="r">4659</v>
    <v t="r">4660</v>
    <v t="r">4661</v>
    <v t="r">4662</v>
    <v t="r">4663</v>
    <v t="r">4664</v>
    <v t="r">4665</v>
    <v t="r">4666</v>
    <v t="r">4564</v>
    <v t="r">4667</v>
    <v t="r">4668</v>
    <v t="r">4669</v>
    <v t="r">4670</v>
    <v t="r">4671</v>
    <v t="r">4672</v>
    <v t="r">4673</v>
  </a>
  <a r="13">
    <v t="s">Moscow Time</v>
    <v t="s">Samara Time</v>
    <v t="s">Yekaterinburg Time</v>
    <v t="s">Omsk Time</v>
    <v t="s">Krasnoyarsk Time</v>
    <v t="s">Irkutsk Time</v>
    <v t="s">Yakutsk Time</v>
    <v t="s">Kamchatka Time</v>
    <v t="s">Eastern European Time</v>
    <v t="s">Vladivostok Time</v>
    <v t="s">Srednekolymsk Time</v>
    <v t="s">Magadan Time</v>
    <v t="s">Kaliningrad Time</v>
  </a>
  <a r="2">
    <v t="r">4697</v>
    <v t="r">4698</v>
  </a>
  <a r="1">
    <v t="s">Uzbek language</v>
  </a>
  <a r="14">
    <v t="r">4686</v>
    <v t="r">4709</v>
    <v t="r">4710</v>
    <v t="r">4711</v>
    <v t="r">4712</v>
    <v t="r">4713</v>
    <v t="r">4714</v>
    <v t="r">4715</v>
    <v t="r">4716</v>
    <v t="r">4717</v>
    <v t="r">4718</v>
    <v t="r">4719</v>
    <v t="r">4720</v>
    <v t="r">4721</v>
  </a>
  <a r="1">
    <v t="s">UTC+05:00</v>
  </a>
  <a r="2">
    <v t="r">4746</v>
    <v t="r">4747</v>
  </a>
  <a r="1">
    <v t="s">Albanian language</v>
  </a>
  <a r="12">
    <v t="r">4758</v>
    <v t="r">4759</v>
    <v t="r">4760</v>
    <v t="r">4761</v>
    <v t="r">4762</v>
    <v t="r">4763</v>
    <v t="r">4764</v>
    <v t="r">4765</v>
    <v t="r">4766</v>
    <v t="r">4767</v>
    <v t="r">4768</v>
    <v t="r">4769</v>
  </a>
  <a r="2">
    <v t="r">4795</v>
    <v t="r">4796</v>
  </a>
  <a r="2">
    <v t="s">Modern Standard Arabic</v>
    <v t="s">Standard Algerian Berber</v>
  </a>
  <a r="48">
    <v t="r">4807</v>
    <v t="r">4808</v>
    <v t="r">4809</v>
    <v t="r">4810</v>
    <v t="r">4811</v>
    <v t="r">4812</v>
    <v t="r">4813</v>
    <v t="r">4814</v>
    <v t="r">4815</v>
    <v t="r">4816</v>
    <v t="r">4817</v>
    <v t="r">4818</v>
    <v t="r">4819</v>
    <v t="r">4820</v>
    <v t="r">4821</v>
    <v t="r">4822</v>
    <v t="r">4823</v>
    <v t="r">4824</v>
    <v t="r">4825</v>
    <v t="r">4826</v>
    <v t="r">4827</v>
    <v t="r">4828</v>
    <v t="r">4829</v>
    <v t="r">4830</v>
    <v t="r">4831</v>
    <v t="r">4832</v>
    <v t="r">4833</v>
    <v t="r">4834</v>
    <v t="r">4835</v>
    <v t="r">4836</v>
    <v t="r">4837</v>
    <v t="r">4838</v>
    <v t="r">4839</v>
    <v t="r">4840</v>
    <v t="r">4841</v>
    <v t="r">4842</v>
    <v t="r">4843</v>
    <v t="r">4844</v>
    <v t="r">4845</v>
    <v t="r">4846</v>
    <v t="r">4847</v>
    <v t="r">4848</v>
    <v t="r">4849</v>
    <v t="r">4850</v>
    <v t="r">4851</v>
    <v t="r">4852</v>
    <v t="r">4853</v>
    <v t="r">4854</v>
  </a>
  <a r="1">
    <v t="s">Africa/Algiers</v>
  </a>
  <a r="2">
    <v t="r">4881</v>
    <v t="r">4882</v>
  </a>
  <a r="1">
    <v t="s">Armenian language</v>
  </a>
  <a r="11">
    <v t="r">4893</v>
    <v t="r">4894</v>
    <v t="r">4895</v>
    <v t="r">4896</v>
    <v t="r">4897</v>
    <v t="r">4898</v>
    <v t="r">4899</v>
    <v t="r">4900</v>
    <v t="r">4901</v>
    <v t="r">4902</v>
    <v t="r">4868</v>
  </a>
  <a r="1">
    <v t="s">Armenia Time</v>
  </a>
  <a r="1">
    <v t="r">4925</v>
  </a>
  <a r="1">
    <v t="s">Dzongkha</v>
  </a>
  <a r="20">
    <v t="r">4938</v>
    <v t="r">4939</v>
    <v t="r">4940</v>
    <v t="r">4941</v>
    <v t="r">4942</v>
    <v t="r">4943</v>
    <v t="r">4944</v>
    <v t="r">4945</v>
    <v t="r">4946</v>
    <v t="r">4947</v>
    <v t="r">4948</v>
    <v t="r">4949</v>
    <v t="r">4950</v>
    <v t="r">4951</v>
    <v t="r">4952</v>
    <v t="r">4953</v>
    <v t="r">4954</v>
    <v t="r">4955</v>
    <v t="r">4956</v>
    <v t="r">4957</v>
  </a>
  <a r="1">
    <v t="s">Asia/Thimphu</v>
  </a>
  <a r="2">
    <v t="r">4983</v>
    <v t="r">4984</v>
  </a>
  <a r="16">
    <v t="r">4995</v>
    <v t="r">4996</v>
    <v t="r">4997</v>
    <v t="r">4998</v>
    <v t="r">4999</v>
    <v t="r">5000</v>
    <v t="r">5001</v>
    <v t="r">5002</v>
    <v t="r">5003</v>
    <v t="r">5004</v>
    <v t="r">5005</v>
    <v t="r">5006</v>
    <v t="r">5007</v>
    <v t="r">5008</v>
    <v t="r">5009</v>
    <v t="r">4971</v>
  </a>
  <a r="1">
    <v t="s">Africa/Bangui</v>
  </a>
  <a r="2">
    <v t="r">5037</v>
    <v t="r">5038</v>
  </a>
  <a r="8">
    <v t="r">5052</v>
    <v t="r">5053</v>
    <v t="r">5054</v>
    <v t="r">5055</v>
    <v t="r">5023</v>
    <v t="r">5056</v>
    <v t="r">5057</v>
    <v t="r">5058</v>
  </a>
  <a r="2">
    <v t="s">Central Africa Time Zone</v>
    <v t="s">West Africa Time Zone</v>
  </a>
  <a r="3">
    <v t="r">5084</v>
    <v t="r">5085</v>
    <v t="r">5086</v>
  </a>
  <a r="10">
    <v t="r">5100</v>
    <v t="r">5101</v>
    <v t="r">5102</v>
    <v t="r">5103</v>
    <v t="r">5104</v>
    <v t="r">5105</v>
    <v t="r">5106</v>
    <v t="r">5107</v>
    <v t="r">5108</v>
    <v t="r">5109</v>
  </a>
  <a r="1">
    <v t="s">Africa/Accra</v>
  </a>
  <a r="2">
    <v t="r">467</v>
    <v t="r">5132</v>
  </a>
  <a r="1">
    <v t="s">English</v>
  </a>
  <a r="7">
    <v t="r">5141</v>
    <v t="r">5142</v>
    <v t="r">5143</v>
    <v t="r">5144</v>
    <v t="r">5145</v>
    <v t="r">5146</v>
    <v t="r">5147</v>
  </a>
  <a r="3">
    <v t="r">5170</v>
    <v t="r">5171</v>
    <v t="r">5172</v>
  </a>
  <a r="1">
    <v t="r">5158</v>
  </a>
  <a r="1">
    <v t="s">Africa/Conakry</v>
  </a>
  <a r="2">
    <v t="r">467</v>
    <v t="r">5207</v>
  </a>
  <a r="1">
    <v t="s">Jamaican English</v>
  </a>
  <a r="2">
    <v t="r">5223</v>
    <v t="r">5224</v>
  </a>
  <a r="4">
    <v t="r">5248</v>
    <v t="r">5249</v>
    <v t="r">5250</v>
    <v t="r">5251</v>
  </a>
  <a r="4">
    <v t="s">De facto</v>
    <v t="s">English language</v>
    <v t="s">De jure</v>
    <v t="s">French language</v>
  </a>
  <a r="9">
    <v t="r">5265</v>
    <v t="r">5266</v>
    <v t="r">5267</v>
    <v t="r">5268</v>
    <v t="r">5269</v>
    <v t="r">5270</v>
    <v t="r">5271</v>
    <v t="r">5272</v>
    <v t="r">5273</v>
  </a>
  <a r="2">
    <v t="r">5295</v>
    <v t="r">5296</v>
  </a>
  <a r="33">
    <v t="r">5306</v>
    <v t="r">5307</v>
    <v t="r">5308</v>
    <v t="r">5309</v>
    <v t="r">5310</v>
    <v t="r">5311</v>
    <v t="r">5312</v>
    <v t="r">5313</v>
    <v t="r">5314</v>
    <v t="r">5315</v>
    <v t="r">5316</v>
    <v t="r">5317</v>
    <v t="r">5318</v>
    <v t="r">5319</v>
    <v t="r">5320</v>
    <v t="r">5321</v>
    <v t="r">5322</v>
    <v t="r">5323</v>
    <v t="r">5324</v>
    <v t="r">5325</v>
    <v t="r">5326</v>
    <v t="r">5327</v>
    <v t="r">5328</v>
    <v t="r">5329</v>
    <v t="r">5330</v>
    <v t="r">5331</v>
    <v t="r">5332</v>
    <v t="r">5333</v>
    <v t="r">5334</v>
    <v t="r">5335</v>
    <v t="r">5336</v>
    <v t="r">5337</v>
    <v t="r">5338</v>
  </a>
  <a r="3">
    <v t="r">5361</v>
    <v t="r">5362</v>
    <v t="r">5363</v>
  </a>
  <a r="1">
    <v t="s">Mongolian language</v>
  </a>
  <a r="21">
    <v t="r">5349</v>
    <v t="r">5375</v>
    <v t="r">5376</v>
    <v t="r">5377</v>
    <v t="r">5378</v>
    <v t="r">5379</v>
    <v t="r">5380</v>
    <v t="r">5381</v>
    <v t="r">5382</v>
    <v t="r">5383</v>
    <v t="r">5384</v>
    <v t="r">5385</v>
    <v t="r">5386</v>
    <v t="r">5387</v>
    <v t="r">5388</v>
    <v t="r">5389</v>
    <v t="r">5390</v>
    <v t="r">5391</v>
    <v t="r">5392</v>
    <v t="r">5393</v>
    <v t="r">5394</v>
  </a>
  <a r="2">
    <v t="r">5419</v>
    <v t="r">5420</v>
  </a>
  <a r="1">
    <v t="s">Nicaraguan Spanish</v>
  </a>
  <a r="17">
    <v t="r">5430</v>
    <v t="r">5431</v>
    <v t="r">5432</v>
    <v t="r">5433</v>
    <v t="r">5434</v>
    <v t="r">5435</v>
    <v t="r">5436</v>
    <v t="r">5437</v>
    <v t="r">5438</v>
    <v t="r">5439</v>
    <v t="r">5440</v>
    <v t="r">5441</v>
    <v t="r">5442</v>
    <v t="r">5443</v>
    <v t="r">5444</v>
    <v t="r">5445</v>
    <v t="r">5446</v>
  </a>
  <a r="2">
    <v t="r">5472</v>
    <v t="r">5473</v>
  </a>
  <a r="2">
    <v t="s">Russian language</v>
    <v t="s">Tajik language</v>
  </a>
  <a r="4">
    <v t="r">5483</v>
    <v t="r">5484</v>
    <v t="r">5485</v>
    <v t="r">5486</v>
  </a>
  <a r="2">
    <v t="r">5511</v>
    <v t="r">5512</v>
  </a>
  <a r="5">
    <v t="r">5522</v>
    <v t="r">5523</v>
    <v t="r">5524</v>
    <v t="r">5525</v>
    <v t="r">5526</v>
  </a>
  <a r="1">
    <v t="s">Africa/Lome</v>
  </a>
  <a r="4">
    <v t="r">5553</v>
    <v t="r">5554</v>
    <v t="r">5555</v>
    <v t="r">5556</v>
  </a>
  <a r="1">
    <v t="s">Trinidadian and Tobagonian English</v>
  </a>
  <a r="14">
    <v t="r">5539</v>
    <v t="r">5567</v>
    <v t="r">5552</v>
    <v t="r">5568</v>
    <v t="r">5569</v>
    <v t="r">5570</v>
    <v t="r">5571</v>
    <v t="r">5572</v>
    <v t="r">5573</v>
    <v t="r">5574</v>
    <v t="r">5575</v>
    <v t="r">5576</v>
    <v t="r">5577</v>
    <v t="r">5578</v>
  </a>
  <a r="2">
    <v t="r">5605</v>
    <v t="r">5606</v>
  </a>
  <a r="16">
    <v t="s">Ndau dialect</v>
    <v t="s">Tonga language</v>
    <v t="s">Venda language</v>
    <v t="s">Tsonga language</v>
    <v t="s">Zimbabwean English</v>
    <v t="s">Kalanga language</v>
    <v t="s">Tswana language</v>
    <v t="s">Zimbabwean sign languages</v>
    <v t="s">Sotho language</v>
    <v t="s">Nambya language</v>
    <v t="s">Tjwao dialect</v>
    <v t="s">Xhosa language</v>
    <v t="s">Shona language</v>
    <v t="s">Chewa language</v>
    <v t="s">Northern Ndebele language</v>
    <v t="s">Sena language</v>
  </a>
  <a r="9">
    <v t="r">5618</v>
    <v t="r">5619</v>
    <v t="r">5620</v>
    <v t="r">5621</v>
    <v t="r">5622</v>
    <v t="r">5623</v>
    <v t="r">5624</v>
    <v t="r">5625</v>
    <v t="r">5626</v>
  </a>
  <a r="1">
    <v t="s">Africa/Harare</v>
  </a>
  <a r="2">
    <v t="r">5652</v>
    <v t="r">5653</v>
  </a>
  <a r="5">
    <v t="s">Aymara language</v>
    <v t="s">Languages of Bolivia</v>
    <v t="s">Guarani language</v>
    <v t="s">Quechuan languages</v>
    <v t="s">Bolivian Spanish</v>
  </a>
  <a r="9">
    <v t="r">5665</v>
    <v t="r">5666</v>
    <v t="r">5667</v>
    <v t="r">5668</v>
    <v t="r">5669</v>
    <v t="r">5670</v>
    <v t="r">5671</v>
    <v t="r">5672</v>
    <v t="r">5673</v>
  </a>
  <a r="2">
    <v t="r">5698</v>
    <v t="r">5699</v>
  </a>
  <a r="1">
    <v t="s">Khmer language</v>
  </a>
  <a r="22">
    <v t="r">5709</v>
    <v t="r">5710</v>
    <v t="r">5711</v>
    <v t="r">5712</v>
    <v t="r">5713</v>
    <v t="r">5714</v>
    <v t="r">5715</v>
    <v t="r">5716</v>
    <v t="r">5717</v>
    <v t="r">5718</v>
    <v t="r">5719</v>
    <v t="r">5720</v>
    <v t="r">5721</v>
    <v t="r">5722</v>
    <v t="r">5723</v>
    <v t="r">5724</v>
    <v t="r">5725</v>
    <v t="r">5726</v>
    <v t="r">5727</v>
    <v t="r">5728</v>
    <v t="r">5729</v>
    <v t="r">5685</v>
  </a>
  <a r="4">
    <v t="r">5753</v>
    <v t="r">5754</v>
    <v t="r">5755</v>
    <v t="r">5756</v>
  </a>
  <a r="9">
    <v t="r">5766</v>
    <v t="r">5767</v>
    <v t="r">5768</v>
    <v t="r">5769</v>
    <v t="r">5770</v>
    <v t="r">5771</v>
    <v t="r">5772</v>
    <v t="r">5773</v>
    <v t="r">5774</v>
  </a>
  <a r="4">
    <v t="r">5797</v>
    <v t="r">5798</v>
    <v t="r">5799</v>
    <v t="r">5800</v>
  </a>
  <a r="10">
    <v t="r">5812</v>
    <v t="r">5813</v>
    <v t="r">5814</v>
    <v t="r">5815</v>
    <v t="r">5816</v>
    <v t="r">5817</v>
    <v t="r">5818</v>
    <v t="r">5819</v>
    <v t="r">5820</v>
    <v t="r">5821</v>
  </a>
  <a r="2">
    <v t="r">5845</v>
    <v t="r">5846</v>
  </a>
  <a r="2">
    <v t="s">Modern Standard Arabic</v>
    <v t="s">Kurdish language</v>
  </a>
  <a r="18">
    <v t="r">5858</v>
    <v t="r">5859</v>
    <v t="r">5860</v>
    <v t="r">5861</v>
    <v t="r">5862</v>
    <v t="r">5863</v>
    <v t="r">5864</v>
    <v t="r">5865</v>
    <v t="r">5866</v>
    <v t="r">5867</v>
    <v t="r">5868</v>
    <v t="r">5869</v>
    <v t="r">5870</v>
    <v t="r">5871</v>
    <v t="r">5872</v>
    <v t="r">5873</v>
    <v t="r">5874</v>
    <v t="r">5875</v>
  </a>
  <a r="2">
    <v t="s">UTC+04:00</v>
    <v t="s">UTC+03:00</v>
  </a>
  <a r="4">
    <v t="r">5900</v>
    <v t="r">5901</v>
    <v t="r">5902</v>
    <v t="r">5903</v>
  </a>
  <a r="1">
    <v t="s">Lao language</v>
  </a>
  <a r="17">
    <v t="r">5916</v>
    <v t="r">5917</v>
    <v t="r">5918</v>
    <v t="r">5919</v>
    <v t="r">5920</v>
    <v t="r">5921</v>
    <v t="r">5922</v>
    <v t="r">5923</v>
    <v t="r">5924</v>
    <v t="r">5925</v>
    <v t="r">5926</v>
    <v t="r">5927</v>
    <v t="r">5928</v>
    <v t="r">5929</v>
    <v t="r">5930</v>
    <v t="r">5931</v>
    <v t="r">5932</v>
  </a>
  <a r="4">
    <v t="r">5955</v>
    <v t="r">5956</v>
    <v t="r">5957</v>
    <v t="r">5958</v>
  </a>
  <a r="1">
    <v t="s">Liberian English</v>
  </a>
  <a r="15">
    <v t="r">5972</v>
    <v t="r">5973</v>
    <v t="r">5974</v>
    <v t="r">5975</v>
    <v t="r">5976</v>
    <v t="r">5977</v>
    <v t="r">5978</v>
    <v t="r">5979</v>
    <v t="r">5980</v>
    <v t="r">5981</v>
    <v t="r">5982</v>
    <v t="r">5983</v>
    <v t="r">5984</v>
    <v t="r">5985</v>
    <v t="r">5986</v>
  </a>
  <a r="1">
    <v t="s">Africa/Monrovia</v>
  </a>
  <a r="2">
    <v t="r">6012</v>
    <v t="r">6013</v>
  </a>
  <a r="2">
    <v t="s">Arabic</v>
    <v t="s">English language</v>
  </a>
  <a r="15">
    <v t="r">6026</v>
    <v t="r">6027</v>
    <v t="r">6028</v>
    <v t="r">6029</v>
    <v t="r">6030</v>
    <v t="r">6031</v>
    <v t="r">6032</v>
    <v t="r">6033</v>
    <v t="r">6034</v>
    <v t="r">6035</v>
    <v t="r">6036</v>
    <v t="r">6037</v>
    <v t="r">6038</v>
    <v t="r">6039</v>
    <v t="r">6040</v>
  </a>
  <a r="1">
    <v t="s">Africa/Khartoum</v>
  </a>
  <a r="2">
    <v t="r">6064</v>
    <v t="r">6065</v>
  </a>
  <a r="3">
    <v t="s">Bissa language</v>
    <v t="s">Dyula language</v>
    <v t="s">Fula language</v>
  </a>
  <a r="13">
    <v t="r">6078</v>
    <v t="r">6079</v>
    <v t="r">6080</v>
    <v t="r">6081</v>
    <v t="r">6082</v>
    <v t="r">6083</v>
    <v t="r">6084</v>
    <v t="r">6085</v>
    <v t="r">6086</v>
    <v t="r">6087</v>
    <v t="r">6088</v>
    <v t="r">6089</v>
    <v t="r">6090</v>
  </a>
  <a r="1">
    <v t="s">Africa/Ouagadougou</v>
  </a>
  <a r="3">
    <v t="r">6114</v>
    <v t="r">6115</v>
    <v t="r">6116</v>
  </a>
  <a r="3">
    <v t="s">Fiji Hindi</v>
    <v t="s">English language</v>
    <v t="s">Fijian language</v>
  </a>
  <a r="5">
    <v t="r">6127</v>
    <v t="r">6128</v>
    <v t="r">6129</v>
    <v t="r">6130</v>
    <v t="r">6131</v>
  </a>
  <a r="1">
    <v t="s">UTC+12:00</v>
  </a>
  <a r="3">
    <v t="r">6155</v>
    <v t="r">6156</v>
    <v t="r">6157</v>
  </a>
  <a r="5">
    <v t="r">6170</v>
    <v t="r">6171</v>
    <v t="r">6172</v>
    <v t="r">6173</v>
    <v t="r">6174</v>
  </a>
  <a r="1">
    <v t="s">Africa/Banjul</v>
  </a>
  <a r="3">
    <v t="r">6200</v>
    <v t="r">6201</v>
    <v t="r">6202</v>
  </a>
  <a r="1">
    <v t="s">Persian language</v>
  </a>
  <a r="31">
    <v t="r">6214</v>
    <v t="r">6215</v>
    <v t="r">6216</v>
    <v t="r">6217</v>
    <v t="r">6218</v>
    <v t="r">6219</v>
    <v t="r">6220</v>
    <v t="r">6221</v>
    <v t="r">6222</v>
    <v t="r">6223</v>
    <v t="r">6224</v>
    <v t="r">6225</v>
    <v t="r">6226</v>
    <v t="r">6227</v>
    <v t="r">6228</v>
    <v t="r">6229</v>
    <v t="r">6230</v>
    <v t="r">6231</v>
    <v t="r">6232</v>
    <v t="r">6233</v>
    <v t="r">6234</v>
    <v t="r">6235</v>
    <v t="r">6236</v>
    <v t="r">6237</v>
    <v t="r">6238</v>
    <v t="r">6239</v>
    <v t="r">6240</v>
    <v t="r">6241</v>
    <v t="r">6242</v>
    <v t="r">6243</v>
    <v t="r">6244</v>
  </a>
  <a r="1">
    <v t="s">Iran Standard Time</v>
  </a>
  <a r="2">
    <v t="r">6270</v>
    <v t="r">6271</v>
  </a>
  <a r="2">
    <v t="s">Kyrgyz language</v>
    <v t="s">Russian language</v>
  </a>
  <a r="9">
    <v t="r">6256</v>
    <v t="r">6281</v>
    <v t="r">6282</v>
    <v t="r">6283</v>
    <v t="r">6284</v>
    <v t="r">6285</v>
    <v t="r">6286</v>
    <v t="r">6287</v>
    <v t="r">6288</v>
  </a>
  <a r="1">
    <v t="s">UTC+06:00</v>
  </a>
  <a r="2">
    <v t="r">6312</v>
    <v t="r">6313</v>
  </a>
  <a r="2">
    <v t="s">Malagasy language</v>
    <v t="s">French language</v>
  </a>
  <a r="6">
    <v t="r">6327</v>
    <v t="r">6328</v>
    <v t="r">6329</v>
    <v t="r">6330</v>
    <v t="r">6331</v>
    <v t="r">6332</v>
  </a>
  <a r="2">
    <v t="r">6356</v>
    <v t="r">6357</v>
  </a>
  <a r="13">
    <v t="r">6366</v>
    <v t="r">6367</v>
    <v t="r">6368</v>
    <v t="r">6369</v>
    <v t="r">6344</v>
    <v t="r">6370</v>
    <v t="r">6371</v>
    <v t="r">6372</v>
    <v t="r">6373</v>
    <v t="r">6374</v>
    <v t="r">6375</v>
    <v t="r">6376</v>
    <v t="r">6377</v>
  </a>
  <a r="1">
    <v t="s">Africa/Nouakchott</v>
  </a>
  <a r="2">
    <v t="r">6402</v>
    <v t="r">6403</v>
  </a>
  <a r="14">
    <v t="r">6412</v>
    <v t="r">6413</v>
    <v t="r">6414</v>
    <v t="r">6415</v>
    <v t="r">6416</v>
    <v t="r">6417</v>
    <v t="r">6418</v>
    <v t="r">6419</v>
    <v t="r">6420</v>
    <v t="r">6421</v>
    <v t="r">6422</v>
    <v t="r">6423</v>
    <v t="r">6424</v>
    <v t="r">6425</v>
  </a>
  <a r="2">
    <v t="r">6452</v>
    <v t="r">6453</v>
  </a>
  <a r="1">
    <v t="s">Venezuelan Spanish</v>
  </a>
  <a r="25">
    <v t="r">6466</v>
    <v t="r">6467</v>
    <v t="r">6468</v>
    <v t="r">6469</v>
    <v t="r">6470</v>
    <v t="r">6471</v>
    <v t="r">6472</v>
    <v t="r">6473</v>
    <v t="r">6474</v>
    <v t="r">6475</v>
    <v t="r">6476</v>
    <v t="r">6477</v>
    <v t="r">6478</v>
    <v t="r">6479</v>
    <v t="r">6480</v>
    <v t="r">6481</v>
    <v t="r">6482</v>
    <v t="r">6483</v>
    <v t="r">6484</v>
    <v t="r">6485</v>
    <v t="r">6486</v>
    <v t="r">6487</v>
    <v t="r">6488</v>
    <v t="r">6489</v>
    <v t="r">6490</v>
  </a>
  <a r="4">
    <v t="r">6511</v>
    <v t="r">6512</v>
    <v t="r">6513</v>
    <v t="r">6514</v>
  </a>
  <a r="1">
    <v t="s">Cuban Spanish</v>
  </a>
  <a r="16">
    <v t="r">6524</v>
    <v t="r">6525</v>
    <v t="r">6526</v>
    <v t="r">6527</v>
    <v t="r">6528</v>
    <v t="r">6529</v>
    <v t="r">6530</v>
    <v t="r">6531</v>
    <v t="r">6532</v>
    <v t="r">6533</v>
    <v t="r">6534</v>
    <v t="r">6535</v>
    <v t="r">6536</v>
    <v t="r">6537</v>
    <v t="r">6538</v>
    <v t="r">6539</v>
  </a>
  <a r="4">
    <v t="r">6562</v>
    <v t="r">6563</v>
    <v t="r">6564</v>
    <v t="r">6565</v>
  </a>
  <a r="20">
    <v t="r">6574</v>
    <v t="r">6575</v>
    <v t="r">6576</v>
    <v t="r">6577</v>
    <v t="r">6578</v>
    <v t="r">6579</v>
    <v t="r">6580</v>
    <v t="r">6581</v>
    <v t="r">6582</v>
    <v t="r">6583</v>
    <v t="r">6584</v>
    <v t="r">6585</v>
    <v t="r">6586</v>
    <v t="r">6587</v>
    <v t="r">6588</v>
    <v t="r">6589</v>
    <v t="r">6590</v>
    <v t="r">6591</v>
    <v t="r">6592</v>
    <v t="r">6593</v>
  </a>
  <a r="2">
    <v t="r">6618</v>
    <v t="r">6619</v>
  </a>
  <a r="1">
    <v t="s">Angolan Portuguese</v>
  </a>
  <a r="18">
    <v t="r">6631</v>
    <v t="r">6632</v>
    <v t="r">6633</v>
    <v t="r">6634</v>
    <v t="r">6635</v>
    <v t="r">6636</v>
    <v t="r">6637</v>
    <v t="r">6638</v>
    <v t="r">6639</v>
    <v t="r">6640</v>
    <v t="r">6641</v>
    <v t="r">6642</v>
    <v t="r">6643</v>
    <v t="r">6644</v>
    <v t="r">6645</v>
    <v t="r">6646</v>
    <v t="r">6647</v>
    <v t="r">6648</v>
  </a>
  <a r="1">
    <v t="s">Africa/Luanda</v>
  </a>
  <a r="2">
    <v t="r">6675</v>
    <v t="r">6676</v>
  </a>
  <a r="2">
    <v t="s">English language</v>
    <v t="s">French language</v>
  </a>
  <a r="10">
    <v t="r">6687</v>
    <v t="r">6688</v>
    <v t="r">6689</v>
    <v t="r">6690</v>
    <v t="r">6691</v>
    <v t="r">6692</v>
    <v t="r">6693</v>
    <v t="r">6694</v>
    <v t="r">6695</v>
    <v t="r">6696</v>
  </a>
  <a r="1">
    <v t="r">6721</v>
  </a>
  <a r="2">
    <v t="s">Haitian French</v>
    <v t="s">Haitian Creole</v>
  </a>
  <a r="10">
    <v t="r">6733</v>
    <v t="r">6734</v>
    <v t="r">6735</v>
    <v t="r">6736</v>
    <v t="r">6737</v>
    <v t="r">6738</v>
    <v t="r">6739</v>
    <v t="r">6740</v>
    <v t="r">6741</v>
    <v t="r">6742</v>
  </a>
  <a r="2">
    <v t="r">6762</v>
    <v t="r">6763</v>
  </a>
  <a r="2">
    <v t="s">Arabic</v>
    <v t="s">Somali language</v>
  </a>
  <a r="13">
    <v t="r">6771</v>
    <v t="r">6772</v>
    <v t="r">6773</v>
    <v t="r">6774</v>
    <v t="r">6775</v>
    <v t="r">6776</v>
    <v t="r">6777</v>
    <v t="r">6778</v>
    <v t="r">6779</v>
    <v t="r">6780</v>
    <v t="r">6781</v>
    <v t="r">6782</v>
    <v t="r">6783</v>
  </a>
  <a r="1">
    <v t="s">Africa/Mogadishu</v>
  </a>
  <a r="3">
    <v t="r">6808</v>
    <v t="r">6809</v>
    <v t="r">6810</v>
  </a>
  <a r="2">
    <v t="s">Pashto</v>
    <v t="s">Dari</v>
  </a>
  <a r="34">
    <v t="r">6820</v>
    <v t="r">6821</v>
    <v t="r">6822</v>
    <v t="r">6823</v>
    <v t="r">6824</v>
    <v t="r">6825</v>
    <v t="r">6826</v>
    <v t="r">6827</v>
    <v t="r">6828</v>
    <v t="r">6829</v>
    <v t="r">6830</v>
    <v t="r">6831</v>
    <v t="r">6832</v>
    <v t="r">6833</v>
    <v t="r">6834</v>
    <v t="r">6835</v>
    <v t="r">6836</v>
    <v t="r">6837</v>
    <v t="r">6838</v>
    <v t="r">6839</v>
    <v t="r">6840</v>
    <v t="r">6841</v>
    <v t="r">6842</v>
    <v t="r">6843</v>
    <v t="r">6844</v>
    <v t="r">6845</v>
    <v t="r">6846</v>
    <v t="r">6847</v>
    <v t="r">6848</v>
    <v t="r">6849</v>
    <v t="r">6850</v>
    <v t="r">6851</v>
    <v t="r">6852</v>
    <v t="r">6853</v>
  </a>
  <a r="1">
    <v t="s">UTC+04:30</v>
  </a>
  <a r="2">
    <v t="r">6880</v>
    <v t="r">6881</v>
  </a>
  <a r="26">
    <v t="r">6891</v>
    <v t="r">6892</v>
    <v t="r">6893</v>
    <v t="r">6894</v>
    <v t="r">6895</v>
    <v t="r">6896</v>
    <v t="r">6897</v>
    <v t="r">6898</v>
    <v t="r">6899</v>
    <v t="r">6900</v>
    <v t="r">6901</v>
    <v t="r">6902</v>
    <v t="r">6903</v>
    <v t="r">6904</v>
    <v t="r">6905</v>
    <v t="r">6906</v>
    <v t="r">6907</v>
    <v t="r">6908</v>
    <v t="r">6909</v>
    <v t="r">6910</v>
    <v t="r">6911</v>
    <v t="r">6912</v>
    <v t="r">6913</v>
    <v t="r">6914</v>
    <v t="r">6915</v>
    <v t="r">6916</v>
  </a>
</arrayData>
</file>

<file path=xl/richData/rdrichvalue.xml><?xml version="1.0" encoding="utf-8"?>
<rvData xmlns="http://schemas.microsoft.com/office/spreadsheetml/2017/richdata" count="6922">
  <rv s="0">
    <v>536870912</v>
    <v>Singapore</v>
    <v>f5ffb882-7230-f3fe-7141-cde5f4b5ed1a</v>
    <v>en-US</v>
    <v>Map</v>
  </rv>
  <rv s="1">
    <fb>9.3088859241440211E-3</fb>
    <v>23</v>
  </rv>
  <rv s="1">
    <fb>719.1</fb>
    <v>24</v>
  </rv>
  <rv s="1">
    <fb>81000</fb>
    <v>24</v>
  </rv>
  <rv s="1">
    <fb>8.8000000000000007</fb>
    <v>25</v>
  </rv>
  <rv s="1">
    <fb>65</fb>
    <v>26</v>
  </rv>
  <rv s="0">
    <v>536870912</v>
    <v>Singapore</v>
    <v>bc4c8e45-2078-1a1c-ec5f-c53a31c59378</v>
    <v>en-US</v>
    <v>Map</v>
  </rv>
  <rv s="1">
    <fb>37535.411999999997</fb>
    <v>24</v>
  </rv>
  <rv s="1">
    <fb>114.40578588194499</fb>
    <v>27</v>
  </rv>
  <rv s="1">
    <fb>5.6526056878035804E-3</fb>
    <v>23</v>
  </rv>
  <rv s="1">
    <fb>8844.6875930120095</fb>
    <v>24</v>
  </rv>
  <rv s="1">
    <fb>1.1399999999999999</fb>
    <v>25</v>
  </rv>
  <rv s="1">
    <fb>0.23060648842866199</fb>
    <v>23</v>
  </rv>
  <rv s="1">
    <fb>90.578873580503199</fb>
    <v>28</v>
  </rv>
  <rv s="1">
    <fb>1.25</fb>
    <v>29</v>
  </rv>
  <rv s="1">
    <fb>372062527488.638</fb>
    <v>30</v>
  </rv>
  <rv s="1">
    <fb>1.0062694999999999</fb>
    <v>23</v>
  </rv>
  <rv s="1">
    <fb>0.8479291000000001</fb>
    <v>23</v>
  </rv>
  <rv s="2">
    <v>0</v>
    <v>21</v>
    <v>2</v>
    <v>7</v>
    <v>0</v>
    <v>Image of Singapore</v>
  </rv>
  <rv s="1">
    <fb>2.2999999999999998</fb>
    <v>28</v>
  </rv>
  <rv s="0">
    <v>805306368</v>
    <v>Tharman Shanmugaratnam (President)</v>
    <v>98678290-c25c-ece2-19bf-1b9d4e19eff5</v>
    <v>en-US</v>
    <v>Generic</v>
  </rv>
  <rv s="0">
    <v>805306368</v>
    <v>Lawrence Wong (Prime minister)</v>
    <v>23974a85-a24e-4314-ae44-6d1017f1cf9c</v>
    <v>en-US</v>
    <v>Generic</v>
  </rv>
  <rv s="3">
    <v>0</v>
  </rv>
  <rv s="4">
    <v>https://www.bing.com/search?q=singapore&amp;form=skydnc</v>
    <v>Learn more on Bing</v>
  </rv>
  <rv s="1">
    <fb>83.146341463414601</fb>
    <v>28</v>
  </rv>
  <rv s="1">
    <fb>697271330000</fb>
    <v>30</v>
  </rv>
  <rv s="1">
    <fb>8</fb>
    <v>28</v>
  </rv>
  <rv s="3">
    <v>1</v>
  </rv>
  <rv s="1">
    <fb>0.367371636</fb>
    <v>23</v>
  </rv>
  <rv s="1">
    <fb>2.2936000000000001</fb>
    <v>25</v>
  </rv>
  <rv s="1">
    <fb>5637022</fb>
    <v>24</v>
  </rv>
  <rv s="1">
    <fb>0.70538002014160195</fb>
    <v>23</v>
  </rv>
  <rv s="1">
    <fb>0.131417170586072</fb>
    <v>23</v>
  </rv>
  <rv s="3">
    <v>2</v>
  </rv>
  <rv s="1">
    <fb>0.21</fb>
    <v>23</v>
  </rv>
  <rv s="1">
    <fb>4.1090002059936494E-2</fb>
    <v>31</v>
  </rv>
  <rv s="1">
    <fb>5703569</fb>
    <v>24</v>
  </rv>
  <rv s="5">
    <v>#VALUE!</v>
    <v>en-US</v>
    <v>f5ffb882-7230-f3fe-7141-cde5f4b5ed1a</v>
    <v>536870912</v>
    <v>1</v>
    <v>16</v>
    <v>17</v>
    <v>Singapore</v>
    <v>19</v>
    <v>20</v>
    <v>Map</v>
    <v>21</v>
    <v>22</v>
    <v>SG</v>
    <v>1</v>
    <v>2</v>
    <v>3</v>
    <v>4</v>
    <v>5</v>
    <v>6</v>
    <v>7</v>
    <v>8</v>
    <v>9</v>
    <v>SGD</v>
    <v>Singapore, officially the Republic of Singapore, is an island country and city-state in Southeast Asia. The country's territory comprises one main island, 63 satellite islands and islets, and one outlying islet. It is about one degree of ...</v>
    <v>10</v>
    <v>11</v>
    <v>12</v>
    <v>13</v>
    <v>14</v>
    <v>15</v>
    <v>16</v>
    <v>17</v>
    <v>18</v>
    <v>19</v>
    <v>22</v>
    <v>23</v>
    <v>24</v>
    <v>25</v>
    <v>26</v>
    <v>Singapore</v>
    <v>Majulah Singapura</v>
    <v>27</v>
    <v>Republic of Singapore</v>
    <v>28</v>
    <v>29</v>
    <v>30</v>
    <v>31</v>
    <v>32</v>
    <v>33</v>
    <v>34</v>
    <v>35</v>
    <v>Singapore</v>
    <v>36</v>
    <v>mdp/vdpid/215</v>
  </rv>
  <rv s="0">
    <v>536870912</v>
    <v>Finland</v>
    <v>ceea53a9-734c-46c7-a9f7-185e7cf6826e</v>
    <v>en-US</v>
    <v>Map</v>
  </rv>
  <rv s="1">
    <fb>7.4857688131354697E-2</fb>
    <v>23</v>
  </rv>
  <rv s="1">
    <fb>338478.34</fb>
    <v>24</v>
  </rv>
  <rv s="1">
    <fb>25000</fb>
    <v>24</v>
  </rv>
  <rv s="1">
    <fb>8.6</fb>
    <v>25</v>
  </rv>
  <rv s="1">
    <fb>358</fb>
    <v>26</v>
  </rv>
  <rv s="0">
    <v>536870912</v>
    <v>Helsinki</v>
    <v>0aeca411-32eb-87fa-e67f-5c3dacc3532c</v>
    <v>en-US</v>
    <v>Map</v>
  </rv>
  <rv s="1">
    <fb>45870.502999999997</fb>
    <v>24</v>
  </rv>
  <rv s="1">
    <fb>112.331712088838</fb>
    <v>27</v>
  </rv>
  <rv s="1">
    <fb>1.0240939296342899E-2</fb>
    <v>23</v>
  </rv>
  <rv s="1">
    <fb>15249.989380230199</fb>
    <v>24</v>
  </rv>
  <rv s="1">
    <fb>1.41</fb>
    <v>25</v>
  </rv>
  <rv s="1">
    <fb>0.7310716988582151</fb>
    <v>23</v>
  </rv>
  <rv s="1">
    <fb>40.207982989952903</fb>
    <v>28</v>
  </rv>
  <rv s="1">
    <fb>1.45</fb>
    <v>29</v>
  </rv>
  <rv s="1">
    <fb>268761201364.70499</fb>
    <v>30</v>
  </rv>
  <rv s="1">
    <fb>1.0015464000000001</fb>
    <v>23</v>
  </rv>
  <rv s="1">
    <fb>0.88197829999999999</fb>
    <v>23</v>
  </rv>
  <rv s="2">
    <v>1</v>
    <v>21</v>
    <v>33</v>
    <v>7</v>
    <v>0</v>
    <v>Image of Finland</v>
  </rv>
  <rv s="1">
    <fb>1.4</fb>
    <v>28</v>
  </rv>
  <rv s="0">
    <v>805306368</v>
    <v>Alexander Stubb (President)</v>
    <v>8b3d7a61-5ae2-62d2-5b7d-6052bac2305a</v>
    <v>en-US</v>
    <v>Generic</v>
  </rv>
  <rv s="0">
    <v>805306368</v>
    <v>Petteri Orpo (Prime minister)</v>
    <v>f89fd370-e67c-1205-35bf-ef0bc79a5a2e</v>
    <v>en-US</v>
    <v>Generic</v>
  </rv>
  <rv s="3">
    <v>3</v>
  </rv>
  <rv s="4">
    <v>https://www.bing.com/search?q=finland&amp;form=skydnc</v>
    <v>Learn more on Bing</v>
  </rv>
  <rv s="1">
    <fb>81.734146341463401</fb>
    <v>28</v>
  </rv>
  <rv s="1">
    <fb>183765380000</fb>
    <v>30</v>
  </rv>
  <rv s="1">
    <fb>3</fb>
    <v>28</v>
  </rv>
  <rv s="3">
    <v>4</v>
  </rv>
  <rv s="1">
    <fb>0.19890897120000001</fb>
    <v>23</v>
  </rv>
  <rv s="1">
    <fb>3.8079999999999998</fb>
    <v>25</v>
  </rv>
  <rv s="1">
    <fb>5556880</fb>
    <v>24</v>
  </rv>
  <rv s="1">
    <fb>0.223</fb>
    <v>23</v>
  </rv>
  <rv s="1">
    <fb>0.22600000000000001</fb>
    <v>23</v>
  </rv>
  <rv s="1">
    <fb>0.36899999999999999</fb>
    <v>23</v>
  </rv>
  <rv s="1">
    <fb>3.7999999999999999E-2</fb>
    <v>23</v>
  </rv>
  <rv s="1">
    <fb>9.4E-2</fb>
    <v>23</v>
  </rv>
  <rv s="1">
    <fb>0.14000000000000001</fb>
    <v>23</v>
  </rv>
  <rv s="1">
    <fb>0.17399999999999999</fb>
    <v>23</v>
  </rv>
  <rv s="1">
    <fb>0.59081001281738299</fb>
    <v>23</v>
  </rv>
  <rv s="0">
    <v>536870912</v>
    <v>Southwest Finland</v>
    <v>36f656ca-0603-8487-ecd9-ad449dcc8d00</v>
    <v>en-US</v>
    <v>Map</v>
  </rv>
  <rv s="0">
    <v>536870912</v>
    <v>Uusimaa</v>
    <v>aeb26ea9-2089-3324-80d3-641f3baa97bc</v>
    <v>en-US</v>
    <v>Map</v>
  </rv>
  <rv s="0">
    <v>536870912</v>
    <v>Satakunta</v>
    <v>62dab655-b1ff-c539-4d43-b29a865d202d</v>
    <v>en-US</v>
    <v>Map</v>
  </rv>
  <rv s="0">
    <v>536870912</v>
    <v>Päijät-Häme</v>
    <v>a894d559-d5c1-2174-7d8c-5ce5194e4d8d</v>
    <v>en-US</v>
    <v>Map</v>
  </rv>
  <rv s="0">
    <v>536870912</v>
    <v>North Savo</v>
    <v>f4605db2-8131-4e30-6ff3-b26c4edcd3a5</v>
    <v>en-US</v>
    <v>Map</v>
  </rv>
  <rv s="0">
    <v>536870912</v>
    <v>North Ostrobothnia</v>
    <v>38a96244-d1b6-0cd2-0a5f-c4f71fdfb058</v>
    <v>en-US</v>
    <v>Map</v>
  </rv>
  <rv s="0">
    <v>536870912</v>
    <v>North Karelia</v>
    <v>8f782f0d-9789-3cf0-a6bd-73c64f46ad75</v>
    <v>en-US</v>
    <v>Map</v>
  </rv>
  <rv s="0">
    <v>536870912</v>
    <v>Ostrobothnia</v>
    <v>433576fc-e9eb-202e-bf37-ad7d25850cd2</v>
    <v>en-US</v>
    <v>Map</v>
  </rv>
  <rv s="0">
    <v>536870912</v>
    <v>Pirkanmaa</v>
    <v>efa83642-e73e-4c06-3b89-befa0538fef8</v>
    <v>en-US</v>
    <v>Map</v>
  </rv>
  <rv s="0">
    <v>536870912</v>
    <v>Lapland</v>
    <v>35688ab6-5a44-f256-ae52-9509c95e57c4</v>
    <v>en-US</v>
    <v>Map</v>
  </rv>
  <rv s="0">
    <v>536870912</v>
    <v>Kymenlaakso</v>
    <v>420f22d8-81a7-101d-bbbd-695a0d9c0254</v>
    <v>en-US</v>
    <v>Map</v>
  </rv>
  <rv s="0">
    <v>536870912</v>
    <v>Central Finland</v>
    <v>da7cb687-7e8e-9492-e8d7-971a6acd8591</v>
    <v>en-US</v>
    <v>Map</v>
  </rv>
  <rv s="0">
    <v>536870912</v>
    <v>Central Ostrobothnia</v>
    <v>2ea2271e-1e9b-9eb0-5c2e-1956c8acdec8</v>
    <v>en-US</v>
    <v>Map</v>
  </rv>
  <rv s="0">
    <v>536870912</v>
    <v>Kanta-Häme</v>
    <v>3da25e41-5c32-8c9a-b775-1144a7adb11b</v>
    <v>en-US</v>
    <v>Map</v>
  </rv>
  <rv s="0">
    <v>536870912</v>
    <v>Kainuu</v>
    <v>7528e56e-a1c3-7311-5e74-00b9ae5b6616</v>
    <v>en-US</v>
    <v>Map</v>
  </rv>
  <rv s="0">
    <v>536870912</v>
    <v>South Savo</v>
    <v>b907be48-40f4-42e2-8180-d6b9ecb7bbeb</v>
    <v>en-US</v>
    <v>Map</v>
  </rv>
  <rv s="0">
    <v>536870912</v>
    <v>South Ostrobothnia</v>
    <v>ee7c4f66-0eb6-edae-cd31-d52870ce057b</v>
    <v>en-US</v>
    <v>Map</v>
  </rv>
  <rv s="0">
    <v>536870912</v>
    <v>South Karelia</v>
    <v>0242e7c7-6306-3225-9d67-6224857383b8</v>
    <v>en-US</v>
    <v>Map</v>
  </rv>
  <rv s="0">
    <v>536870912</v>
    <v>Åland</v>
    <v>ab8a831d-0b71-1ead-44a6-e6abe024bb96</v>
    <v>en-US</v>
    <v>Map</v>
  </rv>
  <rv s="3">
    <v>5</v>
  </rv>
  <rv s="1">
    <fb>0.20839038093492801</fb>
    <v>23</v>
  </rv>
  <rv s="3">
    <v>6</v>
  </rv>
  <rv s="1">
    <fb>0.36599999999999999</fb>
    <v>23</v>
  </rv>
  <rv s="1">
    <fb>6.594999790191651E-2</fb>
    <v>31</v>
  </rv>
  <rv s="1">
    <fb>4716888</fb>
    <v>24</v>
  </rv>
  <rv s="6">
    <v>#VALUE!</v>
    <v>en-US</v>
    <v>ceea53a9-734c-46c7-a9f7-185e7cf6826e</v>
    <v>536870912</v>
    <v>1</v>
    <v>36</v>
    <v>37</v>
    <v>Finland</v>
    <v>19</v>
    <v>20</v>
    <v>Map</v>
    <v>21</v>
    <v>38</v>
    <v>FI</v>
    <v>39</v>
    <v>40</v>
    <v>41</v>
    <v>42</v>
    <v>43</v>
    <v>44</v>
    <v>45</v>
    <v>46</v>
    <v>47</v>
    <v>EUR</v>
    <v>Finland, officially the Republic of Finland, is a Nordic country in Northern Europe. It borders Sweden to the northwest, Norway to the north, and Russia to the east, with the Gulf of Bothnia to the west and the Gulf of Finland to the south, ...</v>
    <v>48</v>
    <v>49</v>
    <v>50</v>
    <v>51</v>
    <v>52</v>
    <v>53</v>
    <v>54</v>
    <v>55</v>
    <v>56</v>
    <v>57</v>
    <v>44</v>
    <v>60</v>
    <v>61</v>
    <v>62</v>
    <v>63</v>
    <v>64</v>
    <v>Finland</v>
    <v>Maamme</v>
    <v>65</v>
    <v>Suomen tasavalta</v>
    <v>66</v>
    <v>67</v>
    <v>68</v>
    <v>69</v>
    <v>70</v>
    <v>71</v>
    <v>72</v>
    <v>73</v>
    <v>74</v>
    <v>75</v>
    <v>76</v>
    <v>96</v>
    <v>97</v>
    <v>98</v>
    <v>99</v>
    <v>100</v>
    <v>Finland</v>
    <v>101</v>
    <v>mdp/vdpid/77</v>
  </rv>
  <rv s="0">
    <v>536870912</v>
    <v>Denmark</v>
    <v>95710a2f-c32d-4c03-bec0-7ff079db158d</v>
    <v>en-US</v>
    <v>Map</v>
  </rv>
  <rv s="1">
    <fb>0.62014765420338203</fb>
    <v>23</v>
  </rv>
  <rv s="1">
    <fb>42925.46</fb>
    <v>24</v>
  </rv>
  <rv s="1">
    <fb>15000</fb>
    <v>24</v>
  </rv>
  <rv s="1">
    <fb>10.6</fb>
    <v>25</v>
  </rv>
  <rv s="1">
    <fb>45</fb>
    <v>26</v>
  </rv>
  <rv s="0">
    <v>536870912</v>
    <v>Copenhagen</v>
    <v>8052664d-a70c-e1fa-c761-489d8c924b80</v>
    <v>en-US</v>
    <v>Map</v>
  </rv>
  <rv s="1">
    <fb>31785.556</fb>
    <v>24</v>
  </rv>
  <rv s="1">
    <fb>110.347290420498</fb>
    <v>27</v>
  </rv>
  <rv s="1">
    <fb>7.5813157251161901E-3</fb>
    <v>23</v>
  </rv>
  <rv s="1">
    <fb>5858.8015362874803</fb>
    <v>24</v>
  </rv>
  <rv s="1">
    <fb>1.73</fb>
    <v>25</v>
  </rv>
  <rv s="1">
    <fb>0.14699213400884101</fb>
    <v>23</v>
  </rv>
  <rv s="1">
    <fb>64.927089467566603</fb>
    <v>28</v>
  </rv>
  <rv s="1">
    <fb>1.55</fb>
    <v>29</v>
  </rv>
  <rv s="1">
    <fb>348078018463.90503</fb>
    <v>30</v>
  </rv>
  <rv s="1">
    <fb>1.0126809000000001</fb>
    <v>23</v>
  </rv>
  <rv s="1">
    <fb>0.8061602000000001</fb>
    <v>23</v>
  </rv>
  <rv s="2">
    <v>2</v>
    <v>21</v>
    <v>40</v>
    <v>7</v>
    <v>0</v>
    <v>Image of Denmark</v>
  </rv>
  <rv s="1">
    <fb>3.6</fb>
    <v>28</v>
  </rv>
  <rv s="0">
    <v>805306368</v>
    <v>Frederik X (Monarch)</v>
    <v>665fc785-58e1-6330-943b-e070a89f8231</v>
    <v>en-US</v>
    <v>Generic</v>
  </rv>
  <rv s="0">
    <v>805306368</v>
    <v>Mette Frederiksen (Prime minister)</v>
    <v>080235cf-4453-82c5-a952-a9e6000ac49b</v>
    <v>en-US</v>
    <v>Generic</v>
  </rv>
  <rv s="3">
    <v>7</v>
  </rv>
  <rv s="4">
    <v>https://www.bing.com/search?q=denmark&amp;form=skydnc</v>
    <v>Learn more on Bing</v>
  </rv>
  <rv s="1">
    <fb>80.953658536585394</fb>
    <v>28</v>
  </rv>
  <rv s="1">
    <fb>151349870000</fb>
    <v>30</v>
  </rv>
  <rv s="1">
    <fb>4</fb>
    <v>28</v>
  </rv>
  <rv s="3">
    <v>8</v>
  </rv>
  <rv s="1">
    <fb>0.13722792379999998</fb>
    <v>23</v>
  </rv>
  <rv s="1">
    <fb>4.0099</fb>
    <v>25</v>
  </rv>
  <rv s="1">
    <fb>5903037</fb>
    <v>24</v>
  </rv>
  <rv s="1">
    <fb>0.21899999999999997</fb>
    <v>23</v>
  </rv>
  <rv s="1">
    <fb>0.24</fb>
    <v>23</v>
  </rv>
  <rv s="1">
    <fb>0.38100000000000001</fb>
    <v>23</v>
  </rv>
  <rv s="1">
    <fb>3.7000000000000005E-2</fb>
    <v>23</v>
  </rv>
  <rv s="1">
    <fb>9.0999999999999998E-2</fb>
    <v>23</v>
  </rv>
  <rv s="1">
    <fb>0.13699999999999998</fb>
    <v>23</v>
  </rv>
  <rv s="1">
    <fb>0.17199999999999999</fb>
    <v>23</v>
  </rv>
  <rv s="1">
    <fb>0.62217998504638705</fb>
    <v>23</v>
  </rv>
  <rv s="0">
    <v>536870912</v>
    <v>Region of Southern Denmark</v>
    <v>2a8f2729-c9c7-0675-b9cf-c866bd52068a</v>
    <v>en-US</v>
    <v>Map</v>
  </rv>
  <rv s="0">
    <v>536870912</v>
    <v>Region Zealand</v>
    <v>34915c7b-bd4a-9bf2-32b8-e8dc2f40e373</v>
    <v>en-US</v>
    <v>Map</v>
  </rv>
  <rv s="0">
    <v>536870912</v>
    <v>North Jutland Region</v>
    <v>051568b1-127e-3d0e-1591-07491f1ab5a5</v>
    <v>en-US</v>
    <v>Map</v>
  </rv>
  <rv s="0">
    <v>536870912</v>
    <v>Central Denmark Region</v>
    <v>78bf590e-ce59-f821-ede9-ae2f548d476b</v>
    <v>en-US</v>
    <v>Map</v>
  </rv>
  <rv s="0">
    <v>536870912</v>
    <v>Capital Region of Denmark</v>
    <v>d04715be-1fef-ff73-393d-f12a6f24b6b4</v>
    <v>en-US</v>
    <v>Map</v>
  </rv>
  <rv s="3">
    <v>9</v>
  </rv>
  <rv s="1">
    <fb>0.32382317837334801</fb>
    <v>23</v>
  </rv>
  <rv s="3">
    <v>10</v>
  </rv>
  <rv s="1">
    <fb>0.23800000000000002</fb>
    <v>23</v>
  </rv>
  <rv s="1">
    <fb>4.9130001068115201E-2</fb>
    <v>31</v>
  </rv>
  <rv s="1">
    <fb>5119978</fb>
    <v>24</v>
  </rv>
  <rv s="6">
    <v>#VALUE!</v>
    <v>en-US</v>
    <v>95710a2f-c32d-4c03-bec0-7ff079db158d</v>
    <v>536870912</v>
    <v>1</v>
    <v>43</v>
    <v>37</v>
    <v>Denmark</v>
    <v>19</v>
    <v>20</v>
    <v>Map</v>
    <v>21</v>
    <v>38</v>
    <v>DK</v>
    <v>104</v>
    <v>105</v>
    <v>106</v>
    <v>107</v>
    <v>108</v>
    <v>109</v>
    <v>110</v>
    <v>111</v>
    <v>112</v>
    <v>DKK</v>
    <v>Denmark is a Nordic country in Northern Europe. It is the metropole and most populous constituent of the Kingdom of Denmark, also known as the Danish Realm, a constitutionally unitary state that includes the autonomous territories of the Faroe ...</v>
    <v>113</v>
    <v>114</v>
    <v>115</v>
    <v>116</v>
    <v>117</v>
    <v>118</v>
    <v>119</v>
    <v>120</v>
    <v>121</v>
    <v>122</v>
    <v>109</v>
    <v>125</v>
    <v>126</v>
    <v>127</v>
    <v>128</v>
    <v>129</v>
    <v>Denmark</v>
    <v>Der er et yndigt land</v>
    <v>130</v>
    <v>Kongeriget Danmark</v>
    <v>131</v>
    <v>132</v>
    <v>133</v>
    <v>134</v>
    <v>135</v>
    <v>136</v>
    <v>137</v>
    <v>138</v>
    <v>139</v>
    <v>140</v>
    <v>141</v>
    <v>147</v>
    <v>148</v>
    <v>149</v>
    <v>150</v>
    <v>151</v>
    <v>Denmark</v>
    <v>152</v>
    <v>mdp/vdpid/61</v>
  </rv>
  <rv s="0">
    <v>536870912</v>
    <v>Germany</v>
    <v>75c62d8e-1449-4e4d-b188-d9e88f878dd9</v>
    <v>en-US</v>
    <v>Map</v>
  </rv>
  <rv s="1">
    <fb>0.47678612319670299</fb>
    <v>23</v>
  </rv>
  <rv s="1">
    <fb>357587.77</fb>
    <v>24</v>
  </rv>
  <rv s="1">
    <fb>180000</fb>
    <v>24</v>
  </rv>
  <rv s="1">
    <fb>9.5</fb>
    <v>25</v>
  </rv>
  <rv s="1">
    <fb>49</fb>
    <v>26</v>
  </rv>
  <rv s="0">
    <v>536870912</v>
    <v>Berlin</v>
    <v>42784943-7c23-7672-5527-06f89b965cdf</v>
    <v>en-US</v>
    <v>Map</v>
  </rv>
  <rv s="1">
    <fb>727972.84</fb>
    <v>24</v>
  </rv>
  <rv s="1">
    <fb>112.854887342124</fb>
    <v>27</v>
  </rv>
  <rv s="1">
    <fb>1.4456670146976E-2</fb>
    <v>23</v>
  </rv>
  <rv s="1">
    <fb>7035.4829747167596</fb>
    <v>24</v>
  </rv>
  <rv s="1">
    <fb>1.56</fb>
    <v>25</v>
  </rv>
  <rv s="1">
    <fb>0.326912067781085</fb>
    <v>23</v>
  </rv>
  <rv s="1">
    <fb>78.862551056754995</fb>
    <v>28</v>
  </rv>
  <rv s="1">
    <fb>1.39</fb>
    <v>29</v>
  </rv>
  <rv s="1">
    <fb>3845630030823.52</fb>
    <v>30</v>
  </rv>
  <rv s="1">
    <fb>1.0402236</fb>
    <v>23</v>
  </rv>
  <rv s="1">
    <fb>0.70246649999999999</fb>
    <v>23</v>
  </rv>
  <rv s="2">
    <v>3</v>
    <v>21</v>
    <v>45</v>
    <v>7</v>
    <v>0</v>
    <v>Image of Germany</v>
  </rv>
  <rv s="1">
    <fb>3.1</fb>
    <v>28</v>
  </rv>
  <rv s="0">
    <v>805306368</v>
    <v>Frank-Walter Steinmeier (President)</v>
    <v>a6d595f9-116c-57de-2b35-48e9bde9f83d</v>
    <v>en-US</v>
    <v>Generic</v>
  </rv>
  <rv s="0">
    <v>805306368</v>
    <v>Olaf Scholz (Chancellor)</v>
    <v>d327207b-5560-1fae-17a8-4bc95203ea8e</v>
    <v>en-US</v>
    <v>Generic</v>
  </rv>
  <rv s="3">
    <v>11</v>
  </rv>
  <rv s="4">
    <v>https://www.bing.com/search?q=germany&amp;form=skydnc</v>
    <v>Learn more on Bing</v>
  </rv>
  <rv s="1">
    <fb>80.892682926829295</fb>
    <v>28</v>
  </rv>
  <rv s="1">
    <fb>2098173930000</fb>
    <v>30</v>
  </rv>
  <rv s="1">
    <fb>7</fb>
    <v>28</v>
  </rv>
  <rv s="1">
    <fb>9.99</fb>
    <v>29</v>
  </rv>
  <rv s="3">
    <v>12</v>
  </rv>
  <rv s="1">
    <fb>0.12528421940000001</fb>
    <v>23</v>
  </rv>
  <rv s="1">
    <fb>4.2488000000000001</fb>
    <v>25</v>
  </rv>
  <rv s="1">
    <fb>84079811</fb>
    <v>24</v>
  </rv>
  <rv s="1">
    <fb>0.22800000000000001</fb>
    <v>23</v>
  </rv>
  <rv s="1">
    <fb>0.24600000000000002</fb>
    <v>23</v>
  </rv>
  <rv s="1">
    <fb>0.39600000000000002</fb>
    <v>23</v>
  </rv>
  <rv s="1">
    <fb>2.8999999999999998E-2</fb>
    <v>23</v>
  </rv>
  <rv s="1">
    <fb>7.5999999999999998E-2</fb>
    <v>23</v>
  </rv>
  <rv s="1">
    <fb>0.128</fb>
    <v>23</v>
  </rv>
  <rv s="1">
    <fb>0.17100000000000001</fb>
    <v>23</v>
  </rv>
  <rv s="1">
    <fb>0.60811000823974604</fb>
    <v>23</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13</v>
  </rv>
  <rv s="1">
    <fb>0.11505903952014901</fb>
    <v>23</v>
  </rv>
  <rv s="3">
    <v>14</v>
  </rv>
  <rv s="1">
    <fb>0.48799999999999999</fb>
    <v>23</v>
  </rv>
  <rv s="1">
    <fb>3.0429999828338602E-2</fb>
    <v>31</v>
  </rv>
  <rv s="1">
    <fb>64324835</fb>
    <v>24</v>
  </rv>
  <rv s="7">
    <v>#VALUE!</v>
    <v>en-US</v>
    <v>75c62d8e-1449-4e4d-b188-d9e88f878dd9</v>
    <v>536870912</v>
    <v>1</v>
    <v>48</v>
    <v>49</v>
    <v>Germany</v>
    <v>19</v>
    <v>20</v>
    <v>Map</v>
    <v>21</v>
    <v>50</v>
    <v>DE</v>
    <v>155</v>
    <v>156</v>
    <v>157</v>
    <v>158</v>
    <v>159</v>
    <v>160</v>
    <v>161</v>
    <v>162</v>
    <v>163</v>
    <v>EUR</v>
    <v>Germany, officially the Federal Republic of Germany, is a country in Central Europe. It lies between the Baltic and North Sea to the north and the Alps to the south. Its sixteen constituent states have a total population of over 82 million in an ...</v>
    <v>164</v>
    <v>165</v>
    <v>166</v>
    <v>167</v>
    <v>168</v>
    <v>169</v>
    <v>170</v>
    <v>171</v>
    <v>172</v>
    <v>173</v>
    <v>160</v>
    <v>176</v>
    <v>177</v>
    <v>178</v>
    <v>179</v>
    <v>180</v>
    <v>181</v>
    <v>Germany</v>
    <v>National Anthem of Germany</v>
    <v>182</v>
    <v>Bundesrepublik Deutschland</v>
    <v>183</v>
    <v>184</v>
    <v>185</v>
    <v>186</v>
    <v>187</v>
    <v>188</v>
    <v>189</v>
    <v>190</v>
    <v>191</v>
    <v>192</v>
    <v>193</v>
    <v>208</v>
    <v>209</v>
    <v>210</v>
    <v>211</v>
    <v>212</v>
    <v>Germany</v>
    <v>213</v>
    <v>mdp/vdpid/94</v>
  </rv>
  <rv s="0">
    <v>536870912</v>
    <v>Netherlands</v>
    <v>bf5c1a4b-df0b-09dc-dce0-e3fb0c898dd3</v>
    <v>en-US</v>
    <v>Map</v>
  </rv>
  <rv s="1">
    <fb>0.53309587414663095</fb>
    <v>23</v>
  </rv>
  <rv s="1">
    <fb>37378</fb>
    <v>24</v>
  </rv>
  <rv s="1">
    <fb>41000</fb>
    <v>24</v>
  </rv>
  <rv s="1">
    <fb>9.6999999999999993</fb>
    <v>25</v>
  </rv>
  <rv s="1">
    <fb>31</fb>
    <v>26</v>
  </rv>
  <rv s="0">
    <v>536870912</v>
    <v>Amsterdam</v>
    <v>0b840501-8599-9528-5b22-13589caf205a</v>
    <v>en-US</v>
    <v>Map</v>
  </rv>
  <rv s="1">
    <fb>170779.524</fb>
    <v>24</v>
  </rv>
  <rv s="1">
    <fb>115.907994941178</fb>
    <v>27</v>
  </rv>
  <rv s="1">
    <fb>2.6336991024959299E-2</fb>
    <v>23</v>
  </rv>
  <rv s="1">
    <fb>6712.7747582450002</fb>
    <v>24</v>
  </rv>
  <rv s="1">
    <fb>1.59</fb>
    <v>25</v>
  </rv>
  <rv s="1">
    <fb>0.11178391395177099</fb>
    <v>23</v>
  </rv>
  <rv s="1">
    <fb>93.461004609605595</fb>
    <v>28</v>
  </rv>
  <rv s="1">
    <fb>1.68</fb>
    <v>29</v>
  </rv>
  <rv s="1">
    <fb>909070395160.78296</fb>
    <v>30</v>
  </rv>
  <rv s="1">
    <fb>1.0422962</fb>
    <v>23</v>
  </rv>
  <rv s="1">
    <fb>0.84980450000000007</fb>
    <v>23</v>
  </rv>
  <rv s="2">
    <v>4</v>
    <v>21</v>
    <v>52</v>
    <v>7</v>
    <v>0</v>
    <v>Image of Netherlands</v>
  </rv>
  <rv s="1">
    <fb>3.3</fb>
    <v>28</v>
  </rv>
  <rv s="0">
    <v>805306368</v>
    <v>Willem-Alexander of the Netherlands (Monarch)</v>
    <v>70912573-f10f-4d1d-a8f8-220566451e74</v>
    <v>en-US</v>
    <v>Generic</v>
  </rv>
  <rv s="0">
    <v>805306368</v>
    <v>Dick Schoof (Prime minister)</v>
    <v>f233de31-7c15-bae6-4524-fea7e2b4af68</v>
    <v>en-US</v>
    <v>Generic</v>
  </rv>
  <rv s="3">
    <v>15</v>
  </rv>
  <rv s="4">
    <v>https://www.bing.com/search?q=netherlands&amp;form=skydnc</v>
    <v>Learn more on Bing</v>
  </rv>
  <rv s="1">
    <fb>81.760975609756102</fb>
    <v>28</v>
  </rv>
  <rv s="1">
    <fb>1100105440292.49</fb>
    <v>30</v>
  </rv>
  <rv s="1">
    <fb>5</fb>
    <v>28</v>
  </rv>
  <rv s="1">
    <fb>10.29</fb>
    <v>29</v>
  </rv>
  <rv s="3">
    <v>16</v>
  </rv>
  <rv s="1">
    <fb>0.1225176999</fb>
    <v>23</v>
  </rv>
  <rv s="1">
    <fb>3.6053999999999999</fb>
    <v>25</v>
  </rv>
  <rv s="1">
    <fb>17942942</fb>
    <v>24</v>
  </rv>
  <rv s="1">
    <fb>0.23300000000000001</fb>
    <v>23</v>
  </rv>
  <rv s="1">
    <fb>0.376</fb>
    <v>23</v>
  </rv>
  <rv s="1">
    <fb>3.5000000000000003E-2</fb>
    <v>23</v>
  </rv>
  <rv s="1">
    <fb>8.8000000000000009E-2</fb>
    <v>23</v>
  </rv>
  <rv s="1">
    <fb>0.13800000000000001</fb>
    <v>23</v>
  </rv>
  <rv s="1">
    <fb>0.17499999999999999</fb>
    <v>23</v>
  </rv>
  <rv s="1">
    <fb>0.63619998931884802</fb>
    <v>23</v>
  </rv>
  <rv s="0">
    <v>536870912</v>
    <v>Groningen</v>
    <v>d523b02d-2f28-981e-9282-8f6cddd23d80</v>
    <v>en-US</v>
    <v>Map</v>
  </rv>
  <rv s="0">
    <v>536870912</v>
    <v>Friesland</v>
    <v>d3c60b92-e27c-cc6a-6ef5-f0937e506af0</v>
    <v>en-US</v>
    <v>Map</v>
  </rv>
  <rv s="0">
    <v>536870912</v>
    <v>Gelderland</v>
    <v>47e59e29-1b92-c09c-0310-bba63a79744b</v>
    <v>en-US</v>
    <v>Map</v>
  </rv>
  <rv s="0">
    <v>536870912</v>
    <v>South Holland</v>
    <v>a189b2b4-4c8d-e909-49ed-1b6f571a33c2</v>
    <v>en-US</v>
    <v>Map</v>
  </rv>
  <rv s="0">
    <v>536870912</v>
    <v>North Holland</v>
    <v>1cbd1d08-fab6-2da6-0edd-41aa626502c2</v>
    <v>en-US</v>
    <v>Map</v>
  </rv>
  <rv s="0">
    <v>536870912</v>
    <v>Overijssel</v>
    <v>c80fa63b-8b0d-7117-09f7-f3b063ba8e8c</v>
    <v>en-US</v>
    <v>Map</v>
  </rv>
  <rv s="0">
    <v>536870912</v>
    <v>North Brabant</v>
    <v>67287e9d-748b-ece4-4770-99ec69c94b1a</v>
    <v>en-US</v>
    <v>Map</v>
  </rv>
  <rv s="0">
    <v>536870912</v>
    <v>Limburg</v>
    <v>ba5627ab-eb52-6b56-c39c-399bd1e23825</v>
    <v>en-US</v>
    <v>Map</v>
  </rv>
  <rv s="0">
    <v>536870912</v>
    <v>Flevoland</v>
    <v>994d48a1-a44d-0664-1089-99ddd4d7e63d</v>
    <v>en-US</v>
    <v>Map</v>
  </rv>
  <rv s="0">
    <v>536870912</v>
    <v>Zeeland</v>
    <v>b07124fd-c9f8-1712-1bd3-030b62afdd3d</v>
    <v>en-US</v>
    <v>Map</v>
  </rv>
  <rv s="0">
    <v>536870912</v>
    <v>Drenthe</v>
    <v>598e815b-602f-15c5-256e-a36860ffc830</v>
    <v>en-US</v>
    <v>Map</v>
  </rv>
  <rv s="0">
    <v>536870912</v>
    <v>Utrecht</v>
    <v>555963f7-e818-0e35-b5c8-1a97c8e78ed7</v>
    <v>en-US</v>
    <v>Map</v>
  </rv>
  <rv s="0">
    <v>536870912</v>
    <v>Bonaire</v>
    <v>07f27f8a-d073-328d-927f-a0db18eedf7c</v>
    <v>en-US</v>
    <v>Map</v>
  </rv>
  <rv s="0">
    <v>536870912</v>
    <v>Sint Eustatius</v>
    <v>bd1174e8-c3f5-aee0-f4bd-67475d9dfe98</v>
    <v>en-US</v>
    <v>Map</v>
  </rv>
  <rv s="3">
    <v>17</v>
  </rv>
  <rv s="1">
    <fb>0.230359193787393</fb>
    <v>23</v>
  </rv>
  <rv s="3">
    <v>18</v>
  </rv>
  <rv s="1">
    <fb>0.41200000000000003</fb>
    <v>23</v>
  </rv>
  <rv s="1">
    <fb>3.1960000991821301E-2</fb>
    <v>31</v>
  </rv>
  <rv s="1">
    <fb>15924729</fb>
    <v>24</v>
  </rv>
  <rv s="7">
    <v>#VALUE!</v>
    <v>en-US</v>
    <v>bf5c1a4b-df0b-09dc-dce0-e3fb0c898dd3</v>
    <v>536870912</v>
    <v>1</v>
    <v>55</v>
    <v>49</v>
    <v>Netherlands</v>
    <v>19</v>
    <v>20</v>
    <v>Map</v>
    <v>21</v>
    <v>56</v>
    <v>NL</v>
    <v>216</v>
    <v>217</v>
    <v>218</v>
    <v>219</v>
    <v>220</v>
    <v>221</v>
    <v>222</v>
    <v>223</v>
    <v>224</v>
    <v>EUR</v>
    <v>The Netherlands, informally Holland, is a country in Northwestern Europe, with overseas territories in the Caribbean. It is the largest of the four constituent countries of the Kingdom of the Netherlands. The Netherlands consists of twelve ...</v>
    <v>225</v>
    <v>226</v>
    <v>227</v>
    <v>228</v>
    <v>229</v>
    <v>230</v>
    <v>231</v>
    <v>232</v>
    <v>233</v>
    <v>234</v>
    <v>221</v>
    <v>237</v>
    <v>238</v>
    <v>239</v>
    <v>240</v>
    <v>241</v>
    <v>242</v>
    <v>Netherlands</v>
    <v>Wilhelmus</v>
    <v>243</v>
    <v>Nederland</v>
    <v>244</v>
    <v>245</v>
    <v>246</v>
    <v>69</v>
    <v>247</v>
    <v>248</v>
    <v>249</v>
    <v>250</v>
    <v>251</v>
    <v>252</v>
    <v>253</v>
    <v>268</v>
    <v>269</v>
    <v>270</v>
    <v>271</v>
    <v>272</v>
    <v>Netherlands</v>
    <v>273</v>
    <v>mdp/vdpid/176</v>
  </rv>
  <rv s="0">
    <v>536870912</v>
    <v>Switzerland</v>
    <v>c10c98b9-afcd-84bf-c5c8-4220fc76a2e3</v>
    <v>en-US</v>
    <v>Map</v>
  </rv>
  <rv s="1">
    <fb>0.38363446027908404</fb>
    <v>23</v>
  </rv>
  <rv s="1">
    <fb>41285</fb>
    <v>24</v>
  </rv>
  <rv s="1">
    <fb>21000</fb>
    <v>24</v>
  </rv>
  <rv s="1">
    <fb>10</fb>
    <v>25</v>
  </rv>
  <rv s="1">
    <fb>41</fb>
    <v>26</v>
  </rv>
  <rv s="0">
    <v>536870912</v>
    <v>Bern</v>
    <v>15dda629-8f09-9c82-b064-7a7e8e84c804</v>
    <v>en-US</v>
    <v>Map</v>
  </rv>
  <rv s="1">
    <fb>34477.133999999998</fb>
    <v>24</v>
  </rv>
  <rv s="1">
    <fb>99.546913020227805</fb>
    <v>27</v>
  </rv>
  <rv s="1">
    <fb>3.6291600452038396E-3</fb>
    <v>23</v>
  </rv>
  <rv s="1">
    <fb>7520.1660249450197</fb>
    <v>24</v>
  </rv>
  <rv s="1">
    <fb>1.52</fb>
    <v>25</v>
  </rv>
  <rv s="1">
    <fb>0.318301452005265</fb>
    <v>23</v>
  </rv>
  <rv s="1">
    <fb>50.168225480798597</fb>
    <v>28</v>
  </rv>
  <rv s="1">
    <fb>703082435360.11694</fb>
    <v>30</v>
  </rv>
  <rv s="1">
    <fb>1.0519068</fb>
    <v>23</v>
  </rv>
  <rv s="1">
    <fb>0.59562990000000005</fb>
    <v>23</v>
  </rv>
  <rv s="2">
    <v>5</v>
    <v>21</v>
    <v>58</v>
    <v>7</v>
    <v>0</v>
    <v>Image of Switzerland</v>
  </rv>
  <rv s="1">
    <fb>3.7</fb>
    <v>28</v>
  </rv>
  <rv s="0">
    <v>536870912</v>
    <v>Zurich</v>
    <v>db19e556-240e-d241-ad76-1bf238372a7f</v>
    <v>en-US</v>
    <v>Map</v>
  </rv>
  <rv s="0">
    <v>805306368</v>
    <v>Karin Keller-Sutter (Federal Council)</v>
    <v>00e54934-2464-4876-b9e0-0f45711e610b</v>
    <v>en-US</v>
    <v>Generic</v>
  </rv>
  <rv s="0">
    <v>805306368</v>
    <v>Guy Parmelin (Federal Council)</v>
    <v>1698eb42-72aa-6c9b-26ff-ed678962e2b0</v>
    <v>en-US</v>
    <v>Generic</v>
  </rv>
  <rv s="0">
    <v>805306368</v>
    <v>Ignazio Cassis (Federal Council)</v>
    <v>dacdb4e9-4344-ec7d-0faa-307f1e081e21</v>
    <v>en-US</v>
    <v>Generic</v>
  </rv>
  <rv s="0">
    <v>805306368</v>
    <v>Viola Amherd (Federal Council)</v>
    <v>f6fb052a-7df3-5ad8-30ba-ca10ed100863</v>
    <v>en-US</v>
    <v>Generic</v>
  </rv>
  <rv s="0">
    <v>805306368</v>
    <v>Albert Rösti (Federal Council)</v>
    <v>c24073af-1953-d773-7d55-965da760c77f</v>
    <v>en-US</v>
    <v>Generic</v>
  </rv>
  <rv s="0">
    <v>805306368</v>
    <v>Élisabeth Baume-Schneider (Federal Council)</v>
    <v>771e919e-ed9d-33ac-50e8-cc2baac2edc7</v>
    <v>en-US</v>
    <v>Generic</v>
  </rv>
  <rv s="0">
    <v>805306368</v>
    <v>Beat Jans (Federal Council)</v>
    <v>976a6bb0-3cfe-d924-7ec7-3d5a162210e1</v>
    <v>en-US</v>
    <v>Generic</v>
  </rv>
  <rv s="3">
    <v>19</v>
  </rv>
  <rv s="4">
    <v>https://www.bing.com/search?q=switzerland&amp;form=skydnc</v>
    <v>Learn more on Bing</v>
  </rv>
  <rv s="1">
    <fb>83.551219512195104</fb>
    <v>28</v>
  </rv>
  <rv s="1">
    <fb>1834453260000</fb>
    <v>30</v>
  </rv>
  <rv s="3">
    <v>20</v>
  </rv>
  <rv s="1">
    <fb>0.28345719829999999</fb>
    <v>23</v>
  </rv>
  <rv s="1">
    <fb>4.2957000000000001</fb>
    <v>25</v>
  </rv>
  <rv s="1">
    <fb>8769741</fb>
    <v>24</v>
  </rv>
  <rv s="1">
    <fb>0.22399999999999998</fb>
    <v>23</v>
  </rv>
  <rv s="1">
    <fb>0.255</fb>
    <v>23</v>
  </rv>
  <rv s="1">
    <fb>0.40600000000000003</fb>
    <v>23</v>
  </rv>
  <rv s="1">
    <fb>3.1E-2</fb>
    <v>23</v>
  </rv>
  <rv s="1">
    <fb>7.6999999999999999E-2</fb>
    <v>23</v>
  </rv>
  <rv s="1">
    <fb>0.125</fb>
    <v>23</v>
  </rv>
  <rv s="1">
    <fb>0.16699999999999998</fb>
    <v>23</v>
  </rv>
  <rv s="1">
    <fb>0.68252998352050798</fb>
    <v>23</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Ticino</v>
    <v>b6c6799b-da2f-f3c7-c738-32ae5b148d64</v>
    <v>en-US</v>
    <v>Map</v>
  </rv>
  <rv s="0">
    <v>536870912</v>
    <v>Thurgau</v>
    <v>8065557e-7c96-3a5b-def2-3f06cf28b35d</v>
    <v>en-US</v>
    <v>Map</v>
  </rv>
  <rv s="0">
    <v>536870912</v>
    <v>Canton of Uri</v>
    <v>bd769763-fa18-cb72-13b9-1fc2356e69e2</v>
    <v>en-US</v>
    <v>Map</v>
  </rv>
  <rv s="0">
    <v>536870912</v>
    <v>Valais</v>
    <v>8f4a9c7f-1eaf-8f68-e219-aa3807fe0383</v>
    <v>en-US</v>
    <v>Map</v>
  </rv>
  <rv s="0">
    <v>536870912</v>
    <v>Vaud</v>
    <v>a705603f-d616-d617-8e28-389ba87a66fc</v>
    <v>en-US</v>
    <v>Map</v>
  </rv>
  <rv s="0">
    <v>536870912</v>
    <v>Canton of Zug</v>
    <v>e87417bb-ca41-7e6d-69d0-7a8484553a9d</v>
    <v>en-US</v>
    <v>Map</v>
  </rv>
  <rv s="0">
    <v>536870912</v>
    <v>Canton of Zurich</v>
    <v>91f44f19-7d2e-687e-1899-8b1d22d4a46b</v>
    <v>en-US</v>
    <v>Map</v>
  </rv>
  <rv s="3">
    <v>21</v>
  </rv>
  <rv s="1">
    <fb>0.10080933835403399</fb>
    <v>23</v>
  </rv>
  <rv s="1">
    <fb>0.28800000000000003</fb>
    <v>23</v>
  </rv>
  <rv s="1">
    <fb>4.5809998512268101E-2</fb>
    <v>31</v>
  </rv>
  <rv s="1">
    <fb>6332428</fb>
    <v>24</v>
  </rv>
  <rv s="6">
    <v>#VALUE!</v>
    <v>en-US</v>
    <v>c10c98b9-afcd-84bf-c5c8-4220fc76a2e3</v>
    <v>536870912</v>
    <v>1</v>
    <v>61</v>
    <v>37</v>
    <v>Switzerland</v>
    <v>19</v>
    <v>20</v>
    <v>Map</v>
    <v>21</v>
    <v>62</v>
    <v>CH</v>
    <v>276</v>
    <v>277</v>
    <v>278</v>
    <v>279</v>
    <v>280</v>
    <v>281</v>
    <v>282</v>
    <v>283</v>
    <v>284</v>
    <v>CHF</v>
    <v>Switzerland, officially the Swiss Confederation, is a landlocked country located in west-central Europe. It is bordered by Italy to the south, France to the west, Germany to the north, and Austria and Liechtenstein to the east. Switzerland is ...</v>
    <v>285</v>
    <v>286</v>
    <v>287</v>
    <v>288</v>
    <v>52</v>
    <v>289</v>
    <v>290</v>
    <v>291</v>
    <v>292</v>
    <v>293</v>
    <v>294</v>
    <v>302</v>
    <v>303</v>
    <v>304</v>
    <v>305</v>
    <v>241</v>
    <v>Switzerland</v>
    <v>Swiss Psalm</v>
    <v>306</v>
    <v>Confoederatio Helvetica</v>
    <v>307</v>
    <v>308</v>
    <v>309</v>
    <v>310</v>
    <v>311</v>
    <v>312</v>
    <v>313</v>
    <v>314</v>
    <v>315</v>
    <v>316</v>
    <v>317</v>
    <v>343</v>
    <v>344</v>
    <v>149</v>
    <v>345</v>
    <v>346</v>
    <v>Switzerland</v>
    <v>347</v>
    <v>mdp/vdpid/223</v>
  </rv>
  <rv s="0">
    <v>536870912</v>
    <v>Austria</v>
    <v>c3f78b59-5e8d-133a-d0e2-ff2e71c4a5d5</v>
    <v>en-US</v>
    <v>Map</v>
  </rv>
  <rv s="1">
    <fb>0.32356676139641499</fb>
    <v>23</v>
  </rv>
  <rv s="1">
    <fb>83878.990000000005</fb>
    <v>24</v>
  </rv>
  <rv s="1">
    <fb>43</fb>
    <v>26</v>
  </rv>
  <rv s="0">
    <v>536870912</v>
    <v>Vienna</v>
    <v>a844b6d2-ff6e-902b-d359-8f7db08f7bb9</v>
    <v>en-US</v>
    <v>Map</v>
  </rv>
  <rv s="1">
    <fb>61447.919000000002</fb>
    <v>24</v>
  </rv>
  <rv s="1">
    <fb>118.057979804947</fb>
    <v>27</v>
  </rv>
  <rv s="1">
    <fb>1.5308955342270201E-2</fb>
    <v>23</v>
  </rv>
  <rv s="1">
    <fb>8355.8419518213395</fb>
    <v>24</v>
  </rv>
  <rv s="1">
    <fb>1.47</fb>
    <v>25</v>
  </rv>
  <rv s="1">
    <fb>0.46905712836916402</fb>
    <v>23</v>
  </rv>
  <rv s="1">
    <fb>65.661821989472699</fb>
    <v>28</v>
  </rv>
  <rv s="1">
    <fb>1.2</fb>
    <v>29</v>
  </rv>
  <rv s="1">
    <fb>446314739528.46997</fb>
    <v>30</v>
  </rv>
  <rv s="1">
    <fb>1.0311315000000001</fb>
    <v>23</v>
  </rv>
  <rv s="1">
    <fb>0.85057140000000009</fb>
    <v>23</v>
  </rv>
  <rv s="2">
    <v>6</v>
    <v>21</v>
    <v>64</v>
    <v>7</v>
    <v>0</v>
    <v>Image of Austria</v>
  </rv>
  <rv s="1">
    <fb>2.9</fb>
    <v>28</v>
  </rv>
  <rv s="0">
    <v>805306368</v>
    <v>Alexander Van der Bellen (President)</v>
    <v>09a88c4e-ba78-3b88-7539-fedb6d48b4a2</v>
    <v>en-US</v>
    <v>Generic</v>
  </rv>
  <rv s="0">
    <v>805306368</v>
    <v>Alexander Schallenberg (Chancellor)</v>
    <v>6a2cc2d0-2c8f-3759-887b-96e073689083</v>
    <v>en-US</v>
    <v>Generic</v>
  </rv>
  <rv s="3">
    <v>22</v>
  </rv>
  <rv s="4">
    <v>https://www.bing.com/search?q=austria&amp;form=skydnc</v>
    <v>Learn more on Bing</v>
  </rv>
  <rv s="1">
    <fb>81.643902439024401</fb>
    <v>28</v>
  </rv>
  <rv s="1">
    <fb>133098220000</fb>
    <v>30</v>
  </rv>
  <rv s="3">
    <v>23</v>
  </rv>
  <rv s="1">
    <fb>0.179240277</fb>
    <v>23</v>
  </rv>
  <rv s="1">
    <fb>5.1696999999999997</fb>
    <v>25</v>
  </rv>
  <rv s="1">
    <fb>9042528</fb>
    <v>24</v>
  </rv>
  <rv s="1">
    <fb>0.23100000000000001</fb>
    <v>23</v>
  </rv>
  <rv s="1">
    <fb>0.23</fb>
    <v>23</v>
  </rv>
  <rv s="1">
    <fb>0.37799999999999995</fb>
    <v>23</v>
  </rv>
  <rv s="1">
    <fb>0.03</fb>
    <v>23</v>
  </rv>
  <rv s="1">
    <fb>0.08</fb>
    <v>23</v>
  </rv>
  <rv s="1">
    <fb>0.13300000000000001</fb>
    <v>23</v>
  </rv>
  <rv s="1">
    <fb>0.17800000000000002</fb>
    <v>23</v>
  </rv>
  <rv s="1">
    <fb>0.60683998107910198</fb>
    <v>23</v>
  </rv>
  <rv s="0">
    <v>536870912</v>
    <v>Burgenland</v>
    <v>20b1c17e-6204-a0df-6047-2725dec16761</v>
    <v>en-US</v>
    <v>Map</v>
  </rv>
  <rv s="0">
    <v>536870912</v>
    <v>Carinthia</v>
    <v>5e37573b-7455-bff5-b6e2-1efd0b0d6059</v>
    <v>en-US</v>
    <v>Map</v>
  </rv>
  <rv s="0">
    <v>536870912</v>
    <v>Lower Austria</v>
    <v>4dcd6132-5fe3-19ce-a37c-ff75732178e2</v>
    <v>en-US</v>
    <v>Map</v>
  </rv>
  <rv s="0">
    <v>536870912</v>
    <v>Upper Austria</v>
    <v>5eda3d8d-2623-8c5c-71b9-98e76b245f37</v>
    <v>en-US</v>
    <v>Map</v>
  </rv>
  <rv s="0">
    <v>536870912</v>
    <v>Salzburg</v>
    <v>f1e6feb1-ca38-e293-2657-06a535e7d8ed</v>
    <v>en-US</v>
    <v>Map</v>
  </rv>
  <rv s="0">
    <v>536870912</v>
    <v>Styria</v>
    <v>27e5c768-8121-a58a-3641-f4576289d790</v>
    <v>en-US</v>
    <v>Map</v>
  </rv>
  <rv s="0">
    <v>536870912</v>
    <v>Tyrol</v>
    <v>bbfb1e8f-7c58-8f12-9249-9ff4d210f1d6</v>
    <v>en-US</v>
    <v>Map</v>
  </rv>
  <rv s="0">
    <v>536870912</v>
    <v>Vorarlberg</v>
    <v>515e6b8f-2ef0-2ac9-184c-2834f6770193</v>
    <v>en-US</v>
    <v>Map</v>
  </rv>
  <rv s="3">
    <v>24</v>
  </rv>
  <rv s="1">
    <fb>0.25405547466329398</fb>
    <v>23</v>
  </rv>
  <rv s="1">
    <fb>0.51400000000000001</fb>
    <v>23</v>
  </rv>
  <rv s="1">
    <fb>4.6739997863769499E-2</fb>
    <v>31</v>
  </rv>
  <rv s="1">
    <fb>5194416</fb>
    <v>24</v>
  </rv>
  <rv s="6">
    <v>#VALUE!</v>
    <v>en-US</v>
    <v>c3f78b59-5e8d-133a-d0e2-ff2e71c4a5d5</v>
    <v>536870912</v>
    <v>1</v>
    <v>67</v>
    <v>37</v>
    <v>Austria</v>
    <v>19</v>
    <v>20</v>
    <v>Map</v>
    <v>21</v>
    <v>62</v>
    <v>AT</v>
    <v>350</v>
    <v>351</v>
    <v>278</v>
    <v>219</v>
    <v>352</v>
    <v>353</v>
    <v>354</v>
    <v>355</v>
    <v>356</v>
    <v>EUR</v>
    <v>Austria, formally the Republic of Austria, is a landlocked country in Central Europe, lying in the Eastern Alps. It is a federation of nine states, of which the capital Vienna is the most populous city and state. Austria is bordered by Germany ...</v>
    <v>357</v>
    <v>358</v>
    <v>359</v>
    <v>360</v>
    <v>361</v>
    <v>362</v>
    <v>363</v>
    <v>364</v>
    <v>365</v>
    <v>366</v>
    <v>353</v>
    <v>369</v>
    <v>370</v>
    <v>371</v>
    <v>372</v>
    <v>241</v>
    <v>Austria</v>
    <v>National anthem of Austria</v>
    <v>373</v>
    <v>Österreich</v>
    <v>374</v>
    <v>375</v>
    <v>376</v>
    <v>377</v>
    <v>378</v>
    <v>379</v>
    <v>380</v>
    <v>381</v>
    <v>382</v>
    <v>383</v>
    <v>384</v>
    <v>393</v>
    <v>394</v>
    <v>149</v>
    <v>395</v>
    <v>396</v>
    <v>Austria</v>
    <v>397</v>
    <v>mdp/vdpid/14</v>
  </rv>
  <rv s="0">
    <v>536870912</v>
    <v>Belgium</v>
    <v>ac5bcc34-e1cd-2e76-9d31-fb1be1159a5e</v>
    <v>en-US</v>
    <v>Map</v>
  </rv>
  <rv s="1">
    <fb>0.44610305443465298</fb>
    <v>23</v>
  </rv>
  <rv s="1">
    <fb>30688</fb>
    <v>24</v>
  </rv>
  <rv s="1">
    <fb>32000</fb>
    <v>24</v>
  </rv>
  <rv s="1">
    <fb>10.3</fb>
    <v>25</v>
  </rv>
  <rv s="1">
    <fb>32</fb>
    <v>26</v>
  </rv>
  <rv s="0">
    <v>536870912</v>
    <v>City of Brussels</v>
    <v>95e13b04-adba-5f35-d2c5-f828990ca1fd</v>
    <v>en-US</v>
    <v>Map</v>
  </rv>
  <rv s="1">
    <fb>96889.474000000002</fb>
    <v>24</v>
  </rv>
  <rv s="1">
    <fb>117.11045718797099</fb>
    <v>27</v>
  </rv>
  <rv s="1">
    <fb>1.43681956996435E-2</fb>
    <v>23</v>
  </rv>
  <rv s="1">
    <fb>7709.1230778824702</fb>
    <v>24</v>
  </rv>
  <rv s="1">
    <fb>1.62</fb>
    <v>25</v>
  </rv>
  <rv s="1">
    <fb>0.22583884638555801</fb>
    <v>23</v>
  </rv>
  <rv s="1">
    <fb>75.870784353682396</fb>
    <v>28</v>
  </rv>
  <rv s="1">
    <fb>1.43</fb>
    <v>29</v>
  </rv>
  <rv s="1">
    <fb>529606710418.03802</fb>
    <v>30</v>
  </rv>
  <rv s="1">
    <fb>1.0390557</fb>
    <v>23</v>
  </rv>
  <rv s="1">
    <fb>0.79661730000000008</fb>
    <v>23</v>
  </rv>
  <rv s="2">
    <v>7</v>
    <v>21</v>
    <v>69</v>
    <v>7</v>
    <v>0</v>
    <v>Image of Belgium</v>
  </rv>
  <rv s="0">
    <v>536870912</v>
    <v>Brussels</v>
    <v>f77206fd-fe4f-6c8e-5588-1d0651b151ea</v>
    <v>en-US</v>
    <v>Map</v>
  </rv>
  <rv s="0">
    <v>805306368</v>
    <v>Philippe of Belgium (Monarch)</v>
    <v>a665fab7-fb7f-7057-7ae8-bfd895ec6e4d</v>
    <v>en-US</v>
    <v>Generic</v>
  </rv>
  <rv s="0">
    <v>805306368</v>
    <v>Bart De Wever (Prime minister)</v>
    <v>b612ad4e-f70e-98c6-7b14-c49f120304f0</v>
    <v>en-US</v>
    <v>Generic</v>
  </rv>
  <rv s="3">
    <v>25</v>
  </rv>
  <rv s="4">
    <v>https://www.bing.com/search?q=belgium&amp;form=skydnc</v>
    <v>Learn more on Bing</v>
  </rv>
  <rv s="1">
    <fb>81.595121951219497</fb>
    <v>28</v>
  </rv>
  <rv s="1">
    <fb>321093542983.70203</fb>
    <v>30</v>
  </rv>
  <rv s="1">
    <fb>10.31</fb>
    <v>29</v>
  </rv>
  <rv s="3">
    <v>26</v>
  </rv>
  <rv s="1">
    <fb>0.17567192210000002</fb>
    <v>23</v>
  </rv>
  <rv s="1">
    <fb>3.0709</fb>
    <v>25</v>
  </rv>
  <rv s="1">
    <fb>11669446</fb>
    <v>24</v>
  </rv>
  <rv s="1">
    <fb>0.22699999999999998</fb>
    <v>23</v>
  </rv>
  <rv s="1">
    <fb>0.36299999999999999</fb>
    <v>23</v>
  </rv>
  <rv s="1">
    <fb>3.3000000000000002E-2</fb>
    <v>23</v>
  </rv>
  <rv s="1">
    <fb>8.6999999999999994E-2</fb>
    <v>23</v>
  </rv>
  <rv s="1">
    <fb>0.14199999999999999</fb>
    <v>23</v>
  </rv>
  <rv s="1">
    <fb>0.18100000000000002</fb>
    <v>23</v>
  </rv>
  <rv s="1">
    <fb>0.53562000274658206</fb>
    <v>23</v>
  </rv>
  <rv s="0">
    <v>536870912</v>
    <v>Flemish Region</v>
    <v>f250b992-acb5-d7d5-db4f-47fb684176fd</v>
    <v>en-US</v>
    <v>Map</v>
  </rv>
  <rv s="0">
    <v>536870912</v>
    <v>Wallonia</v>
    <v>077dc74d-75df-1a0d-c05f-5dc9a9747925</v>
    <v>en-US</v>
    <v>Map</v>
  </rv>
  <rv s="3">
    <v>27</v>
  </rv>
  <rv s="1">
    <fb>0.23994106172459101</fb>
    <v>23</v>
  </rv>
  <rv s="3">
    <v>28</v>
  </rv>
  <rv s="1">
    <fb>0.55399999999999994</fb>
    <v>23</v>
  </rv>
  <rv s="1">
    <fb>5.5890002250671394E-2</fb>
    <v>31</v>
  </rv>
  <rv s="1">
    <fb>11259082</fb>
    <v>24</v>
  </rv>
  <rv s="7">
    <v>#VALUE!</v>
    <v>en-US</v>
    <v>ac5bcc34-e1cd-2e76-9d31-fb1be1159a5e</v>
    <v>536870912</v>
    <v>1</v>
    <v>72</v>
    <v>49</v>
    <v>Belgium</v>
    <v>19</v>
    <v>20</v>
    <v>Map</v>
    <v>21</v>
    <v>73</v>
    <v>BE</v>
    <v>400</v>
    <v>401</v>
    <v>402</v>
    <v>403</v>
    <v>404</v>
    <v>405</v>
    <v>406</v>
    <v>407</v>
    <v>408</v>
    <v>EUR</v>
    <v>Belgium, officially the Kingdom of Belgium, is a country in Northwestern Europe. Situated in a coastal lowland region known as the Low Countries, it is bordered by the Netherlands to the north, Germany to the east, Luxembourg to the southeast, ...</v>
    <v>409</v>
    <v>410</v>
    <v>411</v>
    <v>412</v>
    <v>413</v>
    <v>414</v>
    <v>415</v>
    <v>416</v>
    <v>417</v>
    <v>366</v>
    <v>418</v>
    <v>421</v>
    <v>422</v>
    <v>423</v>
    <v>424</v>
    <v>241</v>
    <v>425</v>
    <v>Belgium</v>
    <v>La Brabançonne</v>
    <v>426</v>
    <v>Königreich Belgien</v>
    <v>427</v>
    <v>428</v>
    <v>429</v>
    <v>430</v>
    <v>134</v>
    <v>431</v>
    <v>432</v>
    <v>433</v>
    <v>434</v>
    <v>435</v>
    <v>436</v>
    <v>439</v>
    <v>440</v>
    <v>441</v>
    <v>442</v>
    <v>443</v>
    <v>Belgium</v>
    <v>444</v>
    <v>mdp/vdpid/21</v>
  </rv>
  <rv s="0">
    <v>536870912</v>
    <v>Canada</v>
    <v>370ed614-32e1-4326-a356-dc0a7dd56aaa</v>
    <v>en-US</v>
    <v>Map</v>
  </rv>
  <rv s="1">
    <fb>6.8918382450780802E-2</fb>
    <v>23</v>
  </rv>
  <rv s="1">
    <fb>9984670</fb>
    <v>24</v>
  </rv>
  <rv s="1">
    <fb>72000</fb>
    <v>24</v>
  </rv>
  <rv s="1">
    <fb>10.1</fb>
    <v>25</v>
  </rv>
  <rv s="1">
    <fb>1</fb>
    <v>26</v>
  </rv>
  <rv s="0">
    <v>536870912</v>
    <v>Ottawa</v>
    <v>3f2544d2-4937-9101-2f53-621199e253e5</v>
    <v>en-US</v>
    <v>Map</v>
  </rv>
  <rv s="1">
    <fb>544894.19799999997</fb>
    <v>24</v>
  </rv>
  <rv s="1">
    <fb>116.75729822552999</fb>
    <v>27</v>
  </rv>
  <rv s="1">
    <fb>1.9492690241159599E-2</fb>
    <v>23</v>
  </rv>
  <rv s="1">
    <fb>15588.4871464315</fb>
    <v>24</v>
  </rv>
  <rv s="1">
    <fb>1.4987999999999999</fb>
    <v>25</v>
  </rv>
  <rv s="1">
    <fb>0.38161546668997998</fb>
    <v>23</v>
  </rv>
  <rv s="1">
    <fb>74.089062024805997</fb>
    <v>28</v>
  </rv>
  <rv s="1">
    <fb>0.81</fb>
    <v>29</v>
  </rv>
  <rv s="1">
    <fb>1736425629519.96</fb>
    <v>30</v>
  </rv>
  <rv s="1">
    <fb>1.0094368</fb>
    <v>23</v>
  </rv>
  <rv s="1">
    <fb>0.68922510000000003</fb>
    <v>23</v>
  </rv>
  <rv s="2">
    <v>8</v>
    <v>21</v>
    <v>75</v>
    <v>7</v>
    <v>0</v>
    <v>Image of Canada</v>
  </rv>
  <rv s="1">
    <fb>4.3</fb>
    <v>28</v>
  </rv>
  <rv s="0">
    <v>536870912</v>
    <v>Toronto</v>
    <v>e9c1d78f-effd-4cbf-af56-ce709763b200</v>
    <v>en-US</v>
    <v>Map</v>
  </rv>
  <rv s="0">
    <v>805306368</v>
    <v>Charles III (Monarch)</v>
    <v>afc6f6a9-5b55-9178-3e6f-2c8b6d16ee9c</v>
    <v>en-US</v>
    <v>Generic</v>
  </rv>
  <rv s="0">
    <v>805306368</v>
    <v>Justin Trudeau (Prime minister)</v>
    <v>d37aba31-28d1-b943-f0c6-dbddeb460528</v>
    <v>en-US</v>
    <v>Generic</v>
  </rv>
  <rv s="3">
    <v>29</v>
  </rv>
  <rv s="4">
    <v>https://www.bing.com/search?q=canada+country&amp;form=skydnc</v>
    <v>Learn more on Bing</v>
  </rv>
  <rv s="1">
    <fb>81.948780487804896</fb>
    <v>28</v>
  </rv>
  <rv s="1">
    <fb>1937902710000</fb>
    <v>30</v>
  </rv>
  <rv s="1">
    <fb>10</fb>
    <v>28</v>
  </rv>
  <rv s="1">
    <fb>9.51</fb>
    <v>29</v>
  </rv>
  <rv s="3">
    <v>30</v>
  </rv>
  <rv s="1">
    <fb>0.1458492763</fb>
    <v>23</v>
  </rv>
  <rv s="1">
    <fb>2.6101999999999999</fb>
    <v>25</v>
  </rv>
  <rv s="1">
    <fb>38929902</fb>
    <v>24</v>
  </rv>
  <rv s="1">
    <fb>0.251</fb>
    <v>23</v>
  </rv>
  <rv s="1">
    <fb>2.4E-2</fb>
    <v>23</v>
  </rv>
  <rv s="1">
    <fb>6.7000000000000004E-2</fb>
    <v>23</v>
  </rv>
  <rv s="1">
    <fb>0.124</fb>
    <v>23</v>
  </rv>
  <rv s="1">
    <fb>0.17</fb>
    <v>23</v>
  </rv>
  <rv s="1">
    <fb>0.65070999145507802</fb>
    <v>23</v>
  </rv>
  <rv s="0">
    <v>536870912</v>
    <v>Ontario</v>
    <v>070ad921-224a-9ed5-6fe1-8eab57b4b2e7</v>
    <v>en-US</v>
    <v>Map</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31</v>
  </rv>
  <rv s="1">
    <fb>0.12844017475747799</fb>
    <v>23</v>
  </rv>
  <rv s="3">
    <v>32</v>
  </rv>
  <rv s="1">
    <fb>0.245</fb>
    <v>23</v>
  </rv>
  <rv s="1">
    <fb>5.5640001296997095E-2</fb>
    <v>31</v>
  </rv>
  <rv s="1">
    <fb>30628482</fb>
    <v>24</v>
  </rv>
  <rv s="7">
    <v>#VALUE!</v>
    <v>en-US</v>
    <v>370ed614-32e1-4326-a356-dc0a7dd56aaa</v>
    <v>536870912</v>
    <v>1</v>
    <v>78</v>
    <v>49</v>
    <v>Canada</v>
    <v>19</v>
    <v>20</v>
    <v>Map</v>
    <v>21</v>
    <v>79</v>
    <v>CA</v>
    <v>447</v>
    <v>448</v>
    <v>449</v>
    <v>450</v>
    <v>451</v>
    <v>452</v>
    <v>453</v>
    <v>454</v>
    <v>455</v>
    <v>CAD</v>
    <v>Canada is a country in North America. Its ten provinces and three territories extend from the Atlantic Ocean to the Pacific Ocean and northward into the Arctic Ocean, making it the world's second-largest country by total area, with the world's ...</v>
    <v>456</v>
    <v>457</v>
    <v>458</v>
    <v>459</v>
    <v>460</v>
    <v>461</v>
    <v>462</v>
    <v>463</v>
    <v>464</v>
    <v>465</v>
    <v>466</v>
    <v>469</v>
    <v>470</v>
    <v>471</v>
    <v>472</v>
    <v>473</v>
    <v>474</v>
    <v>Canada</v>
    <v>O Canada</v>
    <v>475</v>
    <v>Canada</v>
    <v>476</v>
    <v>477</v>
    <v>478</v>
    <v>247</v>
    <v>479</v>
    <v>312</v>
    <v>480</v>
    <v>481</v>
    <v>482</v>
    <v>483</v>
    <v>484</v>
    <v>498</v>
    <v>499</v>
    <v>500</v>
    <v>501</v>
    <v>502</v>
    <v>Canada</v>
    <v>503</v>
    <v>mdp/vdpid/39</v>
  </rv>
  <rv s="0">
    <v>536870912</v>
    <v>Hong Kong</v>
    <v>304df1d5-38ee-e835-eb2a-554caba5c30e</v>
    <v>en-US</v>
    <v>Map</v>
  </rv>
  <rv s="1">
    <fb>4.7619047619047603E-2</fb>
    <v>23</v>
  </rv>
  <rv s="1">
    <fb>1105.69</fb>
    <v>24</v>
  </rv>
  <rv s="1">
    <fb>7.2</fb>
    <v>25</v>
  </rv>
  <rv s="1">
    <fb>852</fb>
    <v>26</v>
  </rv>
  <rv s="0">
    <v>536870912</v>
    <v>Victoria City, Hong Kong</v>
    <v>644c4679-89fe-6735-4bef-8faef0ed623b</v>
    <v>en-US</v>
    <v>Map</v>
  </rv>
  <rv s="1">
    <fb>43644.633999999998</fb>
    <v>24</v>
  </rv>
  <rv s="1">
    <fb>134.593052867475</fb>
    <v>27</v>
  </rv>
  <rv s="1">
    <fb>2.8649279875438E-2</fb>
    <v>23</v>
  </rv>
  <rv s="1">
    <fb>6083.2699356802004</fb>
    <v>24</v>
  </rv>
  <rv s="1">
    <fb>1.0720000000000001</fb>
    <v>25</v>
  </rv>
  <rv s="1">
    <fb>93.172881620063393</fb>
    <v>28</v>
  </rv>
  <rv s="1">
    <fb>1.86</fb>
    <v>29</v>
  </rv>
  <rv s="1">
    <fb>366029556273.05103</fb>
    <v>30</v>
  </rv>
  <rv s="1">
    <fb>1.0861767</fb>
    <v>23</v>
  </rv>
  <rv s="1">
    <fb>0.76922230000000003</fb>
    <v>23</v>
  </rv>
  <rv s="2">
    <v>9</v>
    <v>21</v>
    <v>81</v>
    <v>7</v>
    <v>0</v>
    <v>Image of Hong Kong</v>
  </rv>
  <rv s="0">
    <v>536870912</v>
    <v>Kowloon</v>
    <v>4cda8ccc-49df-e25d-4081-af247bd5d447</v>
    <v>en-US</v>
    <v>Map</v>
  </rv>
  <rv s="0">
    <v>805306368</v>
    <v>Andrew Cheung (Chief justice)</v>
    <v>36491eb6-74e3-798a-a69e-2ab92526ae1b</v>
    <v>en-US</v>
    <v>Generic</v>
  </rv>
  <rv s="3">
    <v>33</v>
  </rv>
  <rv s="4">
    <v>https://www.bing.com/search?q=hong+kong&amp;form=skydnc</v>
    <v>Learn more on Bing</v>
  </rv>
  <rv s="1">
    <fb>84.934146341463403</fb>
    <v>28</v>
  </rv>
  <rv s="1">
    <fb>4899234580000</fb>
    <v>30</v>
  </rv>
  <rv s="1">
    <fb>4.4400000000000004</fb>
    <v>29</v>
  </rv>
  <rv s="3">
    <v>34</v>
  </rv>
  <rv s="1">
    <fb>1.319</fb>
    <v>25</v>
  </rv>
  <rv s="1">
    <fb>7346100</fb>
    <v>24</v>
  </rv>
  <rv s="1">
    <fb>0.60073001861572306</fb>
    <v>23</v>
  </rv>
  <rv s="0">
    <v>536870912</v>
    <v>Islands District</v>
    <v>5bdf8194-b276-735c-ac74-e88355020236</v>
    <v>en-US</v>
    <v>Map</v>
  </rv>
  <rv s="0">
    <v>536870912</v>
    <v>Kwai Tsing District</v>
    <v>0e5adc30-bbc5-561d-0ea5-180def80cb8b</v>
    <v>en-US</v>
    <v>Map</v>
  </rv>
  <rv s="0">
    <v>536870912</v>
    <v>North District, Hong Kong</v>
    <v>185560c4-98cd-cc5d-6ac1-86042a480b7f</v>
    <v>en-US</v>
    <v>Map</v>
  </rv>
  <rv s="0">
    <v>536870912</v>
    <v>Sai Kung District</v>
    <v>0970bcac-02b0-1256-3a73-8384b3fb581a</v>
    <v>en-US</v>
    <v>Map</v>
  </rv>
  <rv s="0">
    <v>536870912</v>
    <v>Sha Tin District</v>
    <v>0bfe1f57-2536-4d8d-8937-5b1767c1bd64</v>
    <v>en-US</v>
    <v>Map</v>
  </rv>
  <rv s="0">
    <v>536870912</v>
    <v>Tsuen Wan District</v>
    <v>881f6332-17c3-31f0-5bbb-80a6e03a659b</v>
    <v>en-US</v>
    <v>Map</v>
  </rv>
  <rv s="0">
    <v>536870912</v>
    <v>Yuen Long District</v>
    <v>6dd23954-1c99-93ff-43e6-243e5e04dc16</v>
    <v>en-US</v>
    <v>Map</v>
  </rv>
  <rv s="0">
    <v>536870912</v>
    <v>Kwun Tong District</v>
    <v>ba2899cd-c851-4cab-1b1a-43d4e689e00e</v>
    <v>en-US</v>
    <v>Map</v>
  </rv>
  <rv s="0">
    <v>536870912</v>
    <v>Sham Shui Po District</v>
    <v>0269996a-7970-1bfb-7d58-c440478d9f91</v>
    <v>en-US</v>
    <v>Map</v>
  </rv>
  <rv s="0">
    <v>536870912</v>
    <v>Wong Tai Sin District</v>
    <v>391dbba1-d7b7-80ad-8690-57535114a00c</v>
    <v>en-US</v>
    <v>Map</v>
  </rv>
  <rv s="0">
    <v>536870912</v>
    <v>Yau Tsim Mong District</v>
    <v>951bea36-6539-b6a8-cd39-cea775856c83</v>
    <v>en-US</v>
    <v>Map</v>
  </rv>
  <rv s="0">
    <v>536870912</v>
    <v>Central and Western District</v>
    <v>9fb55a03-1ad3-b893-8fd0-33154c2b8d18</v>
    <v>en-US</v>
    <v>Map</v>
  </rv>
  <rv s="0">
    <v>536870912</v>
    <v>Eastern District, Hong Kong</v>
    <v>a9a6d632-df48-06db-02ed-74541bcfd3bd</v>
    <v>en-US</v>
    <v>Map</v>
  </rv>
  <rv s="0">
    <v>536870912</v>
    <v>Southern District, Hong Kong</v>
    <v>7d733cf9-b54b-c040-aeb7-2a4756a0df0c</v>
    <v>en-US</v>
    <v>Map</v>
  </rv>
  <rv s="0">
    <v>536870912</v>
    <v>Wan Chai District</v>
    <v>904dae61-da79-b31c-7ad0-caf5f96394bb</v>
    <v>en-US</v>
    <v>Map</v>
  </rv>
  <rv s="3">
    <v>35</v>
  </rv>
  <rv s="3">
    <v>36</v>
  </rv>
  <rv s="1">
    <fb>3.6289999485015899E-2</fb>
    <v>31</v>
  </rv>
  <rv s="1">
    <fb>7507400</fb>
    <v>24</v>
  </rv>
  <rv s="8">
    <v>#VALUE!</v>
    <v>en-US</v>
    <v>304df1d5-38ee-e835-eb2a-554caba5c30e</v>
    <v>536870912</v>
    <v>1</v>
    <v>84</v>
    <v>85</v>
    <v>Hong Kong</v>
    <v>19</v>
    <v>20</v>
    <v>Map</v>
    <v>21</v>
    <v>86</v>
    <v>HK</v>
    <v>506</v>
    <v>507</v>
    <v>508</v>
    <v>509</v>
    <v>510</v>
    <v>511</v>
    <v>512</v>
    <v>513</v>
    <v>HKD</v>
    <v>Hong Kong is a special administrative region of China. With 7.4 million residents of various nationalities in a 1,104-square-kilometre territory, Hong Kong is the fourth most densely populated region in the world.</v>
    <v>514</v>
    <v>515</v>
    <v>516</v>
    <v>517</v>
    <v>518</v>
    <v>519</v>
    <v>520</v>
    <v>521</v>
    <v>522</v>
    <v>524</v>
    <v>525</v>
    <v>526</v>
    <v>527</v>
    <v>528</v>
    <v>Hong Kong</v>
    <v>March of the Volunteers</v>
    <v>529</v>
    <v>中華人民共和國香港特別行政區</v>
    <v>530</v>
    <v>531</v>
    <v>532</v>
    <v>548</v>
    <v>549</v>
    <v>134</v>
    <v>550</v>
    <v>Hong Kong</v>
    <v>551</v>
    <v>mdp/vdpid/104</v>
  </rv>
  <rv s="0">
    <v>536870912</v>
    <v>Sweden</v>
    <v>a5928099-53c3-11a8-91e6-6fe59b8c4f9a</v>
    <v>en-US</v>
    <v>Map</v>
  </rv>
  <rv s="1">
    <fb>7.4427340355012209E-2</fb>
    <v>23</v>
  </rv>
  <rv s="1">
    <fb>447425.16</fb>
    <v>24</v>
  </rv>
  <rv s="1">
    <fb>30000</fb>
    <v>24</v>
  </rv>
  <rv s="1">
    <fb>11.4</fb>
    <v>25</v>
  </rv>
  <rv s="1">
    <fb>46</fb>
    <v>26</v>
  </rv>
  <rv s="0">
    <v>536870912</v>
    <v>Stockholm</v>
    <v>9daa4a8d-0e69-da3a-672e-16d4743a665b</v>
    <v>en-US</v>
    <v>Map</v>
  </rv>
  <rv s="1">
    <fb>43252.264999999999</fb>
    <v>24</v>
  </rv>
  <rv s="1">
    <fb>110.509219846432</fb>
    <v>27</v>
  </rv>
  <rv s="1">
    <fb>1.7841509740383198E-2</fb>
    <v>23</v>
  </rv>
  <rv s="1">
    <fb>13480.148224391</fb>
    <v>24</v>
  </rv>
  <rv s="1">
    <fb>1.76</fb>
    <v>25</v>
  </rv>
  <rv s="1">
    <fb>0.68922933392256491</fb>
    <v>23</v>
  </rv>
  <rv s="1">
    <fb>25.117096134653099</fb>
    <v>28</v>
  </rv>
  <rv s="1">
    <fb>1.42</fb>
    <v>29</v>
  </rv>
  <rv s="1">
    <fb>530832908737.862</fb>
    <v>30</v>
  </rv>
  <rv s="1">
    <fb>1.2657537999999999</fb>
    <v>23</v>
  </rv>
  <rv s="1">
    <fb>0.6698824000000001</fb>
    <v>23</v>
  </rv>
  <rv s="2">
    <v>10</v>
    <v>21</v>
    <v>88</v>
    <v>7</v>
    <v>0</v>
    <v>Image of Sweden</v>
  </rv>
  <rv s="1">
    <fb>2.2000000000000002</fb>
    <v>28</v>
  </rv>
  <rv s="0">
    <v>805306368</v>
    <v>Carl XVI Gustaf (Monarch)</v>
    <v>d74145c5-55cc-559b-1761-543f3fbf2fcd</v>
    <v>en-US</v>
    <v>Generic</v>
  </rv>
  <rv s="0">
    <v>805306368</v>
    <v>Ulf Kristersson (Prime minister)</v>
    <v>b10837fe-3ec0-27e8-04f3-230e5f1c436f</v>
    <v>en-US</v>
    <v>Generic</v>
  </rv>
  <rv s="3">
    <v>37</v>
  </rv>
  <rv s="4">
    <v>https://www.bing.com/search?q=sweden&amp;form=skydnc</v>
    <v>Learn more on Bing</v>
  </rv>
  <rv s="1">
    <fb>82.512195121951194</fb>
    <v>28</v>
  </rv>
  <rv s="1">
    <fb>289877140000</fb>
    <v>30</v>
  </rv>
  <rv s="3">
    <v>38</v>
  </rv>
  <rv s="1">
    <fb>0.15191583449999999</fb>
    <v>23</v>
  </rv>
  <rv s="1">
    <fb>3.984</fb>
    <v>25</v>
  </rv>
  <rv s="1">
    <fb>10486941</fb>
    <v>24</v>
  </rv>
  <rv s="1">
    <fb>0.371</fb>
    <v>23</v>
  </rv>
  <rv s="1">
    <fb>8.3000000000000004E-2</fb>
    <v>23</v>
  </rv>
  <rv s="1">
    <fb>0.13900000000000001</fb>
    <v>23</v>
  </rv>
  <rv s="1">
    <fb>0.17600000000000002</fb>
    <v>23</v>
  </rv>
  <rv s="1">
    <fb>0.64561996459960891</fb>
    <v>23</v>
  </rv>
  <rv s="0">
    <v>536870912</v>
    <v>Blekinge County</v>
    <v>f42b0a89-7f16-f3ac-1c08-bf416e533f12</v>
    <v>en-US</v>
    <v>Map</v>
  </rv>
  <rv s="0">
    <v>536870912</v>
    <v>Dalarna County</v>
    <v>dc686086-9714-0fc8-877f-623421e32d97</v>
    <v>en-US</v>
    <v>Map</v>
  </rv>
  <rv s="0">
    <v>536870912</v>
    <v>Gotland County</v>
    <v>f5173bdd-5938-3166-7ba6-c11a9da66db1</v>
    <v>en-US</v>
    <v>Map</v>
  </rv>
  <rv s="0">
    <v>536870912</v>
    <v>Gävleborg County</v>
    <v>2fa0e9bf-9a1f-2db4-ff85-974c84f03f11</v>
    <v>en-US</v>
    <v>Map</v>
  </rv>
  <rv s="0">
    <v>536870912</v>
    <v>Halland County</v>
    <v>5481447f-928d-c108-02bf-694684b100d7</v>
    <v>en-US</v>
    <v>Map</v>
  </rv>
  <rv s="0">
    <v>536870912</v>
    <v>Jämtland County</v>
    <v>6a67f9a4-8a7c-72f0-397e-99932d75a5cc</v>
    <v>en-US</v>
    <v>Map</v>
  </rv>
  <rv s="0">
    <v>536870912</v>
    <v>Jönköping County</v>
    <v>4a52f0db-caec-d69c-e4fc-043d1e5a5128</v>
    <v>en-US</v>
    <v>Map</v>
  </rv>
  <rv s="0">
    <v>536870912</v>
    <v>Kalmar County</v>
    <v>d6332475-042c-41cf-bea3-d9da728e8c07</v>
    <v>en-US</v>
    <v>Map</v>
  </rv>
  <rv s="0">
    <v>536870912</v>
    <v>Kronoberg County</v>
    <v>f3a677ac-87ae-cc8a-2a3d-a13738ebe6cb</v>
    <v>en-US</v>
    <v>Map</v>
  </rv>
  <rv s="0">
    <v>536870912</v>
    <v>Norrbotten County</v>
    <v>c860fcb0-9345-ca80-5100-5bafcdbf2263</v>
    <v>en-US</v>
    <v>Map</v>
  </rv>
  <rv s="0">
    <v>536870912</v>
    <v>Skåne County</v>
    <v>1a7ebb30-64eb-43da-b5e5-6b7ab82a8f94</v>
    <v>en-US</v>
    <v>Map</v>
  </rv>
  <rv s="0">
    <v>536870912</v>
    <v>Stockholm County</v>
    <v>41fffb7d-bbe9-8d1b-286b-f0fdeb3ab886</v>
    <v>en-US</v>
    <v>Map</v>
  </rv>
  <rv s="0">
    <v>536870912</v>
    <v>Södermanland County</v>
    <v>b438dc8e-7013-5013-903f-c9921861268e</v>
    <v>en-US</v>
    <v>Map</v>
  </rv>
  <rv s="0">
    <v>536870912</v>
    <v>Uppsala County</v>
    <v>e2d7075a-c293-6db6-92ac-bdee4711a5d0</v>
    <v>en-US</v>
    <v>Map</v>
  </rv>
  <rv s="0">
    <v>536870912</v>
    <v>Värmland County</v>
    <v>b2aa94cd-cc7f-eaf1-fded-87f65509841d</v>
    <v>en-US</v>
    <v>Map</v>
  </rv>
  <rv s="0">
    <v>536870912</v>
    <v>Västerbotten County</v>
    <v>cc98b155-efa3-e92b-fee4-917b63865fcd</v>
    <v>en-US</v>
    <v>Map</v>
  </rv>
  <rv s="0">
    <v>536870912</v>
    <v>Västernorrland County</v>
    <v>a35ed386-5b37-a411-1499-a7d817b777bd</v>
    <v>en-US</v>
    <v>Map</v>
  </rv>
  <rv s="0">
    <v>536870912</v>
    <v>Västmanland County</v>
    <v>417f3366-57d0-4c10-ee14-819f1c4201df</v>
    <v>en-US</v>
    <v>Map</v>
  </rv>
  <rv s="0">
    <v>536870912</v>
    <v>Västra Götaland County</v>
    <v>ec27be9f-c019-4bd7-6372-f8f07b5ef74c</v>
    <v>en-US</v>
    <v>Map</v>
  </rv>
  <rv s="0">
    <v>536870912</v>
    <v>Örebro County</v>
    <v>efe70c03-c63c-a6f2-2d91-08beb34f7d5a</v>
    <v>en-US</v>
    <v>Map</v>
  </rv>
  <rv s="0">
    <v>536870912</v>
    <v>Östergötland County</v>
    <v>01c3007b-b64c-a1f4-0a51-e925799b11b3</v>
    <v>en-US</v>
    <v>Map</v>
  </rv>
  <rv s="3">
    <v>39</v>
  </rv>
  <rv s="1">
    <fb>0.27911031322372698</fb>
    <v>23</v>
  </rv>
  <rv s="1">
    <fb>0.49099999999999999</fb>
    <v>23</v>
  </rv>
  <rv s="1">
    <fb>6.4759998321533202E-2</fb>
    <v>31</v>
  </rv>
  <rv s="1">
    <fb>9021165</fb>
    <v>24</v>
  </rv>
  <rv s="6">
    <v>#VALUE!</v>
    <v>en-US</v>
    <v>a5928099-53c3-11a8-91e6-6fe59b8c4f9a</v>
    <v>536870912</v>
    <v>1</v>
    <v>91</v>
    <v>37</v>
    <v>Sweden</v>
    <v>19</v>
    <v>20</v>
    <v>Map</v>
    <v>21</v>
    <v>92</v>
    <v>SE</v>
    <v>554</v>
    <v>555</v>
    <v>556</v>
    <v>557</v>
    <v>558</v>
    <v>559</v>
    <v>560</v>
    <v>561</v>
    <v>562</v>
    <v>SEK</v>
    <v>Sweden, formally the Kingdom of Sweden, is a Nordic country located on the Scandinavian Peninsula in Northern Europe. It borders Norway to the west and north, and Finland to the east. At 450,295 square kilometres, Sweden is the largest Nordic ...</v>
    <v>563</v>
    <v>564</v>
    <v>565</v>
    <v>566</v>
    <v>567</v>
    <v>568</v>
    <v>569</v>
    <v>570</v>
    <v>571</v>
    <v>572</v>
    <v>559</v>
    <v>575</v>
    <v>576</v>
    <v>577</v>
    <v>578</v>
    <v>129</v>
    <v>Sweden</v>
    <v>Du gamla, du fria</v>
    <v>579</v>
    <v>Konungariket Sverige</v>
    <v>580</v>
    <v>581</v>
    <v>582</v>
    <v>377</v>
    <v>69</v>
    <v>583</v>
    <v>380</v>
    <v>584</v>
    <v>585</v>
    <v>586</v>
    <v>587</v>
    <v>609</v>
    <v>610</v>
    <v>149</v>
    <v>611</v>
    <v>612</v>
    <v>Sweden</v>
    <v>613</v>
    <v>mdp/vdpid/221</v>
  </rv>
  <rv s="0">
    <v>536870912</v>
    <v>United Arab Emirates</v>
    <v>254a2621-4625-0f85-0b9d-13e4e75e5c9b</v>
    <v>en-US</v>
    <v>Map</v>
  </rv>
  <rv s="1">
    <fb>5.4745140494645003E-2</fb>
    <v>23</v>
  </rv>
  <rv s="1">
    <fb>83600</fb>
    <v>24</v>
  </rv>
  <rv s="1">
    <fb>63000</fb>
    <v>24</v>
  </rv>
  <rv s="1">
    <fb>10.331</fb>
    <v>25</v>
  </rv>
  <rv s="1">
    <fb>971</fb>
    <v>26</v>
  </rv>
  <rv s="0">
    <v>536870912</v>
    <v>Abu Dhabi</v>
    <v>5c13f73c-6c26-b05a-8294-4e5d670b582c</v>
    <v>en-US</v>
    <v>Map</v>
  </rv>
  <rv s="1">
    <fb>206323.755</fb>
    <v>24</v>
  </rv>
  <rv s="1">
    <fb>114.52466053234301</fb>
    <v>27</v>
  </rv>
  <rv s="1">
    <fb>-1.9310811478217102E-2</fb>
    <v>23</v>
  </rv>
  <rv s="1">
    <fb>11088.3502863794</fb>
    <v>24</v>
  </rv>
  <rv s="1">
    <fb>1.413</fb>
    <v>25</v>
  </rv>
  <rv s="1">
    <fb>4.5573078521840199E-2</fb>
    <v>23</v>
  </rv>
  <rv s="1">
    <fb>86.1283490244126</fb>
    <v>28</v>
  </rv>
  <rv s="1">
    <fb>0.49</fb>
    <v>29</v>
  </rv>
  <rv s="1">
    <fb>421142267937.65002</fb>
    <v>30</v>
  </rv>
  <rv s="1">
    <fb>1.0839706</fb>
    <v>23</v>
  </rv>
  <rv s="1">
    <fb>0.36847080230712898</fb>
    <v>23</v>
  </rv>
  <rv s="2">
    <v>11</v>
    <v>21</v>
    <v>94</v>
    <v>7</v>
    <v>0</v>
    <v>Image of United Arab Emirates</v>
  </rv>
  <rv s="1">
    <fb>6.5</fb>
    <v>28</v>
  </rv>
  <rv s="0">
    <v>536870912</v>
    <v>Dubai</v>
    <v>be495e21-8e36-a64d-d87a-350ba05996eb</v>
    <v>en-US</v>
    <v>Map</v>
  </rv>
  <rv s="0">
    <v>805306368</v>
    <v>Mohamed bin Zayed Al Nahyan (President)</v>
    <v>f9a564f5-d322-fa19-3bc8-73e961373e10</v>
    <v>en-US</v>
    <v>Generic</v>
  </rv>
  <rv s="0">
    <v>805306368</v>
    <v>Mohammed bin Rashid Al Maktoum (Prime minister)</v>
    <v>699a9d4c-17ad-a2e7-0654-51e1cf321b41</v>
    <v>en-US</v>
    <v>Generic</v>
  </rv>
  <rv s="3">
    <v>40</v>
  </rv>
  <rv s="4">
    <v>https://www.bing.com/search?q=united+arab+emirates&amp;form=skydnc</v>
    <v>Learn more on Bing</v>
  </rv>
  <rv s="1">
    <fb>77.813999999999993</fb>
    <v>28</v>
  </rv>
  <rv s="1">
    <fb>247209143274.88101</fb>
    <v>30</v>
  </rv>
  <rv s="3">
    <v>41</v>
  </rv>
  <rv s="1">
    <fb>0.1778964985</fb>
    <v>23</v>
  </rv>
  <rv s="1">
    <fb>2.5278</fb>
    <v>25</v>
  </rv>
  <rv s="1">
    <fb>9441129</fb>
    <v>24</v>
  </rv>
  <rv s="1">
    <fb>0.214</fb>
    <v>23</v>
  </rv>
  <rv s="1">
    <fb>0.38200000000000001</fb>
    <v>23</v>
  </rv>
  <rv s="1">
    <fb>2.3E-2</fb>
    <v>23</v>
  </rv>
  <rv s="1">
    <fb>6.2E-2</fb>
    <v>23</v>
  </rv>
  <rv s="1">
    <fb>0.12</fb>
    <v>23</v>
  </rv>
  <rv s="1">
    <fb>0.18</fb>
    <v>23</v>
  </rv>
  <rv s="1">
    <fb>0.82094001770019498</fb>
    <v>23</v>
  </rv>
  <rv s="0">
    <v>536870912</v>
    <v>Emirate of Abu Dhabi</v>
    <v>64d30bb6-7457-2a4b-5a2a-ef4f432d2eb6</v>
    <v>en-US</v>
    <v>Map</v>
  </rv>
  <rv s="0">
    <v>536870912</v>
    <v>Emirate of Sharjah</v>
    <v>d4a83efb-738c-4204-0d9b-311bba6e7d55</v>
    <v>en-US</v>
    <v>Map</v>
  </rv>
  <rv s="0">
    <v>536870912</v>
    <v>Emirate of Ajman</v>
    <v>e99dee76-8670-41c5-83d6-9915d5d5da4e</v>
    <v>en-US</v>
    <v>Map</v>
  </rv>
  <rv s="0">
    <v>536870912</v>
    <v>Emirate of Ras Al Khaimah</v>
    <v>2290fba6-b72e-3389-2cb6-7a529757db04</v>
    <v>en-US</v>
    <v>Map</v>
  </rv>
  <rv s="0">
    <v>536870912</v>
    <v>Emirate of Fujairah</v>
    <v>4afc1d56-0440-fff3-812e-07b2c32fa703</v>
    <v>en-US</v>
    <v>Map</v>
  </rv>
  <rv s="3">
    <v>42</v>
  </rv>
  <rv s="1">
    <fb>5.9310281329913201E-4</fb>
    <v>23</v>
  </rv>
  <rv s="3">
    <v>43</v>
  </rv>
  <rv s="1">
    <fb>0.159</fb>
    <v>23</v>
  </rv>
  <rv s="1">
    <fb>2.3480000495910602E-2</fb>
    <v>31</v>
  </rv>
  <rv s="1">
    <fb>8479744</fb>
    <v>24</v>
  </rv>
  <rv s="6">
    <v>#VALUE!</v>
    <v>en-US</v>
    <v>254a2621-4625-0f85-0b9d-13e4e75e5c9b</v>
    <v>536870912</v>
    <v>1</v>
    <v>97</v>
    <v>37</v>
    <v>United Arab Emirates</v>
    <v>19</v>
    <v>20</v>
    <v>Map</v>
    <v>21</v>
    <v>98</v>
    <v>AE</v>
    <v>616</v>
    <v>617</v>
    <v>618</v>
    <v>619</v>
    <v>620</v>
    <v>621</v>
    <v>622</v>
    <v>623</v>
    <v>624</v>
    <v>AED</v>
    <v>The United Arab Emirates is a country in West Asia, in the Middle East, at the eastern end of the Arabian Peninsula. It is a federal elective monarchy made up of seven emirates, with Abu Dhabi serving as its capital. It shares land borders with ...</v>
    <v>625</v>
    <v>626</v>
    <v>627</v>
    <v>628</v>
    <v>629</v>
    <v>630</v>
    <v>631</v>
    <v>632</v>
    <v>633</v>
    <v>634</v>
    <v>635</v>
    <v>638</v>
    <v>639</v>
    <v>640</v>
    <v>641</v>
    <v>64</v>
    <v>United Arab Emirates</v>
    <v>Ishy Bilady</v>
    <v>642</v>
    <v>les Émirats arabes unis</v>
    <v>643</v>
    <v>644</v>
    <v>645</v>
    <v>311</v>
    <v>646</v>
    <v>647</v>
    <v>648</v>
    <v>649</v>
    <v>650</v>
    <v>651</v>
    <v>652</v>
    <v>658</v>
    <v>659</v>
    <v>660</v>
    <v>661</v>
    <v>662</v>
    <v>United Arab Emirates</v>
    <v>663</v>
    <v>mdp/vdpid/224</v>
  </rv>
  <rv s="0">
    <v>536870912</v>
    <v>France</v>
    <v>c7bfe2de-4f82-e23c-ae42-8544b5b5c0ea</v>
    <v>en-US</v>
    <v>Map</v>
  </rv>
  <rv s="1">
    <fb>0.524475441661716</fb>
    <v>23</v>
  </rv>
  <rv s="1">
    <fb>643801</fb>
    <v>24</v>
  </rv>
  <rv s="1">
    <fb>307000</fb>
    <v>24</v>
  </rv>
  <rv s="1">
    <fb>11.3</fb>
    <v>25</v>
  </rv>
  <rv s="1">
    <fb>33</fb>
    <v>26</v>
  </rv>
  <rv s="0">
    <v>536870912</v>
    <v>Paris</v>
    <v>85584d24-2116-5b98-89f9-5714db931ac6</v>
    <v>en-US</v>
    <v>Map</v>
  </rv>
  <rv s="1">
    <fb>303275.56800000003</fb>
    <v>24</v>
  </rv>
  <rv s="1">
    <fb>110.04856675289</fb>
    <v>27</v>
  </rv>
  <rv s="1">
    <fb>1.1082549228829199E-2</fb>
    <v>23</v>
  </rv>
  <rv s="1">
    <fb>6939.5214736692897</fb>
    <v>24</v>
  </rv>
  <rv s="1">
    <fb>1.88</fb>
    <v>25</v>
  </rv>
  <rv s="1">
    <fb>0.31233278442262596</fb>
    <v>23</v>
  </rv>
  <rv s="1">
    <fb>46.487970872236403</fb>
    <v>28</v>
  </rv>
  <rv s="1">
    <fb>2715518274227.4502</fb>
    <v>30</v>
  </rv>
  <rv s="1">
    <fb>1.0251076000000001</fb>
    <v>23</v>
  </rv>
  <rv s="1">
    <fb>0.65629000000000004</fb>
    <v>23</v>
  </rv>
  <rv s="2">
    <v>12</v>
    <v>21</v>
    <v>100</v>
    <v>7</v>
    <v>0</v>
    <v>Image of France</v>
  </rv>
  <rv s="1">
    <fb>3.4</fb>
    <v>28</v>
  </rv>
  <rv s="0">
    <v>805306368</v>
    <v>Emmanuel Macron (President)</v>
    <v>35be5a56-7a78-6352-b158-60da8f84c858</v>
    <v>en-US</v>
    <v>Generic</v>
  </rv>
  <rv s="0">
    <v>805306368</v>
    <v>François Bayrou (Prime minister)</v>
    <v>901a2dc7-aad0-c6da-f219-c2d7def8acba</v>
    <v>en-US</v>
    <v>Generic</v>
  </rv>
  <rv s="3">
    <v>44</v>
  </rv>
  <rv s="4">
    <v>https://www.bing.com/search?q=france&amp;form=skydnc</v>
    <v>Learn more on Bing</v>
  </rv>
  <rv s="1">
    <fb>82.526829268292701</fb>
    <v>28</v>
  </rv>
  <rv s="1">
    <fb>2365950236659.3599</fb>
    <v>30</v>
  </rv>
  <rv s="1">
    <fb>11.16</fb>
    <v>29</v>
  </rv>
  <rv s="3">
    <v>45</v>
  </rv>
  <rv s="1">
    <fb>6.7968269799999995E-2</fb>
    <v>23</v>
  </rv>
  <rv s="1">
    <fb>3.2671999999999999</fb>
    <v>25</v>
  </rv>
  <rv s="1">
    <fb>67749632</fb>
    <v>24</v>
  </rv>
  <rv s="1">
    <fb>0.25800000000000001</fb>
    <v>23</v>
  </rv>
  <rv s="1">
    <fb>0.4</fb>
    <v>23</v>
  </rv>
  <rv s="1">
    <fb>3.2000000000000001E-2</fb>
    <v>23</v>
  </rv>
  <rv s="1">
    <fb>8.1000000000000003E-2</fb>
    <v>23</v>
  </rv>
  <rv s="1">
    <fb>0.13</fb>
    <v>23</v>
  </rv>
  <rv s="1">
    <fb>0.16899999999999998</fb>
    <v>23</v>
  </rv>
  <rv s="1">
    <fb>0.55125999450683605</fb>
    <v>23</v>
  </rv>
  <rv s="0">
    <v>536870912</v>
    <v>Brittany</v>
    <v>809fb739-638d-2499-95bd-c8e5b10153ee</v>
    <v>en-US</v>
    <v>Map</v>
  </rv>
  <rv s="0">
    <v>536870912</v>
    <v>Centre-Val de Loire</v>
    <v>6aafd8c4-aba3-0388-62a3-d302e77f40c4</v>
    <v>en-US</v>
    <v>Map</v>
  </rv>
  <rv s="0">
    <v>536870912</v>
    <v>Corsica</v>
    <v>7dae6ff4-03ba-2162-da4b-d4cf544ad43f</v>
    <v>en-US</v>
    <v>Map</v>
  </rv>
  <rv s="0">
    <v>536870912</v>
    <v>Île-de-France</v>
    <v>ba200862-fc37-6d22-3434-c6e709faa507</v>
    <v>en-US</v>
    <v>Map</v>
  </rv>
  <rv s="0">
    <v>536870912</v>
    <v>Pays de la Loire</v>
    <v>a6129a88-a4cd-2b75-1a35-f5d0639f17ae</v>
    <v>en-US</v>
    <v>Map</v>
  </rv>
  <rv s="0">
    <v>536870912</v>
    <v>Provence-Alpes-Côte d'Azur</v>
    <v>66cd1ae3-f633-45f9-93bd-73ca67bffb25</v>
    <v>en-US</v>
    <v>Map</v>
  </rv>
  <rv s="0">
    <v>536870912</v>
    <v>Guadeloupe</v>
    <v>56b80aaa-d840-1a73-13ba-70eb9b61a642</v>
    <v>en-US</v>
    <v>Map</v>
  </rv>
  <rv s="0">
    <v>536870912</v>
    <v>French Guiana</v>
    <v>328feb88-20d1-8674-1574-3ce8cc0bc9e9</v>
    <v>en-US</v>
    <v>Map</v>
  </rv>
  <rv s="0">
    <v>536870912</v>
    <v>Martinique</v>
    <v>f245adef-ee09-9352-e265-2a287e5eadbe</v>
    <v>en-US</v>
    <v>Map</v>
  </rv>
  <rv s="0">
    <v>536870912</v>
    <v>Mayotte</v>
    <v>545cc8bc-c211-076d-ee26-d2ff955eb394</v>
    <v>en-US</v>
    <v>Map</v>
  </rv>
  <rv s="0">
    <v>536870912</v>
    <v>Réunion</v>
    <v>7d1fa0b0-e3d7-d903-d64d-489c03fd0a75</v>
    <v>en-US</v>
    <v>Map</v>
  </rv>
  <rv s="0">
    <v>536870912</v>
    <v>French Polynesia</v>
    <v>340e15d5-6b74-8497-bbfa-4c1f323f5483</v>
    <v>en-US</v>
    <v>Map</v>
  </rv>
  <rv s="0">
    <v>536870912</v>
    <v>French Southern and Antarctic Lands</v>
    <v>b9d52319-44ee-bf16-d95f-72397f26ce4a</v>
    <v>en-US</v>
    <v>Map</v>
  </rv>
  <rv s="0">
    <v>536870912</v>
    <v>New Caledonia</v>
    <v>25b2aeab-b390-d01e-1f7f-90be767bd899</v>
    <v>en-US</v>
    <v>Map</v>
  </rv>
  <rv s="0">
    <v>536870912</v>
    <v>Saint Barthélemy</v>
    <v>5c5081a9-306e-4f05-73a2-32b95a4b8600</v>
    <v>en-US</v>
    <v>Map</v>
  </rv>
  <rv s="0">
    <v>536870912</v>
    <v>Collectivity of Saint Martin</v>
    <v>281a8fb2-1b63-4320-5d31-8f0fb46c4f1a</v>
    <v>en-US</v>
    <v>Map</v>
  </rv>
  <rv s="0">
    <v>536870912</v>
    <v>Saint Pierre and Miquelon</v>
    <v>aa096cf4-a54e-cd44-7204-c28310ca40f4</v>
    <v>en-US</v>
    <v>Map</v>
  </rv>
  <rv s="0">
    <v>536870912</v>
    <v>Wallis and Futuna</v>
    <v>db8aa235-58e4-9e3d-8799-6839f3d35025</v>
    <v>en-US</v>
    <v>Map</v>
  </rv>
  <rv s="0">
    <v>536870912</v>
    <v>Grand Est</v>
    <v>e2f60e84-1701-6d84-e960-ba87138e3631</v>
    <v>en-US</v>
    <v>Map</v>
  </rv>
  <rv s="0">
    <v>536870912</v>
    <v>Nouvelle-Aquitaine</v>
    <v>7955f423-af31-d2e0-f045-b14668178865</v>
    <v>en-US</v>
    <v>Map</v>
  </rv>
  <rv s="0">
    <v>536870912</v>
    <v>Auvergne-Rhône-Alpes</v>
    <v>b53940d0-b739-faf5-78d1-93f189f878c9</v>
    <v>en-US</v>
    <v>Map</v>
  </rv>
  <rv s="0">
    <v>536870912</v>
    <v>Bourgogne-Franche-Comté</v>
    <v>4bc8dff1-8d72-5341-f405-63c7be8c6672</v>
    <v>en-US</v>
    <v>Map</v>
  </rv>
  <rv s="0">
    <v>536870912</v>
    <v>Occitania</v>
    <v>5105d172-dc70-689f-09ab-4163a747508a</v>
    <v>en-US</v>
    <v>Map</v>
  </rv>
  <rv s="0">
    <v>536870912</v>
    <v>Hauts-de-France</v>
    <v>4eb2d0b0-8845-48d0-9343-9ba3e7fe81a0</v>
    <v>en-US</v>
    <v>Map</v>
  </rv>
  <rv s="0">
    <v>536870912</v>
    <v>Clipperton Island</v>
    <v>15fb63fc-f501-7360-7d44-f26d1501209e</v>
    <v>en-US</v>
    <v>Map</v>
  </rv>
  <rv s="3">
    <v>46</v>
  </rv>
  <rv s="1">
    <fb>0.24229980509910898</fb>
    <v>23</v>
  </rv>
  <rv s="1">
    <fb>0.60699999999999998</fb>
    <v>23</v>
  </rv>
  <rv s="1">
    <fb>8.4270000457763714E-2</fb>
    <v>31</v>
  </rv>
  <rv s="1">
    <fb>54123364</fb>
    <v>24</v>
  </rv>
  <rv s="7">
    <v>#VALUE!</v>
    <v>en-US</v>
    <v>c7bfe2de-4f82-e23c-ae42-8544b5b5c0ea</v>
    <v>536870912</v>
    <v>1</v>
    <v>103</v>
    <v>49</v>
    <v>France</v>
    <v>19</v>
    <v>20</v>
    <v>Map</v>
    <v>21</v>
    <v>104</v>
    <v>FR</v>
    <v>666</v>
    <v>667</v>
    <v>668</v>
    <v>669</v>
    <v>670</v>
    <v>671</v>
    <v>672</v>
    <v>673</v>
    <v>674</v>
    <v>EUR</v>
    <v>France, officially the French Republic, is a country located primarily in Western Europe. Its overseas regions and territories include French Guiana in South America, Saint Pierre and Miquelon in the North Atlantic, the French West Indies, and ...</v>
    <v>675</v>
    <v>676</v>
    <v>677</v>
    <v>678</v>
    <v>168</v>
    <v>679</v>
    <v>680</v>
    <v>681</v>
    <v>682</v>
    <v>683</v>
    <v>671</v>
    <v>686</v>
    <v>687</v>
    <v>688</v>
    <v>689</v>
    <v>26</v>
    <v>690</v>
    <v>France</v>
    <v>La Marseillaise</v>
    <v>691</v>
    <v>République française</v>
    <v>692</v>
    <v>693</v>
    <v>694</v>
    <v>134</v>
    <v>695</v>
    <v>696</v>
    <v>697</v>
    <v>698</v>
    <v>699</v>
    <v>700</v>
    <v>701</v>
    <v>727</v>
    <v>728</v>
    <v>149</v>
    <v>729</v>
    <v>730</v>
    <v>France</v>
    <v>731</v>
    <v>mdp/vdpid/84</v>
  </rv>
  <rv s="0">
    <v>536870912</v>
    <v>Japan</v>
    <v>130d0438-fafb-cd2d-1a9e-1dd9c5aa87a9</v>
    <v>en-US</v>
    <v>Map</v>
  </rv>
  <rv s="1">
    <fb>0.122640991880623</fb>
    <v>23</v>
  </rv>
  <rv s="1">
    <fb>377972.28</fb>
    <v>24</v>
  </rv>
  <rv s="1">
    <fb>261000</fb>
    <v>24</v>
  </rv>
  <rv s="1">
    <fb>7.4</fb>
    <v>25</v>
  </rv>
  <rv s="1">
    <fb>81</fb>
    <v>26</v>
  </rv>
  <rv s="0">
    <v>536870912</v>
    <v>Tokyo</v>
    <v>cb44a92f-6c6f-99c4-2ae3-51601fdc919a</v>
    <v>en-US</v>
    <v>Map</v>
  </rv>
  <rv s="1">
    <fb>1135886.253</fb>
    <v>24</v>
  </rv>
  <rv s="1">
    <fb>105.482172148839</fb>
    <v>27</v>
  </rv>
  <rv s="1">
    <fb>4.7697368421052103E-3</fb>
    <v>23</v>
  </rv>
  <rv s="1">
    <fb>7819.7146359093604</fb>
    <v>24</v>
  </rv>
  <rv s="1">
    <fb>1.42</fb>
    <v>25</v>
  </rv>
  <rv s="1">
    <fb>0.68456222269653788</fb>
    <v>23</v>
  </rv>
  <rv s="1">
    <fb>93.026455107462894</fb>
    <v>28</v>
  </rv>
  <rv s="1">
    <fb>1.06</fb>
    <v>29</v>
  </rv>
  <rv s="1">
    <fb>5081769542379.7695</fb>
    <v>30</v>
  </rv>
  <rv s="1">
    <fb>0.98799942016601605</fb>
    <v>23</v>
  </rv>
  <rv s="1">
    <fb>0.63237579345703099</fb>
    <v>23</v>
  </rv>
  <rv s="2">
    <v>13</v>
    <v>21</v>
    <v>106</v>
    <v>7</v>
    <v>0</v>
    <v>Image of Japan</v>
  </rv>
  <rv s="1">
    <fb>1.8</fb>
    <v>28</v>
  </rv>
  <rv s="0">
    <v>805306368</v>
    <v>Naruhito (Emperor)</v>
    <v>35e4e13c-2b05-0c5c-8b77-bb62a3da4162</v>
    <v>en-US</v>
    <v>Generic</v>
  </rv>
  <rv s="0">
    <v>805306368</v>
    <v>Shigeru Ishiba (Prime minister)</v>
    <v>dddb9483-d8cc-cc64-0dc3-9b8261eb78ec</v>
    <v>en-US</v>
    <v>Generic</v>
  </rv>
  <rv s="3">
    <v>47</v>
  </rv>
  <rv s="4">
    <v>https://www.bing.com/search?q=japan&amp;form=skydnc</v>
    <v>Learn more on Bing</v>
  </rv>
  <rv s="1">
    <fb>84.210975609756105</fb>
    <v>28</v>
  </rv>
  <rv s="1">
    <fb>6191073290000</fb>
    <v>30</v>
  </rv>
  <rv s="1">
    <fb>6.77</fb>
    <v>29</v>
  </rv>
  <rv s="3">
    <v>48</v>
  </rv>
  <rv s="1">
    <fb>0.13097521000000001</fb>
    <v>23</v>
  </rv>
  <rv s="1">
    <fb>2.4115000000000002</fb>
    <v>25</v>
  </rv>
  <rv s="1">
    <fb>125124989</fb>
    <v>24</v>
  </rv>
  <rv s="1">
    <fb>0.217</fb>
    <v>23</v>
  </rv>
  <rv s="1">
    <fb>0.26400000000000001</fb>
    <v>23</v>
  </rv>
  <rv s="1">
    <fb>0.41100000000000003</fb>
    <v>23</v>
  </rv>
  <rv s="1">
    <fb>0.16600000000000001</fb>
    <v>23</v>
  </rv>
  <rv s="1">
    <fb>0.61726001739502001</fb>
    <v>23</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Osaka Prefecture</v>
    <v>a583e9fe-2d16-b004-281e-4c6841471145</v>
    <v>en-US</v>
    <v>Map</v>
  </rv>
  <rv s="0">
    <v>536870912</v>
    <v>Hyōgo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Ōita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49</v>
  </rv>
  <rv s="1">
    <fb>0.11905933830538</fb>
    <v>23</v>
  </rv>
  <rv s="3">
    <v>50</v>
  </rv>
  <rv s="1">
    <fb>0.46700000000000003</fb>
    <v>23</v>
  </rv>
  <rv s="1">
    <fb>2.2909998893737803E-2</fb>
    <v>31</v>
  </rv>
  <rv s="1">
    <fb>115782416</fb>
    <v>24</v>
  </rv>
  <rv s="7">
    <v>#VALUE!</v>
    <v>en-US</v>
    <v>130d0438-fafb-cd2d-1a9e-1dd9c5aa87a9</v>
    <v>536870912</v>
    <v>1</v>
    <v>109</v>
    <v>49</v>
    <v>Japan</v>
    <v>19</v>
    <v>20</v>
    <v>Map</v>
    <v>21</v>
    <v>110</v>
    <v>JP</v>
    <v>734</v>
    <v>735</v>
    <v>736</v>
    <v>737</v>
    <v>738</v>
    <v>739</v>
    <v>740</v>
    <v>741</v>
    <v>742</v>
    <v>JPY</v>
    <v>Japan is an island country in East Asia. Located in the Pacific Ocean off the northeast coast of the Asian mainland, it is bordered on the west by the Sea of Japan and extends from the Sea of Okhotsk in the north to the East China Sea in the ...</v>
    <v>743</v>
    <v>744</v>
    <v>745</v>
    <v>746</v>
    <v>747</v>
    <v>748</v>
    <v>749</v>
    <v>750</v>
    <v>751</v>
    <v>752</v>
    <v>739</v>
    <v>755</v>
    <v>756</v>
    <v>757</v>
    <v>758</v>
    <v>241</v>
    <v>759</v>
    <v>Japan</v>
    <v>Kimigayo</v>
    <v>760</v>
    <v>日本国</v>
    <v>761</v>
    <v>762</v>
    <v>763</v>
    <v>764</v>
    <v>765</v>
    <v>766</v>
    <v>189</v>
    <v>314</v>
    <v>191</v>
    <v>767</v>
    <v>768</v>
    <v>814</v>
    <v>815</v>
    <v>816</v>
    <v>817</v>
    <v>818</v>
    <v>Japan</v>
    <v>819</v>
    <v>mdp/vdpid/122</v>
  </rv>
  <rv s="0">
    <v>536870912</v>
    <v>Spain</v>
    <v>1baf9d59-f443-e9f4-6e49-de048a073e3f</v>
    <v>en-US</v>
    <v>Map</v>
  </rv>
  <rv s="1">
    <fb>0.52577247440306896</fb>
    <v>23</v>
  </rv>
  <rv s="1">
    <fb>505990</fb>
    <v>24</v>
  </rv>
  <rv s="1">
    <fb>196000</fb>
    <v>24</v>
  </rv>
  <rv s="1">
    <fb>7.9</fb>
    <v>25</v>
  </rv>
  <rv s="1">
    <fb>34</fb>
    <v>26</v>
  </rv>
  <rv s="0">
    <v>536870912</v>
    <v>Madrid</v>
    <v>a497c067-c4c6-4bf4-9a5d-34fd30589bda</v>
    <v>en-US</v>
    <v>Map</v>
  </rv>
  <rv s="1">
    <fb>244002.18</fb>
    <v>24</v>
  </rv>
  <rv s="1">
    <fb>110.96151904206</fb>
    <v>27</v>
  </rv>
  <rv s="1">
    <fb>6.9953624171701497E-3</fb>
    <v>23</v>
  </rv>
  <rv s="1">
    <fb>5355.9870055822103</fb>
    <v>24</v>
  </rv>
  <rv s="1">
    <fb>1.26</fb>
    <v>25</v>
  </rv>
  <rv s="1">
    <fb>0.36936209528965797</fb>
    <v>23</v>
  </rv>
  <rv s="1">
    <fb>72.955546118337793</fb>
    <v>28</v>
  </rv>
  <rv s="1">
    <fb>1.26</fb>
    <v>29</v>
  </rv>
  <rv s="1">
    <fb>1394116310768.6299</fb>
    <v>30</v>
  </rv>
  <rv s="1">
    <fb>1.0271029</fb>
    <v>23</v>
  </rv>
  <rv s="1">
    <fb>0.88853009999999999</fb>
    <v>23</v>
  </rv>
  <rv s="2">
    <v>14</v>
    <v>21</v>
    <v>112</v>
    <v>7</v>
    <v>0</v>
    <v>Image of Spain</v>
  </rv>
  <rv s="1">
    <fb>2.5</fb>
    <v>28</v>
  </rv>
  <rv s="0">
    <v>805306368</v>
    <v>Felipe VI (Monarch)</v>
    <v>ec86fb82-ddbc-286a-d1a7-3644682c1efc</v>
    <v>en-US</v>
    <v>Generic</v>
  </rv>
  <rv s="0">
    <v>805306368</v>
    <v>Pedro Sánchez (Prime minister)</v>
    <v>9e0d6cf3-f466-7b6f-0a92-aa23020fc120</v>
    <v>en-US</v>
    <v>Generic</v>
  </rv>
  <rv s="3">
    <v>51</v>
  </rv>
  <rv s="4">
    <v>https://www.bing.com/search?q=spain&amp;form=skydnc</v>
    <v>Learn more on Bing</v>
  </rv>
  <rv s="1">
    <fb>83.334146341463395</fb>
    <v>28</v>
  </rv>
  <rv s="1">
    <fb>797285840000</fb>
    <v>30</v>
  </rv>
  <rv s="1">
    <fb>5.6</fb>
    <v>29</v>
  </rv>
  <rv s="3">
    <v>52</v>
  </rv>
  <rv s="1">
    <fb>0.24229018520000001</fb>
    <v>23</v>
  </rv>
  <rv s="1">
    <fb>3.8723000000000001</fb>
    <v>25</v>
  </rv>
  <rv s="1">
    <fb>47615034</fb>
    <v>24</v>
  </rv>
  <rv s="1">
    <fb>0.23399999999999999</fb>
    <v>23</v>
  </rv>
  <rv s="1">
    <fb>0.254</fb>
    <v>23</v>
  </rv>
  <rv s="1">
    <fb>0.41</fb>
    <v>23</v>
  </rv>
  <rv s="1">
    <fb>2.1000000000000001E-2</fb>
    <v>23</v>
  </rv>
  <rv s="1">
    <fb>0.122</fb>
    <v>23</v>
  </rv>
  <rv s="1">
    <fb>0.57492000579834002</fb>
    <v>23</v>
  </rv>
  <rv s="0">
    <v>536870912</v>
    <v>Andalusia</v>
    <v>b009454b-b921-1477-fbf3-ea4c66d409b5</v>
    <v>en-US</v>
    <v>Map</v>
  </rv>
  <rv s="0">
    <v>536870912</v>
    <v>Catalonia</v>
    <v>54afd4ed-d6c4-c6c9-2f8d-10440795b196</v>
    <v>en-US</v>
    <v>Map</v>
  </rv>
  <rv s="0">
    <v>536870912</v>
    <v>Community of Madrid</v>
    <v>854c08ed-f6d7-c812-1a3f-46928ae0597e</v>
    <v>en-US</v>
    <v>Map</v>
  </rv>
  <rv s="0">
    <v>536870912</v>
    <v>Valencian Community</v>
    <v>d1a45f13-aca9-6854-cb23-92573a279216</v>
    <v>en-US</v>
    <v>Map</v>
  </rv>
  <rv s="0">
    <v>536870912</v>
    <v>Galicia</v>
    <v>70c91f08-f55c-f98a-047e-aa9228ed4253</v>
    <v>en-US</v>
    <v>Map</v>
  </rv>
  <rv s="0">
    <v>536870912</v>
    <v>Castile and León</v>
    <v>7fc8f34d-7f31-b8c6-34d4-545cb3920adf</v>
    <v>en-US</v>
    <v>Map</v>
  </rv>
  <rv s="0">
    <v>536870912</v>
    <v>Basque Country</v>
    <v>27cbb013-d521-0f66-7c87-67bad92e92f5</v>
    <v>en-US</v>
    <v>Map</v>
  </rv>
  <rv s="0">
    <v>536870912</v>
    <v>Canary Islands</v>
    <v>e5f4f633-d27e-9012-be27-a85d7ed21999</v>
    <v>en-US</v>
    <v>Map</v>
  </rv>
  <rv s="0">
    <v>536870912</v>
    <v>Castilla–La Mancha</v>
    <v>1e79c598-5619-e707-75d9-40410db3c0b2</v>
    <v>en-US</v>
    <v>Map</v>
  </rv>
  <rv s="0">
    <v>536870912</v>
    <v>Region of Murcia</v>
    <v>e697a468-5c9d-9a42-68ac-b04781a55abd</v>
    <v>en-US</v>
    <v>Map</v>
  </rv>
  <rv s="0">
    <v>536870912</v>
    <v>Aragon</v>
    <v>66482df7-7a8d-eb53-1b74-7702eb8f6ab7</v>
    <v>en-US</v>
    <v>Map</v>
  </rv>
  <rv s="0">
    <v>536870912</v>
    <v>Asturias</v>
    <v>6880b28a-27ed-46a3-3b3f-93553df34103</v>
    <v>en-US</v>
    <v>Map</v>
  </rv>
  <rv s="0">
    <v>536870912</v>
    <v>Extremadura</v>
    <v>60c245e4-f9c9-d637-1ff7-50148c20166f</v>
    <v>en-US</v>
    <v>Map</v>
  </rv>
  <rv s="0">
    <v>536870912</v>
    <v>Navarre</v>
    <v>bd2c46e0-0dec-2a95-cf06-e23728a2a0ed</v>
    <v>en-US</v>
    <v>Map</v>
  </rv>
  <rv s="0">
    <v>536870912</v>
    <v>Cantabria</v>
    <v>ff0ffbe3-172a-ecd8-17cd-6f2f89c9d0dd</v>
    <v>en-US</v>
    <v>Map</v>
  </rv>
  <rv s="0">
    <v>536870912</v>
    <v>La Rioja</v>
    <v>c27fd34e-d1ab-5145-cc6e-9d85b07f919e</v>
    <v>en-US</v>
    <v>Map</v>
  </rv>
  <rv s="0">
    <v>536870912</v>
    <v>Ceuta</v>
    <v>4575b2d9-4933-9d93-b84d-3080054b3dda</v>
    <v>en-US</v>
    <v>Map</v>
  </rv>
  <rv s="0">
    <v>536870912</v>
    <v>Melilla</v>
    <v>a67b3afb-47dd-d884-afd6-0794c4de12ba</v>
    <v>en-US</v>
    <v>Map</v>
  </rv>
  <rv s="3">
    <v>53</v>
  </rv>
  <rv s="1">
    <fb>0.14248211393678101</fb>
    <v>23</v>
  </rv>
  <rv s="1">
    <fb>0.47</fb>
    <v>23</v>
  </rv>
  <rv s="1">
    <fb>0.13958999633789099</fb>
    <v>31</v>
  </rv>
  <rv s="1">
    <fb>37927409</fb>
    <v>24</v>
  </rv>
  <rv s="7">
    <v>#VALUE!</v>
    <v>en-US</v>
    <v>1baf9d59-f443-e9f4-6e49-de048a073e3f</v>
    <v>536870912</v>
    <v>1</v>
    <v>115</v>
    <v>49</v>
    <v>Spain</v>
    <v>19</v>
    <v>20</v>
    <v>Map</v>
    <v>21</v>
    <v>62</v>
    <v>ES</v>
    <v>822</v>
    <v>823</v>
    <v>824</v>
    <v>825</v>
    <v>826</v>
    <v>827</v>
    <v>828</v>
    <v>829</v>
    <v>830</v>
    <v>EUR</v>
    <v>Spain, officially the Kingdom of Spain, is a country in Southwestern Europe with territories in North Africa. Featuring the southernmost point of continental Europe, it is the largest country in Southern Europe and the fourth-most populous ...</v>
    <v>831</v>
    <v>832</v>
    <v>833</v>
    <v>834</v>
    <v>835</v>
    <v>836</v>
    <v>837</v>
    <v>838</v>
    <v>839</v>
    <v>840</v>
    <v>827</v>
    <v>843</v>
    <v>844</v>
    <v>845</v>
    <v>846</v>
    <v>129</v>
    <v>847</v>
    <v>Spain</v>
    <v>Marcha Real</v>
    <v>848</v>
    <v>Reino de España</v>
    <v>849</v>
    <v>850</v>
    <v>851</v>
    <v>852</v>
    <v>853</v>
    <v>854</v>
    <v>855</v>
    <v>649</v>
    <v>856</v>
    <v>140</v>
    <v>857</v>
    <v>876</v>
    <v>877</v>
    <v>210</v>
    <v>878</v>
    <v>879</v>
    <v>Spain</v>
    <v>880</v>
    <v>mdp/vdpid/217</v>
  </rv>
  <rv s="0">
    <v>536870912</v>
    <v>Taiwan</v>
    <v>a2062e34-9038-4cf6-913e-70f770fdfe0b</v>
    <v>en-US</v>
    <v>Map</v>
  </rv>
  <rv s="1">
    <fb>36193</fb>
    <v>24</v>
  </rv>
  <rv s="1">
    <fb>886</fb>
    <v>26</v>
  </rv>
  <rv s="0">
    <v>536870912</v>
    <v>Taipei</v>
    <v>d819360f-4eab-60ff-7738-dbd6ecd94455</v>
    <v>en-US</v>
    <v>Map</v>
  </rv>
  <rv s="1">
    <fb>473971000000</fb>
    <v>30</v>
  </rv>
  <rv s="2">
    <v>15</v>
    <v>21</v>
    <v>117</v>
    <v>7</v>
    <v>0</v>
    <v>Image of Taiwan</v>
  </rv>
  <rv s="0">
    <v>536870912</v>
    <v>New Taipei City</v>
    <v>fc01c8f0-6b7a-4cdb-8b43-467f4b482b40</v>
    <v>en-US</v>
    <v>Map</v>
  </rv>
  <rv s="0">
    <v>805306368</v>
    <v>Lai Ching-te (President)</v>
    <v>62ed7147-8325-4686-474f-acc98aa8eec2</v>
    <v>en-US</v>
    <v>Generic</v>
  </rv>
  <rv s="0">
    <v>805306368</v>
    <v>Hsiao Bi-khim (Vice president)</v>
    <v>425a599a-346c-f878-8f16-00862c6aad48</v>
    <v>en-US</v>
    <v>Generic</v>
  </rv>
  <rv s="3">
    <v>54</v>
  </rv>
  <rv s="4">
    <v>https://www.bing.com/search?q=taiwan&amp;form=skydnc</v>
    <v>Learn more on Bing</v>
  </rv>
  <rv s="1">
    <fb>4.0199999999999996</fb>
    <v>29</v>
  </rv>
  <rv s="3">
    <v>55</v>
  </rv>
  <rv s="1">
    <fb>23412899</fb>
    <v>24</v>
  </rv>
  <rv s="0">
    <v>536870912</v>
    <v>Kaohsiung</v>
    <v>27178566-2214-5933-0f72-1564869c7d0b</v>
    <v>en-US</v>
    <v>Map</v>
  </rv>
  <rv s="0">
    <v>536870912</v>
    <v>Tainan</v>
    <v>19a30e91-876e-6e56-f0bf-8df71cf73584</v>
    <v>en-US</v>
    <v>Map</v>
  </rv>
  <rv s="0">
    <v>536870912</v>
    <v>Taichung</v>
    <v>30fd58f0-de7d-4032-3273-97dbdc65b618</v>
    <v>en-US</v>
    <v>Map</v>
  </rv>
  <rv s="0">
    <v>536870912</v>
    <v>Taiwan Province</v>
    <v>7c014567-7b70-41a9-892e-649651369f2f</v>
    <v>en-US</v>
    <v>Map</v>
  </rv>
  <rv s="0">
    <v>536870912</v>
    <v>Fuchien Province, Republic of China</v>
    <v>0338a1bc-18f4-4490-a7f8-5ae6f41c6751</v>
    <v>en-US</v>
    <v>Map</v>
  </rv>
  <rv s="0">
    <v>536870912</v>
    <v>Taoyuan, Taiwan</v>
    <v>c848e570-7452-421d-a11b-2dc78b8e2cdc</v>
    <v>en-US</v>
    <v>Map</v>
  </rv>
  <rv s="3">
    <v>56</v>
  </rv>
  <rv s="3">
    <v>57</v>
  </rv>
  <rv s="9">
    <v>#VALUE!</v>
    <v>en-US</v>
    <v>a2062e34-9038-4cf6-913e-70f770fdfe0b</v>
    <v>536870912</v>
    <v>1</v>
    <v>119</v>
    <v>120</v>
    <v>Taiwan</v>
    <v>19</v>
    <v>20</v>
    <v>Map</v>
    <v>21</v>
    <v>121</v>
    <v>883</v>
    <v>884</v>
    <v>885</v>
    <v>TWD</v>
    <v>Taiwan, officially the Republic of China, is a country in East Asia. The main island of Taiwan, also known as Formosa, lies between the East and South China Sea in the northwestern Pacific Ocean, with the People's Republic of China to the ...</v>
    <v>886</v>
    <v>887</v>
    <v>888</v>
    <v>891</v>
    <v>892</v>
    <v>893</v>
    <v>Taiwan</v>
    <v>National Anthem of the Republic of China</v>
    <v>894</v>
    <v>中華民國</v>
    <v>895</v>
    <v>902</v>
    <v>903</v>
    <v>Taiwan</v>
    <v>mdp/vdpid/237</v>
  </rv>
  <rv s="0">
    <v>536870912</v>
    <v>South Korea</v>
    <v>c0e15be0-5113-402c-c03f-516a6265e9cb</v>
    <v>en-US</v>
    <v>Map</v>
  </rv>
  <rv s="1">
    <fb>0.17446070640579101</fb>
    <v>23</v>
  </rv>
  <rv s="1">
    <fb>100295</fb>
    <v>24</v>
  </rv>
  <rv s="1">
    <fb>634000</fb>
    <v>24</v>
  </rv>
  <rv s="1">
    <fb>6.4</fb>
    <v>25</v>
  </rv>
  <rv s="1">
    <fb>82</fb>
    <v>26</v>
  </rv>
  <rv s="0">
    <v>536870912</v>
    <v>Seoul</v>
    <v>669b47ba-40b4-0147-3657-a7dd0861132c</v>
    <v>en-US</v>
    <v>Map</v>
  </rv>
  <rv s="1">
    <fb>620302.38600000006</fb>
    <v>24</v>
  </rv>
  <rv s="1">
    <fb>115.15858742558</fb>
    <v>27</v>
  </rv>
  <rv s="1">
    <fb>3.8294613224406E-3</fb>
    <v>23</v>
  </rv>
  <rv s="1">
    <fb>10496.5136719641</fb>
    <v>24</v>
  </rv>
  <rv s="1">
    <fb>0.97699999999999998</fb>
    <v>25</v>
  </rv>
  <rv s="1">
    <fb>0.63354836492977906</fb>
    <v>23</v>
  </rv>
  <rv s="1">
    <fb>81.028475807144503</fb>
    <v>28</v>
  </rv>
  <rv s="1">
    <fb>1.22</fb>
    <v>29</v>
  </rv>
  <rv s="1">
    <fb>2029000000000</fb>
    <v>30</v>
  </rv>
  <rv s="1">
    <fb>0.98088600000000004</fb>
    <v>23</v>
  </rv>
  <rv s="1">
    <fb>0.94349689999999997</fb>
    <v>23</v>
  </rv>
  <rv s="2">
    <v>16</v>
    <v>21</v>
    <v>123</v>
    <v>7</v>
    <v>0</v>
    <v>Image of South Korea</v>
  </rv>
  <rv s="1">
    <fb>2.7</fb>
    <v>28</v>
  </rv>
  <rv s="0">
    <v>805306368</v>
    <v>Yoon Suk Yeol (President)</v>
    <v>af8383ab-575b-52df-438a-1678504626cd</v>
    <v>en-US</v>
    <v>Generic</v>
  </rv>
  <rv s="0">
    <v>805306368</v>
    <v>Choi Sang-mok (President)</v>
    <v>6d3217c1-26df-bcef-6a5b-413608e6ec60</v>
    <v>en-US</v>
    <v>Generic</v>
  </rv>
  <rv s="0">
    <v>805306368</v>
    <v>Han Duck-soo (Prime minister)</v>
    <v>058dfd81-df36-7fb6-eadf-9736baef167f</v>
    <v>en-US</v>
    <v>Generic</v>
  </rv>
  <rv s="0">
    <v>805306368</v>
    <v>Choi Sang-mok (Prime minister)</v>
    <v>6d3217c1-26df-bcef-6a5b-413608e6ec60</v>
    <v>en-US</v>
    <v>Generic</v>
  </rv>
  <rv s="3">
    <v>58</v>
  </rv>
  <rv s="4">
    <v>https://www.bing.com/search?q=south+korea&amp;form=skydnc</v>
    <v>Learn more on Bing</v>
  </rv>
  <rv s="1">
    <fb>82.626829268292695</fb>
    <v>28</v>
  </rv>
  <rv s="1">
    <fb>1413716510000</fb>
    <v>30</v>
  </rv>
  <rv s="1">
    <fb>11</fb>
    <v>28</v>
  </rv>
  <rv s="1">
    <fb>6.49</fb>
    <v>29</v>
  </rv>
  <rv s="3">
    <v>59</v>
  </rv>
  <rv s="1">
    <fb>0.36792971710000005</fb>
    <v>23</v>
  </rv>
  <rv s="1">
    <fb>2.3607999999999998</fb>
    <v>25</v>
  </rv>
  <rv s="1">
    <fb>51628117</fb>
    <v>24</v>
  </rv>
  <rv s="1">
    <fb>0.23199999999999998</fb>
    <v>23</v>
  </rv>
  <rv s="1">
    <fb>0.39</fb>
    <v>23</v>
  </rv>
  <rv s="1">
    <fb>2.6000000000000002E-2</fb>
    <v>23</v>
  </rv>
  <rv s="1">
    <fb>7.2999999999999995E-2</fb>
    <v>23</v>
  </rv>
  <rv s="1">
    <fb>0.62970001220703098</fb>
    <v>23</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Gyeonggi Province</v>
    <v>6b578621-8b2d-13ef-1af0-281a90a0fd92</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North Jeolla Province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60</v>
  </rv>
  <rv s="1">
    <fb>0.15574911728035101</fb>
    <v>23</v>
  </rv>
  <rv s="3">
    <v>61</v>
  </rv>
  <rv s="1">
    <fb>0.33200000000000002</fb>
    <v>23</v>
  </rv>
  <rv s="1">
    <fb>4.1479997634887703E-2</fb>
    <v>31</v>
  </rv>
  <rv s="1">
    <fb>42106719</fb>
    <v>24</v>
  </rv>
  <rv s="7">
    <v>#VALUE!</v>
    <v>en-US</v>
    <v>c0e15be0-5113-402c-c03f-516a6265e9cb</v>
    <v>536870912</v>
    <v>1</v>
    <v>127</v>
    <v>49</v>
    <v>South Korea</v>
    <v>19</v>
    <v>20</v>
    <v>Map</v>
    <v>21</v>
    <v>128</v>
    <v>KR</v>
    <v>906</v>
    <v>907</v>
    <v>908</v>
    <v>909</v>
    <v>910</v>
    <v>911</v>
    <v>912</v>
    <v>913</v>
    <v>914</v>
    <v>KRW</v>
    <v>South Korea, officially the Republic of Korea, is a country in East Asia. It constitutes the southern half of the Korean Peninsula and borders North Korea along the Korean Demilitarized Zone, with the Yellow Sea to the west and the Sea of Japan ...</v>
    <v>915</v>
    <v>916</v>
    <v>917</v>
    <v>918</v>
    <v>919</v>
    <v>920</v>
    <v>921</v>
    <v>922</v>
    <v>923</v>
    <v>924</v>
    <v>911</v>
    <v>929</v>
    <v>930</v>
    <v>931</v>
    <v>932</v>
    <v>933</v>
    <v>934</v>
    <v>South Korea</v>
    <v>Aegukga</v>
    <v>935</v>
    <v>대한민국</v>
    <v>936</v>
    <v>937</v>
    <v>938</v>
    <v>939</v>
    <v>150</v>
    <v>940</v>
    <v>941</v>
    <v>942</v>
    <v>699</v>
    <v>252</v>
    <v>943</v>
    <v>960</v>
    <v>961</v>
    <v>962</v>
    <v>963</v>
    <v>964</v>
    <v>South Korea</v>
    <v>965</v>
    <v>mdp/vdpid/134</v>
  </rv>
  <rv s="0">
    <v>536870912</v>
    <v>United States</v>
    <v>5232ed96-85b1-2edb-12c6-63e6c597a1de</v>
    <v>en-US</v>
    <v>Map</v>
  </rv>
  <rv s="1">
    <fb>0.44369067999501505</fb>
    <v>23</v>
  </rv>
  <rv s="1">
    <fb>9826675</fb>
    <v>24</v>
  </rv>
  <rv s="1">
    <fb>1359000</fb>
    <v>24</v>
  </rv>
  <rv s="1">
    <fb>11.6</fb>
    <v>25</v>
  </rv>
  <rv s="0">
    <v>536870912</v>
    <v>Washington, D.C.</v>
    <v>216726d1-8987-06d3-5eff-823da05c3d3c</v>
    <v>en-US</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17</v>
    <v>21</v>
    <v>130</v>
    <v>7</v>
    <v>0</v>
    <v>Image of United States</v>
  </rv>
  <rv s="1">
    <fb>5.6</fb>
    <v>28</v>
  </rv>
  <rv s="0">
    <v>536870912</v>
    <v>New York City</v>
    <v>60d5dc2b-c915-460b-b722-c9e3485499ca</v>
    <v>en-US</v>
    <v>Map</v>
  </rv>
  <rv s="0">
    <v>805306368</v>
    <v>Donald Trump (President)</v>
    <v>1a466af2-ed23-25bd-794d-1ca925e4681b</v>
    <v>en-US</v>
    <v>Generic</v>
  </rv>
  <rv s="0">
    <v>805306368</v>
    <v>JD Vance (Vice president)</v>
    <v>cf52f4b6-e15c-553b-c991-5fd07410b914</v>
    <v>en-US</v>
    <v>Generic</v>
  </rv>
  <rv s="0">
    <v>805306368</v>
    <v>Mike Johnson (Speaker)</v>
    <v>0cdd8beb-6fa0-b09e-350a-8a9eef364ec7</v>
    <v>en-US</v>
    <v>Generic</v>
  </rv>
  <rv s="0">
    <v>805306368</v>
    <v>John Roberts (Chief justice)</v>
    <v>af7f7f4b-fd5b-867d-e108-4b6ecf118076</v>
    <v>en-US</v>
    <v>Generic</v>
  </rv>
  <rv s="3">
    <v>62</v>
  </rv>
  <rv s="4">
    <v>https://www.bing.com/search?q=united+states&amp;form=skydnc</v>
    <v>Learn more on Bing</v>
  </rv>
  <rv s="1">
    <fb>78.539024390243895</fb>
    <v>28</v>
  </rv>
  <rv s="1">
    <fb>30436313050000</fb>
    <v>30</v>
  </rv>
  <rv s="1">
    <fb>19</fb>
    <v>28</v>
  </rv>
  <rv s="1">
    <fb>7.25</fb>
    <v>29</v>
  </rv>
  <rv s="3">
    <v>63</v>
  </rv>
  <rv s="1">
    <fb>0.1108387988</fb>
    <v>23</v>
  </rv>
  <rv s="1">
    <fb>2.6120000000000001</fb>
    <v>25</v>
  </rv>
  <rv s="1">
    <fb>333287557</fb>
    <v>24</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64</v>
  </rv>
  <rv s="1">
    <fb>9.5866513904898809E-2</fb>
    <v>23</v>
  </rv>
  <rv s="3">
    <v>65</v>
  </rv>
  <rv s="1">
    <fb>0.14699999999999999</fb>
    <v>31</v>
  </rv>
  <rv s="1">
    <fb>270663028</fb>
    <v>24</v>
  </rv>
  <rv s="7">
    <v>#VALUE!</v>
    <v>en-US</v>
    <v>5232ed96-85b1-2edb-12c6-63e6c597a1de</v>
    <v>536870912</v>
    <v>1</v>
    <v>133</v>
    <v>49</v>
    <v>United States</v>
    <v>19</v>
    <v>20</v>
    <v>Map</v>
    <v>21</v>
    <v>134</v>
    <v>US</v>
    <v>968</v>
    <v>969</v>
    <v>970</v>
    <v>971</v>
    <v>451</v>
    <v>972</v>
    <v>973</v>
    <v>974</v>
    <v>975</v>
    <v>USD</v>
    <v>The United States of America, also known as the United States or America, is a country primarily located in North America. It is a federal republic of 50 states and Washington, D.C. as its federal capital district. The 48 contiguous states ...</v>
    <v>976</v>
    <v>977</v>
    <v>978</v>
    <v>979</v>
    <v>980</v>
    <v>981</v>
    <v>982</v>
    <v>983</v>
    <v>984</v>
    <v>985</v>
    <v>986</v>
    <v>991</v>
    <v>992</v>
    <v>993</v>
    <v>994</v>
    <v>995</v>
    <v>996</v>
    <v>United States</v>
    <v>The Star-Spangled Banner</v>
    <v>997</v>
    <v>the United States of America</v>
    <v>998</v>
    <v>999</v>
    <v>1000</v>
    <v>70</v>
    <v>1001</v>
    <v>1002</v>
    <v>1003</v>
    <v>1004</v>
    <v>1005</v>
    <v>1006</v>
    <v>1007</v>
    <v>1063</v>
    <v>1064</v>
    <v>1065</v>
    <v>99</v>
    <v>1066</v>
    <v>United States</v>
    <v>1067</v>
    <v>mdp/vdpid/244</v>
  </rv>
  <rv s="0">
    <v>536870912</v>
    <v>Australia</v>
    <v>06de2191-243d-a83f-6990-2eb1c7f3382a</v>
    <v>en-US</v>
    <v>Map</v>
  </rv>
  <rv s="1">
    <fb>0.48241944248714902</fb>
    <v>23</v>
  </rv>
  <rv s="1">
    <fb>7692024</fb>
    <v>24</v>
  </rv>
  <rv s="1">
    <fb>58000</fb>
    <v>24</v>
  </rv>
  <rv s="1">
    <fb>12.6</fb>
    <v>25</v>
  </rv>
  <rv s="1">
    <fb>61</fb>
    <v>26</v>
  </rv>
  <rv s="0">
    <v>536870912</v>
    <v>Canberra</v>
    <v>59ab58e3-2f00-9175-e7b8-76d910040855</v>
    <v>en-US</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18</v>
    <v>21</v>
    <v>136</v>
    <v>7</v>
    <v>0</v>
    <v>Image of Australia</v>
  </rv>
  <rv s="0">
    <v>536870912</v>
    <v>Sydney</v>
    <v>3ecec2e8-2993-42e7-7299-f693bbe3b9b9</v>
    <v>en-US</v>
    <v>Map</v>
  </rv>
  <rv s="0">
    <v>805306368</v>
    <v>Anthony Albanese (Prime minister)</v>
    <v>00f8b947-2f64-9828-df4d-5993583bdbe4</v>
    <v>en-US</v>
    <v>Generic</v>
  </rv>
  <rv s="3">
    <v>66</v>
  </rv>
  <rv s="4">
    <v>https://www.bing.com/search?q=australia&amp;form=skydnc</v>
    <v>Learn more on Bing</v>
  </rv>
  <rv s="1">
    <fb>82.748780487804893</fb>
    <v>28</v>
  </rv>
  <rv s="1">
    <fb>1487598500000</fb>
    <v>30</v>
  </rv>
  <rv s="1">
    <fb>6</fb>
    <v>28</v>
  </rv>
  <rv s="1">
    <fb>13.59</fb>
    <v>29</v>
  </rv>
  <rv s="3">
    <v>67</v>
  </rv>
  <rv s="1">
    <fb>0.19558295019999999</fb>
    <v>23</v>
  </rv>
  <rv s="1">
    <fb>3.6778</fb>
    <v>25</v>
  </rv>
  <rv s="1">
    <fb>25978935</fb>
    <v>24</v>
  </rv>
  <rv s="1">
    <fb>0.221</fb>
    <v>23</v>
  </rv>
  <rv s="1">
    <fb>0.27</fb>
    <v>23</v>
  </rv>
  <rv s="1">
    <fb>0.42100000000000004</fb>
    <v>23</v>
  </rv>
  <rv s="1">
    <fb>2.7999999999999997E-2</fb>
    <v>23</v>
  </rv>
  <rv s="1">
    <fb>7.400000000000001E-2</fb>
    <v>23</v>
  </rv>
  <rv s="1">
    <fb>0.161</fb>
    <v>23</v>
  </rv>
  <rv s="1">
    <fb>0.65517997741699208</fb>
    <v>23</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Queensland</v>
    <v>d8d1c6ea-bc68-82f2-5bb3-ae7aa11442b4</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68</v>
  </rv>
  <rv s="1">
    <fb>0.22985815296127299</fb>
    <v>23</v>
  </rv>
  <rv s="3">
    <v>69</v>
  </rv>
  <rv s="1">
    <fb>0.47399999999999998</fb>
    <v>23</v>
  </rv>
  <rv s="1">
    <fb>5.2680001258850098E-2</fb>
    <v>31</v>
  </rv>
  <rv s="1">
    <fb>21844756</fb>
    <v>24</v>
  </rv>
  <rv s="7">
    <v>#VALUE!</v>
    <v>en-US</v>
    <v>06de2191-243d-a83f-6990-2eb1c7f3382a</v>
    <v>536870912</v>
    <v>1</v>
    <v>139</v>
    <v>49</v>
    <v>Australia</v>
    <v>19</v>
    <v>20</v>
    <v>Map</v>
    <v>21</v>
    <v>140</v>
    <v>AU</v>
    <v>1070</v>
    <v>1071</v>
    <v>1072</v>
    <v>1073</v>
    <v>1074</v>
    <v>1075</v>
    <v>1076</v>
    <v>1077</v>
    <v>1078</v>
    <v>AUD</v>
    <v>Australia, officially the Commonwealth of Australia, is a country comprising the mainland of the Australian continent, the island of Tasmania and numerous smaller islands. It has a total area of 7,688,287 km², making it the sixth-largest country ...</v>
    <v>1079</v>
    <v>1080</v>
    <v>1081</v>
    <v>1082</v>
    <v>1083</v>
    <v>1084</v>
    <v>1085</v>
    <v>1086</v>
    <v>1087</v>
    <v>173</v>
    <v>1088</v>
    <v>1090</v>
    <v>1091</v>
    <v>1092</v>
    <v>1093</v>
    <v>1094</v>
    <v>1095</v>
    <v>Australia</v>
    <v>Advance Australia Fair</v>
    <v>1096</v>
    <v>Commonwealth of Australia</v>
    <v>1097</v>
    <v>1098</v>
    <v>1099</v>
    <v>1100</v>
    <v>1101</v>
    <v>1102</v>
    <v>1103</v>
    <v>1104</v>
    <v>856</v>
    <v>1105</v>
    <v>1106</v>
    <v>1122</v>
    <v>1123</v>
    <v>1124</v>
    <v>1125</v>
    <v>1126</v>
    <v>Australia</v>
    <v>1127</v>
    <v>mdp/vdpid/12</v>
  </rv>
  <rv s="0">
    <v>536870912</v>
    <v>China</v>
    <v>5fcc3d97-0cf2-94e5-6dad-cd70e387bd69</v>
    <v>en-US</v>
    <v>Map</v>
  </rv>
  <rv s="1">
    <fb>0.56212313103349798</fb>
    <v>23</v>
  </rv>
  <rv s="1">
    <fb>9596961</fb>
    <v>24</v>
  </rv>
  <rv s="1">
    <fb>2695000</fb>
    <v>24</v>
  </rv>
  <rv s="1">
    <fb>10.9</fb>
    <v>25</v>
  </rv>
  <rv s="1">
    <fb>86</fb>
    <v>26</v>
  </rv>
  <rv s="0">
    <v>536870912</v>
    <v>Beijing</v>
    <v>e43bc499-902a-5deb-aced-aa4a247e6822</v>
    <v>en-US</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19</v>
    <v>21</v>
    <v>142</v>
    <v>7</v>
    <v>0</v>
    <v>Image of China</v>
  </rv>
  <rv s="1">
    <fb>7.4</fb>
    <v>28</v>
  </rv>
  <rv s="0">
    <v>536870912</v>
    <v>Chongqing</v>
    <v>69bf0da4-4c0f-d795-e3d4-f2087fc9101e</v>
    <v>en-US</v>
    <v>Map</v>
  </rv>
  <rv s="0">
    <v>805306368</v>
    <v>Xi Jinping (Secretary)</v>
    <v>cd954b68-481c-b388-8b3d-6c0081dc9adf</v>
    <v>en-US</v>
    <v>Generic</v>
  </rv>
  <rv s="0">
    <v>805306368</v>
    <v>Xi Jinping (President)</v>
    <v>cd954b68-481c-b388-8b3d-6c0081dc9adf</v>
    <v>en-US</v>
    <v>Generic</v>
  </rv>
  <rv s="0">
    <v>805306368</v>
    <v>Li Qiang (Premier)</v>
    <v>f0d727f0-3735-908f-e9a5-a6e2264d2e8e</v>
    <v>en-US</v>
    <v>Generic</v>
  </rv>
  <rv s="0">
    <v>805306368</v>
    <v>Han Zheng (Vice president)</v>
    <v>e9aab0c7-cc9c-fc04-646c-f65aabe8bd9a</v>
    <v>en-US</v>
    <v>Generic</v>
  </rv>
  <rv s="3">
    <v>70</v>
  </rv>
  <rv s="4">
    <v>https://www.bing.com/search?q=china&amp;form=skydnc</v>
    <v>Learn more on Bing</v>
  </rv>
  <rv s="1">
    <fb>76.959999999999994</fb>
    <v>28</v>
  </rv>
  <rv s="1">
    <fb>8515504380000</fb>
    <v>30</v>
  </rv>
  <rv s="1">
    <fb>29</fb>
    <v>28</v>
  </rv>
  <rv s="1">
    <fb>0.87</fb>
    <v>29</v>
  </rv>
  <rv s="1">
    <fb>0.32386296240000001</fb>
    <v>23</v>
  </rv>
  <rv s="1">
    <fb>1.9798</fb>
    <v>25</v>
  </rv>
  <rv s="1">
    <fb>1412175000</fb>
    <v>24</v>
  </rv>
  <rv s="1">
    <fb>0.222</fb>
    <v>23</v>
  </rv>
  <rv s="1">
    <fb>0.29299999999999998</fb>
    <v>23</v>
  </rv>
  <rv s="1">
    <fb>0.45299999999999996</fb>
    <v>23</v>
  </rv>
  <rv s="1">
    <fb>2.7000000000000003E-2</fb>
    <v>23</v>
  </rv>
  <rv s="1">
    <fb>6.5000000000000002E-2</fb>
    <v>23</v>
  </rv>
  <rv s="1">
    <fb>0.107</fb>
    <v>23</v>
  </rv>
  <rv s="1">
    <fb>0.67986999511718804</fb>
    <v>23</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Shanghai</v>
    <v>29ece984-463e-6074-60e1-83f8c012ef70</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Guangdong</v>
    <v>533d187e-5296-4200-eed8-55f3257c948f</v>
    <v>en-US</v>
    <v>Map</v>
  </rv>
  <rv s="0">
    <v>536870912</v>
    <v>Guangxi</v>
    <v>b2e2f034-494c-f814-7555-fa5d56071d6f</v>
    <v>en-US</v>
    <v>Map</v>
  </rv>
  <rv s="0">
    <v>536870912</v>
    <v>Hainan</v>
    <v>85cb11dd-f8f0-f5e0-35d3-42ce64c34e9e</v>
    <v>en-US</v>
    <v>Map</v>
  </rv>
  <rv s="0">
    <v>536870912</v>
    <v>Sichuan</v>
    <v>49bf1471-e0d6-011f-bb5b-edd67fea0a6f</v>
    <v>en-US</v>
    <v>Map</v>
  </rv>
  <rv s="0">
    <v>536870912</v>
    <v>Guizhou</v>
    <v>3025ec8b-299d-6131-4293-401f8dd1701e</v>
    <v>en-US</v>
    <v>Map</v>
  </rv>
  <rv s="0">
    <v>536870912</v>
    <v>Yunnan</v>
    <v>62345ab8-b0e6-d4c5-87b4-0e7a5b39c7dc</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71</v>
  </rv>
  <rv s="1">
    <fb>9.4193182022714303E-2</fb>
    <v>23</v>
  </rv>
  <rv s="3">
    <v>72</v>
  </rv>
  <rv s="1">
    <fb>0.59200000000000008</fb>
    <v>23</v>
  </rv>
  <rv s="1">
    <fb>4.3200001716613798E-2</fb>
    <v>31</v>
  </rv>
  <rv s="1">
    <fb>842933962</fb>
    <v>24</v>
  </rv>
  <rv s="7">
    <v>#VALUE!</v>
    <v>en-US</v>
    <v>5fcc3d97-0cf2-94e5-6dad-cd70e387bd69</v>
    <v>536870912</v>
    <v>1</v>
    <v>146</v>
    <v>49</v>
    <v>China</v>
    <v>19</v>
    <v>20</v>
    <v>Map</v>
    <v>21</v>
    <v>147</v>
    <v>CN</v>
    <v>1130</v>
    <v>1131</v>
    <v>1132</v>
    <v>1133</v>
    <v>1134</v>
    <v>1135</v>
    <v>1136</v>
    <v>1137</v>
    <v>1138</v>
    <v>CNY</v>
    <v>China, officially the People's Republic of China, is a country in East Asia. With a population exceeding 1.4 billion, it is the second-most populous country after India, representing 17.4% of the world population. China spans the equivalent of ...</v>
    <v>1139</v>
    <v>1140</v>
    <v>1141</v>
    <v>1142</v>
    <v>1143</v>
    <v>1144</v>
    <v>1145</v>
    <v>1146</v>
    <v>1147</v>
    <v>1148</v>
    <v>1149</v>
    <v>1154</v>
    <v>1155</v>
    <v>1156</v>
    <v>1157</v>
    <v>1158</v>
    <v>1159</v>
    <v>China</v>
    <v>March of the Volunteers</v>
    <v>894</v>
    <v>中华人民共和国</v>
    <v>1160</v>
    <v>1161</v>
    <v>1162</v>
    <v>1163</v>
    <v>1164</v>
    <v>1165</v>
    <v>1166</v>
    <v>1167</v>
    <v>1168</v>
    <v>1006</v>
    <v>1169</v>
    <v>1200</v>
    <v>1201</v>
    <v>1202</v>
    <v>1203</v>
    <v>1204</v>
    <v>China</v>
    <v>1205</v>
    <v>mdp/vdpid/45</v>
  </rv>
  <rv s="0">
    <v>536870912</v>
    <v>Greece</v>
    <v>9066947b-ad82-49f5-93ff-b3c4cbc4e36a</v>
    <v>en-US</v>
    <v>Map</v>
  </rv>
  <rv s="1">
    <fb>0.47602792862684301</fb>
    <v>23</v>
  </rv>
  <rv s="1">
    <fb>131957</fb>
    <v>24</v>
  </rv>
  <rv s="1">
    <fb>146000</fb>
    <v>24</v>
  </rv>
  <rv s="1">
    <fb>8.1</fb>
    <v>25</v>
  </rv>
  <rv s="1">
    <fb>30</fb>
    <v>26</v>
  </rv>
  <rv s="0">
    <v>536870912</v>
    <v>Athens</v>
    <v>b6d809e2-f1da-2d70-de81-8e8c16391ded</v>
    <v>en-US</v>
    <v>Map</v>
  </rv>
  <rv s="1">
    <fb>62434.341999999997</fb>
    <v>24</v>
  </rv>
  <rv s="1">
    <fb>101.869515066502</fb>
    <v>27</v>
  </rv>
  <rv s="1">
    <fb>1.7443010681330101E-3</fb>
    <v>23</v>
  </rv>
  <rv s="1">
    <fb>5062.6064215523202</fb>
    <v>24</v>
  </rv>
  <rv s="1">
    <fb>1.35</fb>
    <v>25</v>
  </rv>
  <rv s="1">
    <fb>0.31685026774025399</fb>
    <v>23</v>
  </rv>
  <rv s="1">
    <fb>82.574635133688304</fb>
    <v>28</v>
  </rv>
  <rv s="1">
    <fb>1.54</fb>
    <v>29</v>
  </rv>
  <rv s="1">
    <fb>209852761468.681</fb>
    <v>30</v>
  </rv>
  <rv s="1">
    <fb>0.99553479999999994</fb>
    <v>23</v>
  </rv>
  <rv s="1">
    <fb>1.3660256999999998</fb>
    <v>23</v>
  </rv>
  <rv s="2">
    <v>20</v>
    <v>21</v>
    <v>149</v>
    <v>7</v>
    <v>0</v>
    <v>Image of Greece</v>
  </rv>
  <rv s="0">
    <v>805306368</v>
    <v>Katerina Sakellaropoulou (President)</v>
    <v>462ce5ac-144c-7783-9c94-5cea4311427e</v>
    <v>en-US</v>
    <v>Generic</v>
  </rv>
  <rv s="0">
    <v>805306368</v>
    <v>Kyriakos Mitsotakis (Prime minister)</v>
    <v>eea69f27-2379-cfc9-ae98-bda50d609c7e</v>
    <v>en-US</v>
    <v>Generic</v>
  </rv>
  <rv s="3">
    <v>73</v>
  </rv>
  <rv s="4">
    <v>https://www.bing.com/search?q=greece&amp;form=skydnc</v>
    <v>Learn more on Bing</v>
  </rv>
  <rv s="1">
    <fb>81.287804878048803</fb>
    <v>28</v>
  </rv>
  <rv s="1">
    <fb>53653980000</fb>
    <v>30</v>
  </rv>
  <rv s="1">
    <fb>4.46</fb>
    <v>29</v>
  </rv>
  <rv s="3">
    <v>74</v>
  </rv>
  <rv s="1">
    <fb>0.35461187979999997</fb>
    <v>23</v>
  </rv>
  <rv s="1">
    <fb>5.4789000000000003</fb>
    <v>25</v>
  </rv>
  <rv s="1">
    <fb>10566531</fb>
    <v>24</v>
  </rv>
  <rv s="1">
    <fb>0.25900000000000001</fb>
    <v>23</v>
  </rv>
  <rv s="1">
    <fb>6.6000000000000003E-2</fb>
    <v>23</v>
  </rv>
  <rv s="1">
    <fb>0.12300000000000001</fb>
    <v>23</v>
  </rv>
  <rv s="1">
    <fb>0.51766998291015598</fb>
    <v>23</v>
  </rv>
  <rv s="0">
    <v>536870912</v>
    <v>Eastern Macedonia and Thrace</v>
    <v>45283058-6358-c831-aa68-dcc775d99be8</v>
    <v>en-US</v>
    <v>Map</v>
  </rv>
  <rv s="0">
    <v>536870912</v>
    <v>Central Macedonia</v>
    <v>6d44fc7c-bcb9-9915-acb9-64532e18830b</v>
    <v>en-US</v>
    <v>Map</v>
  </rv>
  <rv s="0">
    <v>536870912</v>
    <v>Western Macedonia</v>
    <v>27249c7e-b5d4-18d3-d8d5-a1d976b45cfa</v>
    <v>en-US</v>
    <v>Map</v>
  </rv>
  <rv s="0">
    <v>536870912</v>
    <v>Epirus</v>
    <v>0dd74b21-c5ee-b5c0-d0df-2449b32c4a88</v>
    <v>en-US</v>
    <v>Map</v>
  </rv>
  <rv s="0">
    <v>536870912</v>
    <v>Thessaly Region</v>
    <v>187a74ea-75fb-4b8a-2fe7-2a4b94490eaa</v>
    <v>en-US</v>
    <v>Map</v>
  </rv>
  <rv s="0">
    <v>536870912</v>
    <v>Central Greece</v>
    <v>e9e82b37-aaf6-3955-754d-29b23a35a921</v>
    <v>en-US</v>
    <v>Map</v>
  </rv>
  <rv s="0">
    <v>536870912</v>
    <v>Ionian Islands</v>
    <v>147f3b34-7c58-e675-3c33-6ec3b9e7e362</v>
    <v>en-US</v>
    <v>Map</v>
  </rv>
  <rv s="0">
    <v>536870912</v>
    <v>Western Greece</v>
    <v>8ac2f879-2ecd-0569-886c-528f24c7fe28</v>
    <v>en-US</v>
    <v>Map</v>
  </rv>
  <rv s="0">
    <v>536870912</v>
    <v>Peloponnese</v>
    <v>4465f45a-df6e-47fa-833e-fa82fd661725</v>
    <v>en-US</v>
    <v>Map</v>
  </rv>
  <rv s="0">
    <v>536870912</v>
    <v>Attica</v>
    <v>b95eb20f-b5be-999d-2b74-7984b1607486</v>
    <v>en-US</v>
    <v>Map</v>
  </rv>
  <rv s="0">
    <v>536870912</v>
    <v>North Aegean</v>
    <v>b512e4ba-99a2-717b-c03b-1ab792cd2e37</v>
    <v>en-US</v>
    <v>Map</v>
  </rv>
  <rv s="0">
    <v>536870912</v>
    <v>South Aegean</v>
    <v>65bfe017-d8f1-997e-81d9-4b05e35ff5d4</v>
    <v>en-US</v>
    <v>Map</v>
  </rv>
  <rv s="3">
    <v>75</v>
  </rv>
  <rv s="1">
    <fb>0.26193522357891597</fb>
    <v>23</v>
  </rv>
  <rv s="1">
    <fb>0.51900000000000002</fb>
    <v>23</v>
  </rv>
  <rv s="1">
    <fb>0.17238000869751002</fb>
    <v>31</v>
  </rv>
  <rv s="1">
    <fb>8507474</fb>
    <v>24</v>
  </rv>
  <rv s="7">
    <v>#VALUE!</v>
    <v>en-US</v>
    <v>9066947b-ad82-49f5-93ff-b3c4cbc4e36a</v>
    <v>536870912</v>
    <v>1</v>
    <v>152</v>
    <v>49</v>
    <v>Greece</v>
    <v>19</v>
    <v>20</v>
    <v>Map</v>
    <v>21</v>
    <v>62</v>
    <v>GR</v>
    <v>1208</v>
    <v>1209</v>
    <v>1210</v>
    <v>1211</v>
    <v>1212</v>
    <v>1213</v>
    <v>1214</v>
    <v>1215</v>
    <v>1216</v>
    <v>EUR</v>
    <v>Greece, officially the Hellenic Republic, is a country in Southeast Europe. Located on the southern tip of the Balkan peninsula, Greece shares land borders with Albania to the northwest, North Macedonia and Bulgaria to the north, and Turkey to ...</v>
    <v>1217</v>
    <v>1218</v>
    <v>1219</v>
    <v>1220</v>
    <v>1221</v>
    <v>1222</v>
    <v>1223</v>
    <v>1224</v>
    <v>1225</v>
    <v>122</v>
    <v>1213</v>
    <v>1228</v>
    <v>1229</v>
    <v>1230</v>
    <v>1231</v>
    <v>64</v>
    <v>1232</v>
    <v>Greece</v>
    <v>Hymn to Liberty</v>
    <v>1233</v>
    <v>Ελληνική Δημοκρατία</v>
    <v>1234</v>
    <v>1235</v>
    <v>1236</v>
    <v>378</v>
    <v>1237</v>
    <v>766</v>
    <v>480</v>
    <v>1238</v>
    <v>1239</v>
    <v>192</v>
    <v>1240</v>
    <v>1253</v>
    <v>1254</v>
    <v>98</v>
    <v>1255</v>
    <v>1256</v>
    <v>Greece</v>
    <v>1257</v>
    <v>mdp/vdpid/98</v>
  </rv>
  <rv s="0">
    <v>536870912</v>
    <v>Italy</v>
    <v>09e8f885-427b-8850-947d-202e0287b9e8</v>
    <v>en-US</v>
    <v>Map</v>
  </rv>
  <rv s="1">
    <fb>0.432345141769226</fb>
    <v>23</v>
  </rv>
  <rv s="1">
    <fb>302068</fb>
    <v>24</v>
  </rv>
  <rv s="1">
    <fb>347000</fb>
    <v>24</v>
  </rv>
  <rv s="1">
    <fb>7.3</fb>
    <v>25</v>
  </rv>
  <rv s="1">
    <fb>39</fb>
    <v>26</v>
  </rv>
  <rv s="0">
    <v>536870912</v>
    <v>Rome</v>
    <v>5ed498af-fa85-2a88-874d-212494ddb06f</v>
    <v>en-US</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21</v>
    <v>21</v>
    <v>154</v>
    <v>7</v>
    <v>0</v>
    <v>Image of Italy</v>
  </rv>
  <rv s="1">
    <fb>2.6</fb>
    <v>28</v>
  </rv>
  <rv s="0">
    <v>805306368</v>
    <v>Sergio Mattarella (President)</v>
    <v>7b09388e-8b92-1261-db16-7c6882735fe1</v>
    <v>en-US</v>
    <v>Generic</v>
  </rv>
  <rv s="0">
    <v>805306368</v>
    <v>Giorgia Meloni (Prime minister)</v>
    <v>5c9bb82e-e08f-f5eb-9f29-f20e75e8eb8f</v>
    <v>en-US</v>
    <v>Generic</v>
  </rv>
  <rv s="3">
    <v>76</v>
  </rv>
  <rv s="4">
    <v>https://www.bing.com/search?q=italy&amp;form=skydnc</v>
    <v>Learn more on Bing</v>
  </rv>
  <rv s="1">
    <fb>82.946341463414697</fb>
    <v>28</v>
  </rv>
  <rv s="1">
    <fb>522087790000</fb>
    <v>30</v>
  </rv>
  <rv s="1">
    <fb>2</fb>
    <v>28</v>
  </rv>
  <rv s="3">
    <v>77</v>
  </rv>
  <rv s="1">
    <fb>0.2283268819</fb>
    <v>23</v>
  </rv>
  <rv s="1">
    <fb>3.9773999999999998</fb>
    <v>25</v>
  </rv>
  <rv s="1">
    <fb>58856847</fb>
    <v>24</v>
  </rv>
  <rv s="1">
    <fb>0.26700000000000002</fb>
    <v>23</v>
  </rv>
  <rv s="1">
    <fb>1.9E-2</fb>
    <v>23</v>
  </rv>
  <rv s="1">
    <fb>0.06</fb>
    <v>23</v>
  </rv>
  <rv s="1">
    <fb>0.495550003051758</fb>
    <v>23</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Friuli-Venezia Giulia</v>
    <v>dfe11af7-836d-40cf-b176-995500a2a2fb</v>
    <v>en-US</v>
    <v>Map</v>
  </rv>
  <rv s="0">
    <v>536870912</v>
    <v>Lazio</v>
    <v>e5d48b4e-72f5-da43-7854-da4784df7b51</v>
    <v>en-US</v>
    <v>Map</v>
  </rv>
  <rv s="0">
    <v>536870912</v>
    <v>Liguria</v>
    <v>bc9d0bc0-7501-9ea0-5ffc-8d29df64f153</v>
    <v>en-US</v>
    <v>Map</v>
  </rv>
  <rv s="0">
    <v>536870912</v>
    <v>Lombardy</v>
    <v>4e4d95c0-6e91-acd2-e10c-7165bc365e22</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78</v>
  </rv>
  <rv s="1">
    <fb>0.24250464933068097</fb>
    <v>23</v>
  </rv>
  <rv s="1">
    <fb>0.59099999999999997</fb>
    <v>23</v>
  </rv>
  <rv s="1">
    <fb>9.8870000839233405E-2</fb>
    <v>31</v>
  </rv>
  <rv s="1">
    <fb>42651966</fb>
    <v>24</v>
  </rv>
  <rv s="6">
    <v>#VALUE!</v>
    <v>en-US</v>
    <v>09e8f885-427b-8850-947d-202e0287b9e8</v>
    <v>536870912</v>
    <v>1</v>
    <v>157</v>
    <v>37</v>
    <v>Italy</v>
    <v>19</v>
    <v>20</v>
    <v>Map</v>
    <v>21</v>
    <v>158</v>
    <v>IT</v>
    <v>1260</v>
    <v>1261</v>
    <v>1262</v>
    <v>1263</v>
    <v>1264</v>
    <v>1265</v>
    <v>1266</v>
    <v>1267</v>
    <v>1268</v>
    <v>EUR</v>
    <v>Italy, officially the Italian Republic, is a country in Southern and Western Europe. It consists of a peninsula that extends into the Mediterranean Sea, with the Alps on its northern land border, as well as nearly 800 islands, notably Sicily and ...</v>
    <v>1269</v>
    <v>1270</v>
    <v>1271</v>
    <v>1272</v>
    <v>1273</v>
    <v>1274</v>
    <v>1275</v>
    <v>1276</v>
    <v>1277</v>
    <v>1278</v>
    <v>1265</v>
    <v>1281</v>
    <v>1282</v>
    <v>1283</v>
    <v>1284</v>
    <v>1285</v>
    <v>Italy</v>
    <v>Il Canto degli Italiani</v>
    <v>1286</v>
    <v>Repubblica Italiana</v>
    <v>1287</v>
    <v>1288</v>
    <v>1289</v>
    <v>378</v>
    <v>1290</v>
    <v>1102</v>
    <v>1291</v>
    <v>1292</v>
    <v>650</v>
    <v>700</v>
    <v>1293</v>
    <v>1314</v>
    <v>1315</v>
    <v>210</v>
    <v>1316</v>
    <v>1317</v>
    <v>Italy</v>
    <v>1318</v>
    <v>mdp/vdpid/118</v>
  </rv>
  <rv s="0">
    <v>536870912</v>
    <v>Norway</v>
    <v>51b69cb2-1924-e989-590b-712a7070a30f</v>
    <v>en-US</v>
    <v>Map</v>
  </rv>
  <rv s="1">
    <fb>2.6940783293922001E-2</fb>
    <v>23</v>
  </rv>
  <rv s="1">
    <fb>385207</fb>
    <v>24</v>
  </rv>
  <rv s="1">
    <fb>23000</fb>
    <v>24</v>
  </rv>
  <rv s="1">
    <fb>10.4</fb>
    <v>25</v>
  </rv>
  <rv s="1">
    <fb>47</fb>
    <v>26</v>
  </rv>
  <rv s="0">
    <v>536870912</v>
    <v>Oslo</v>
    <v>962ca6d0-04b2-b258-d6d5-ec31f6cc1d83</v>
    <v>en-US</v>
    <v>Map</v>
  </rv>
  <rv s="1">
    <fb>41022.728999999999</fb>
    <v>24</v>
  </rv>
  <rv s="1">
    <fb>120.269658854402</fb>
    <v>27</v>
  </rv>
  <rv s="1">
    <fb>2.1677300330540498E-2</fb>
    <v>23</v>
  </rv>
  <rv s="1">
    <fb>22999.934595128299</fb>
    <v>24</v>
  </rv>
  <rv s="1">
    <fb>0.331778599014523</fb>
    <v>23</v>
  </rv>
  <rv s="1">
    <fb>56.951628649981103</fb>
    <v>28</v>
  </rv>
  <rv s="1">
    <fb>1.78</fb>
    <v>29</v>
  </rv>
  <rv s="1">
    <fb>403336363636.36401</fb>
    <v>30</v>
  </rv>
  <rv s="1">
    <fb>1.0026021000000001</fb>
    <v>23</v>
  </rv>
  <rv s="1">
    <fb>0.81992350000000003</fb>
    <v>23</v>
  </rv>
  <rv s="2">
    <v>22</v>
    <v>21</v>
    <v>160</v>
    <v>7</v>
    <v>0</v>
    <v>Image of Norway</v>
  </rv>
  <rv s="1">
    <fb>2.1</fb>
    <v>28</v>
  </rv>
  <rv s="0">
    <v>805306368</v>
    <v>Harald V (Monarch)</v>
    <v>d501cea3-4c13-36b0-0641-e2d6452188bc</v>
    <v>en-US</v>
    <v>Generic</v>
  </rv>
  <rv s="0">
    <v>805306368</v>
    <v>Jonas Gahr Støre (Prime minister)</v>
    <v>22a97b4b-1d69-8ed3-e2ba-75ec00cac6ad</v>
    <v>en-US</v>
    <v>Generic</v>
  </rv>
  <rv s="0">
    <v>805306368</v>
    <v>Toril Marie Øie (Chief justice)</v>
    <v>ef71223b-60e9-6b7e-eed9-1343c144235c</v>
    <v>en-US</v>
    <v>Generic</v>
  </rv>
  <rv s="3">
    <v>79</v>
  </rv>
  <rv s="4">
    <v>https://www.bing.com/search?q=norway&amp;form=skydnc</v>
    <v>Learn more on Bing</v>
  </rv>
  <rv s="1">
    <fb>82.758536585365903</fb>
    <v>28</v>
  </rv>
  <rv s="1">
    <fb>295548630000</fb>
    <v>30</v>
  </rv>
  <rv s="3">
    <v>80</v>
  </rv>
  <rv s="1">
    <fb>0.14272576140000001</fb>
    <v>23</v>
  </rv>
  <rv s="1">
    <fb>2.9163999999999999</fb>
    <v>25</v>
  </rv>
  <rv s="1">
    <fb>5457127</fb>
    <v>24</v>
  </rv>
  <rv s="1">
    <fb>0.21600000000000003</fb>
    <v>23</v>
  </rv>
  <rv s="1">
    <fb>0.36</fb>
    <v>23</v>
  </rv>
  <rv s="1">
    <fb>8.900000000000001E-2</fb>
    <v>23</v>
  </rv>
  <rv s="1">
    <fb>0.14300000000000002</fb>
    <v>23</v>
  </rv>
  <rv s="1">
    <fb>0.63804000854492204</fb>
    <v>23</v>
  </rv>
  <rv s="0">
    <v>536870912</v>
    <v>Akershus</v>
    <v>5be911ff-2030-92a4-37f2-690abaa42056</v>
    <v>en-US</v>
    <v>Map</v>
  </rv>
  <rv s="0">
    <v>536870912</v>
    <v>Østfold</v>
    <v>61a32360-8194-db60-82a1-1e0c5086e63a</v>
    <v>en-US</v>
    <v>Map</v>
  </rv>
  <rv s="0">
    <v>536870912</v>
    <v>Vestfold</v>
    <v>5e401c8e-2c02-1ce2-5adb-d8b619814f47</v>
    <v>en-US</v>
    <v>Map</v>
  </rv>
  <rv s="0">
    <v>536870912</v>
    <v>Telemark</v>
    <v>85c1e229-f4df-f952-b782-45dc389f825e</v>
    <v>en-US</v>
    <v>Map</v>
  </rv>
  <rv s="0">
    <v>536870912</v>
    <v>Buskerud</v>
    <v>076bb117-59ff-07f7-e641-39689d26f94a</v>
    <v>en-US</v>
    <v>Map</v>
  </rv>
  <rv s="0">
    <v>536870912</v>
    <v>Rogaland</v>
    <v>986d3e77-c553-606b-9d2f-776a1c989ba2</v>
    <v>en-US</v>
    <v>Map</v>
  </rv>
  <rv s="0">
    <v>536870912</v>
    <v>Møre og Romsdal</v>
    <v>701c8996-b876-44d1-7f9c-2b299bcf08c6</v>
    <v>en-US</v>
    <v>Map</v>
  </rv>
  <rv s="0">
    <v>536870912</v>
    <v>Nordland</v>
    <v>35304f96-e4b8-aa47-fc00-57db63d0c883</v>
    <v>en-US</v>
    <v>Map</v>
  </rv>
  <rv s="0">
    <v>536870912</v>
    <v>Troms</v>
    <v>7ac3993c-4024-2260-60bb-061627473b63</v>
    <v>en-US</v>
    <v>Map</v>
  </rv>
  <rv s="0">
    <v>536870912</v>
    <v>Finnmark</v>
    <v>1cfcd8b0-45c9-4672-8d35-bc11dabfcfd7</v>
    <v>en-US</v>
    <v>Map</v>
  </rv>
  <rv s="0">
    <v>536870912</v>
    <v>Svalbard</v>
    <v>e0bdceb6-73d9-342d-a32c-dfba0b579752</v>
    <v>en-US</v>
    <v>Map</v>
  </rv>
  <rv s="0">
    <v>536870912</v>
    <v>Jan Mayen</v>
    <v>f56eb1ba-33b5-1e64-ae2b-258d8244ad2c</v>
    <v>en-US</v>
    <v>Map</v>
  </rv>
  <rv s="0">
    <v>536870912</v>
    <v>Bouvet Island</v>
    <v>0df9c34a-d3f0-c09f-d594-0d17e4ce27da</v>
    <v>en-US</v>
    <v>Map</v>
  </rv>
  <rv s="3">
    <v>81</v>
  </rv>
  <rv s="1">
    <fb>0.238617503950879</fb>
    <v>23</v>
  </rv>
  <rv s="1">
    <fb>0.36200000000000004</fb>
    <v>23</v>
  </rv>
  <rv s="1">
    <fb>3.3459999561309801E-2</fb>
    <v>31</v>
  </rv>
  <rv s="1">
    <fb>4418218</fb>
    <v>24</v>
  </rv>
  <rv s="6">
    <v>#VALUE!</v>
    <v>en-US</v>
    <v>51b69cb2-1924-e989-590b-712a7070a30f</v>
    <v>536870912</v>
    <v>1</v>
    <v>163</v>
    <v>37</v>
    <v>Norway</v>
    <v>19</v>
    <v>20</v>
    <v>Map</v>
    <v>21</v>
    <v>164</v>
    <v>NO</v>
    <v>1321</v>
    <v>1322</v>
    <v>1323</v>
    <v>1324</v>
    <v>1325</v>
    <v>1326</v>
    <v>1327</v>
    <v>1328</v>
    <v>1329</v>
    <v>NOK</v>
    <v>Norway, officially the Kingdom of Norway, is a Nordic country located on the Scandinavian Peninsula in Northern Europe. The remote Arctic island of Jan Mayen and the archipelago of Svalbard also form part of the Kingdom of Norway. Bouvet Island, ...</v>
    <v>1330</v>
    <v>165</v>
    <v>1331</v>
    <v>1332</v>
    <v>1333</v>
    <v>1334</v>
    <v>1335</v>
    <v>1336</v>
    <v>1337</v>
    <v>1338</v>
    <v>1326</v>
    <v>1342</v>
    <v>1343</v>
    <v>1344</v>
    <v>1345</v>
    <v>1285</v>
    <v>Norway</v>
    <v>Ja, vi elsker dette landet</v>
    <v>1346</v>
    <v>Kongeriket Norge</v>
    <v>1347</v>
    <v>1348</v>
    <v>1349</v>
    <v>186</v>
    <v>1350</v>
    <v>1351</v>
    <v>432</v>
    <v>1352</v>
    <v>1353</v>
    <v>651</v>
    <v>1354</v>
    <v>1368</v>
    <v>1369</v>
    <v>149</v>
    <v>1370</v>
    <v>1371</v>
    <v>Norway</v>
    <v>1372</v>
    <v>mdp/vdpid/177</v>
  </rv>
  <rv s="0">
    <v>536870912</v>
    <v>South Africa</v>
    <v>38a9fd4a-4f7c-6d91-d6dd-4eed3131672d</v>
    <v>en-US</v>
    <v>Map</v>
  </rv>
  <rv s="1">
    <fb>0.79830020855830996</fb>
    <v>23</v>
  </rv>
  <rv s="1">
    <fb>1221037</fb>
    <v>24</v>
  </rv>
  <rv s="1">
    <fb>80000</fb>
    <v>24</v>
  </rv>
  <rv s="1">
    <fb>20.51</fb>
    <v>25</v>
  </rv>
  <rv s="1">
    <fb>27</fb>
    <v>26</v>
  </rv>
  <rv s="0">
    <v>536870912</v>
    <v>Pretoria</v>
    <v>3fa43cca-3409-4d81-f4f9-2df74e37e177</v>
    <v>en-US</v>
    <v>Map</v>
  </rv>
  <rv s="1">
    <fb>476643.99400000001</fb>
    <v>24</v>
  </rv>
  <rv s="1">
    <fb>158.92793752218699</fb>
    <v>27</v>
  </rv>
  <rv s="1">
    <fb>4.1243507248623905E-2</fb>
    <v>23</v>
  </rv>
  <rv s="1">
    <fb>4197.9070469175304</fb>
    <v>24</v>
  </rv>
  <rv s="1">
    <fb>2.4049999999999998</fb>
    <v>25</v>
  </rv>
  <rv s="1">
    <fb>7.6177365240831296E-2</fb>
    <v>23</v>
  </rv>
  <rv s="1">
    <fb>86.791431691401598</fb>
    <v>28</v>
  </rv>
  <rv s="1">
    <fb>0.92</fb>
    <v>29</v>
  </rv>
  <rv s="1">
    <fb>351431649241.43903</fb>
    <v>30</v>
  </rv>
  <rv s="1">
    <fb>1.0086473</fb>
    <v>23</v>
  </rv>
  <rv s="1">
    <fb>0.22366029999999998</fb>
    <v>23</v>
  </rv>
  <rv s="2">
    <v>23</v>
    <v>21</v>
    <v>166</v>
    <v>7</v>
    <v>0</v>
    <v>Image of South Africa</v>
  </rv>
  <rv s="1">
    <fb>28.5</fb>
    <v>28</v>
  </rv>
  <rv s="0">
    <v>536870912</v>
    <v>Johannesburg</v>
    <v>fdf01f15-cb04-8b6c-43e6-a8b2138c0312</v>
    <v>en-US</v>
    <v>Map</v>
  </rv>
  <rv s="0">
    <v>805306368</v>
    <v>Cyril Ramaphosa (President)</v>
    <v>c3bf14fa-ef5e-696f-af28-746c7d0b22a9</v>
    <v>en-US</v>
    <v>Generic</v>
  </rv>
  <rv s="0">
    <v>805306368</v>
    <v>Mandisa Maya (Chief justice)</v>
    <v>d7f4df4e-1431-de9c-d625-ad5005dd70e1</v>
    <v>en-US</v>
    <v>Generic</v>
  </rv>
  <rv s="3">
    <v>82</v>
  </rv>
  <rv s="4">
    <v>https://www.bing.com/search?q=south+africa&amp;form=skydnc</v>
    <v>Learn more on Bing</v>
  </rv>
  <rv s="1">
    <fb>63.856999999999999</fb>
    <v>28</v>
  </rv>
  <rv s="1">
    <fb>1056341440000</fb>
    <v>30</v>
  </rv>
  <rv s="1">
    <fb>119</fb>
    <v>28</v>
  </rv>
  <rv s="3">
    <v>83</v>
  </rv>
  <rv s="1">
    <fb>7.6985469299999998E-2</fb>
    <v>23</v>
  </rv>
  <rv s="1">
    <fb>0.90539999999999998</fb>
    <v>25</v>
  </rv>
  <rv s="1">
    <fb>59893885</fb>
    <v>24</v>
  </rv>
  <rv s="1">
    <fb>0.16500000000000001</fb>
    <v>23</v>
  </rv>
  <rv s="1">
    <fb>0.505</fb>
    <v>23</v>
  </rv>
  <rv s="1">
    <fb>0.68200000000000005</fb>
    <v>23</v>
  </rv>
  <rv s="1">
    <fb>9.0000000000000011E-3</fb>
    <v>23</v>
  </rv>
  <rv s="1">
    <fb>4.8000000000000001E-2</fb>
    <v>23</v>
  </rv>
  <rv s="1">
    <fb>8.199999999999999E-2</fb>
    <v>23</v>
  </rv>
  <rv s="1">
    <fb>0.56016998291015596</fb>
    <v>23</v>
  </rv>
  <rv s="0">
    <v>536870912</v>
    <v>Eastern Cape</v>
    <v>52d32047-22e4-2498-c546-1854275462d0</v>
    <v>en-US</v>
    <v>Map</v>
  </rv>
  <rv s="0">
    <v>536870912</v>
    <v>Free State</v>
    <v>a80d303a-f84e-1047-ecc5-821b167d82e2</v>
    <v>en-US</v>
    <v>Map</v>
  </rv>
  <rv s="0">
    <v>536870912</v>
    <v>Gauteng</v>
    <v>adc304a6-9c62-702f-7ed7-29afec5c41a8</v>
    <v>en-US</v>
    <v>Map</v>
  </rv>
  <rv s="0">
    <v>536870912</v>
    <v>KwaZulu-Natal</v>
    <v>b18f871a-4296-ec9f-bd43-fc7b0e94f309</v>
    <v>en-US</v>
    <v>Map</v>
  </rv>
  <rv s="0">
    <v>536870912</v>
    <v>Limpopo</v>
    <v>1145af3c-da05-7eb5-c05e-8dbdf794ccd4</v>
    <v>en-US</v>
    <v>Map</v>
  </rv>
  <rv s="0">
    <v>536870912</v>
    <v>Mpumalanga</v>
    <v>fe8e43ff-3125-ea79-5306-db1bee5c12d8</v>
    <v>en-US</v>
    <v>Map</v>
  </rv>
  <rv s="0">
    <v>536870912</v>
    <v>North West</v>
    <v>a9ca554b-55e2-f0d1-dbe6-796b1fc29dff</v>
    <v>en-US</v>
    <v>Map</v>
  </rv>
  <rv s="0">
    <v>536870912</v>
    <v>Northern Cape</v>
    <v>c7811f0b-afea-afb9-4c2d-695826b9ca98</v>
    <v>en-US</v>
    <v>Map</v>
  </rv>
  <rv s="0">
    <v>536870912</v>
    <v>Western Cape</v>
    <v>c7b124b8-e75d-0b9b-5245-dda6bbb13800</v>
    <v>en-US</v>
    <v>Map</v>
  </rv>
  <rv s="3">
    <v>84</v>
  </rv>
  <rv s="1">
    <fb>0.27465217966612804</fb>
    <v>23</v>
  </rv>
  <rv s="3">
    <v>85</v>
  </rv>
  <rv s="1">
    <fb>0.29199999999999998</fb>
    <v>23</v>
  </rv>
  <rv s="1">
    <fb>0.28180999755859398</fb>
    <v>31</v>
  </rv>
  <rv s="1">
    <fb>39149717</fb>
    <v>24</v>
  </rv>
  <rv s="6">
    <v>#VALUE!</v>
    <v>en-US</v>
    <v>38a9fd4a-4f7c-6d91-d6dd-4eed3131672d</v>
    <v>536870912</v>
    <v>1</v>
    <v>169</v>
    <v>37</v>
    <v>South Africa</v>
    <v>19</v>
    <v>20</v>
    <v>Map</v>
    <v>21</v>
    <v>170</v>
    <v>ZA</v>
    <v>1375</v>
    <v>1376</v>
    <v>1377</v>
    <v>1378</v>
    <v>1379</v>
    <v>1380</v>
    <v>1381</v>
    <v>1382</v>
    <v>1383</v>
    <v>ZAR</v>
    <v>South Africa, officially the Republic of South Africa, is the southernmost country in Africa. Its nine provinces are bounded to the south by 2,798 kilometres of coastline that stretches along the South Atlantic and Indian Ocean; to the north by ...</v>
    <v>1384</v>
    <v>1385</v>
    <v>1386</v>
    <v>1387</v>
    <v>1388</v>
    <v>1389</v>
    <v>1390</v>
    <v>1391</v>
    <v>1392</v>
    <v>1393</v>
    <v>1394</v>
    <v>1397</v>
    <v>1398</v>
    <v>1399</v>
    <v>1400</v>
    <v>1401</v>
    <v>South Africa</v>
    <v>National anthem of South Africa</v>
    <v>1402</v>
    <v>Republic of South Africa</v>
    <v>1403</v>
    <v>1404</v>
    <v>1405</v>
    <v>1406</v>
    <v>1407</v>
    <v>1408</v>
    <v>1409</v>
    <v>480</v>
    <v>1410</v>
    <v>1411</v>
    <v>1412</v>
    <v>1422</v>
    <v>1423</v>
    <v>1424</v>
    <v>1425</v>
    <v>1426</v>
    <v>South Africa</v>
    <v>1427</v>
    <v>mdp/vdpid/209</v>
  </rv>
  <rv s="0">
    <v>536870912</v>
    <v>United Kingdom</v>
    <v>b1a5155a-6bb2-4646-8f7c-3e6b3a53c831</v>
    <v>en-US</v>
    <v>Map</v>
  </rv>
  <rv s="1">
    <fb>0.71714878141404492</fb>
    <v>23</v>
  </rv>
  <rv s="1">
    <fb>242495</fb>
    <v>24</v>
  </rv>
  <rv s="1">
    <fb>148000</fb>
    <v>24</v>
  </rv>
  <rv s="1">
    <fb>11</fb>
    <v>25</v>
  </rv>
  <rv s="1">
    <fb>44</fb>
    <v>26</v>
  </rv>
  <rv s="0">
    <v>536870912</v>
    <v>London</v>
    <v>8e0ba7b6-4225-fa8a-6369-1b5294e602a5</v>
    <v>en-US</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24</v>
    <v>21</v>
    <v>172</v>
    <v>7</v>
    <v>0</v>
    <v>Image of United Kingdom</v>
  </rv>
  <rv s="0">
    <v>805306368</v>
    <v>Keir Starmer (Prime minister)</v>
    <v>63a6ef59-71fd-db08-08c6-d47d973d47fb</v>
    <v>en-US</v>
    <v>Generic</v>
  </rv>
  <rv s="3">
    <v>86</v>
  </rv>
  <rv s="4">
    <v>https://www.bing.com/search?q=united+kingdom&amp;form=skydnc</v>
    <v>Learn more on Bing</v>
  </rv>
  <rv s="1">
    <fb>81.256097560975604</fb>
    <v>28</v>
  </rv>
  <rv s="1">
    <fb>1868152970000</fb>
    <v>30</v>
  </rv>
  <rv s="1">
    <fb>10.130000000000001</fb>
    <v>29</v>
  </rv>
  <rv s="1">
    <fb>0.14794489889999998</fb>
    <v>23</v>
  </rv>
  <rv s="1">
    <fb>2.8117000000000001</fb>
    <v>25</v>
  </rv>
  <rv s="1">
    <fb>66971411</fb>
    <v>24</v>
  </rv>
  <rv s="1">
    <fb>0.22500000000000001</fb>
    <v>23</v>
  </rv>
  <rv s="1">
    <fb>0.26800000000000002</fb>
    <v>23</v>
  </rv>
  <rv s="1">
    <fb>7.0999999999999994E-2</fb>
    <v>23</v>
  </rv>
  <rv s="1">
    <fb>0.11900000000000001</fb>
    <v>23</v>
  </rv>
  <rv s="1">
    <fb>0.16399999999999998</fb>
    <v>23</v>
  </rv>
  <rv s="1">
    <fb>0.62773998260497998</fb>
    <v>23</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87</v>
  </rv>
  <rv s="1">
    <fb>0.255052921600669</fb>
    <v>23</v>
  </rv>
  <rv s="3">
    <v>88</v>
  </rv>
  <rv s="1">
    <fb>0.30599999999999999</fb>
    <v>23</v>
  </rv>
  <rv s="1">
    <fb>3.8510000705719E-2</fb>
    <v>31</v>
  </rv>
  <rv s="1">
    <fb>55908316</fb>
    <v>24</v>
  </rv>
  <rv s="7">
    <v>#VALUE!</v>
    <v>en-US</v>
    <v>b1a5155a-6bb2-4646-8f7c-3e6b3a53c831</v>
    <v>536870912</v>
    <v>1</v>
    <v>175</v>
    <v>49</v>
    <v>United Kingdom</v>
    <v>19</v>
    <v>20</v>
    <v>Map</v>
    <v>21</v>
    <v>176</v>
    <v>GB</v>
    <v>1430</v>
    <v>1431</v>
    <v>1432</v>
    <v>1433</v>
    <v>1434</v>
    <v>1435</v>
    <v>1436</v>
    <v>1437</v>
    <v>1438</v>
    <v>GBP</v>
    <v>The United Kingdom of Great Britain and Northern Ireland, commonly known as the United Kingdom or Britain, is a country in Northwestern Europe, off the coast of the continental mainland. It comprises England, Scotland, Wales, and Northern ...</v>
    <v>1439</v>
    <v>1440</v>
    <v>1441</v>
    <v>1442</v>
    <v>1443</v>
    <v>1444</v>
    <v>1445</v>
    <v>1446</v>
    <v>1447</v>
    <v>122</v>
    <v>1435</v>
    <v>1449</v>
    <v>1450</v>
    <v>1451</v>
    <v>1452</v>
    <v>180</v>
    <v>1453</v>
    <v>United Kingdom</v>
    <v>God Save the King</v>
    <v>997</v>
    <v>United Kingdom of Great Britain and Northern Ireland</v>
    <v>1454</v>
    <v>1455</v>
    <v>1456</v>
    <v>1457</v>
    <v>1458</v>
    <v>1102</v>
    <v>1103</v>
    <v>1459</v>
    <v>1460</v>
    <v>1461</v>
    <v>1462</v>
    <v>1467</v>
    <v>1468</v>
    <v>1469</v>
    <v>1470</v>
    <v>1471</v>
    <v>United Kingdom</v>
    <v>1472</v>
    <v>mdp/vdpid/242</v>
  </rv>
  <rv s="0">
    <v>536870912</v>
    <v>Estonia</v>
    <v>f0376b26-dffc-a05d-34b7-ffeabc3bf31b</v>
    <v>en-US</v>
    <v>Map</v>
  </rv>
  <rv s="1">
    <fb>0.23073383942949199</fb>
    <v>23</v>
  </rv>
  <rv s="1">
    <fb>45335</fb>
    <v>24</v>
  </rv>
  <rv s="1">
    <fb>6000</fb>
    <v>24</v>
  </rv>
  <rv s="1">
    <fb>372</fb>
    <v>26</v>
  </rv>
  <rv s="0">
    <v>536870912</v>
    <v>Tallinn</v>
    <v>1448d438-3d52-297f-67c5-9331c9a18778</v>
    <v>en-US</v>
    <v>Map</v>
  </rv>
  <rv s="1">
    <fb>16589.508000000002</fb>
    <v>24</v>
  </rv>
  <rv s="1">
    <fb>122.14231282148999</fb>
    <v>27</v>
  </rv>
  <rv s="1">
    <fb>2.27725931243518E-2</fb>
    <v>23</v>
  </rv>
  <rv s="1">
    <fb>6732.3674731561096</fb>
    <v>24</v>
  </rv>
  <rv s="1">
    <fb>0.513365561917702</fb>
    <v>23</v>
  </rv>
  <rv s="1">
    <fb>13.0562153357344</fb>
    <v>28</v>
  </rv>
  <rv s="1">
    <fb>1.1399999999999999</fb>
    <v>29</v>
  </rv>
  <rv s="1">
    <fb>31386949981.236</fb>
    <v>30</v>
  </rv>
  <rv s="1">
    <fb>0.97230170000000005</fb>
    <v>23</v>
  </rv>
  <rv s="1">
    <fb>0.69635029999999998</fb>
    <v>23</v>
  </rv>
  <rv s="2">
    <v>25</v>
    <v>21</v>
    <v>178</v>
    <v>7</v>
    <v>0</v>
    <v>Image of Estonia</v>
  </rv>
  <rv s="0">
    <v>805306368</v>
    <v>Alar Karis (President)</v>
    <v>251674b1-460d-4f40-d85e-31a525f034fa</v>
    <v>en-US</v>
    <v>Generic</v>
  </rv>
  <rv s="0">
    <v>805306368</v>
    <v>Kristen Michal (Prime minister)</v>
    <v>2086a69f-680b-40af-9ba8-e15a7ecd6d72</v>
    <v>en-US</v>
    <v>Generic</v>
  </rv>
  <rv s="3">
    <v>89</v>
  </rv>
  <rv s="4">
    <v>https://www.bing.com/search?q=estonia&amp;form=skydnc</v>
    <v>Learn more on Bing</v>
  </rv>
  <rv s="1">
    <fb>78.243902439024396</fb>
    <v>28</v>
  </rv>
  <rv s="1">
    <fb>9</fb>
    <v>28</v>
  </rv>
  <rv s="1">
    <fb>3.14</fb>
    <v>29</v>
  </rv>
  <rv s="3">
    <v>90</v>
  </rv>
  <rv s="1">
    <fb>0.22772006980000001</fb>
    <v>23</v>
  </rv>
  <rv s="1">
    <fb>4.4832999999999998</fb>
    <v>25</v>
  </rv>
  <rv s="1">
    <fb>1344768</fb>
    <v>24</v>
  </rv>
  <rv s="1">
    <fb>0.23699999999999999</fb>
    <v>23</v>
  </rv>
  <rv s="1">
    <fb>0.38400000000000001</fb>
    <v>23</v>
  </rv>
  <rv s="1">
    <fb>0.63560001373290997</fb>
    <v>23</v>
  </rv>
  <rv s="0">
    <v>536870912</v>
    <v>Ida-Viru County</v>
    <v>f8750387-e5f1-ce49-0018-9e85739082a1</v>
    <v>en-US</v>
    <v>Map</v>
  </rv>
  <rv s="0">
    <v>536870912</v>
    <v>Jõgeva County</v>
    <v>b993b493-5f0b-e4b2-a04c-744fa8db72fd</v>
    <v>en-US</v>
    <v>Map</v>
  </rv>
  <rv s="0">
    <v>536870912</v>
    <v>Järva County</v>
    <v>e0f572f5-55d7-7ad7-0c19-7f07a1550540</v>
    <v>en-US</v>
    <v>Map</v>
  </rv>
  <rv s="0">
    <v>536870912</v>
    <v>Lääne-Viru County</v>
    <v>10d22dab-77a4-3f43-cc0f-f83d19e135a1</v>
    <v>en-US</v>
    <v>Map</v>
  </rv>
  <rv s="0">
    <v>536870912</v>
    <v>Pärnu County</v>
    <v>1a253dbb-6c2c-1b47-b861-898d0c9f2eab</v>
    <v>en-US</v>
    <v>Map</v>
  </rv>
  <rv s="0">
    <v>536870912</v>
    <v>Rapla County</v>
    <v>5558401d-0270-4148-76a2-427cc456e7a6</v>
    <v>en-US</v>
    <v>Map</v>
  </rv>
  <rv s="0">
    <v>536870912</v>
    <v>Saare County</v>
    <v>c392c03e-8580-f106-7afd-cbd448ed8908</v>
    <v>en-US</v>
    <v>Map</v>
  </rv>
  <rv s="0">
    <v>536870912</v>
    <v>Tartu County</v>
    <v>dbbb421a-7ad6-3849-ad40-56c296bf0934</v>
    <v>en-US</v>
    <v>Map</v>
  </rv>
  <rv s="0">
    <v>536870912</v>
    <v>Valga County</v>
    <v>047260a8-5172-08c2-e79b-c1e7a3af92f5</v>
    <v>en-US</v>
    <v>Map</v>
  </rv>
  <rv s="0">
    <v>536870912</v>
    <v>Viljandi County</v>
    <v>311e5af3-3de1-11b4-f8c4-a831bbb9981f</v>
    <v>en-US</v>
    <v>Map</v>
  </rv>
  <rv s="0">
    <v>536870912</v>
    <v>Võru County</v>
    <v>45ee177e-bcdf-d7f7-5bb0-50650c8501cd</v>
    <v>en-US</v>
    <v>Map</v>
  </rv>
  <rv s="0">
    <v>536870912</v>
    <v>Harju County</v>
    <v>2a1d336d-1b4c-4335-a392-b90039c6c8fa</v>
    <v>en-US</v>
    <v>Map</v>
  </rv>
  <rv s="0">
    <v>536870912</v>
    <v>Hiiu County</v>
    <v>a63657c7-4c2f-dc2c-682c-a06b44680e7d</v>
    <v>en-US</v>
    <v>Map</v>
  </rv>
  <rv s="3">
    <v>91</v>
  </rv>
  <rv s="1">
    <fb>0.20875750801183598</fb>
    <v>23</v>
  </rv>
  <rv s="1">
    <fb>0.47799999999999998</fb>
    <v>23</v>
  </rv>
  <rv s="1">
    <fb>5.1149997711181595E-2</fb>
    <v>31</v>
  </rv>
  <rv s="1">
    <fb>916024</fb>
    <v>24</v>
  </rv>
  <rv s="10">
    <v>#VALUE!</v>
    <v>en-US</v>
    <v>f0376b26-dffc-a05d-34b7-ffeabc3bf31b</v>
    <v>536870912</v>
    <v>1</v>
    <v>181</v>
    <v>182</v>
    <v>Estonia</v>
    <v>19</v>
    <v>20</v>
    <v>Map</v>
    <v>21</v>
    <v>183</v>
    <v>EE</v>
    <v>1475</v>
    <v>1476</v>
    <v>1477</v>
    <v>1133</v>
    <v>1478</v>
    <v>1479</v>
    <v>1480</v>
    <v>1481</v>
    <v>1482</v>
    <v>EUR</v>
    <v>Estonia, officially the Republic of Estonia, is a country by the Baltic Sea in Northern Europe. It is bordered to the north by the Gulf of Finland across from Finland, to the west by the sea across from Sweden, to the south by Latvia, and to the ...</v>
    <v>1483</v>
    <v>226</v>
    <v>1484</v>
    <v>1485</v>
    <v>1486</v>
    <v>1487</v>
    <v>1488</v>
    <v>1489</v>
    <v>1490</v>
    <v>1338</v>
    <v>1479</v>
    <v>1493</v>
    <v>1494</v>
    <v>1495</v>
    <v>1496</v>
    <v>1497</v>
    <v>Estonia</v>
    <v>Mu isamaa, mu õnn ja rõõm</v>
    <v>1498</v>
    <v>Eesti Vabariik</v>
    <v>1499</v>
    <v>1500</v>
    <v>1501</v>
    <v>1502</v>
    <v>1457</v>
    <v>1503</v>
    <v>380</v>
    <v>698</v>
    <v>191</v>
    <v>483</v>
    <v>1504</v>
    <v>1518</v>
    <v>1519</v>
    <v>98</v>
    <v>1520</v>
    <v>1521</v>
    <v>Estonia</v>
    <v>1522</v>
    <v>mdp/vdpid/70</v>
  </rv>
  <rv s="0">
    <v>536870912</v>
    <v>Iceland</v>
    <v>e1ba31bc-7b8e-2e19-cd94-e86fc0852594</v>
    <v>en-US</v>
    <v>Map</v>
  </rv>
  <rv s="1">
    <fb>0.18673316708229401</fb>
    <v>23</v>
  </rv>
  <rv s="1">
    <fb>103004</fb>
    <v>24</v>
  </rv>
  <rv s="1">
    <fb>0</fb>
    <v>24</v>
  </rv>
  <rv s="1">
    <fb>12</fb>
    <v>25</v>
  </rv>
  <rv s="1">
    <fb>354</fb>
    <v>26</v>
  </rv>
  <rv s="0">
    <v>536870912</v>
    <v>Reykjavík</v>
    <v>8b129243-97ea-2b6a-4e18-4d73fc81ebf1</v>
    <v>en-US</v>
    <v>Map</v>
  </rv>
  <rv s="1">
    <fb>2064.5210000000002</fb>
    <v>24</v>
  </rv>
  <rv s="1">
    <fb>129.00333121435901</fb>
    <v>27</v>
  </rv>
  <rv s="1">
    <fb>3.0139717915605598E-2</fb>
    <v>23</v>
  </rv>
  <rv s="1">
    <fb>53832.479091958703</fb>
    <v>24</v>
  </rv>
  <rv s="1">
    <fb>1.71</fb>
    <v>25</v>
  </rv>
  <rv s="1">
    <fb>5.0374064837905193E-3</fb>
    <v>23</v>
  </rv>
  <rv s="1">
    <fb>11.288868750735</fb>
    <v>28</v>
  </rv>
  <rv s="1">
    <fb>1.69</fb>
    <v>29</v>
  </rv>
  <rv s="1">
    <fb>24188035738.784599</fb>
    <v>30</v>
  </rv>
  <rv s="1">
    <fb>1.0035144</fb>
    <v>23</v>
  </rv>
  <rv s="1">
    <fb>0.71845009999999998</fb>
    <v>23</v>
  </rv>
  <rv s="2">
    <v>26</v>
    <v>21</v>
    <v>185</v>
    <v>7</v>
    <v>0</v>
    <v>Image of Iceland</v>
  </rv>
  <rv s="1">
    <fb>1.5</fb>
    <v>28</v>
  </rv>
  <rv s="0">
    <v>805306368</v>
    <v>Halla Tómasdóttir (President)</v>
    <v>c11288ac-036b-8dc8-99f2-5753b2b6956f</v>
    <v>en-US</v>
    <v>Generic</v>
  </rv>
  <rv s="0">
    <v>805306368</v>
    <v>Kristrún Frostadóttir (Prime minister)</v>
    <v>a7604c5c-46ce-c8bf-6f11-3391a06643c8</v>
    <v>en-US</v>
    <v>Generic</v>
  </rv>
  <rv s="3">
    <v>92</v>
  </rv>
  <rv s="4">
    <v>https://www.bing.com/search?q=iceland&amp;form=skydnc</v>
    <v>Learn more on Bing</v>
  </rv>
  <rv s="1">
    <fb>82.660975609756093</fb>
    <v>28</v>
  </rv>
  <rv s="3">
    <v>93</v>
  </rv>
  <rv s="1">
    <fb>0.17016495679999999</fb>
    <v>23</v>
  </rv>
  <rv s="1">
    <fb>4.0777999999999999</fb>
    <v>25</v>
  </rv>
  <rv s="1">
    <fb>381900</fb>
    <v>24</v>
  </rv>
  <rv s="1">
    <fb>0.36499999999999999</fb>
    <v>23</v>
  </rv>
  <rv s="1">
    <fb>3.9E-2</fb>
    <v>23</v>
  </rv>
  <rv s="1">
    <fb>9.5000000000000001E-2</fb>
    <v>23</v>
  </rv>
  <rv s="1">
    <fb>0.17699999999999999</fb>
    <v>23</v>
  </rv>
  <rv s="1">
    <fb>0.75032997131347701</fb>
    <v>23</v>
  </rv>
  <rv s="0">
    <v>536870912</v>
    <v>Northeast</v>
    <v>17fec3b1-02c6-5c4a-c52f-447b6e10d58d</v>
    <v>en-US</v>
    <v>Map</v>
  </rv>
  <rv s="0">
    <v>536870912</v>
    <v>Northwest</v>
    <v>bab4d393-5091-5f7e-c720-f7a160315e1e</v>
    <v>en-US</v>
    <v>Map</v>
  </rv>
  <rv s="0">
    <v>536870912</v>
    <v>Reykjavík South</v>
    <v>95f8c991-b8c1-4cdb-c8c3-21fe1d07d378</v>
    <v>en-US</v>
    <v>Map</v>
  </rv>
  <rv s="0">
    <v>536870912</v>
    <v>South</v>
    <v>55e9834b-d3f7-e7b6-a729-4f72ee41290d</v>
    <v>en-US</v>
    <v>Map</v>
  </rv>
  <rv s="0">
    <v>536870912</v>
    <v>Southwest</v>
    <v>ef08417a-e8f5-2532-f620-5c0f0b8d3cb9</v>
    <v>en-US</v>
    <v>Map</v>
  </rv>
  <rv s="3">
    <v>94</v>
  </rv>
  <rv s="1">
    <fb>0.23317884393051</fb>
    <v>23</v>
  </rv>
  <rv s="3">
    <v>95</v>
  </rv>
  <rv s="1">
    <fb>0.31900000000000001</fb>
    <v>23</v>
  </rv>
  <rv s="1">
    <fb>2.8420000076293903E-2</fb>
    <v>31</v>
  </rv>
  <rv s="1">
    <fb>339110</fb>
    <v>24</v>
  </rv>
  <rv s="11">
    <v>#VALUE!</v>
    <v>en-US</v>
    <v>e1ba31bc-7b8e-2e19-cd94-e86fc0852594</v>
    <v>536870912</v>
    <v>1</v>
    <v>188</v>
    <v>189</v>
    <v>Iceland</v>
    <v>19</v>
    <v>20</v>
    <v>Map</v>
    <v>21</v>
    <v>190</v>
    <v>IS</v>
    <v>1525</v>
    <v>1526</v>
    <v>1527</v>
    <v>1528</v>
    <v>1529</v>
    <v>1530</v>
    <v>1531</v>
    <v>1532</v>
    <v>1533</v>
    <v>ISK</v>
    <v>Iceland is a Nordic island country between the North Atlantic and Arctic Oceans, on the Mid-Atlantic Ridge between North America and Europe. It is culturally and politically linked with Europe and is the region's westernmost and most sparsely ...</v>
    <v>1534</v>
    <v>1535</v>
    <v>1536</v>
    <v>1537</v>
    <v>1538</v>
    <v>1539</v>
    <v>1540</v>
    <v>1541</v>
    <v>1542</v>
    <v>1543</v>
    <v>1530</v>
    <v>1546</v>
    <v>1547</v>
    <v>1548</v>
    <v>129</v>
    <v>Iceland</v>
    <v>Lofsöngur</v>
    <v>1549</v>
    <v>Islandi Vabariik</v>
    <v>1550</v>
    <v>1551</v>
    <v>1552</v>
    <v>1163</v>
    <v>1457</v>
    <v>1553</v>
    <v>1554</v>
    <v>1555</v>
    <v>434</v>
    <v>1556</v>
    <v>1557</v>
    <v>1563</v>
    <v>1564</v>
    <v>1565</v>
    <v>1566</v>
    <v>1567</v>
    <v>Iceland</v>
    <v>1568</v>
    <v>mdp/vdpid/110</v>
  </rv>
  <rv s="0">
    <v>536870912</v>
    <v>Republic of Ireland</v>
    <v>77f28672-5669-4775-a58a-b62b17779010</v>
    <v>en-US</v>
    <v>Map</v>
  </rv>
  <rv s="1">
    <fb>0.64537668747278298</fb>
    <v>23</v>
  </rv>
  <rv s="1">
    <fb>69797</fb>
    <v>24</v>
  </rv>
  <rv s="1">
    <fb>9000</fb>
    <v>24</v>
  </rv>
  <rv s="1">
    <fb>12.5</fb>
    <v>25</v>
  </rv>
  <rv s="1">
    <fb>353</fb>
    <v>26</v>
  </rv>
  <rv s="0">
    <v>536870912</v>
    <v>Dublin</v>
    <v>7e7d2832-97c8-afa4-d282-865c20a549c9</v>
    <v>en-US</v>
    <v>Map</v>
  </rv>
  <rv s="1">
    <fb>37711.428</fb>
    <v>24</v>
  </rv>
  <rv s="1">
    <fb>106.584326346003</fb>
    <v>27</v>
  </rv>
  <rv s="1">
    <fb>9.3904448105434097E-3</fb>
    <v>23</v>
  </rv>
  <rv s="1">
    <fb>5672.0641341079599</fb>
    <v>24</v>
  </rv>
  <rv s="1">
    <fb>1.75</fb>
    <v>25</v>
  </rv>
  <rv s="1">
    <fb>0.110277255364644</fb>
    <v>23</v>
  </rv>
  <rv s="1">
    <fb>85.342819766444293</fb>
    <v>28</v>
  </rv>
  <rv s="1">
    <fb>1.37</fb>
    <v>29</v>
  </rv>
  <rv s="1">
    <fb>388698711348.15601</fb>
    <v>30</v>
  </rv>
  <rv s="1">
    <fb>1.0085278</fb>
    <v>23</v>
  </rv>
  <rv s="1">
    <fb>0.7778062</fb>
    <v>23</v>
  </rv>
  <rv s="2">
    <v>27</v>
    <v>21</v>
    <v>192</v>
    <v>7</v>
    <v>0</v>
    <v>Image of Republic of Ireland</v>
  </rv>
  <rv s="0">
    <v>805306368</v>
    <v>Michael D. Higgins (President)</v>
    <v>66da4ccd-5e5c-25af-1ee8-8bc26bc581fe</v>
    <v>en-US</v>
    <v>Generic</v>
  </rv>
  <rv s="0">
    <v>805306368</v>
    <v>Micheál Martin (Taoiseach)</v>
    <v>d1e155ab-47ab-8ddd-669d-6583e3acba47</v>
    <v>en-US</v>
    <v>Generic</v>
  </rv>
  <rv s="0">
    <v>805306368</v>
    <v>Donal O'Donnell (Chief justice)</v>
    <v>e19e8bb7-3a15-4389-9ca9-f25cb75bc3b7</v>
    <v>en-US</v>
    <v>Generic</v>
  </rv>
  <rv s="3">
    <v>96</v>
  </rv>
  <rv s="4">
    <v>https://www.bing.com/search?q=republic+of+ireland&amp;form=skydnc</v>
    <v>Learn more on Bing</v>
  </rv>
  <rv s="1">
    <fb>82.256097560975604</fb>
    <v>28</v>
  </rv>
  <rv s="1">
    <fb>110154370000</fb>
    <v>30</v>
  </rv>
  <rv s="1">
    <fb>10.79</fb>
    <v>29</v>
  </rv>
  <rv s="3">
    <v>97</v>
  </rv>
  <rv s="1">
    <fb>0.15164452009999999</fb>
    <v>23</v>
  </rv>
  <rv s="1">
    <fb>3.3125</fb>
    <v>25</v>
  </rv>
  <rv s="1">
    <fb>5086988</fb>
    <v>24</v>
  </rv>
  <rv s="1">
    <fb>0.22</fb>
    <v>23</v>
  </rv>
  <rv s="1">
    <fb>7.9000000000000001E-2</fb>
    <v>23</v>
  </rv>
  <rv s="1">
    <fb>0.126</fb>
    <v>23</v>
  </rv>
  <rv s="1">
    <fb>0.16300000000000001</fb>
    <v>23</v>
  </rv>
  <rv s="1">
    <fb>0.62067001342773398</fb>
    <v>23</v>
  </rv>
  <rv s="0">
    <v>536870912</v>
    <v>County Cork</v>
    <v>bb6ad608-a731-417f-8fb4-3b29c7a06023</v>
    <v>en-US</v>
    <v>Map</v>
  </rv>
  <rv s="0">
    <v>536870912</v>
    <v>County Kerry</v>
    <v>e281d492-542b-4c66-83a2-ec093a5cc247</v>
    <v>en-US</v>
    <v>Map</v>
  </rv>
  <rv s="0">
    <v>536870912</v>
    <v>County Waterford</v>
    <v>a5aedce9-d905-4473-a32e-cd606469c5aa</v>
    <v>en-US</v>
    <v>Map</v>
  </rv>
  <rv s="0">
    <v>536870912</v>
    <v>County Wexford</v>
    <v>99e6a13e-c2b2-40d9-b651-20d465421019</v>
    <v>en-US</v>
    <v>Map</v>
  </rv>
  <rv s="0">
    <v>536870912</v>
    <v>County Galway</v>
    <v>73d9290c-2300-4ebd-98b6-0f77a242e08d</v>
    <v>en-US</v>
    <v>Map</v>
  </rv>
  <rv s="0">
    <v>536870912</v>
    <v>County Laois</v>
    <v>c781c434-2a24-4f3d-a510-636b54663792</v>
    <v>en-US</v>
    <v>Map</v>
  </rv>
  <rv s="0">
    <v>536870912</v>
    <v>County Kildare</v>
    <v>de3b8ce7-c7bc-4504-b970-d00c510d4ad6</v>
    <v>en-US</v>
    <v>Map</v>
  </rv>
  <rv s="0">
    <v>536870912</v>
    <v>County Donegal</v>
    <v>b645d938-5d54-43e6-a821-1b0a55668a19</v>
    <v>en-US</v>
    <v>Map</v>
  </rv>
  <rv s="0">
    <v>536870912</v>
    <v>County Westmeath</v>
    <v>54d058c5-8802-4485-8280-3d1537c6ff67</v>
    <v>en-US</v>
    <v>Map</v>
  </rv>
  <rv s="0">
    <v>536870912</v>
    <v>County Leitrim</v>
    <v>5bdfc913-2ad8-446b-b3f9-e2e5bceeeafa</v>
    <v>en-US</v>
    <v>Map</v>
  </rv>
  <rv s="0">
    <v>536870912</v>
    <v>County Mayo</v>
    <v>66ce3cb4-58f3-4497-b907-d42613782718</v>
    <v>en-US</v>
    <v>Map</v>
  </rv>
  <rv s="0">
    <v>536870912</v>
    <v>County Roscommon</v>
    <v>b8c54237-085b-4bce-94ae-a61830948221</v>
    <v>en-US</v>
    <v>Map</v>
  </rv>
  <rv s="0">
    <v>536870912</v>
    <v>County Clare</v>
    <v>085afbf1-6f94-4dcc-b587-444630726c9d</v>
    <v>en-US</v>
    <v>Map</v>
  </rv>
  <rv s="0">
    <v>536870912</v>
    <v>County Tipperary</v>
    <v>9fc814a7-4b18-a287-d374-0875740a332b</v>
    <v>en-US</v>
    <v>Map</v>
  </rv>
  <rv s="0">
    <v>536870912</v>
    <v>County Carlow</v>
    <v>344c1010-7d51-b5ad-141b-1b033e5928e0</v>
    <v>en-US</v>
    <v>Map</v>
  </rv>
  <rv s="0">
    <v>536870912</v>
    <v>County Longford</v>
    <v>b606fd50-b140-461d-8499-0a2f15477c3f</v>
    <v>en-US</v>
    <v>Map</v>
  </rv>
  <rv s="0">
    <v>536870912</v>
    <v>County Louth</v>
    <v>b3be5d39-0c24-438c-8cc9-4f47b53ee145</v>
    <v>en-US</v>
    <v>Map</v>
  </rv>
  <rv s="0">
    <v>536870912</v>
    <v>County Offaly</v>
    <v>a2b6e818-7b54-4481-a69c-4b2490dcfe0c</v>
    <v>en-US</v>
    <v>Map</v>
  </rv>
  <rv s="0">
    <v>536870912</v>
    <v>County Wicklow</v>
    <v>5cd59f89-1103-45a7-b3b9-0e04f5a8806b</v>
    <v>en-US</v>
    <v>Map</v>
  </rv>
  <rv s="0">
    <v>536870912</v>
    <v>County Cavan</v>
    <v>e04372f9-a714-ff4d-9b13-bd083769ac5c</v>
    <v>en-US</v>
    <v>Map</v>
  </rv>
  <rv s="0">
    <v>536870912</v>
    <v>County Monaghan</v>
    <v>fc43fd90-de92-49b3-bf37-7c577555fac7</v>
    <v>en-US</v>
    <v>Map</v>
  </rv>
  <rv s="0">
    <v>536870912</v>
    <v>County Meath</v>
    <v>ff3f7e83-2ccd-4a6f-ac4f-9cfbc30014d6</v>
    <v>en-US</v>
    <v>Map</v>
  </rv>
  <rv s="0">
    <v>536870912</v>
    <v>County Kilkenny</v>
    <v>1e943eb7-cca5-478d-b38d-39f3df9d3cb1</v>
    <v>en-US</v>
    <v>Map</v>
  </rv>
  <rv s="0">
    <v>536870912</v>
    <v>County Limerick</v>
    <v>a20328c4-ef10-4fd7-bd04-5fe56806534e</v>
    <v>en-US</v>
    <v>Map</v>
  </rv>
  <rv s="0">
    <v>536870912</v>
    <v>County Sligo</v>
    <v>f380e360-16e6-4512-b449-7900cf9b1aa7</v>
    <v>en-US</v>
    <v>Map</v>
  </rv>
  <rv s="0">
    <v>536870912</v>
    <v>Connacht</v>
    <v>ef4b0f22-1de8-46c2-be90-c31bfbcc6a14</v>
    <v>en-US</v>
    <v>Map</v>
  </rv>
  <rv s="3">
    <v>98</v>
  </rv>
  <rv s="1">
    <fb>0.18262353633181699</fb>
    <v>23</v>
  </rv>
  <rv s="3">
    <v>99</v>
  </rv>
  <rv s="1">
    <fb>0.26100000000000001</fb>
    <v>23</v>
  </rv>
  <rv s="1">
    <fb>4.9279999732971203E-2</fb>
    <v>31</v>
  </rv>
  <rv s="1">
    <fb>3133123</fb>
    <v>24</v>
  </rv>
  <rv s="12">
    <v>#VALUE!</v>
    <v>en-US</v>
    <v>77f28672-5669-4775-a58a-b62b17779010</v>
    <v>536870912</v>
    <v>1</v>
    <v>195</v>
    <v>196</v>
    <v>Republic of Ireland</v>
    <v>19</v>
    <v>20</v>
    <v>Map</v>
    <v>21</v>
    <v>197</v>
    <v>1571</v>
    <v>1572</v>
    <v>1573</v>
    <v>1574</v>
    <v>1575</v>
    <v>1576</v>
    <v>1577</v>
    <v>1578</v>
    <v>1579</v>
    <v>EUR</v>
    <v>Ireland, also known as the Republic of Ireland, is a country in Northwestern Europe consisting of 26 of the 32 counties of the island of Ireland, with a population of about 5.4 million. Its capital and largest city is Dublin, on the eastern side ...</v>
    <v>1580</v>
    <v>1581</v>
    <v>1582</v>
    <v>1583</v>
    <v>1584</v>
    <v>1585</v>
    <v>1586</v>
    <v>1587</v>
    <v>1588</v>
    <v>173</v>
    <v>1576</v>
    <v>1592</v>
    <v>1593</v>
    <v>1594</v>
    <v>1595</v>
    <v>241</v>
    <v>1596</v>
    <v>Republic of Ireland</v>
    <v>Amhrán na bhFiann</v>
    <v>1597</v>
    <v>Ireland</v>
    <v>1598</v>
    <v>1599</v>
    <v>1600</v>
    <v>1601</v>
    <v>1237</v>
    <v>271</v>
    <v>313</v>
    <v>1602</v>
    <v>1603</v>
    <v>1604</v>
    <v>1605</v>
    <v>1632</v>
    <v>1633</v>
    <v>1634</v>
    <v>1635</v>
    <v>1636</v>
    <v>Republic of Ireland</v>
    <v>1637</v>
    <v>mdp/vdpid/68</v>
  </rv>
  <rv s="0">
    <v>536870912</v>
    <v>Israel</v>
    <v>1ffafed3-2b37-b871-c271-aa855d98449a</v>
    <v>en-US</v>
    <v>Map</v>
  </rv>
  <rv s="1">
    <fb>0.24584103512014799</fb>
    <v>23</v>
  </rv>
  <rv s="1">
    <fb>20770</fb>
    <v>24</v>
  </rv>
  <rv s="1">
    <fb>178000</fb>
    <v>24</v>
  </rv>
  <rv s="1">
    <fb>20.8</fb>
    <v>25</v>
  </rv>
  <rv s="1">
    <fb>972</fb>
    <v>26</v>
  </rv>
  <rv s="0">
    <v>536870912</v>
    <v>Jerusalem</v>
    <v>f723d141-8609-b204-3b1d-30bfcbfb9dcb</v>
    <v>en-US</v>
    <v>Map</v>
  </rv>
  <rv s="1">
    <fb>65166.256999999998</fb>
    <v>24</v>
  </rv>
  <rv s="1">
    <fb>108.150134048257</fb>
    <v>27</v>
  </rv>
  <rv s="1">
    <fb>8.4159653362219401E-3</fb>
    <v>23</v>
  </rv>
  <rv s="1">
    <fb>6600.8982801222</fb>
    <v>24</v>
  </rv>
  <rv s="1">
    <fb>3.09</fb>
    <v>25</v>
  </rv>
  <rv s="1">
    <fb>7.7264323913235705E-2</fb>
    <v>23</v>
  </rv>
  <rv s="1">
    <fb>97.382124126026198</fb>
    <v>28</v>
  </rv>
  <rv s="1">
    <fb>1.57</fb>
    <v>29</v>
  </rv>
  <rv s="1">
    <fb>395098666121.61603</fb>
    <v>30</v>
  </rv>
  <rv s="1">
    <fb>1.0490112</fb>
    <v>23</v>
  </rv>
  <rv s="1">
    <fb>0.63354690000000002</fb>
    <v>23</v>
  </rv>
  <rv s="2">
    <v>28</v>
    <v>21</v>
    <v>199</v>
    <v>7</v>
    <v>0</v>
    <v>Image of Israel</v>
  </rv>
  <rv s="0">
    <v>805306368</v>
    <v>Isaac Herzog (President)</v>
    <v>6ec2eb61-c901-7fbe-05ae-d176e780a498</v>
    <v>en-US</v>
    <v>Generic</v>
  </rv>
  <rv s="0">
    <v>805306368</v>
    <v>Benjamin Netanyahu (Prime minister)</v>
    <v>7ce1e366-2545-8063-de37-56de6515eb11</v>
    <v>en-US</v>
    <v>Generic</v>
  </rv>
  <rv s="0">
    <v>805306368</v>
    <v>Yitzhak Amit (Chief justice)</v>
    <v>a9aa79ed-3ba6-c4d9-960a-095feb7831ab</v>
    <v>en-US</v>
    <v>Generic</v>
  </rv>
  <rv s="3">
    <v>100</v>
  </rv>
  <rv s="4">
    <v>https://www.bing.com/search?q=israel&amp;form=skydnc</v>
    <v>Learn more on Bing</v>
  </rv>
  <rv s="1">
    <fb>82.802439024390296</fb>
    <v>28</v>
  </rv>
  <rv s="1">
    <fb>237371160000</fb>
    <v>30</v>
  </rv>
  <rv s="1">
    <fb>7.58</fb>
    <v>29</v>
  </rv>
  <rv s="3">
    <v>101</v>
  </rv>
  <rv s="1">
    <fb>0.24369154550000002</fb>
    <v>23</v>
  </rv>
  <rv s="1">
    <fb>4.6249000000000002</fb>
    <v>25</v>
  </rv>
  <rv s="1">
    <fb>9550600</fb>
    <v>24</v>
  </rv>
  <rv s="1">
    <fb>0.23600000000000002</fb>
    <v>23</v>
  </rv>
  <rv s="1">
    <fb>0.27699999999999997</fb>
    <v>23</v>
  </rv>
  <rv s="1">
    <fb>0.442</fb>
    <v>23</v>
  </rv>
  <rv s="1">
    <fb>0.106</fb>
    <v>23</v>
  </rv>
  <rv s="1">
    <fb>0.64041999816894501</fb>
    <v>23</v>
  </rv>
  <rv s="0">
    <v>536870912</v>
    <v>Jerusalem District</v>
    <v>dcd9b1e0-1b32-7e66-c4c1-f534cad85a11</v>
    <v>en-US</v>
    <v>Map</v>
  </rv>
  <rv s="0">
    <v>536870912</v>
    <v>Tel Aviv District</v>
    <v>d6015b27-4dd3-610b-2fbd-43bf89e90313</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102</v>
  </rv>
  <rv s="1">
    <fb>0.23067846531370401</fb>
    <v>23</v>
  </rv>
  <rv s="3">
    <v>103</v>
  </rv>
  <rv s="1">
    <fb>0.253</fb>
    <v>23</v>
  </rv>
  <rv s="1">
    <fb>3.8610000610351601E-2</fb>
    <v>31</v>
  </rv>
  <rv s="1">
    <fb>8374393</fb>
    <v>24</v>
  </rv>
  <rv s="7">
    <v>#VALUE!</v>
    <v>en-US</v>
    <v>1ffafed3-2b37-b871-c271-aa855d98449a</v>
    <v>536870912</v>
    <v>1</v>
    <v>202</v>
    <v>49</v>
    <v>Israel</v>
    <v>19</v>
    <v>20</v>
    <v>Map</v>
    <v>21</v>
    <v>203</v>
    <v>IL</v>
    <v>1640</v>
    <v>1641</v>
    <v>1642</v>
    <v>1643</v>
    <v>1644</v>
    <v>1645</v>
    <v>1646</v>
    <v>1647</v>
    <v>1648</v>
    <v>ILS</v>
    <v>This page is subject to the extended confirmed restriction related to the Arab-Israeli conflict. Israel, officially the State of Israel, is a country in West Asia. It is situated in the Southern Levant of the Middle East; and shares borders with ...</v>
    <v>1649</v>
    <v>1650</v>
    <v>1651</v>
    <v>1652</v>
    <v>1653</v>
    <v>1654</v>
    <v>1655</v>
    <v>1656</v>
    <v>1657</v>
    <v>64</v>
    <v>1645</v>
    <v>1661</v>
    <v>1662</v>
    <v>1663</v>
    <v>1664</v>
    <v>64</v>
    <v>1665</v>
    <v>Israel</v>
    <v>Hatikvah</v>
    <v>1666</v>
    <v>ישראל</v>
    <v>1667</v>
    <v>1668</v>
    <v>1669</v>
    <v>1670</v>
    <v>1671</v>
    <v>1672</v>
    <v>1291</v>
    <v>1004</v>
    <v>1673</v>
    <v>1461</v>
    <v>1674</v>
    <v>1681</v>
    <v>1682</v>
    <v>1683</v>
    <v>1684</v>
    <v>1685</v>
    <v>Israel</v>
    <v>1686</v>
    <v>mdp/vdpid/117</v>
  </rv>
  <rv s="0">
    <v>536870912</v>
    <v>Luxembourg</v>
    <v>18da5ef5-2f6b-6dda-3140-08391acd669a</v>
    <v>en-US</v>
    <v>Map</v>
  </rv>
  <rv s="1">
    <fb>0.53711935914593001</fb>
    <v>23</v>
  </rv>
  <rv s="1">
    <fb>2586.36</fb>
    <v>24</v>
  </rv>
  <rv s="1">
    <fb>2000</fb>
    <v>24</v>
  </rv>
  <rv s="1">
    <fb>352</fb>
    <v>26</v>
  </rv>
  <rv s="0">
    <v>536870912</v>
    <v>Luxembourg City</v>
    <v>387ae05a-dd15-f01c-07b2-097158a060ba</v>
    <v>en-US</v>
    <v>Map</v>
  </rv>
  <rv s="1">
    <fb>8987.8169999999991</fb>
    <v>24</v>
  </rv>
  <rv s="1">
    <fb>115.087815087815</fb>
    <v>27</v>
  </rv>
  <rv s="1">
    <fb>1.7433207565384301E-2</fb>
    <v>23</v>
  </rv>
  <rv s="1">
    <fb>13914.6784488756</fb>
    <v>24</v>
  </rv>
  <rv s="1">
    <fb>1.37</fb>
    <v>25</v>
  </rv>
  <rv s="1">
    <fb>0.35679011089811602</fb>
    <v>23</v>
  </rv>
  <rv s="1">
    <fb>80.562295207665002</fb>
    <v>28</v>
  </rv>
  <rv s="1">
    <fb>1.19</fb>
    <v>29</v>
  </rv>
  <rv s="1">
    <fb>71104919108.141098</fb>
    <v>30</v>
  </rv>
  <rv s="1">
    <fb>1.0228595</fb>
    <v>23</v>
  </rv>
  <rv s="1">
    <fb>0.19151769999999999</fb>
    <v>23</v>
  </rv>
  <rv s="2">
    <v>29</v>
    <v>21</v>
    <v>205</v>
    <v>7</v>
    <v>0</v>
    <v>Image of Luxembourg</v>
  </rv>
  <rv s="1">
    <fb>1.9</fb>
    <v>28</v>
  </rv>
  <rv s="0">
    <v>805306368</v>
    <v>Henri, Grand Duke of Luxembourg (Grand duke)</v>
    <v>894c7fec-1e82-07fe-a006-b2af9628daf3</v>
    <v>en-US</v>
    <v>Generic</v>
  </rv>
  <rv s="0">
    <v>805306368</v>
    <v>Luc Frieden (Prime minister)</v>
    <v>34f15d99-e5c7-68a7-a409-8ecb4852ede1</v>
    <v>en-US</v>
    <v>Generic</v>
  </rv>
  <rv s="3">
    <v>104</v>
  </rv>
  <rv s="4">
    <v>https://www.bing.com/search?q=luxembourg&amp;form=skydnc</v>
    <v>Learn more on Bing</v>
  </rv>
  <rv s="1">
    <fb>82.095121951219497</fb>
    <v>28</v>
  </rv>
  <rv s="1">
    <fb>44233610000</fb>
    <v>30</v>
  </rv>
  <rv s="1">
    <fb>13.05</fb>
    <v>29</v>
  </rv>
  <rv s="3">
    <v>105</v>
  </rv>
  <rv s="1">
    <fb>0.1064453761</fb>
    <v>23</v>
  </rv>
  <rv s="1">
    <fb>3.0089999999999999</fb>
    <v>25</v>
  </rv>
  <rv s="1">
    <fb>650774</fb>
    <v>24</v>
  </rv>
  <rv s="1">
    <fb>0.41399999999999998</fb>
    <v>23</v>
  </rv>
  <rv s="1">
    <fb>0.16800000000000001</fb>
    <v>23</v>
  </rv>
  <rv s="1">
    <fb>0.59326999664306601</fb>
    <v>23</v>
  </rv>
  <rv s="0">
    <v>536870912</v>
    <v>Canton of Capellen</v>
    <v>bd446784-089a-4387-91e0-745e2d9aa081</v>
    <v>en-US</v>
    <v>Map</v>
  </rv>
  <rv s="0">
    <v>536870912</v>
    <v>Canton of Clervaux</v>
    <v>1b7004bc-ab3a-45fd-a70a-20e7f89eb062</v>
    <v>en-US</v>
    <v>Map</v>
  </rv>
  <rv s="0">
    <v>536870912</v>
    <v>Canton of Diekirch</v>
    <v>b5a83e53-cb8d-466d-a545-177bc8ef037b</v>
    <v>en-US</v>
    <v>Map</v>
  </rv>
  <rv s="0">
    <v>536870912</v>
    <v>Canton of Echternach</v>
    <v>e3be1914-9495-4f58-8005-d96a2f741133</v>
    <v>en-US</v>
    <v>Map</v>
  </rv>
  <rv s="0">
    <v>536870912</v>
    <v>Canton of Esch-sur-Alzette</v>
    <v>1e331e0a-74b6-4405-98e3-289db1a9f97e</v>
    <v>en-US</v>
    <v>Map</v>
  </rv>
  <rv s="0">
    <v>536870912</v>
    <v>Canton of Grevenmacher</v>
    <v>9b31192b-c089-0a78-80b9-4ef1f9c3e9aa</v>
    <v>en-US</v>
    <v>Map</v>
  </rv>
  <rv s="0">
    <v>536870912</v>
    <v>Canton of Luxembourg</v>
    <v>171f2751-0da0-4a38-a2c7-d94a479c5c2a</v>
    <v>en-US</v>
    <v>Map</v>
  </rv>
  <rv s="0">
    <v>536870912</v>
    <v>Canton of Mersch</v>
    <v>16f03108-a662-466f-a1a5-3881627bde57</v>
    <v>en-US</v>
    <v>Map</v>
  </rv>
  <rv s="0">
    <v>536870912</v>
    <v>Canton of Redange</v>
    <v>889729cf-6ce8-4240-834f-7c4f54f840b5</v>
    <v>en-US</v>
    <v>Map</v>
  </rv>
  <rv s="0">
    <v>536870912</v>
    <v>Canton of Remich</v>
    <v>741c0fb0-658a-41ee-b08c-8fef24f0c950</v>
    <v>en-US</v>
    <v>Map</v>
  </rv>
  <rv s="0">
    <v>536870912</v>
    <v>Canton of Vianden</v>
    <v>b83efdea-52ca-40bc-8dab-01bd4791b97f</v>
    <v>en-US</v>
    <v>Map</v>
  </rv>
  <rv s="0">
    <v>536870912</v>
    <v>Canton of Wiltz</v>
    <v>c2159e75-2a64-d745-4dcf-897d79437de3</v>
    <v>en-US</v>
    <v>Map</v>
  </rv>
  <rv s="3">
    <v>106</v>
  </rv>
  <rv s="1">
    <fb>0.26504268340465897</fb>
    <v>23</v>
  </rv>
  <rv s="1">
    <fb>0.20399999999999999</fb>
    <v>23</v>
  </rv>
  <rv s="1">
    <fb>5.3629999160766599E-2</fb>
    <v>31</v>
  </rv>
  <rv s="1">
    <fb>565488</fb>
    <v>24</v>
  </rv>
  <rv s="7">
    <v>#VALUE!</v>
    <v>en-US</v>
    <v>18da5ef5-2f6b-6dda-3140-08391acd669a</v>
    <v>536870912</v>
    <v>1</v>
    <v>208</v>
    <v>49</v>
    <v>Luxembourg</v>
    <v>19</v>
    <v>20</v>
    <v>Map</v>
    <v>21</v>
    <v>62</v>
    <v>LU</v>
    <v>1689</v>
    <v>1690</v>
    <v>1691</v>
    <v>403</v>
    <v>1692</v>
    <v>1693</v>
    <v>1694</v>
    <v>1695</v>
    <v>1696</v>
    <v>EUR</v>
    <v>Luxembourg, officially named the Grand Duchy of Luxembourg, is a landlocked country in Western Europe. It is bordered by Belgium to the west and north, Germany to the east, and France on the south. Its capital and most populous city, Luxembourg ...</v>
    <v>1697</v>
    <v>1698</v>
    <v>1699</v>
    <v>1700</v>
    <v>1701</v>
    <v>1702</v>
    <v>1703</v>
    <v>1704</v>
    <v>1705</v>
    <v>1706</v>
    <v>1693</v>
    <v>1709</v>
    <v>1710</v>
    <v>1711</v>
    <v>1712</v>
    <v>241</v>
    <v>1713</v>
    <v>Luxembourg</v>
    <v>Ons Heemecht</v>
    <v>1714</v>
    <v>Grand-Duché de Luxembourg</v>
    <v>1715</v>
    <v>1716</v>
    <v>1717</v>
    <v>247</v>
    <v>695</v>
    <v>1718</v>
    <v>480</v>
    <v>1167</v>
    <v>1460</v>
    <v>1719</v>
    <v>1720</v>
    <v>1733</v>
    <v>1734</v>
    <v>149</v>
    <v>1735</v>
    <v>1736</v>
    <v>Luxembourg</v>
    <v>1737</v>
    <v>mdp/vdpid/147</v>
  </rv>
  <rv s="0">
    <v>536870912</v>
    <v>Malaysia</v>
    <v>b3abad47-1313-e000-0d95-f77f69e2fcdd</v>
    <v>en-US</v>
    <v>Map</v>
  </rv>
  <rv s="1">
    <fb>0.262577994217014</fb>
    <v>23</v>
  </rv>
  <rv s="1">
    <fb>330803</fb>
    <v>24</v>
  </rv>
  <rv s="1">
    <fb>136000</fb>
    <v>24</v>
  </rv>
  <rv s="1">
    <fb>16.751999999999999</fb>
    <v>25</v>
  </rv>
  <rv s="1">
    <fb>60</fb>
    <v>26</v>
  </rv>
  <rv s="0">
    <v>536870912</v>
    <v>Kuala Lumpur</v>
    <v>22f00b26-6726-bd5c-180f-3ff38ae380f3</v>
    <v>en-US</v>
    <v>Map</v>
  </rv>
  <rv s="1">
    <fb>248288.90299999999</fb>
    <v>24</v>
  </rv>
  <rv s="1">
    <fb>121.463089485086</fb>
    <v>27</v>
  </rv>
  <rv s="1">
    <fb>6.6289186576437599E-3</fb>
    <v>23</v>
  </rv>
  <rv s="1">
    <fb>4651.9587341816004</fb>
    <v>24</v>
  </rv>
  <rv s="1">
    <fb>2.0009999999999999</fb>
    <v>25</v>
  </rv>
  <rv s="1">
    <fb>0.67597623554253505</fb>
    <v>23</v>
  </rv>
  <rv s="1">
    <fb>96.628198897808105</fb>
    <v>28</v>
  </rv>
  <rv s="1">
    <fb>0.45</fb>
    <v>29</v>
  </rv>
  <rv s="1">
    <fb>364701517787.84399</fb>
    <v>30</v>
  </rv>
  <rv s="1">
    <fb>1.052916</fb>
    <v>23</v>
  </rv>
  <rv s="1">
    <fb>0.45125390000000004</fb>
    <v>23</v>
  </rv>
  <rv s="2">
    <v>30</v>
    <v>21</v>
    <v>210</v>
    <v>7</v>
    <v>0</v>
    <v>Image of Malaysia</v>
  </rv>
  <rv s="1">
    <fb>6.7</fb>
    <v>28</v>
  </rv>
  <rv s="0">
    <v>805306368</v>
    <v>Ibrahim Iskandar of Johor (King)</v>
    <v>cf1473be-96e1-a155-b8da-dd2b83f222ad</v>
    <v>en-US</v>
    <v>Generic</v>
  </rv>
  <rv s="0">
    <v>805306368</v>
    <v>Anwar Ibrahim (Prime minister)</v>
    <v>f9e60a62-71ef-3f6b-17a3-8c09746c314e</v>
    <v>en-US</v>
    <v>Generic</v>
  </rv>
  <rv s="3">
    <v>107</v>
  </rv>
  <rv s="4">
    <v>https://www.bing.com/search?q=malaysia&amp;form=skydnc</v>
    <v>Learn more on Bing</v>
  </rv>
  <rv s="1">
    <fb>75.997</fb>
    <v>28</v>
  </rv>
  <rv s="1">
    <fb>403957380000</fb>
    <v>30</v>
  </rv>
  <rv s="3">
    <v>108</v>
  </rv>
  <rv s="1">
    <fb>0.36668219639999999</fb>
    <v>23</v>
  </rv>
  <rv s="1">
    <fb>1.5132000000000001</fb>
    <v>25</v>
  </rv>
  <rv s="1">
    <fb>33938221</fb>
    <v>24</v>
  </rv>
  <rv s="1">
    <fb>0.313</fb>
    <v>23</v>
  </rv>
  <rv s="1">
    <fb>0.47299999999999998</fb>
    <v>23</v>
  </rv>
  <rv s="1">
    <fb>5.7999999999999996E-2</fb>
    <v>23</v>
  </rv>
  <rv s="1">
    <fb>0.10099999999999999</fb>
    <v>23</v>
  </rv>
  <rv s="1">
    <fb>0.14800000000000002</fb>
    <v>23</v>
  </rv>
  <rv s="1">
    <fb>0.64289001464843809</fb>
    <v>23</v>
  </rv>
  <rv s="0">
    <v>536870912</v>
    <v>Johor</v>
    <v>592580f7-38da-e7c1-18ba-b603c80b3d69</v>
    <v>en-US</v>
    <v>Map</v>
  </rv>
  <rv s="0">
    <v>536870912</v>
    <v>Kedah</v>
    <v>1ad802ca-b889-4b0f-9d8c-d335fad09909</v>
    <v>en-US</v>
    <v>Map</v>
  </rv>
  <rv s="0">
    <v>536870912</v>
    <v>Kelantan</v>
    <v>4ce27f56-2eb0-d77a-ba8c-f8a03a225785</v>
    <v>en-US</v>
    <v>Map</v>
  </rv>
  <rv s="0">
    <v>536870912</v>
    <v>Malacca</v>
    <v>44a9355d-c135-72b5-fc60-4291a89e003e</v>
    <v>en-US</v>
    <v>Map</v>
  </rv>
  <rv s="0">
    <v>536870912</v>
    <v>Negeri Sembilan</v>
    <v>db3e30e6-d597-cb37-b5d7-d3dd4e8b5d00</v>
    <v>en-US</v>
    <v>Map</v>
  </rv>
  <rv s="0">
    <v>536870912</v>
    <v>Pahang</v>
    <v>829da6d6-c70a-85d9-8d5d-b70db574854d</v>
    <v>en-US</v>
    <v>Map</v>
  </rv>
  <rv s="0">
    <v>536870912</v>
    <v>Perak</v>
    <v>6ca4b1a2-6a13-0976-d0f4-e53c93091316</v>
    <v>en-US</v>
    <v>Map</v>
  </rv>
  <rv s="0">
    <v>536870912</v>
    <v>Perlis</v>
    <v>671c3535-7aad-076b-5860-99706390b32b</v>
    <v>en-US</v>
    <v>Map</v>
  </rv>
  <rv s="0">
    <v>536870912</v>
    <v>Penang</v>
    <v>bf464054-864b-9148-4d71-cc74f94e1588</v>
    <v>en-US</v>
    <v>Map</v>
  </rv>
  <rv s="0">
    <v>536870912</v>
    <v>Sabah</v>
    <v>6441d726-276d-e074-b446-2e6612c2e9e2</v>
    <v>en-US</v>
    <v>Map</v>
  </rv>
  <rv s="0">
    <v>536870912</v>
    <v>Sarawak</v>
    <v>dce6889b-8572-6739-b867-e448e9f0fc11</v>
    <v>en-US</v>
    <v>Map</v>
  </rv>
  <rv s="0">
    <v>536870912</v>
    <v>Selangor</v>
    <v>c58b8d2f-8526-6b7e-ae27-d302d98eb422</v>
    <v>en-US</v>
    <v>Map</v>
  </rv>
  <rv s="0">
    <v>536870912</v>
    <v>Terengganu</v>
    <v>4c426c92-33a4-e12c-382a-d84a8509dfa2</v>
    <v>en-US</v>
    <v>Map</v>
  </rv>
  <rv s="0">
    <v>536870912</v>
    <v>Labuan</v>
    <v>c205ca77-748f-befb-6130-2a7a0eb87dbc</v>
    <v>en-US</v>
    <v>Map</v>
  </rv>
  <rv s="0">
    <v>536870912</v>
    <v>Putrajaya</v>
    <v>703ccf1a-052c-03ee-0599-1ef25799d8dc</v>
    <v>en-US</v>
    <v>Map</v>
  </rv>
  <rv s="3">
    <v>109</v>
  </rv>
  <rv s="1">
    <fb>0.12029692391138701</fb>
    <v>23</v>
  </rv>
  <rv s="3">
    <v>110</v>
  </rv>
  <rv s="1">
    <fb>0.38700000000000001</fb>
    <v>23</v>
  </rv>
  <rv s="1">
    <fb>3.32399988174438E-2</fb>
    <v>31</v>
  </rv>
  <rv s="1">
    <fb>24475766</fb>
    <v>24</v>
  </rv>
  <rv s="7">
    <v>#VALUE!</v>
    <v>en-US</v>
    <v>b3abad47-1313-e000-0d95-f77f69e2fcdd</v>
    <v>536870912</v>
    <v>1</v>
    <v>213</v>
    <v>49</v>
    <v>Malaysia</v>
    <v>19</v>
    <v>20</v>
    <v>Map</v>
    <v>21</v>
    <v>214</v>
    <v>MY</v>
    <v>1740</v>
    <v>1741</v>
    <v>1742</v>
    <v>1743</v>
    <v>1744</v>
    <v>1745</v>
    <v>1746</v>
    <v>1747</v>
    <v>1748</v>
    <v>MYR</v>
    <v>Malaysia is a country in Southeast Asia. A federal constitutional monarchy, it consists of 13 states and three federal territories, separated by the South China Sea into two regions: Peninsular Malaysia and Borneo's East Malaysia. Peninsular ...</v>
    <v>1749</v>
    <v>1750</v>
    <v>1751</v>
    <v>1752</v>
    <v>1753</v>
    <v>1754</v>
    <v>1755</v>
    <v>1756</v>
    <v>1757</v>
    <v>1758</v>
    <v>1745</v>
    <v>1761</v>
    <v>1762</v>
    <v>1763</v>
    <v>1764</v>
    <v>1158</v>
    <v>1083</v>
    <v>Malaysia</v>
    <v>Negaraku</v>
    <v>1765</v>
    <v>Malaysia</v>
    <v>1766</v>
    <v>1767</v>
    <v>1768</v>
    <v>1601</v>
    <v>1769</v>
    <v>1770</v>
    <v>648</v>
    <v>1771</v>
    <v>1772</v>
    <v>1773</v>
    <v>1774</v>
    <v>1790</v>
    <v>1791</v>
    <v>1792</v>
    <v>1793</v>
    <v>1794</v>
    <v>Malaysia</v>
    <v>1795</v>
    <v>mdp/vdpid/167</v>
  </rv>
  <rv s="0">
    <v>536870912</v>
    <v>New Zealand</v>
    <v>6517d967-9362-4c0d-83d2-cf369fa5fcda</v>
    <v>en-US</v>
    <v>Map</v>
  </rv>
  <rv s="1">
    <fb>0.40450419657437997</fb>
    <v>23</v>
  </rv>
  <rv s="1">
    <fb>268021</fb>
    <v>24</v>
  </rv>
  <rv s="1">
    <fb>11.98</fb>
    <v>25</v>
  </rv>
  <rv s="1">
    <fb>64</fb>
    <v>26</v>
  </rv>
  <rv s="0">
    <v>536870912</v>
    <v>Wellington</v>
    <v>32f22f58-aa8d-2985-7edd-15665cf5d1d4</v>
    <v>en-US</v>
    <v>Map</v>
  </rv>
  <rv s="1">
    <fb>34381.792000000001</fb>
    <v>24</v>
  </rv>
  <rv s="1">
    <fb>114.24091176441399</fb>
    <v>27</v>
  </rv>
  <rv s="1">
    <fb>1.61963190184049E-2</fb>
    <v>23</v>
  </rv>
  <rv s="1">
    <fb>9026.32104131095</fb>
    <v>24</v>
  </rv>
  <rv s="1">
    <fb>0.385560753306464</fb>
    <v>23</v>
  </rv>
  <rv s="1">
    <fb>59.749168536122298</fb>
    <v>28</v>
  </rv>
  <rv s="1">
    <fb>1.4</fb>
    <v>29</v>
  </rv>
  <rv s="1">
    <fb>206928765543.935</fb>
    <v>30</v>
  </rv>
  <rv s="1">
    <fb>0.99974760000000007</fb>
    <v>23</v>
  </rv>
  <rv s="1">
    <fb>0.82033219999999996</fb>
    <v>23</v>
  </rv>
  <rv s="2">
    <v>31</v>
    <v>21</v>
    <v>216</v>
    <v>7</v>
    <v>0</v>
    <v>Image of New Zealand</v>
  </rv>
  <rv s="1">
    <fb>4.7</fb>
    <v>28</v>
  </rv>
  <rv s="0">
    <v>536870912</v>
    <v>Auckland</v>
    <v>49fabed5-6ff0-6935-ebef-34c7b83444c6</v>
    <v>en-US</v>
    <v>Map</v>
  </rv>
  <rv s="0">
    <v>805306368</v>
    <v>Christopher Luxon (Prime minister)</v>
    <v>f4acd941-0c27-c0d7-9cd8-d4caf5b2eca7</v>
    <v>en-US</v>
    <v>Generic</v>
  </rv>
  <rv s="3">
    <v>111</v>
  </rv>
  <rv s="4">
    <v>https://www.bing.com/search?q=new+zealand&amp;form=skydnc</v>
    <v>Learn more on Bing</v>
  </rv>
  <rv s="1">
    <fb>81.858536585365897</fb>
    <v>28</v>
  </rv>
  <rv s="1">
    <fb>107879780000</fb>
    <v>30</v>
  </rv>
  <rv s="1">
    <fb>11.49</fb>
    <v>29</v>
  </rv>
  <rv s="3">
    <v>112</v>
  </rv>
  <rv s="1">
    <fb>0.1262851619</fb>
    <v>23</v>
  </rv>
  <rv s="1">
    <fb>3.5897999999999999</fb>
    <v>25</v>
  </rv>
  <rv s="1">
    <fb>5124100</fb>
    <v>24</v>
  </rv>
  <rv s="1">
    <fb>0.69907997131347699</fb>
    <v>23</v>
  </rv>
  <rv s="0">
    <v>536870912</v>
    <v>Northland Region</v>
    <v>2665962f-608c-e3a6-90ac-6dae5fcfa89a</v>
    <v>en-US</v>
    <v>Map</v>
  </rv>
  <rv s="0">
    <v>536870912</v>
    <v>Auckland Region</v>
    <v>d8789fe9-89c8-cf4c-4ab2-749138d529af</v>
    <v>en-US</v>
    <v>Map</v>
  </rv>
  <rv s="0">
    <v>536870912</v>
    <v>Waikato</v>
    <v>66746262-e3dd-ecd0-3365-023774ad95f3</v>
    <v>en-US</v>
    <v>Map</v>
  </rv>
  <rv s="0">
    <v>536870912</v>
    <v>Gisborne District</v>
    <v>979bc9a8-a9fe-f6f1-4e5a-eda4cdb2aa39</v>
    <v>en-US</v>
    <v>Map</v>
  </rv>
  <rv s="0">
    <v>536870912</v>
    <v>Taranaki</v>
    <v>63a5cf5c-10da-bf8e-86f5-0eae79126fd5</v>
    <v>en-US</v>
    <v>Map</v>
  </rv>
  <rv s="0">
    <v>536870912</v>
    <v>Manawatū-Whanganui</v>
    <v>12b5d5c7-22b1-fad0-7588-ee18879fcaf1</v>
    <v>en-US</v>
    <v>Map</v>
  </rv>
  <rv s="0">
    <v>536870912</v>
    <v>Hawke's Bay</v>
    <v>3fbdf1b6-a72b-cb02-0247-761081d3eb9b</v>
    <v>en-US</v>
    <v>Map</v>
  </rv>
  <rv s="0">
    <v>536870912</v>
    <v>Marlborough District</v>
    <v>da16a0fa-e7d9-7398-48d7-25300defd7a1</v>
    <v>en-US</v>
    <v>Map</v>
  </rv>
  <rv s="0">
    <v>536870912</v>
    <v>Tasman District</v>
    <v>7594ce17-48d4-850a-d609-fff5294ec8a8</v>
    <v>en-US</v>
    <v>Map</v>
  </rv>
  <rv s="0">
    <v>536870912</v>
    <v>West Coast Region</v>
    <v>3ff3be7b-ae84-7078-9f30-e95a8ff9130d</v>
    <v>en-US</v>
    <v>Map</v>
  </rv>
  <rv s="0">
    <v>536870912</v>
    <v>Canterbury Region</v>
    <v>0e1a0dee-2d50-4b7e-a077-88d33118ccb8</v>
    <v>en-US</v>
    <v>Map</v>
  </rv>
  <rv s="0">
    <v>536870912</v>
    <v>Otago</v>
    <v>17e97a96-3af4-d536-b6c0-a3027228ac45</v>
    <v>en-US</v>
    <v>Map</v>
  </rv>
  <rv s="0">
    <v>536870912</v>
    <v>Southland Region</v>
    <v>4fd239d4-c566-75fc-eb92-c963e312af8b</v>
    <v>en-US</v>
    <v>Map</v>
  </rv>
  <rv s="3">
    <v>113</v>
  </rv>
  <rv s="1">
    <fb>0.28975427581727603</fb>
    <v>23</v>
  </rv>
  <rv s="3">
    <v>114</v>
  </rv>
  <rv s="1">
    <fb>0.34600000000000003</fb>
    <v>23</v>
  </rv>
  <rv s="1">
    <fb>4.0689997673034703E-2</fb>
    <v>31</v>
  </rv>
  <rv s="1">
    <fb>4258860</fb>
    <v>24</v>
  </rv>
  <rv s="13">
    <v>#VALUE!</v>
    <v>en-US</v>
    <v>6517d967-9362-4c0d-83d2-cf369fa5fcda</v>
    <v>536870912</v>
    <v>1</v>
    <v>219</v>
    <v>220</v>
    <v>New Zealand</v>
    <v>19</v>
    <v>20</v>
    <v>Map</v>
    <v>21</v>
    <v>221</v>
    <v>NZ</v>
    <v>1798</v>
    <v>1799</v>
    <v>1573</v>
    <v>1800</v>
    <v>1801</v>
    <v>1802</v>
    <v>1803</v>
    <v>1804</v>
    <v>1805</v>
    <v>NZD</v>
    <v>New Zealand is an island country in the southwestern Pacific Ocean. It consists of two main landmasses—the North Island and the South Island —and over 600 smaller islands. It is the sixth-largest island country by area and lies east of Australia ...</v>
    <v>1806</v>
    <v>1535</v>
    <v>1807</v>
    <v>1808</v>
    <v>1809</v>
    <v>1810</v>
    <v>1811</v>
    <v>1812</v>
    <v>1813</v>
    <v>1814</v>
    <v>1815</v>
    <v>1817</v>
    <v>1818</v>
    <v>1819</v>
    <v>1820</v>
    <v>1496</v>
    <v>1821</v>
    <v>New Zealand</v>
    <v>God Defend New Zealand</v>
    <v>1822</v>
    <v>New Zealand</v>
    <v>1823</v>
    <v>1824</v>
    <v>1825</v>
    <v>1826</v>
    <v>1840</v>
    <v>1841</v>
    <v>1842</v>
    <v>1843</v>
    <v>1844</v>
    <v>New Zealand</v>
    <v>1845</v>
    <v>mdp/vdpid/183</v>
  </rv>
  <rv s="0">
    <v>536870912</v>
    <v>Poland</v>
    <v>1d6059a2-d1f1-d2d7-4261-dc7cd5cdb84b</v>
    <v>en-US</v>
    <v>Map</v>
  </rv>
  <rv s="1">
    <fb>0.469447075345374</fb>
    <v>23</v>
  </rv>
  <rv s="1">
    <fb>312683</fb>
    <v>24</v>
  </rv>
  <rv s="1">
    <fb>191000</fb>
    <v>24</v>
  </rv>
  <rv s="1">
    <fb>10.199999999999999</fb>
    <v>25</v>
  </rv>
  <rv s="1">
    <fb>48</fb>
    <v>26</v>
  </rv>
  <rv s="0">
    <v>536870912</v>
    <v>Warsaw</v>
    <v>c79f30ac-b9a3-0949-6bdf-956551e5fc81</v>
    <v>en-US</v>
    <v>Map</v>
  </rv>
  <rv s="1">
    <fb>299036.516</fb>
    <v>24</v>
  </rv>
  <rv s="1">
    <fb>114.111779375092</fb>
    <v>27</v>
  </rv>
  <rv s="1">
    <fb>2.227478809383E-2</fb>
    <v>23</v>
  </rv>
  <rv s="1">
    <fb>3971.7997613105499</fb>
    <v>24</v>
  </rv>
  <rv s="1">
    <fb>1.46</fb>
    <v>25</v>
  </rv>
  <rv s="1">
    <fb>0.30883439025809101</fb>
    <v>23</v>
  </rv>
  <rv s="1">
    <fb>90.291375435655297</fb>
    <v>28</v>
  </rv>
  <rv s="1">
    <fb>1.07</fb>
    <v>29</v>
  </rv>
  <rv s="1">
    <fb>592164400687.60706</fb>
    <v>30</v>
  </rv>
  <rv s="1">
    <fb>1.000159</fb>
    <v>23</v>
  </rv>
  <rv s="1">
    <fb>0.67827439999999994</fb>
    <v>23</v>
  </rv>
  <rv s="2">
    <v>32</v>
    <v>21</v>
    <v>223</v>
    <v>7</v>
    <v>0</v>
    <v>Image of Poland</v>
  </rv>
  <rv s="1">
    <fb>3.8</fb>
    <v>28</v>
  </rv>
  <rv s="0">
    <v>805306368</v>
    <v>Andrzej Duda (President)</v>
    <v>fd659446-93d5-1c05-f501-9d102870ea43</v>
    <v>en-US</v>
    <v>Generic</v>
  </rv>
  <rv s="0">
    <v>805306368</v>
    <v>Donald Tusk (Prime minister)</v>
    <v>42c246ff-649b-1da6-5b06-8c6201991d6a</v>
    <v>en-US</v>
    <v>Generic</v>
  </rv>
  <rv s="3">
    <v>115</v>
  </rv>
  <rv s="4">
    <v>https://www.bing.com/search?q=poland&amp;form=skydnc</v>
    <v>Learn more on Bing</v>
  </rv>
  <rv s="1">
    <fb>77.602439024390307</fb>
    <v>28</v>
  </rv>
  <rv s="1">
    <fb>151618860000</fb>
    <v>30</v>
  </rv>
  <rv s="1">
    <fb>2.93</fb>
    <v>29</v>
  </rv>
  <rv s="3">
    <v>116</v>
  </rv>
  <rv s="1">
    <fb>0.23246298360000001</fb>
    <v>23</v>
  </rv>
  <rv s="1">
    <fb>2.3788</fb>
    <v>25</v>
  </rv>
  <rv s="1">
    <fb>37561599</fb>
    <v>24</v>
  </rv>
  <rv s="1">
    <fb>0.23499999999999999</fb>
    <v>23</v>
  </rv>
  <rv s="1">
    <fb>0.13400000000000001</fb>
    <v>23</v>
  </rv>
  <rv s="1">
    <fb>0.56701000213622998</fb>
    <v>23</v>
  </rv>
  <rv s="0">
    <v>536870912</v>
    <v>Lower Silesian Voivodeship</v>
    <v>2c12027c-f1f3-15e4-470e-533d0b324b34</v>
    <v>en-US</v>
    <v>Map</v>
  </rv>
  <rv s="0">
    <v>536870912</v>
    <v>Łódź Voivodeship</v>
    <v>0fe063e3-0ad6-1012-edb0-f676300d33ea</v>
    <v>en-US</v>
    <v>Map</v>
  </rv>
  <rv s="0">
    <v>536870912</v>
    <v>Świętokrzyskie Voivodeship</v>
    <v>f361912e-d7ba-dd37-b583-2068d7a03177</v>
    <v>en-US</v>
    <v>Map</v>
  </rv>
  <rv s="0">
    <v>536870912</v>
    <v>Lesser Poland Voivodeship</v>
    <v>efd58db8-b0c8-2329-0f3a-8adeab450d74</v>
    <v>en-US</v>
    <v>Map</v>
  </rv>
  <rv s="0">
    <v>536870912</v>
    <v>Lublin Voivodeship</v>
    <v>b5dea0b6-7035-ffe9-a5c1-a961fcb0e72e</v>
    <v>en-US</v>
    <v>Map</v>
  </rv>
  <rv s="0">
    <v>536870912</v>
    <v>Masovian Voivodeship</v>
    <v>32cae853-042c-0a77-5173-f511fead52f6</v>
    <v>en-US</v>
    <v>Map</v>
  </rv>
  <rv s="0">
    <v>536870912</v>
    <v>Kuyavian–Pomeranian Voivodeship</v>
    <v>2b254630-1d13-aca8-305f-0841a7ec6b83</v>
    <v>en-US</v>
    <v>Map</v>
  </rv>
  <rv s="0">
    <v>536870912</v>
    <v>Opole Voivodeship</v>
    <v>6a026a5e-de28-6062-3c38-7c6f4181e5bc</v>
    <v>en-US</v>
    <v>Map</v>
  </rv>
  <rv s="0">
    <v>536870912</v>
    <v>Subcarpathian Voivodeship</v>
    <v>f88dda2b-0c12-4d9a-984c-52115296336c</v>
    <v>en-US</v>
    <v>Map</v>
  </rv>
  <rv s="0">
    <v>536870912</v>
    <v>Lubusz Voivodeship</v>
    <v>c0d124dd-136d-3834-1fe8-efd33254942d</v>
    <v>en-US</v>
    <v>Map</v>
  </rv>
  <rv s="0">
    <v>536870912</v>
    <v>Pomeranian Voivodeship</v>
    <v>765662c5-0a8a-9aea-8c1c-c063ec4e16f8</v>
    <v>en-US</v>
    <v>Map</v>
  </rv>
  <rv s="0">
    <v>536870912</v>
    <v>Warmian–Masurian Voivodeship</v>
    <v>eed14489-8bcb-c40c-6362-4e95235cce3f</v>
    <v>en-US</v>
    <v>Map</v>
  </rv>
  <rv s="0">
    <v>536870912</v>
    <v>Silesian Voivodeship</v>
    <v>21f7e450-daba-be7f-4ac9-7f73980437c9</v>
    <v>en-US</v>
    <v>Map</v>
  </rv>
  <rv s="0">
    <v>536870912</v>
    <v>Podlaskie Voivodeship</v>
    <v>82774917-52f8-91a2-e0f4-7810458bd6ed</v>
    <v>en-US</v>
    <v>Map</v>
  </rv>
  <rv s="0">
    <v>536870912</v>
    <v>West Pomeranian Voivodeship</v>
    <v>af2cc162-3439-53b4-582b-cb4495bdbf8e</v>
    <v>en-US</v>
    <v>Map</v>
  </rv>
  <rv s="0">
    <v>536870912</v>
    <v>Greater Poland Voivodeship</v>
    <v>edec10d8-3c1d-302b-daa4-5a643ab293e8</v>
    <v>en-US</v>
    <v>Map</v>
  </rv>
  <rv s="3">
    <v>117</v>
  </rv>
  <rv s="1">
    <fb>0.174019561608692</fb>
    <v>23</v>
  </rv>
  <rv s="1">
    <fb>0.40799999999999997</fb>
    <v>23</v>
  </rv>
  <rv s="1">
    <fb>3.4739999771118198E-2</fb>
    <v>31</v>
  </rv>
  <rv s="1">
    <fb>22796574</fb>
    <v>24</v>
  </rv>
  <rv s="7">
    <v>#VALUE!</v>
    <v>en-US</v>
    <v>1d6059a2-d1f1-d2d7-4261-dc7cd5cdb84b</v>
    <v>536870912</v>
    <v>1</v>
    <v>226</v>
    <v>49</v>
    <v>Poland</v>
    <v>19</v>
    <v>20</v>
    <v>Map</v>
    <v>21</v>
    <v>62</v>
    <v>PL</v>
    <v>1848</v>
    <v>1849</v>
    <v>1850</v>
    <v>1851</v>
    <v>1852</v>
    <v>1853</v>
    <v>1854</v>
    <v>1855</v>
    <v>1856</v>
    <v>PLN</v>
    <v>Poland, officially the Republic of Poland, is a country in Central Europe. It extends from the Baltic Sea in the north to the Sudetes and Carpathian Mountains in the south, bordered by Lithuania and Russia to the northeast, Belarus and Ukraine ...</v>
    <v>1857</v>
    <v>1858</v>
    <v>1859</v>
    <v>1860</v>
    <v>1861</v>
    <v>1862</v>
    <v>1863</v>
    <v>1864</v>
    <v>1865</v>
    <v>1866</v>
    <v>1853</v>
    <v>1869</v>
    <v>1870</v>
    <v>1871</v>
    <v>1872</v>
    <v>1285</v>
    <v>1873</v>
    <v>Poland</v>
    <v>Poland Is Not Yet Lost</v>
    <v>1874</v>
    <v>Rzeczpospolita Polska</v>
    <v>1875</v>
    <v>1876</v>
    <v>1877</v>
    <v>70</v>
    <v>1878</v>
    <v>647</v>
    <v>697</v>
    <v>584</v>
    <v>1879</v>
    <v>252</v>
    <v>1880</v>
    <v>1897</v>
    <v>1898</v>
    <v>441</v>
    <v>1899</v>
    <v>1900</v>
    <v>Poland</v>
    <v>1901</v>
    <v>mdp/vdpid/191</v>
  </rv>
  <rv s="0">
    <v>536870912</v>
    <v>Bahrain</v>
    <v>bd66ae7d-b78a-ec81-f799-6300f29771a8</v>
    <v>en-US</v>
    <v>Map</v>
  </rv>
  <rv s="1">
    <fb>0.110539846325564</fb>
    <v>23</v>
  </rv>
  <rv s="1">
    <fb>786.5</fb>
    <v>24</v>
  </rv>
  <rv s="1">
    <fb>19000</fb>
    <v>24</v>
  </rv>
  <rv s="1">
    <fb>13.99</fb>
    <v>25</v>
  </rv>
  <rv s="1">
    <fb>973</fb>
    <v>26</v>
  </rv>
  <rv s="0">
    <v>536870912</v>
    <v>Manama</v>
    <v>72f3d583-583b-b84a-0046-ebd515e58d58</v>
    <v>en-US</v>
    <v>Map</v>
  </rv>
  <rv s="1">
    <fb>31693.881000000001</fb>
    <v>24</v>
  </rv>
  <rv s="1">
    <fb>117.591078066915</fb>
    <v>27</v>
  </rv>
  <rv s="1">
    <fb>2.0848124959659403E-2</fb>
    <v>23</v>
  </rv>
  <rv s="1">
    <fb>19596.953763823101</fb>
    <v>24</v>
  </rv>
  <rv s="1">
    <fb>1.9870000000000001</fb>
    <v>25</v>
  </rv>
  <rv s="1">
    <fb>7.8406168428978296E-3</fb>
    <v>23</v>
  </rv>
  <rv s="1">
    <fb>99.365847174127396</fb>
    <v>28</v>
  </rv>
  <rv s="1">
    <fb>0.43</fb>
    <v>29</v>
  </rv>
  <rv s="1">
    <fb>38574069148.936203</fb>
    <v>30</v>
  </rv>
  <rv s="1">
    <fb>0.99363049999999997</fb>
    <v>23</v>
  </rv>
  <rv s="1">
    <fb>0.50481900000000002</fb>
    <v>23</v>
  </rv>
  <rv s="2">
    <v>33</v>
    <v>21</v>
    <v>228</v>
    <v>7</v>
    <v>0</v>
    <v>Image of Bahrain</v>
  </rv>
  <rv s="1">
    <fb>6.1</fb>
    <v>28</v>
  </rv>
  <rv s="0">
    <v>805306368</v>
    <v>Hamad bin Isa Al Khalifa (King)</v>
    <v>060afe28-c008-7868-5c69-6d4e034f0d74</v>
    <v>en-US</v>
    <v>Generic</v>
  </rv>
  <rv s="0">
    <v>805306368</v>
    <v>Salman bin Hamad Al Khalifa (Prime minister)</v>
    <v>a4e91105-43b8-2fb8-4d75-ad90486059d7</v>
    <v>en-US</v>
    <v>Generic</v>
  </rv>
  <rv s="3">
    <v>118</v>
  </rv>
  <rv s="4">
    <v>https://www.bing.com/search?q=bahrain&amp;form=skydnc</v>
    <v>Learn more on Bing</v>
  </rv>
  <rv s="1">
    <fb>77.162999999999997</fb>
    <v>28</v>
  </rv>
  <rv s="1">
    <fb>26882280000</fb>
    <v>30</v>
  </rv>
  <rv s="1">
    <fb>14</fb>
    <v>28</v>
  </rv>
  <rv s="1">
    <fb>0.25099341629999999</fb>
    <v>23</v>
  </rv>
  <rv s="1">
    <fb>0.92569999999999997</fb>
    <v>25</v>
  </rv>
  <rv s="1">
    <fb>1472233</fb>
    <v>24</v>
  </rv>
  <rv s="1">
    <fb>0.73361999511718812</fb>
    <v>23</v>
  </rv>
  <rv s="0">
    <v>536870912</v>
    <v>Capital Governorate, Bahrain</v>
    <v>19c0fb76-bdd7-83a6-8fab-ff28362460b2</v>
    <v>en-US</v>
    <v>Map</v>
  </rv>
  <rv s="0">
    <v>536870912</v>
    <v>Muharraq Governorate</v>
    <v>22b5fbb6-cb7f-3abe-c5d2-11127d425674</v>
    <v>en-US</v>
    <v>Map</v>
  </rv>
  <rv s="0">
    <v>536870912</v>
    <v>Northern Governorate</v>
    <v>06ddb908-6a31-e980-066b-f8ce40c9a282</v>
    <v>en-US</v>
    <v>Map</v>
  </rv>
  <rv s="0">
    <v>536870912</v>
    <v>Southern Governorate</v>
    <v>bc6bbef2-4763-1340-ca66-0137209d907d</v>
    <v>en-US</v>
    <v>Map</v>
  </rv>
  <rv s="3">
    <v>119</v>
  </rv>
  <rv s="1">
    <fb>4.2168406661192502E-2</fb>
    <v>23</v>
  </rv>
  <rv s="3">
    <v>120</v>
  </rv>
  <rv s="1">
    <fb>7.1399998664856005E-3</fb>
    <v>31</v>
  </rv>
  <rv s="1">
    <fb>1467109</fb>
    <v>24</v>
  </rv>
  <rv s="14">
    <v>#VALUE!</v>
    <v>en-US</v>
    <v>bd66ae7d-b78a-ec81-f799-6300f29771a8</v>
    <v>536870912</v>
    <v>1</v>
    <v>231</v>
    <v>232</v>
    <v>Bahrain</v>
    <v>19</v>
    <v>20</v>
    <v>Map</v>
    <v>21</v>
    <v>233</v>
    <v>BH</v>
    <v>1904</v>
    <v>1905</v>
    <v>1906</v>
    <v>1907</v>
    <v>1908</v>
    <v>1909</v>
    <v>1910</v>
    <v>1911</v>
    <v>1912</v>
    <v>BHD</v>
    <v>Bahrain, officially the Kingdom of Bahrain, is an island country in West Asia. It is situated on the Persian Gulf, and comprises a small archipelago made up of 50 natural islands and an additional 33 artificial islands, centered on Bahrain ...</v>
    <v>1913</v>
    <v>1914</v>
    <v>1915</v>
    <v>1916</v>
    <v>1917</v>
    <v>1918</v>
    <v>1919</v>
    <v>1920</v>
    <v>1921</v>
    <v>1922</v>
    <v>1909</v>
    <v>1925</v>
    <v>1926</v>
    <v>1927</v>
    <v>1928</v>
    <v>1929</v>
    <v>Bahrain</v>
    <v>National anthem of Bahrain</v>
    <v>642</v>
    <v>Royaume de Bahreïn</v>
    <v>1930</v>
    <v>1931</v>
    <v>1932</v>
    <v>1933</v>
    <v>1938</v>
    <v>1939</v>
    <v>1940</v>
    <v>251</v>
    <v>1941</v>
    <v>Bahrain</v>
    <v>1942</v>
    <v>mdp/vdpid/17</v>
  </rv>
  <rv s="0">
    <v>536870912</v>
    <v>Latvia</v>
    <v>76511c15-b60b-948f-e9c7-f9bd9d9c4ece</v>
    <v>en-US</v>
    <v>Map</v>
  </rv>
  <rv s="1">
    <fb>0.31055001608234201</fb>
    <v>23</v>
  </rv>
  <rv s="1">
    <fb>64593.760000000002</fb>
    <v>24</v>
  </rv>
  <rv s="1">
    <fb>371</fb>
    <v>26</v>
  </rv>
  <rv s="0">
    <v>536870912</v>
    <v>Riga</v>
    <v>28ba38b3-e530-65db-5053-2ad0f32507de</v>
    <v>en-US</v>
    <v>Map</v>
  </rv>
  <rv s="1">
    <fb>7003.97</fb>
    <v>24</v>
  </rv>
  <rv s="1">
    <fb>116.85698464327299</fb>
    <v>27</v>
  </rv>
  <rv s="1">
    <fb>2.8114092007562198E-2</fb>
    <v>23</v>
  </rv>
  <rv s="1">
    <fb>3507.4045206547198</fb>
    <v>24</v>
  </rv>
  <rv s="1">
    <fb>1.6</fb>
    <v>25</v>
  </rv>
  <rv s="1">
    <fb>0.53978769738561394</fb>
    <v>23</v>
  </rv>
  <rv s="1">
    <fb>56.717427573372497</fb>
    <v>28</v>
  </rv>
  <rv s="1">
    <fb>1.1599999999999999</fb>
    <v>29</v>
  </rv>
  <rv s="1">
    <fb>34117202555.066601</fb>
    <v>30</v>
  </rv>
  <rv s="1">
    <fb>0.99367839999999996</fb>
    <v>23</v>
  </rv>
  <rv s="1">
    <fb>0.88057429999999992</fb>
    <v>23</v>
  </rv>
  <rv s="2">
    <v>34</v>
    <v>21</v>
    <v>235</v>
    <v>7</v>
    <v>0</v>
    <v>Image of Latvia</v>
  </rv>
  <rv s="0">
    <v>805306368</v>
    <v>Edgars Rinkēvičs (President)</v>
    <v>ebfa1c68-a065-5fec-f8e2-6cecc7007ba2</v>
    <v>en-US</v>
    <v>Generic</v>
  </rv>
  <rv s="0">
    <v>805306368</v>
    <v>Evika Siliņa (Prime minister)</v>
    <v>789c6cbb-7ecc-bc03-79ae-fba6accaf7be</v>
    <v>en-US</v>
    <v>Generic</v>
  </rv>
  <rv s="3">
    <v>121</v>
  </rv>
  <rv s="4">
    <v>https://www.bing.com/search?q=latvia&amp;form=skydnc</v>
    <v>Learn more on Bing</v>
  </rv>
  <rv s="1">
    <fb>74.678048780487799</fb>
    <v>28</v>
  </rv>
  <rv s="1">
    <fb>2.8</fb>
    <v>29</v>
  </rv>
  <rv s="3">
    <v>122</v>
  </rv>
  <rv s="1">
    <fb>0.41623710610000003</fb>
    <v>23</v>
  </rv>
  <rv s="1">
    <fb>3.1905000000000001</fb>
    <v>25</v>
  </rv>
  <rv s="1">
    <fb>1883379</fb>
    <v>24</v>
  </rv>
  <rv s="1">
    <fb>0.26899999999999996</fb>
    <v>23</v>
  </rv>
  <rv s="1">
    <fb>0.42399999999999999</fb>
    <v>23</v>
  </rv>
  <rv s="1">
    <fb>0.11699999999999999</fb>
    <v>23</v>
  </rv>
  <rv s="1">
    <fb>0.61410999298095703</fb>
    <v>23</v>
  </rv>
  <rv s="0">
    <v>536870912</v>
    <v>Daugavpils</v>
    <v>4e5a5f86-90d5-62bf-5706-7846070ac222</v>
    <v>en-US</v>
    <v>Map</v>
  </rv>
  <rv s="0">
    <v>536870912</v>
    <v>Jēkabpils</v>
    <v>62882a74-fadf-da76-905b-75acf15a12e7</v>
    <v>en-US</v>
    <v>Map</v>
  </rv>
  <rv s="0">
    <v>536870912</v>
    <v>Jūrmala</v>
    <v>b53197a1-c6da-44d4-6c8b-b9fc5b3319d2</v>
    <v>en-US</v>
    <v>Map</v>
  </rv>
  <rv s="0">
    <v>536870912</v>
    <v>Liepāja</v>
    <v>dfd39be7-dd1e-dd81-ac22-7e76fd127d61</v>
    <v>en-US</v>
    <v>Map</v>
  </rv>
  <rv s="0">
    <v>536870912</v>
    <v>Rēzekne</v>
    <v>8d930e7b-793d-f10f-fab9-eb4f8dc90d0a</v>
    <v>en-US</v>
    <v>Map</v>
  </rv>
  <rv s="0">
    <v>536870912</v>
    <v>Valmiera</v>
    <v>3aab869a-d293-3264-01d9-f4734906ae56</v>
    <v>en-US</v>
    <v>Map</v>
  </rv>
  <rv s="0">
    <v>536870912</v>
    <v>Aglona Municipality</v>
    <v>4215b6b4-7c37-19c0-e2d9-3fa604feae4c</v>
    <v>en-US</v>
    <v>Map</v>
  </rv>
  <rv s="0">
    <v>536870912</v>
    <v>Ventspils</v>
    <v>0528f2b2-5eb9-8bbc-6bbd-5de31f2222b6</v>
    <v>en-US</v>
    <v>Map</v>
  </rv>
  <rv s="0">
    <v>536870912</v>
    <v>Aizpute Municipality</v>
    <v>16529e6c-f2ac-2885-1ef4-7a356784edc5</v>
    <v>en-US</v>
    <v>Map</v>
  </rv>
  <rv s="0">
    <v>536870912</v>
    <v>Aknīste Municipality</v>
    <v>741c24a1-bdc0-94e1-4dcf-6e0d1b5d7133</v>
    <v>en-US</v>
    <v>Map</v>
  </rv>
  <rv s="0">
    <v>536870912</v>
    <v>Aloja Municipality</v>
    <v>87d24c3f-2d38-4808-9a8a-d3d131dc4a43</v>
    <v>en-US</v>
    <v>Map</v>
  </rv>
  <rv s="0">
    <v>536870912</v>
    <v>Alsunga Municipality</v>
    <v>8a409f4c-c2c1-c335-8b60-38bf28a34bce</v>
    <v>en-US</v>
    <v>Map</v>
  </rv>
  <rv s="0">
    <v>536870912</v>
    <v>Alūksne Municipality</v>
    <v>f3457abd-4feb-a1cf-785e-f40f0829f1ba</v>
    <v>en-US</v>
    <v>Map</v>
  </rv>
  <rv s="0">
    <v>536870912</v>
    <v>Amata Municipality</v>
    <v>fdd456f5-778d-448e-b507-66bbe9a04833</v>
    <v>en-US</v>
    <v>Map</v>
  </rv>
  <rv s="0">
    <v>536870912</v>
    <v>Ape Municipality</v>
    <v>ea6e964f-6000-3fed-256e-1e9932fd0e1a</v>
    <v>en-US</v>
    <v>Map</v>
  </rv>
  <rv s="0">
    <v>536870912</v>
    <v>Auce Municipality</v>
    <v>cd68a410-3b71-8eae-1b5c-0185dfe4124f</v>
    <v>en-US</v>
    <v>Map</v>
  </rv>
  <rv s="0">
    <v>536870912</v>
    <v>Babīte Municipality</v>
    <v>7f15b32f-3c71-2350-05c0-dd49106a9f2a</v>
    <v>en-US</v>
    <v>Map</v>
  </rv>
  <rv s="0">
    <v>536870912</v>
    <v>Baldone Municipality</v>
    <v>f433962a-8933-b39b-6eab-48b738af80ea</v>
    <v>en-US</v>
    <v>Map</v>
  </rv>
  <rv s="0">
    <v>536870912</v>
    <v>Baltinava Municipality</v>
    <v>d5f3faf5-cbdf-e5f6-756c-06b9a409cdd1</v>
    <v>en-US</v>
    <v>Map</v>
  </rv>
  <rv s="0">
    <v>536870912</v>
    <v>Beverīna Municipality</v>
    <v>86e998e5-8e6b-463e-d7f3-93d8182bfb8e</v>
    <v>en-US</v>
    <v>Map</v>
  </rv>
  <rv s="0">
    <v>536870912</v>
    <v>Brocēni Municipality</v>
    <v>2722733f-5fa2-6550-ece2-e9dfd4421c4a</v>
    <v>en-US</v>
    <v>Map</v>
  </rv>
  <rv s="0">
    <v>536870912</v>
    <v>Burtnieki Municipality</v>
    <v>4ce21d19-14a8-2971-d38c-d0b8a0e85020</v>
    <v>en-US</v>
    <v>Map</v>
  </rv>
  <rv s="0">
    <v>536870912</v>
    <v>Carnikava Municipality</v>
    <v>6c67e43f-7ce8-4b95-ab5f-825f1cc08e6b</v>
    <v>en-US</v>
    <v>Map</v>
  </rv>
  <rv s="0">
    <v>536870912</v>
    <v>Cesvaine Municipality</v>
    <v>ec1951c4-ae79-4386-a326-29c30ed9979a</v>
    <v>en-US</v>
    <v>Map</v>
  </rv>
  <rv s="0">
    <v>536870912</v>
    <v>Cibla Municipality</v>
    <v>865e4fe5-7132-4039-b413-c507f2b982e7</v>
    <v>en-US</v>
    <v>Map</v>
  </rv>
  <rv s="0">
    <v>536870912</v>
    <v>Dagda Municipality</v>
    <v>73f875ab-3251-35c8-32c4-3c400e60b6d6</v>
    <v>en-US</v>
    <v>Map</v>
  </rv>
  <rv s="0">
    <v>536870912</v>
    <v>Daugavpils Municipality</v>
    <v>773963e6-64d9-b85b-5eac-302bf2a3ec81</v>
    <v>en-US</v>
    <v>Map</v>
  </rv>
  <rv s="0">
    <v>536870912</v>
    <v>Dundaga Municipality</v>
    <v>e7427ccb-691c-905d-ed13-ad1d3870553f</v>
    <v>en-US</v>
    <v>Map</v>
  </rv>
  <rv s="0">
    <v>536870912</v>
    <v>Durbe Municipality</v>
    <v>8f5a661d-9297-4b3b-9bcd-90bf0cdd31c2</v>
    <v>en-US</v>
    <v>Map</v>
  </rv>
  <rv s="0">
    <v>536870912</v>
    <v>Engure Municipality</v>
    <v>aeed18e1-fac1-4d4b-b87f-7db6cac987e6</v>
    <v>en-US</v>
    <v>Map</v>
  </rv>
  <rv s="0">
    <v>536870912</v>
    <v>Ērgļi Municipality</v>
    <v>bacc2eec-b43e-40fa-e69d-d2b14a4095b2</v>
    <v>en-US</v>
    <v>Map</v>
  </rv>
  <rv s="0">
    <v>536870912</v>
    <v>Grobiņa Municipality</v>
    <v>4b1f9b19-2dff-d177-d69b-3d96892ed82c</v>
    <v>en-US</v>
    <v>Map</v>
  </rv>
  <rv s="0">
    <v>536870912</v>
    <v>Gulbene Municipality</v>
    <v>84bcd265-d604-17c7-fef6-d42c1d4d7cbb</v>
    <v>en-US</v>
    <v>Map</v>
  </rv>
  <rv s="0">
    <v>536870912</v>
    <v>Iecava Municipality</v>
    <v>2d17de83-356a-8e88-3bab-1da17af6e01d</v>
    <v>en-US</v>
    <v>Map</v>
  </rv>
  <rv s="0">
    <v>536870912</v>
    <v>Ikšķile Municipality</v>
    <v>11f36a9d-1090-4972-1950-2eec64cf368b</v>
    <v>en-US</v>
    <v>Map</v>
  </rv>
  <rv s="0">
    <v>536870912</v>
    <v>Inčukalns Municipality</v>
    <v>0beb8468-a9b3-b0a6-7cce-3ba8237b7da6</v>
    <v>en-US</v>
    <v>Map</v>
  </rv>
  <rv s="0">
    <v>536870912</v>
    <v>Ilūkste Municipality</v>
    <v>66edeeca-90a4-e69f-036f-a3e0107ae452</v>
    <v>en-US</v>
    <v>Map</v>
  </rv>
  <rv s="0">
    <v>536870912</v>
    <v>Jaunjelgava Municipality</v>
    <v>fba5a4ed-93a0-4be1-b3ce-8d13172f1500</v>
    <v>en-US</v>
    <v>Map</v>
  </rv>
  <rv s="0">
    <v>536870912</v>
    <v>Jaunpiebalga Municipality</v>
    <v>98502c52-4765-4ef2-9ff6-77ed8a9fa5b7</v>
    <v>en-US</v>
    <v>Map</v>
  </rv>
  <rv s="0">
    <v>536870912</v>
    <v>Jaunpils Municipality</v>
    <v>b55305fd-4269-056a-5170-90d1fe3baacb</v>
    <v>en-US</v>
    <v>Map</v>
  </rv>
  <rv s="0">
    <v>536870912</v>
    <v>Kandava Municipality</v>
    <v>99c4db77-8ad4-4c65-9c91-573f3cc30454</v>
    <v>en-US</v>
    <v>Map</v>
  </rv>
  <rv s="0">
    <v>536870912</v>
    <v>Kārsava Municipality</v>
    <v>ded6a3cc-a2dc-cb24-4ae2-f9e58be59863</v>
    <v>en-US</v>
    <v>Map</v>
  </rv>
  <rv s="0">
    <v>536870912</v>
    <v>Koknese Municipality</v>
    <v>9734311c-f332-4e1b-80b8-7fe322d499bd</v>
    <v>en-US</v>
    <v>Map</v>
  </rv>
  <rv s="0">
    <v>536870912</v>
    <v>Krimulda Municipality</v>
    <v>7bf8b4c8-6ac5-4e82-ab7c-f2e56c0ffb62</v>
    <v>en-US</v>
    <v>Map</v>
  </rv>
  <rv s="0">
    <v>536870912</v>
    <v>Krustpils Municipality</v>
    <v>71f50272-f39a-311c-bd67-bc4631c6ead3</v>
    <v>en-US</v>
    <v>Map</v>
  </rv>
  <rv s="0">
    <v>536870912</v>
    <v>Ķegums Municipality</v>
    <v>824bd57c-a023-2e58-f5ea-3310deb8260f</v>
    <v>en-US</v>
    <v>Map</v>
  </rv>
  <rv s="0">
    <v>536870912</v>
    <v>Lielvārde Municipality</v>
    <v>8bdeb832-8fbc-a8a5-bc39-a455b4f9f051</v>
    <v>en-US</v>
    <v>Map</v>
  </rv>
  <rv s="0">
    <v>536870912</v>
    <v>Līgatne Municipality</v>
    <v>c5f79def-4599-5f6b-6d38-4ac396d6fe90</v>
    <v>en-US</v>
    <v>Map</v>
  </rv>
  <rv s="0">
    <v>536870912</v>
    <v>Līvāni Municipality</v>
    <v>b212a4e1-83e7-4094-9a29-5ec611033e55</v>
    <v>en-US</v>
    <v>Map</v>
  </rv>
  <rv s="0">
    <v>536870912</v>
    <v>Lubāna Municipality</v>
    <v>caf94297-fa50-a99c-95a2-d0bf48b83e64</v>
    <v>en-US</v>
    <v>Map</v>
  </rv>
  <rv s="0">
    <v>536870912</v>
    <v>Mālpils Parish</v>
    <v>26c2b099-96e3-34fa-922c-d087ed484629</v>
    <v>en-US</v>
    <v>Map</v>
  </rv>
  <rv s="0">
    <v>536870912</v>
    <v>Mārupe Parish</v>
    <v>b77c49e7-961d-fe7b-2521-383816eff92f</v>
    <v>en-US</v>
    <v>Map</v>
  </rv>
  <rv s="0">
    <v>536870912</v>
    <v>Mazsalaca Municipality</v>
    <v>fe882855-cbe8-ffc8-b961-060ef13e8204</v>
    <v>en-US</v>
    <v>Map</v>
  </rv>
  <rv s="0">
    <v>536870912</v>
    <v>Naukšēni Municipality</v>
    <v>d0450d7e-707d-9040-3b05-292579d092c4</v>
    <v>en-US</v>
    <v>Map</v>
  </rv>
  <rv s="0">
    <v>536870912</v>
    <v>Nereta Municipality</v>
    <v>55a7dc26-4c2d-48e2-94bc-22db851f15b9</v>
    <v>en-US</v>
    <v>Map</v>
  </rv>
  <rv s="0">
    <v>536870912</v>
    <v>Nīca Municipality</v>
    <v>fb8a3e1b-fe69-6fae-42bd-0679aa16e1a9</v>
    <v>en-US</v>
    <v>Map</v>
  </rv>
  <rv s="0">
    <v>536870912</v>
    <v>Olaine Municipality</v>
    <v>f59d02c5-1ef0-44ab-b209-23b73010c646</v>
    <v>en-US</v>
    <v>Map</v>
  </rv>
  <rv s="0">
    <v>536870912</v>
    <v>Ozolnieki Municipality</v>
    <v>72766bce-4d81-1778-097e-317d1d983123</v>
    <v>en-US</v>
    <v>Map</v>
  </rv>
  <rv s="0">
    <v>536870912</v>
    <v>Pārgauja Municipality</v>
    <v>f292c99e-6314-d515-6f03-128d1ba465c0</v>
    <v>en-US</v>
    <v>Map</v>
  </rv>
  <rv s="0">
    <v>536870912</v>
    <v>Pāvilosta Municipality</v>
    <v>3b324166-e091-6850-154f-c36abebe360a</v>
    <v>en-US</v>
    <v>Map</v>
  </rv>
  <rv s="0">
    <v>536870912</v>
    <v>Pļaviņas Municipality</v>
    <v>6fcba523-b97f-29a3-5df9-edaf4322b61b</v>
    <v>en-US</v>
    <v>Map</v>
  </rv>
  <rv s="0">
    <v>536870912</v>
    <v>Priekule Municipality</v>
    <v>e121d743-f0dd-464d-b422-8db726d0e033</v>
    <v>en-US</v>
    <v>Map</v>
  </rv>
  <rv s="0">
    <v>536870912</v>
    <v>Priekuļi Municipality</v>
    <v>486a7ea0-45d8-3e73-f4a6-3d06d6c08fa6</v>
    <v>en-US</v>
    <v>Map</v>
  </rv>
  <rv s="0">
    <v>536870912</v>
    <v>Rauna Municipality</v>
    <v>4c3c3491-90e5-4031-af60-7fa60f0850b2</v>
    <v>en-US</v>
    <v>Map</v>
  </rv>
  <rv s="0">
    <v>536870912</v>
    <v>Riebiņi Municipality</v>
    <v>e6cac5f7-6025-df5b-b4eb-bd216dc4678b</v>
    <v>en-US</v>
    <v>Map</v>
  </rv>
  <rv s="0">
    <v>536870912</v>
    <v>Roja Municipality</v>
    <v>b386fd30-eb29-d691-e930-ea6d0cae3d24</v>
    <v>en-US</v>
    <v>Map</v>
  </rv>
  <rv s="0">
    <v>536870912</v>
    <v>Rucava Municipality</v>
    <v>ec2cd100-fdce-415c-ac3f-a219102ec293</v>
    <v>en-US</v>
    <v>Map</v>
  </rv>
  <rv s="0">
    <v>536870912</v>
    <v>Rugāji Municipality</v>
    <v>f49888ec-5ddf-eb38-fdd3-8573337f7fc1</v>
    <v>en-US</v>
    <v>Map</v>
  </rv>
  <rv s="0">
    <v>536870912</v>
    <v>Rundāle Municipality</v>
    <v>533a2de1-3779-b13a-aa56-ed3b83fd53d0</v>
    <v>en-US</v>
    <v>Map</v>
  </rv>
  <rv s="0">
    <v>536870912</v>
    <v>Rūjiena Municipality</v>
    <v>fed40cd7-e234-657a-a11b-8dea201dd6d0</v>
    <v>en-US</v>
    <v>Map</v>
  </rv>
  <rv s="0">
    <v>536870912</v>
    <v>Salacgrīva Municipality</v>
    <v>80ef951c-2550-24ca-cf7b-4342861886eb</v>
    <v>en-US</v>
    <v>Map</v>
  </rv>
  <rv s="0">
    <v>536870912</v>
    <v>Sala Municipality, Latvia</v>
    <v>909d33ec-ef4f-477e-927e-523005b6764d</v>
    <v>en-US</v>
    <v>Map</v>
  </rv>
  <rv s="0">
    <v>536870912</v>
    <v>Salaspils Municipality</v>
    <v>7c112789-52a0-4b20-8051-57f2f93d8016</v>
    <v>en-US</v>
    <v>Map</v>
  </rv>
  <rv s="0">
    <v>536870912</v>
    <v>Sēja Municipality</v>
    <v>f2195bdb-7143-22dc-e1a1-d541086dec56</v>
    <v>en-US</v>
    <v>Map</v>
  </rv>
  <rv s="0">
    <v>536870912</v>
    <v>Skrīveri Municipality</v>
    <v>b4cc21f1-1127-917f-eb85-fba26428df3b</v>
    <v>en-US</v>
    <v>Map</v>
  </rv>
  <rv s="0">
    <v>536870912</v>
    <v>Skrunda Municipality</v>
    <v>cc4d65f9-aa12-fccc-cc2d-a9b8bebee8e1</v>
    <v>en-US</v>
    <v>Map</v>
  </rv>
  <rv s="0">
    <v>536870912</v>
    <v>Stopiņi Municipality</v>
    <v>03e7834e-9845-4cf8-e9b8-9a69430b2927</v>
    <v>en-US</v>
    <v>Map</v>
  </rv>
  <rv s="0">
    <v>536870912</v>
    <v>Strenči Municipality</v>
    <v>7bcd1518-5656-200c-5f7c-9c5f8850b0b8</v>
    <v>en-US</v>
    <v>Map</v>
  </rv>
  <rv s="0">
    <v>536870912</v>
    <v>Tērvete Municipality</v>
    <v>47f44eb5-a7df-d6d2-920d-c0fc7a809856</v>
    <v>en-US</v>
    <v>Map</v>
  </rv>
  <rv s="0">
    <v>536870912</v>
    <v>Vaiņode Municipality</v>
    <v>b81e63b2-dc93-3ca5-4472-c5e86ffbfdd7</v>
    <v>en-US</v>
    <v>Map</v>
  </rv>
  <rv s="0">
    <v>536870912</v>
    <v>Valka Municipality</v>
    <v>cde06364-3fe3-412c-9832-cb0d2b4f51b4</v>
    <v>en-US</v>
    <v>Map</v>
  </rv>
  <rv s="0">
    <v>536870912</v>
    <v>Kocēni Municipality</v>
    <v>5602f1dd-149e-fa4d-2373-4ba50b2323d2</v>
    <v>en-US</v>
    <v>Map</v>
  </rv>
  <rv s="0">
    <v>536870912</v>
    <v>Varakļāni Municipality</v>
    <v>2f940a92-b8ee-5598-68d6-854e2360cd32</v>
    <v>en-US</v>
    <v>Map</v>
  </rv>
  <rv s="0">
    <v>536870912</v>
    <v>Vārkava Municipality</v>
    <v>086ee51e-5241-dafe-9f61-f294c3936596</v>
    <v>en-US</v>
    <v>Map</v>
  </rv>
  <rv s="0">
    <v>536870912</v>
    <v>Vecpiebalga Municipality</v>
    <v>b393d6b6-3ae0-4047-8447-ed5ee0bbf1cc</v>
    <v>en-US</v>
    <v>Map</v>
  </rv>
  <rv s="0">
    <v>536870912</v>
    <v>Vecumnieki Municipality</v>
    <v>c5ee0fc4-8577-4300-86dd-3b2e0d29ae85</v>
    <v>en-US</v>
    <v>Map</v>
  </rv>
  <rv s="0">
    <v>536870912</v>
    <v>Ventspils Municipality</v>
    <v>e6848574-695c-f74c-82b2-a32baa4c7f8e</v>
    <v>en-US</v>
    <v>Map</v>
  </rv>
  <rv s="0">
    <v>536870912</v>
    <v>Viesīte Municipality</v>
    <v>24099be6-7cfa-2469-d56d-4a6271ad2ea5</v>
    <v>en-US</v>
    <v>Map</v>
  </rv>
  <rv s="0">
    <v>536870912</v>
    <v>Viļaka Municipality</v>
    <v>cc2369ad-7dc3-f03b-ecdf-0128b0c81f89</v>
    <v>en-US</v>
    <v>Map</v>
  </rv>
  <rv s="0">
    <v>536870912</v>
    <v>Viļāni Municipality</v>
    <v>7ebeb0a9-e7e5-1c6a-1059-744d83e064be</v>
    <v>en-US</v>
    <v>Map</v>
  </rv>
  <rv s="0">
    <v>536870912</v>
    <v>Zilupe Municipality</v>
    <v>25491da1-9a80-aeed-c83c-52243cd65fe0</v>
    <v>en-US</v>
    <v>Map</v>
  </rv>
  <rv s="0">
    <v>536870912</v>
    <v>Mērsrags Municipality</v>
    <v>4aa810e0-3d30-b751-bf45-427e236e34a6</v>
    <v>en-US</v>
    <v>Map</v>
  </rv>
  <rv s="0">
    <v>536870912</v>
    <v>Jelgava</v>
    <v>b04f0327-437a-1fc1-17dc-740d1d38dba9</v>
    <v>en-US</v>
    <v>Map</v>
  </rv>
  <rv s="3">
    <v>123</v>
  </rv>
  <rv s="1">
    <fb>0.22888486346394601</fb>
    <v>23</v>
  </rv>
  <rv s="3">
    <v>124</v>
  </rv>
  <rv s="1">
    <fb>6.5199999809265108E-2</fb>
    <v>31</v>
  </rv>
  <rv s="1">
    <fb>1304943</fb>
    <v>24</v>
  </rv>
  <rv s="10">
    <v>#VALUE!</v>
    <v>en-US</v>
    <v>76511c15-b60b-948f-e9c7-f9bd9d9c4ece</v>
    <v>536870912</v>
    <v>1</v>
    <v>238</v>
    <v>182</v>
    <v>Latvia</v>
    <v>19</v>
    <v>20</v>
    <v>Map</v>
    <v>21</v>
    <v>239</v>
    <v>LV</v>
    <v>1945</v>
    <v>1946</v>
    <v>1477</v>
    <v>279</v>
    <v>1947</v>
    <v>1948</v>
    <v>1949</v>
    <v>1950</v>
    <v>1951</v>
    <v>EUR</v>
    <v>Latvia, officially the Republic of Latvia, is a country in the Baltic region of Northern Europe. It is one of the three Baltic states, along with Estonia to the north and Lithuania to the south. It borders Russia to the east and Belarus to the ...</v>
    <v>1952</v>
    <v>1953</v>
    <v>1954</v>
    <v>1955</v>
    <v>1956</v>
    <v>1957</v>
    <v>1958</v>
    <v>1959</v>
    <v>1960</v>
    <v>234</v>
    <v>1948</v>
    <v>1963</v>
    <v>1964</v>
    <v>1965</v>
    <v>995</v>
    <v>1966</v>
    <v>Latvia</v>
    <v>Dievs, svētī Latviju!</v>
    <v>1967</v>
    <v>Latvijas Republika</v>
    <v>1968</v>
    <v>1969</v>
    <v>1970</v>
    <v>186</v>
    <v>1971</v>
    <v>1972</v>
    <v>648</v>
    <v>481</v>
    <v>1973</v>
    <v>1461</v>
    <v>1974</v>
    <v>2068</v>
    <v>2069</v>
    <v>2070</v>
    <v>136</v>
    <v>2071</v>
    <v>Latvia</v>
    <v>2072</v>
    <v>mdp/vdpid/140</v>
  </rv>
  <rv s="0">
    <v>536870912</v>
    <v>Qatar</v>
    <v>12aef15b-0748-2538-a691-1f10b68d6fc2</v>
    <v>en-US</v>
    <v>Map</v>
  </rv>
  <rv s="1">
    <fb>5.7708871662360002E-2</fb>
    <v>23</v>
  </rv>
  <rv s="1">
    <fb>11437</fb>
    <v>24</v>
  </rv>
  <rv s="1">
    <fb>22000</fb>
    <v>24</v>
  </rv>
  <rv s="1">
    <fb>9.5410000000000004</fb>
    <v>25</v>
  </rv>
  <rv s="1">
    <fb>974</fb>
    <v>26</v>
  </rv>
  <rv s="0">
    <v>536870912</v>
    <v>Doha</v>
    <v>c5b0d5d3-8bd3-bd8d-1f71-c25a489a1a0d</v>
    <v>en-US</v>
    <v>Map</v>
  </rv>
  <rv s="1">
    <fb>103259.053</fb>
    <v>24</v>
  </rv>
  <rv s="1">
    <fb>115.380849813981</fb>
    <v>27</v>
  </rv>
  <rv s="1">
    <fb>-6.6664112486110204E-3</fb>
    <v>23</v>
  </rv>
  <rv s="1">
    <fb>14781.648325999</fb>
    <v>24</v>
  </rv>
  <rv s="1">
    <fb>1.8660000000000001</fb>
    <v>25</v>
  </rv>
  <rv s="1">
    <fb>0</fb>
    <v>23</v>
  </rv>
  <rv s="1">
    <fb>99.995026721051204</fb>
    <v>28</v>
  </rv>
  <rv s="1">
    <fb>0.4</fb>
    <v>29</v>
  </rv>
  <rv s="1">
    <fb>183466208791.20901</fb>
    <v>30</v>
  </rv>
  <rv s="1">
    <fb>1.0384244</fb>
    <v>23</v>
  </rv>
  <rv s="1">
    <fb>0.1786992</fb>
    <v>23</v>
  </rv>
  <rv s="2">
    <v>35</v>
    <v>21</v>
    <v>241</v>
    <v>7</v>
    <v>0</v>
    <v>Image of Qatar</v>
  </rv>
  <rv s="1">
    <fb>5.8</fb>
    <v>28</v>
  </rv>
  <rv s="0">
    <v>805306368</v>
    <v>Tamim bin Hamad Al Thani (Emir)</v>
    <v>a1db2975-3bae-c431-415e-f2760e58c99a</v>
    <v>en-US</v>
    <v>Generic</v>
  </rv>
  <rv s="0">
    <v>805306368</v>
    <v>Mohammed bin Abdulrahman bin Jassim Al Thani (Prime minister)</v>
    <v>ce42d931-a963-98de-26d9-0b1ba94ce2b3</v>
    <v>en-US</v>
    <v>Generic</v>
  </rv>
  <rv s="3">
    <v>125</v>
  </rv>
  <rv s="4">
    <v>https://www.bing.com/search?q=qatar+country&amp;form=skydnc</v>
    <v>Learn more on Bing</v>
  </rv>
  <rv s="1">
    <fb>80.099999999999994</fb>
    <v>28</v>
  </rv>
  <rv s="1">
    <fb>160050720000</fb>
    <v>30</v>
  </rv>
  <rv s="3">
    <v>126</v>
  </rv>
  <rv s="1">
    <fb>6.2283750999999998E-2</fb>
    <v>23</v>
  </rv>
  <rv s="1">
    <fb>2.4851999999999999</fb>
    <v>25</v>
  </rv>
  <rv s="1">
    <fb>2695122</fb>
    <v>24</v>
  </rv>
  <rv s="1">
    <fb>0.86819999694824201</fb>
    <v>23</v>
  </rv>
  <rv s="0">
    <v>536870912</v>
    <v>Al Khor</v>
    <v>72adf305-d5e2-3388-1472-17d5f43e48a9</v>
    <v>en-US</v>
    <v>Map</v>
  </rv>
  <rv s="0">
    <v>536870912</v>
    <v>Al Wakrah</v>
    <v>4c88a270-4eb0-5c50-1314-b484c89246f1</v>
    <v>en-US</v>
    <v>Map</v>
  </rv>
  <rv s="0">
    <v>536870912</v>
    <v>Al Rayyan</v>
    <v>9bf93336-1924-2e5e-cb2a-f85b1cc21f34</v>
    <v>en-US</v>
    <v>Map</v>
  </rv>
  <rv s="0">
    <v>536870912</v>
    <v>Jariyan Al Batnah</v>
    <v>13a58772-da11-6e20-7ac4-ee6c4c23de37</v>
    <v>en-US</v>
    <v>Map</v>
  </rv>
  <rv s="0">
    <v>536870912</v>
    <v>Al Shamal</v>
    <v>0e293f7b-8248-ad3b-91d1-bd49d93a952b</v>
    <v>en-US</v>
    <v>Map</v>
  </rv>
  <rv s="0">
    <v>536870912</v>
    <v>Umm Salal</v>
    <v>2178500b-c8f4-b470-ce7b-5b59055fa6bb</v>
    <v>en-US</v>
    <v>Map</v>
  </rv>
  <rv s="0">
    <v>536870912</v>
    <v>Mesaieed</v>
    <v>37ee76df-633c-3402-1b3d-b2d007177bce</v>
    <v>en-US</v>
    <v>Map</v>
  </rv>
  <rv s="3">
    <v>127</v>
  </rv>
  <rv s="1">
    <fb>0.14654950961848401</fb>
    <v>23</v>
  </rv>
  <rv s="1">
    <fb>0.113</fb>
    <v>23</v>
  </rv>
  <rv s="1">
    <fb>9.0999998152255994E-4</fb>
    <v>31</v>
  </rv>
  <rv s="1">
    <fb>2809071</fb>
    <v>24</v>
  </rv>
  <rv s="14">
    <v>#VALUE!</v>
    <v>en-US</v>
    <v>12aef15b-0748-2538-a691-1f10b68d6fc2</v>
    <v>536870912</v>
    <v>1</v>
    <v>244</v>
    <v>232</v>
    <v>Qatar</v>
    <v>19</v>
    <v>20</v>
    <v>Map</v>
    <v>21</v>
    <v>245</v>
    <v>QA</v>
    <v>2075</v>
    <v>2076</v>
    <v>2077</v>
    <v>2078</v>
    <v>2079</v>
    <v>2080</v>
    <v>2081</v>
    <v>2082</v>
    <v>2083</v>
    <v>QAR</v>
    <v>Qatar, officially the State of Qatar, is a country in West Asia. It occupies the Qatar Peninsula on the northeastern coast of the Arabian Peninsula in the Middle East; it shares its sole land border with Saudi Arabia to the south, with the rest ...</v>
    <v>2084</v>
    <v>2085</v>
    <v>2086</v>
    <v>2087</v>
    <v>2088</v>
    <v>2089</v>
    <v>2090</v>
    <v>2091</v>
    <v>2092</v>
    <v>2093</v>
    <v>2080</v>
    <v>2096</v>
    <v>2097</v>
    <v>2098</v>
    <v>2099</v>
    <v>1496</v>
    <v>Qatar</v>
    <v>As-Salam al-Amiri</v>
    <v>2100</v>
    <v>l’État du Qatar</v>
    <v>2101</v>
    <v>2102</v>
    <v>2103</v>
    <v>2104</v>
    <v>2112</v>
    <v>2113</v>
    <v>1940</v>
    <v>2114</v>
    <v>2115</v>
    <v>Qatar</v>
    <v>2116</v>
    <v>mdp/vdpid/197</v>
  </rv>
  <rv s="0">
    <v>536870912</v>
    <v>Thailand</v>
    <v>588bd4b9-e440-b7eb-2cab-2a54c0458548</v>
    <v>en-US</v>
    <v>Map</v>
  </rv>
  <rv s="1">
    <fb>0.43277417839456594</fb>
    <v>23</v>
  </rv>
  <rv s="1">
    <fb>513119.5</fb>
    <v>24</v>
  </rv>
  <rv s="1">
    <fb>455000</fb>
    <v>24</v>
  </rv>
  <rv s="1">
    <fb>10.343999999999999</fb>
    <v>25</v>
  </rv>
  <rv s="1">
    <fb>66</fb>
    <v>26</v>
  </rv>
  <rv s="0">
    <v>536870912</v>
    <v>Bangkok</v>
    <v>651e796f-a780-c032-4e9c-23e5f5fe5854</v>
    <v>en-US</v>
    <v>Map</v>
  </rv>
  <rv s="1">
    <fb>283763.46100000001</fb>
    <v>24</v>
  </rv>
  <rv s="1">
    <fb>113.265649996346</fb>
    <v>27</v>
  </rv>
  <rv s="1">
    <fb>7.0672860131430508E-3</fb>
    <v>23</v>
  </rv>
  <rv s="1">
    <fb>2538.79638035364</fb>
    <v>24</v>
  </rv>
  <rv s="1">
    <fb>1.5249999999999999</fb>
    <v>25</v>
  </rv>
  <rv s="1">
    <fb>0.32157607312728798</fb>
    <v>23</v>
  </rv>
  <rv s="1">
    <fb>79.839022650550007</fb>
    <v>28</v>
  </rv>
  <rv s="1">
    <fb>543649976165.63</fb>
    <v>30</v>
  </rv>
  <rv s="1">
    <fb>0.99774360000000006</fb>
    <v>23</v>
  </rv>
  <rv s="1">
    <fb>0.49286810000000003</fb>
    <v>23</v>
  </rv>
  <rv s="2">
    <v>36</v>
    <v>21</v>
    <v>247</v>
    <v>7</v>
    <v>0</v>
    <v>Image of Thailand</v>
  </rv>
  <rv s="1">
    <fb>7.8</fb>
    <v>28</v>
  </rv>
  <rv s="0">
    <v>805306368</v>
    <v>Vajiralongkorn (Monarch)</v>
    <v>838f8fba-7ce1-3cb6-caf3-eadcdd6d67c4</v>
    <v>en-US</v>
    <v>Generic</v>
  </rv>
  <rv s="0">
    <v>805306368</v>
    <v>Paetongtarn Shinawatra (Prime minister)</v>
    <v>7c878d55-b66f-2d85-2ab2-d860b0bd0e36</v>
    <v>en-US</v>
    <v>Generic</v>
  </rv>
  <rv s="3">
    <v>128</v>
  </rv>
  <rv s="4">
    <v>https://www.bing.com/search?q=thailand&amp;form=skydnc</v>
    <v>Learn more on Bing</v>
  </rv>
  <rv s="1">
    <fb>76.930999999999997</fb>
    <v>28</v>
  </rv>
  <rv s="1">
    <fb>569228320000</fb>
    <v>30</v>
  </rv>
  <rv s="1">
    <fb>37</fb>
    <v>28</v>
  </rv>
  <rv s="3">
    <v>129</v>
  </rv>
  <rv s="1">
    <fb>0.11765354909999999</fb>
    <v>23</v>
  </rv>
  <rv s="1">
    <fb>0.80500000000000005</fb>
    <v>25</v>
  </rv>
  <rv s="1">
    <fb>71697030</fb>
    <v>24</v>
  </rv>
  <rv s="1">
    <fb>0.28100000000000003</fb>
    <v>23</v>
  </rv>
  <rv s="1">
    <fb>0.44</fb>
    <v>23</v>
  </rv>
  <rv s="1">
    <fb>7.2000000000000008E-2</fb>
    <v>23</v>
  </rv>
  <rv s="1">
    <fb>0.111</fb>
    <v>23</v>
  </rv>
  <rv s="1">
    <fb>0.155</fb>
    <v>23</v>
  </rv>
  <rv s="1">
    <fb>0.67325996398925791</fb>
    <v>23</v>
  </rv>
  <rv s="0">
    <v>536870912</v>
    <v>Chiang Mai province</v>
    <v>ec21839a-048d-d7f2-68f9-73688da0c93d</v>
    <v>en-US</v>
    <v>Map</v>
  </rv>
  <rv s="0">
    <v>536870912</v>
    <v>Chiang Rai province</v>
    <v>773cf086-b01f-6641-3201-e1cb9355ccf9</v>
    <v>en-US</v>
    <v>Map</v>
  </rv>
  <rv s="0">
    <v>536870912</v>
    <v>Lampang province</v>
    <v>ea3b275a-ae62-b46c-be21-4f66c21cf992</v>
    <v>en-US</v>
    <v>Map</v>
  </rv>
  <rv s="0">
    <v>536870912</v>
    <v>Lamphun province</v>
    <v>d37b9cb6-896b-23c8-17ae-5cd391241ada</v>
    <v>en-US</v>
    <v>Map</v>
  </rv>
  <rv s="0">
    <v>536870912</v>
    <v>Mae Hong Son province</v>
    <v>220094e8-a250-8e9a-0ae9-19272c634f8b</v>
    <v>en-US</v>
    <v>Map</v>
  </rv>
  <rv s="0">
    <v>536870912</v>
    <v>Nan province</v>
    <v>c2231910-8e0c-3f11-ee64-9812ca91010f</v>
    <v>en-US</v>
    <v>Map</v>
  </rv>
  <rv s="0">
    <v>536870912</v>
    <v>Phayao province</v>
    <v>58fbb830-cd58-6852-5600-332a50023b7d</v>
    <v>en-US</v>
    <v>Map</v>
  </rv>
  <rv s="0">
    <v>536870912</v>
    <v>Phrae province</v>
    <v>1c56ac66-0095-e89e-3205-89e7e4a9078c</v>
    <v>en-US</v>
    <v>Map</v>
  </rv>
  <rv s="0">
    <v>536870912</v>
    <v>Uttaradit province</v>
    <v>7afa7c5a-244d-03f0-7fc4-689f94788bdb</v>
    <v>en-US</v>
    <v>Map</v>
  </rv>
  <rv s="0">
    <v>536870912</v>
    <v>Kanchanaburi province</v>
    <v>78829daf-4fa5-5c2d-9f10-4da1ebbb7b07</v>
    <v>en-US</v>
    <v>Map</v>
  </rv>
  <rv s="0">
    <v>536870912</v>
    <v>Phetchaburi province</v>
    <v>24d7d851-f000-498e-4b14-950395383091</v>
    <v>en-US</v>
    <v>Map</v>
  </rv>
  <rv s="0">
    <v>536870912</v>
    <v>Prachuap Khiri Khan province</v>
    <v>f02632b4-4ca3-476d-b8ca-6d6eeca727b5</v>
    <v>en-US</v>
    <v>Map</v>
  </rv>
  <rv s="0">
    <v>536870912</v>
    <v>Ratchaburi province</v>
    <v>9106e633-4925-4a04-b58f-0ed8024ae947</v>
    <v>en-US</v>
    <v>Map</v>
  </rv>
  <rv s="0">
    <v>536870912</v>
    <v>Tak province</v>
    <v>243b2c7d-8668-e11f-6500-7bf8544652a1</v>
    <v>en-US</v>
    <v>Map</v>
  </rv>
  <rv s="0">
    <v>536870912</v>
    <v>Amnat Charoen province</v>
    <v>a3e2255c-2d4c-6a39-ee14-acb4b82794da</v>
    <v>en-US</v>
    <v>Map</v>
  </rv>
  <rv s="0">
    <v>536870912</v>
    <v>Buriram province</v>
    <v>286bf73d-595c-88a0-198d-d63ade1a7db0</v>
    <v>en-US</v>
    <v>Map</v>
  </rv>
  <rv s="0">
    <v>536870912</v>
    <v>Chaiyaphum province</v>
    <v>95db73b8-fa30-ad09-16f1-ce5277ecdcc7</v>
    <v>en-US</v>
    <v>Map</v>
  </rv>
  <rv s="0">
    <v>536870912</v>
    <v>Kalasin province</v>
    <v>a8164165-4567-027a-d2ff-7bb056e870e8</v>
    <v>en-US</v>
    <v>Map</v>
  </rv>
  <rv s="0">
    <v>536870912</v>
    <v>Khon Kaen province</v>
    <v>e2d66065-6e59-a164-1343-8f12f640920b</v>
    <v>en-US</v>
    <v>Map</v>
  </rv>
  <rv s="0">
    <v>536870912</v>
    <v>Loei province</v>
    <v>e58d9875-c305-ee1f-05ef-1fdf818e52db</v>
    <v>en-US</v>
    <v>Map</v>
  </rv>
  <rv s="0">
    <v>536870912</v>
    <v>Maha Sarakham province</v>
    <v>ed8e7a88-5ca7-1c3c-095f-53c3c392ca36</v>
    <v>en-US</v>
    <v>Map</v>
  </rv>
  <rv s="0">
    <v>536870912</v>
    <v>Mukdahan province</v>
    <v>183e95bf-ae60-ffc8-cd43-8bd722ea5cad</v>
    <v>en-US</v>
    <v>Map</v>
  </rv>
  <rv s="0">
    <v>536870912</v>
    <v>Nakhon Phanom province</v>
    <v>b431d58e-d6c9-cf67-b191-473f5b3d1e8d</v>
    <v>en-US</v>
    <v>Map</v>
  </rv>
  <rv s="0">
    <v>536870912</v>
    <v>Nakhon Ratchasima province</v>
    <v>7ce7803a-8dd0-1cde-8139-69ebef62dfa9</v>
    <v>en-US</v>
    <v>Map</v>
  </rv>
  <rv s="0">
    <v>536870912</v>
    <v>Nong Bua Lamphu province</v>
    <v>f506fb74-64c3-e442-eb93-23f39d769940</v>
    <v>en-US</v>
    <v>Map</v>
  </rv>
  <rv s="0">
    <v>536870912</v>
    <v>Nong Khai province</v>
    <v>8c153c99-d1d5-8939-8e38-a4771dab046e</v>
    <v>en-US</v>
    <v>Map</v>
  </rv>
  <rv s="0">
    <v>536870912</v>
    <v>Roi Et province</v>
    <v>85d9a1b9-72b1-8c2d-c8ae-a1a4ebeabff1</v>
    <v>en-US</v>
    <v>Map</v>
  </rv>
  <rv s="0">
    <v>536870912</v>
    <v>Sakon Nakhon province</v>
    <v>643c56ea-b791-7a7b-1715-4fb369e4828b</v>
    <v>en-US</v>
    <v>Map</v>
  </rv>
  <rv s="0">
    <v>536870912</v>
    <v>Sisaket province</v>
    <v>efff8ff8-a9e2-ff41-f162-5fe167bc2f68</v>
    <v>en-US</v>
    <v>Map</v>
  </rv>
  <rv s="0">
    <v>536870912</v>
    <v>Surin province</v>
    <v>bcfc86b1-45fe-cae6-e72b-124be7c0ec4c</v>
    <v>en-US</v>
    <v>Map</v>
  </rv>
  <rv s="0">
    <v>536870912</v>
    <v>Ubon Ratchathani province</v>
    <v>9799346e-1d7b-454c-1596-f7cfec285b4f</v>
    <v>en-US</v>
    <v>Map</v>
  </rv>
  <rv s="0">
    <v>536870912</v>
    <v>Udon Thani province</v>
    <v>f98afd3c-06df-6455-f66f-2905e60856a2</v>
    <v>en-US</v>
    <v>Map</v>
  </rv>
  <rv s="0">
    <v>536870912</v>
    <v>Yasothon province</v>
    <v>b691e27e-bdb8-cf25-87ee-76541e6804e2</v>
    <v>en-US</v>
    <v>Map</v>
  </rv>
  <rv s="0">
    <v>536870912</v>
    <v>Bueng Kan province</v>
    <v>a4160bb6-525a-4048-8b1c-f189304eeb89</v>
    <v>en-US</v>
    <v>Map</v>
  </rv>
  <rv s="0">
    <v>536870912</v>
    <v>Ang Thong province</v>
    <v>3b530508-becc-3215-2c96-0b9e1b51f154</v>
    <v>en-US</v>
    <v>Map</v>
  </rv>
  <rv s="0">
    <v>536870912</v>
    <v>Phra Nakhon Si Ayutthaya province</v>
    <v>578e9ec0-ecf1-f532-a8a1-18a5e9597ac1</v>
    <v>en-US</v>
    <v>Map</v>
  </rv>
  <rv s="0">
    <v>536870912</v>
    <v>Chai Nat province</v>
    <v>2ce7514f-a8ea-6fa8-4dd1-da4225bd72b8</v>
    <v>en-US</v>
    <v>Map</v>
  </rv>
  <rv s="0">
    <v>536870912</v>
    <v>Kamphaeng Phet province</v>
    <v>b90a4bac-0833-3612-3e23-e8e94bc63851</v>
    <v>en-US</v>
    <v>Map</v>
  </rv>
  <rv s="0">
    <v>536870912</v>
    <v>Lopburi province</v>
    <v>ceae64d6-76e9-5c56-fff7-00643272f340</v>
    <v>en-US</v>
    <v>Map</v>
  </rv>
  <rv s="0">
    <v>536870912</v>
    <v>Nakhon Nayok province</v>
    <v>c79375e7-7f58-a4e5-8d37-2d475d0b3ade</v>
    <v>en-US</v>
    <v>Map</v>
  </rv>
  <rv s="0">
    <v>536870912</v>
    <v>Nakhon Pathom province</v>
    <v>e0d61a62-637b-f7a9-232d-82400c4c113b</v>
    <v>en-US</v>
    <v>Map</v>
  </rv>
  <rv s="0">
    <v>536870912</v>
    <v>Nakhon Sawan province</v>
    <v>8d29908e-40c6-7b33-244d-14818fc17c76</v>
    <v>en-US</v>
    <v>Map</v>
  </rv>
  <rv s="0">
    <v>536870912</v>
    <v>Nonthaburi province</v>
    <v>38a59c88-5429-4d6c-b137-db4bef343bae</v>
    <v>en-US</v>
    <v>Map</v>
  </rv>
  <rv s="0">
    <v>536870912</v>
    <v>Pathum Thani province</v>
    <v>a4631966-30fd-7622-899c-11205340b931</v>
    <v>en-US</v>
    <v>Map</v>
  </rv>
  <rv s="0">
    <v>536870912</v>
    <v>Phetchabun province</v>
    <v>96583f01-5ecf-e761-123a-bbd7a098a0af</v>
    <v>en-US</v>
    <v>Map</v>
  </rv>
  <rv s="0">
    <v>536870912</v>
    <v>Phichit province</v>
    <v>1df4e6ac-5ca1-5d05-bdf2-8f2a41a56be6</v>
    <v>en-US</v>
    <v>Map</v>
  </rv>
  <rv s="0">
    <v>536870912</v>
    <v>Phitsanulok province</v>
    <v>99f5afe8-6528-aa85-8e99-e1d4b74eecb9</v>
    <v>en-US</v>
    <v>Map</v>
  </rv>
  <rv s="0">
    <v>536870912</v>
    <v>Sukhothai province</v>
    <v>0a6402e0-1579-efc4-94ee-731b92d86d30</v>
    <v>en-US</v>
    <v>Map</v>
  </rv>
  <rv s="0">
    <v>536870912</v>
    <v>Samut Prakan province</v>
    <v>4fca47ef-6db5-529c-d8cc-7233dae78274</v>
    <v>en-US</v>
    <v>Map</v>
  </rv>
  <rv s="0">
    <v>536870912</v>
    <v>Samut Sakhon province</v>
    <v>e980786c-cdbc-c326-bccd-3ef129d64795</v>
    <v>en-US</v>
    <v>Map</v>
  </rv>
  <rv s="0">
    <v>536870912</v>
    <v>Samut Songkhram province</v>
    <v>6981b8c3-86e5-2eb3-b5b0-dca3df5b623d</v>
    <v>en-US</v>
    <v>Map</v>
  </rv>
  <rv s="0">
    <v>536870912</v>
    <v>Saraburi province</v>
    <v>fc7f8d5c-4c87-0cc6-10a0-48e2cb2cbf12</v>
    <v>en-US</v>
    <v>Map</v>
  </rv>
  <rv s="0">
    <v>536870912</v>
    <v>Sing Buri province</v>
    <v>6130b71a-93d5-381b-8994-6c662c98368f</v>
    <v>en-US</v>
    <v>Map</v>
  </rv>
  <rv s="0">
    <v>536870912</v>
    <v>Suphan Buri province</v>
    <v>128d66e6-6c6c-7b30-fcd2-4a52c17fba2f</v>
    <v>en-US</v>
    <v>Map</v>
  </rv>
  <rv s="0">
    <v>536870912</v>
    <v>Uthai Thani province</v>
    <v>b43cdfd9-80ff-1611-dc6e-e1252fbdc043</v>
    <v>en-US</v>
    <v>Map</v>
  </rv>
  <rv s="0">
    <v>536870912</v>
    <v>Chachoengsao province</v>
    <v>65d6edef-7834-54a9-e3dd-9960101fd398</v>
    <v>en-US</v>
    <v>Map</v>
  </rv>
  <rv s="0">
    <v>536870912</v>
    <v>Chanthaburi province</v>
    <v>7e320113-f3bc-a68a-e3e2-32a306211183</v>
    <v>en-US</v>
    <v>Map</v>
  </rv>
  <rv s="0">
    <v>536870912</v>
    <v>Chonburi province</v>
    <v>51facd2e-84fc-996e-b57b-f36d2fd58e2f</v>
    <v>en-US</v>
    <v>Map</v>
  </rv>
  <rv s="0">
    <v>536870912</v>
    <v>Prachinburi province</v>
    <v>014a3f63-d8f1-79a4-bc41-df01b86d6dc0</v>
    <v>en-US</v>
    <v>Map</v>
  </rv>
  <rv s="0">
    <v>536870912</v>
    <v>Rayong province</v>
    <v>e967d008-0fd5-839d-5f76-1239ea9a3d78</v>
    <v>en-US</v>
    <v>Map</v>
  </rv>
  <rv s="0">
    <v>536870912</v>
    <v>Sa Kaeo province</v>
    <v>8822c0d1-49f1-ef37-2d74-4236bdae7db2</v>
    <v>en-US</v>
    <v>Map</v>
  </rv>
  <rv s="0">
    <v>536870912</v>
    <v>Trat province</v>
    <v>9a550417-ad10-bbc6-94db-81ea617698ac</v>
    <v>en-US</v>
    <v>Map</v>
  </rv>
  <rv s="0">
    <v>536870912</v>
    <v>Chumphon province</v>
    <v>f41d048f-3362-a5c8-e21b-0a64c129467e</v>
    <v>en-US</v>
    <v>Map</v>
  </rv>
  <rv s="0">
    <v>536870912</v>
    <v>Krabi province</v>
    <v>4cd9acbf-b437-bb27-ea9a-d3d74997c2ad</v>
    <v>en-US</v>
    <v>Map</v>
  </rv>
  <rv s="0">
    <v>536870912</v>
    <v>Nakhon Si Thammarat province</v>
    <v>bd31e26b-e9fb-5bfb-a24d-f97a2010852d</v>
    <v>en-US</v>
    <v>Map</v>
  </rv>
  <rv s="0">
    <v>536870912</v>
    <v>Narathiwat province</v>
    <v>920b263b-f271-938d-3446-028731fe8698</v>
    <v>en-US</v>
    <v>Map</v>
  </rv>
  <rv s="0">
    <v>536870912</v>
    <v>Pattani province</v>
    <v>19227138-e1ac-2ebe-45af-dec9111e9931</v>
    <v>en-US</v>
    <v>Map</v>
  </rv>
  <rv s="0">
    <v>536870912</v>
    <v>Phang Nga province</v>
    <v>e6a34126-0490-3447-3fb6-fdd8bf0b7afe</v>
    <v>en-US</v>
    <v>Map</v>
  </rv>
  <rv s="0">
    <v>536870912</v>
    <v>Phatthalung province</v>
    <v>b443801d-894b-7e2b-fe41-182a7f70dabd</v>
    <v>en-US</v>
    <v>Map</v>
  </rv>
  <rv s="0">
    <v>536870912</v>
    <v>Ranong province</v>
    <v>fbdf6111-bf54-12d4-c6d1-95590b109932</v>
    <v>en-US</v>
    <v>Map</v>
  </rv>
  <rv s="0">
    <v>536870912</v>
    <v>Satun province</v>
    <v>514729e9-3ba9-13c3-90e2-2b9fc1e5562f</v>
    <v>en-US</v>
    <v>Map</v>
  </rv>
  <rv s="0">
    <v>536870912</v>
    <v>Songkhla province</v>
    <v>0e2aa654-5226-84b6-807e-5786195cb93c</v>
    <v>en-US</v>
    <v>Map</v>
  </rv>
  <rv s="0">
    <v>536870912</v>
    <v>Surat Thani province</v>
    <v>e9f26cf5-c566-940d-61f7-5ce884ac07f3</v>
    <v>en-US</v>
    <v>Map</v>
  </rv>
  <rv s="0">
    <v>536870912</v>
    <v>Trang province</v>
    <v>674457b4-7466-8dd8-d488-e2285a57a9a8</v>
    <v>en-US</v>
    <v>Map</v>
  </rv>
  <rv s="0">
    <v>536870912</v>
    <v>Yala province</v>
    <v>e1a596b2-50dd-aa13-03aa-db9fe1a505e3</v>
    <v>en-US</v>
    <v>Map</v>
  </rv>
  <rv s="3">
    <v>130</v>
  </rv>
  <rv s="1">
    <fb>0.14927746956191601</fb>
    <v>23</v>
  </rv>
  <rv s="3">
    <v>131</v>
  </rv>
  <rv s="1">
    <fb>0.29499999999999998</fb>
    <v>23</v>
  </rv>
  <rv s="1">
    <fb>7.5400000810623199E-3</fb>
    <v>31</v>
  </rv>
  <rv s="1">
    <fb>35294600</fb>
    <v>24</v>
  </rv>
  <rv s="7">
    <v>#VALUE!</v>
    <v>en-US</v>
    <v>588bd4b9-e440-b7eb-2cab-2a54c0458548</v>
    <v>536870912</v>
    <v>1</v>
    <v>250</v>
    <v>49</v>
    <v>Thailand</v>
    <v>19</v>
    <v>20</v>
    <v>Map</v>
    <v>21</v>
    <v>251</v>
    <v>TH</v>
    <v>2119</v>
    <v>2120</v>
    <v>2121</v>
    <v>2122</v>
    <v>2123</v>
    <v>2124</v>
    <v>2125</v>
    <v>2126</v>
    <v>2127</v>
    <v>THB</v>
    <v>Thailand, officially the Kingdom of Thailand and historically known as Siam, is a country in Southeast Asia on the Indochinese Peninsula. With a population of almost 66 million, it spans 513,115 square kilometres. Thailand is bordered to the ...</v>
    <v>2128</v>
    <v>2129</v>
    <v>2130</v>
    <v>2131</v>
    <v>980</v>
    <v>2132</v>
    <v>2133</v>
    <v>2134</v>
    <v>2135</v>
    <v>2136</v>
    <v>2124</v>
    <v>2139</v>
    <v>2140</v>
    <v>2141</v>
    <v>2142</v>
    <v>2143</v>
    <v>747</v>
    <v>Thailand</v>
    <v>Thai National Anthem</v>
    <v>2144</v>
    <v>ราชอาณาจักรไทย</v>
    <v>2145</v>
    <v>2146</v>
    <v>2147</v>
    <v>1163</v>
    <v>2148</v>
    <v>2149</v>
    <v>380</v>
    <v>2150</v>
    <v>2151</v>
    <v>2152</v>
    <v>2153</v>
    <v>2229</v>
    <v>2230</v>
    <v>2231</v>
    <v>2232</v>
    <v>2233</v>
    <v>Thailand</v>
    <v>2234</v>
    <v>mdp/vdpid/227</v>
  </rv>
  <rv s="0">
    <v>536870912</v>
    <v>India</v>
    <v>85fa63d3-9596-adb9-b4eb-502273d84f56</v>
    <v>en-US</v>
    <v>Map</v>
  </rv>
  <rv s="1">
    <fb>0.60447196445568596</fb>
    <v>23</v>
  </rv>
  <rv s="1">
    <fb>3287263</fb>
    <v>24</v>
  </rv>
  <rv s="1">
    <fb>3031000</fb>
    <v>24</v>
  </rv>
  <rv s="1">
    <fb>17.856999999999999</fb>
    <v>25</v>
  </rv>
  <rv s="1">
    <fb>91</fb>
    <v>26</v>
  </rv>
  <rv s="0">
    <v>536870912</v>
    <v>New Delhi</v>
    <v>b474d3c7-a39a-d5ba-7426-18e00042f03e</v>
    <v>en-US</v>
    <v>Map</v>
  </rv>
  <rv s="1">
    <fb>2407671.5260000001</fb>
    <v>24</v>
  </rv>
  <rv s="1">
    <fb>180.43581241118</fb>
    <v>27</v>
  </rv>
  <rv s="1">
    <fb>7.6596947427925291E-2</fb>
    <v>23</v>
  </rv>
  <rv s="1">
    <fb>804.51422808927896</fb>
    <v>24</v>
  </rv>
  <rv s="1">
    <fb>2.222</fb>
    <v>25</v>
  </rv>
  <rv s="1">
    <fb>0.23833121474746</fb>
    <v>23</v>
  </rv>
  <rv s="1">
    <fb>73.576979087800794</fb>
    <v>28</v>
  </rv>
  <rv s="1">
    <fb>0.97</fb>
    <v>29</v>
  </rv>
  <rv s="1">
    <fb>2611000000000.0098</fb>
    <v>30</v>
  </rv>
  <rv s="1">
    <fb>1.1295785999999999</fb>
    <v>23</v>
  </rv>
  <rv s="1">
    <fb>0.28060550000000001</fb>
    <v>23</v>
  </rv>
  <rv s="2">
    <v>37</v>
    <v>21</v>
    <v>253</v>
    <v>7</v>
    <v>0</v>
    <v>Image of India</v>
  </rv>
  <rv s="1">
    <fb>29.9</fb>
    <v>28</v>
  </rv>
  <rv s="0">
    <v>536870912</v>
    <v>Mumbai</v>
    <v>fbbc8d69-667a-e1ff-34bf-e524be01025d</v>
    <v>en-US</v>
    <v>Map</v>
  </rv>
  <rv s="0">
    <v>805306368</v>
    <v>Droupadi Murmu (President)</v>
    <v>adde4ff7-2867-52d2-5cee-2e1eb72876cd</v>
    <v>en-US</v>
    <v>Generic</v>
  </rv>
  <rv s="0">
    <v>805306368</v>
    <v>Narendra Modi (Prime minister)</v>
    <v>04fee623-e9bd-ee4b-f30d-cad3c29199e4</v>
    <v>en-US</v>
    <v>Generic</v>
  </rv>
  <rv s="3">
    <v>132</v>
  </rv>
  <rv s="4">
    <v>https://www.bing.com/search?q=india&amp;form=skydnc</v>
    <v>Learn more on Bing</v>
  </rv>
  <rv s="1">
    <fb>69.415999999999997</fb>
    <v>28</v>
  </rv>
  <rv s="1">
    <fb>2179781240000</fb>
    <v>30</v>
  </rv>
  <rv s="1">
    <fb>145</fb>
    <v>28</v>
  </rv>
  <rv s="1">
    <fb>0.3</fb>
    <v>29</v>
  </rv>
  <rv s="3">
    <v>133</v>
  </rv>
  <rv s="1">
    <fb>0.65060906480000003</fb>
    <v>23</v>
  </rv>
  <rv s="1">
    <fb>0.85709999999999997</fb>
    <v>25</v>
  </rv>
  <rv s="1">
    <fb>1417173173</fb>
    <v>24</v>
  </rv>
  <rv s="1">
    <fb>0.20300000000000001</fb>
    <v>23</v>
  </rv>
  <rv s="1">
    <fb>0.317</fb>
    <v>23</v>
  </rv>
  <rv s="1">
    <fb>0.46200000000000002</fb>
    <v>23</v>
  </rv>
  <rv s="1">
    <fb>0.14699999999999999</fb>
    <v>23</v>
  </rv>
  <rv s="1">
    <fb>0.49292999267578097</fb>
    <v>23</v>
  </rv>
  <rv s="0">
    <v>536870912</v>
    <v>Arunachal Pradesh</v>
    <v>c2da5cc2-b1a0-f17a-707d-e5067136b9e9</v>
    <v>en-US</v>
    <v>Map</v>
  </rv>
  <rv s="0">
    <v>536870912</v>
    <v>Assam</v>
    <v>a9d4e5df-f559-c28f-dc41-7c72a82dfaf7</v>
    <v>en-US</v>
    <v>Map</v>
  </rv>
  <rv s="0">
    <v>536870912</v>
    <v>Bihar</v>
    <v>e402c108-ade8-40dd-b6d7-f36882e8e3e3</v>
    <v>en-US</v>
    <v>Map</v>
  </rv>
  <rv s="0">
    <v>536870912</v>
    <v>Chhattisgarh</v>
    <v>91e8d1d3-b929-8697-13f5-91241ae0d1b6</v>
    <v>en-US</v>
    <v>Map</v>
  </rv>
  <rv s="0">
    <v>536870912</v>
    <v>Goa</v>
    <v>d9bda1c6-a2c4-994c-5335-195386cef40a</v>
    <v>en-US</v>
    <v>Map</v>
  </rv>
  <rv s="0">
    <v>536870912</v>
    <v>Gujarat</v>
    <v>c70b768e-21ab-4f53-a356-564e8da2291e</v>
    <v>en-US</v>
    <v>Map</v>
  </rv>
  <rv s="0">
    <v>536870912</v>
    <v>Haryana</v>
    <v>f50b36c9-0e06-9b0a-b657-100ebb295bb1</v>
    <v>en-US</v>
    <v>Map</v>
  </rv>
  <rv s="0">
    <v>536870912</v>
    <v>Himachal Pradesh</v>
    <v>0e213229-adc2-378d-f093-949050fffa34</v>
    <v>en-US</v>
    <v>Map</v>
  </rv>
  <rv s="0">
    <v>536870912</v>
    <v>Jharkhand</v>
    <v>9cf33868-3d76-c243-1cd3-91dda44b77e3</v>
    <v>en-US</v>
    <v>Map</v>
  </rv>
  <rv s="0">
    <v>536870912</v>
    <v>Karnataka</v>
    <v>216903eb-bbc1-497e-b914-8eb69db6f747</v>
    <v>en-US</v>
    <v>Map</v>
  </rv>
  <rv s="0">
    <v>536870912</v>
    <v>Kerala</v>
    <v>9d932c0c-d3e6-abbd-5274-6b53036ca764</v>
    <v>en-US</v>
    <v>Map</v>
  </rv>
  <rv s="0">
    <v>536870912</v>
    <v>Madhya Pradesh</v>
    <v>bcbcd891-852b-6dac-1671-8d00b9eae5ea</v>
    <v>en-US</v>
    <v>Map</v>
  </rv>
  <rv s="0">
    <v>536870912</v>
    <v>Maharashtra</v>
    <v>8e20e4dc-1423-75a9-a049-5e500370aafa</v>
    <v>en-US</v>
    <v>Map</v>
  </rv>
  <rv s="0">
    <v>536870912</v>
    <v>Manipur</v>
    <v>774dc6a3-56a4-d8f3-26d2-6e2536af50a5</v>
    <v>en-US</v>
    <v>Map</v>
  </rv>
  <rv s="0">
    <v>536870912</v>
    <v>Meghalaya</v>
    <v>b317786c-1e28-16cc-03ca-835f315a094d</v>
    <v>en-US</v>
    <v>Map</v>
  </rv>
  <rv s="0">
    <v>536870912</v>
    <v>Mizoram</v>
    <v>a1dcfd92-e2ab-1111-48a2-8c885ebd1155</v>
    <v>en-US</v>
    <v>Map</v>
  </rv>
  <rv s="0">
    <v>536870912</v>
    <v>Nagaland</v>
    <v>9097c945-eb0e-f294-cb7f-43ad572c6903</v>
    <v>en-US</v>
    <v>Map</v>
  </rv>
  <rv s="0">
    <v>536870912</v>
    <v>Odisha</v>
    <v>becca699-9820-c027-8e14-b5840348a600</v>
    <v>en-US</v>
    <v>Map</v>
  </rv>
  <rv s="0">
    <v>536870912</v>
    <v>Punjab, India</v>
    <v>d98d08e1-818e-a7ba-30a5-4637a11eec3e</v>
    <v>en-US</v>
    <v>Map</v>
  </rv>
  <rv s="0">
    <v>536870912</v>
    <v>Rajasthan</v>
    <v>58d414c6-9557-d15b-60ff-52f256e32345</v>
    <v>en-US</v>
    <v>Map</v>
  </rv>
  <rv s="0">
    <v>536870912</v>
    <v>Sikkim</v>
    <v>aa8e9a23-8c5b-d667-7f28-62e9ce93f9bd</v>
    <v>en-US</v>
    <v>Map</v>
  </rv>
  <rv s="0">
    <v>536870912</v>
    <v>Tamil Nadu</v>
    <v>6e3e5a82-8737-a613-1d99-0b4d68370109</v>
    <v>en-US</v>
    <v>Map</v>
  </rv>
  <rv s="0">
    <v>536870912</v>
    <v>Tripura</v>
    <v>a7fa8608-5e0d-f0d4-37a2-b87e3fe2b039</v>
    <v>en-US</v>
    <v>Map</v>
  </rv>
  <rv s="0">
    <v>536870912</v>
    <v>Uttar Pradesh</v>
    <v>f624b656-1585-9836-7a98-128016c67d52</v>
    <v>en-US</v>
    <v>Map</v>
  </rv>
  <rv s="0">
    <v>536870912</v>
    <v>Uttarakhand</v>
    <v>41a39bbc-6b82-df10-b345-3afffff3985d</v>
    <v>en-US</v>
    <v>Map</v>
  </rv>
  <rv s="0">
    <v>536870912</v>
    <v>West Bengal</v>
    <v>067d886f-4d7d-8889-c8c7-d54e2dbc1cb8</v>
    <v>en-US</v>
    <v>Map</v>
  </rv>
  <rv s="0">
    <v>536870912</v>
    <v>Andaman and Nicobar Islands</v>
    <v>0543bce3-574a-8949-ac01-944cd0418886</v>
    <v>en-US</v>
    <v>Map</v>
  </rv>
  <rv s="0">
    <v>536870912</v>
    <v>Chandigarh</v>
    <v>10beaf9e-bdab-00b9-8037-79ffe16cf357</v>
    <v>en-US</v>
    <v>Map</v>
  </rv>
  <rv s="0">
    <v>536870912</v>
    <v>Lakshadweep</v>
    <v>90dcf823-b8a7-5ca7-11dd-dcf29ea357f2</v>
    <v>en-US</v>
    <v>Map</v>
  </rv>
  <rv s="0">
    <v>536870912</v>
    <v>Delhi</v>
    <v>275e8ab8-7bd0-4633-9c89-0133be92e587</v>
    <v>en-US</v>
    <v>Map</v>
  </rv>
  <rv s="0">
    <v>536870912</v>
    <v>Puducherry</v>
    <v>6e0dc6cc-da9d-7f4a-75a8-85997485edfd</v>
    <v>en-US</v>
    <v>Map</v>
  </rv>
  <rv s="0">
    <v>536870912</v>
    <v>Telangana</v>
    <v>19abdc7d-29ea-4ed5-99d8-3a1d7bc90b05</v>
    <v>en-US</v>
    <v>Map</v>
  </rv>
  <rv s="0">
    <v>536870912</v>
    <v>Andhra Pradesh</v>
    <v>9e3a52bb-38ae-c817-5cd2-7a8dd2a4c0e5</v>
    <v>en-US</v>
    <v>Map</v>
  </rv>
  <rv s="0">
    <v>536870912</v>
    <v>Ladakh</v>
    <v>a7a84d3a-9c83-e85a-7347-73d712e71fe2</v>
    <v>en-US</v>
    <v>Map</v>
  </rv>
  <rv s="3">
    <v>134</v>
  </rv>
  <rv s="1">
    <fb>0.111799218352875</fb>
    <v>23</v>
  </rv>
  <rv s="3">
    <v>135</v>
  </rv>
  <rv s="1">
    <fb>0.49700000000000005</fb>
    <v>23</v>
  </rv>
  <rv s="1">
    <fb>5.35500001907349E-2</fb>
    <v>31</v>
  </rv>
  <rv s="1">
    <fb>471031528</fb>
    <v>24</v>
  </rv>
  <rv s="7">
    <v>#VALUE!</v>
    <v>en-US</v>
    <v>85fa63d3-9596-adb9-b4eb-502273d84f56</v>
    <v>536870912</v>
    <v>1</v>
    <v>257</v>
    <v>49</v>
    <v>India</v>
    <v>19</v>
    <v>20</v>
    <v>Map</v>
    <v>21</v>
    <v>258</v>
    <v>IN</v>
    <v>2237</v>
    <v>2238</v>
    <v>2239</v>
    <v>2240</v>
    <v>2241</v>
    <v>2242</v>
    <v>2243</v>
    <v>2244</v>
    <v>2245</v>
    <v>INR</v>
    <v>India, officially the Republic of India, is a country in South Asia. It is the seventh-largest country by area; the most populous country from June 2023 onwards; and since its independence in 1947, the world's most populous democracy. Bounded by ...</v>
    <v>2246</v>
    <v>2247</v>
    <v>2248</v>
    <v>2249</v>
    <v>2250</v>
    <v>2251</v>
    <v>2252</v>
    <v>2253</v>
    <v>2254</v>
    <v>2255</v>
    <v>2256</v>
    <v>2259</v>
    <v>2260</v>
    <v>2261</v>
    <v>2262</v>
    <v>2263</v>
    <v>2264</v>
    <v>India</v>
    <v>Jana Gana Mana</v>
    <v>2265</v>
    <v>भारत गणराज्य</v>
    <v>2266</v>
    <v>2267</v>
    <v>2268</v>
    <v>2269</v>
    <v>2270</v>
    <v>2271</v>
    <v>432</v>
    <v>314</v>
    <v>2151</v>
    <v>2272</v>
    <v>2273</v>
    <v>2308</v>
    <v>2309</v>
    <v>2310</v>
    <v>2311</v>
    <v>2312</v>
    <v>India</v>
    <v>2313</v>
    <v>mdp/vdpid/113</v>
  </rv>
  <rv s="0">
    <v>536870912</v>
    <v>Lithuania</v>
    <v>51ff0e88-f474-0092-fafc-133eb18df4be</v>
    <v>en-US</v>
    <v>Map</v>
  </rv>
  <rv s="1">
    <fb>0.47155260212694899</fb>
    <v>23</v>
  </rv>
  <rv s="1">
    <fb>65300</fb>
    <v>24</v>
  </rv>
  <rv s="1">
    <fb>34000</fb>
    <v>24</v>
  </rv>
  <rv s="1">
    <fb>370</fb>
    <v>26</v>
  </rv>
  <rv s="0">
    <v>536870912</v>
    <v>Vilnius</v>
    <v>636c6569-44ee-4651-a95f-fdc38f21ed76</v>
    <v>en-US</v>
    <v>Map</v>
  </rv>
  <rv s="1">
    <fb>12962.844999999999</fb>
    <v>24</v>
  </rv>
  <rv s="1">
    <fb>118.382098321258</fb>
    <v>27</v>
  </rv>
  <rv s="1">
    <fb>2.33450937988024E-2</fb>
    <v>23</v>
  </rv>
  <rv s="1">
    <fb>3821.1451704373999</fb>
    <v>24</v>
  </rv>
  <rv s="1">
    <fb>1.63</fb>
    <v>25</v>
  </rv>
  <rv s="1">
    <fb>0.34832858656605403</fb>
    <v>23</v>
  </rv>
  <rv s="1">
    <fb>67.9937494705635</fb>
    <v>28</v>
  </rv>
  <rv s="1">
    <fb>54219315600.085403</fb>
    <v>30</v>
  </rv>
  <rv s="1">
    <fb>1.0387475000000002</fb>
    <v>23</v>
  </rv>
  <rv s="1">
    <fb>0.7241746</fb>
    <v>23</v>
  </rv>
  <rv s="2">
    <v>38</v>
    <v>21</v>
    <v>260</v>
    <v>7</v>
    <v>0</v>
    <v>Image of Lithuania</v>
  </rv>
  <rv s="0">
    <v>805306368</v>
    <v>Gitanas Nausėda (President)</v>
    <v>31a3df48-58cb-7e55-9149-1a72475eff13</v>
    <v>en-US</v>
    <v>Generic</v>
  </rv>
  <rv s="0">
    <v>805306368</v>
    <v>Gintautas Paluckas (Prime minister)</v>
    <v>8e73bcaa-2943-6b51-9045-c1d4c5cb09ba</v>
    <v>en-US</v>
    <v>Generic</v>
  </rv>
  <rv s="3">
    <v>136</v>
  </rv>
  <rv s="4">
    <v>https://www.bing.com/search?q=lithuania&amp;form=skydnc</v>
    <v>Learn more on Bing</v>
  </rv>
  <rv s="1">
    <fb>75.680487804878098</fb>
    <v>28</v>
  </rv>
  <rv s="1">
    <fb>2.41</fb>
    <v>29</v>
  </rv>
  <rv s="3">
    <v>137</v>
  </rv>
  <rv s="1">
    <fb>0.32072368419999997</fb>
    <v>23</v>
  </rv>
  <rv s="1">
    <fb>6.3528000000000002</fb>
    <v>25</v>
  </rv>
  <rv s="1">
    <fb>2833000</fb>
    <v>24</v>
  </rv>
  <rv s="1">
    <fb>0.28399999999999997</fb>
    <v>23</v>
  </rv>
  <rv s="1">
    <fb>0.439</fb>
    <v>23</v>
  </rv>
  <rv s="1">
    <fb>6.3E-2</fb>
    <v>23</v>
  </rv>
  <rv s="1">
    <fb>0.11599999999999999</fb>
    <v>23</v>
  </rv>
  <rv s="1">
    <fb>0.61618000030517595</fb>
    <v>23</v>
  </rv>
  <rv s="0">
    <v>536870912</v>
    <v>Alytus County</v>
    <v>d3bf6669-1859-bf71-7783-a04b99b61e10</v>
    <v>en-US</v>
    <v>Map</v>
  </rv>
  <rv s="0">
    <v>536870912</v>
    <v>Kaunas County</v>
    <v>7227a506-5263-125e-c8e6-55dbf9a424e1</v>
    <v>en-US</v>
    <v>Map</v>
  </rv>
  <rv s="0">
    <v>536870912</v>
    <v>Klaipėda County</v>
    <v>fa25e6eb-eaf9-9d76-60aa-f31d31f67bd9</v>
    <v>en-US</v>
    <v>Map</v>
  </rv>
  <rv s="0">
    <v>536870912</v>
    <v>Marijampolė County</v>
    <v>1f4b6e94-fbea-6340-831b-20969e53c74b</v>
    <v>en-US</v>
    <v>Map</v>
  </rv>
  <rv s="0">
    <v>536870912</v>
    <v>Panevėžys County</v>
    <v>e4a8f632-ffa2-d3e1-0fa0-f962fd3a5f2c</v>
    <v>en-US</v>
    <v>Map</v>
  </rv>
  <rv s="0">
    <v>536870912</v>
    <v>Šiauliai County</v>
    <v>1ee29192-80cd-ad3f-9eca-6cd98d29db16</v>
    <v>en-US</v>
    <v>Map</v>
  </rv>
  <rv s="0">
    <v>536870912</v>
    <v>Tauragė County</v>
    <v>4c67498e-3bb1-6ad5-c8b2-e4e0b356c882</v>
    <v>en-US</v>
    <v>Map</v>
  </rv>
  <rv s="0">
    <v>536870912</v>
    <v>Telšiai County</v>
    <v>6bb58e6f-53ac-99da-502a-fc76d7ec5d9d</v>
    <v>en-US</v>
    <v>Map</v>
  </rv>
  <rv s="0">
    <v>536870912</v>
    <v>Utena County</v>
    <v>59d149a9-8e40-1500-c927-d85b5f9c916e</v>
    <v>en-US</v>
    <v>Map</v>
  </rv>
  <rv s="0">
    <v>536870912</v>
    <v>Vilnius County</v>
    <v>e26dd8c8-06e8-2ba7-2447-03021b5c9d87</v>
    <v>en-US</v>
    <v>Map</v>
  </rv>
  <rv s="3">
    <v>138</v>
  </rv>
  <rv s="1">
    <fb>0.1685608755171</fb>
    <v>23</v>
  </rv>
  <rv s="3">
    <v>139</v>
  </rv>
  <rv s="1">
    <fb>0.42599999999999999</fb>
    <v>23</v>
  </rv>
  <rv s="1">
    <fb>6.3520002365112294E-2</fb>
    <v>31</v>
  </rv>
  <rv s="1">
    <fb>1891013</fb>
    <v>24</v>
  </rv>
  <rv s="10">
    <v>#VALUE!</v>
    <v>en-US</v>
    <v>51ff0e88-f474-0092-fafc-133eb18df4be</v>
    <v>536870912</v>
    <v>1</v>
    <v>263</v>
    <v>182</v>
    <v>Lithuania</v>
    <v>19</v>
    <v>20</v>
    <v>Map</v>
    <v>21</v>
    <v>264</v>
    <v>LT</v>
    <v>2316</v>
    <v>2317</v>
    <v>2318</v>
    <v>279</v>
    <v>2319</v>
    <v>2320</v>
    <v>2321</v>
    <v>2322</v>
    <v>2323</v>
    <v>EUR</v>
    <v>Lithuania, officially the Republic of Lithuania, is a country in the Baltic region of Europe. It is one of three Baltic states and lies on the eastern shore of the Baltic Sea, bordered by Latvia to the north, Belarus to the east and south, ...</v>
    <v>2324</v>
    <v>2325</v>
    <v>2326</v>
    <v>2327</v>
    <v>1956</v>
    <v>2328</v>
    <v>2329</v>
    <v>2330</v>
    <v>2331</v>
    <v>234</v>
    <v>2320</v>
    <v>2334</v>
    <v>2335</v>
    <v>2336</v>
    <v>26</v>
    <v>2337</v>
    <v>Lithuania</v>
    <v>Tautiška giesmė</v>
    <v>2338</v>
    <v>Lietuvos Respublika</v>
    <v>2339</v>
    <v>2340</v>
    <v>2341</v>
    <v>69</v>
    <v>2342</v>
    <v>2343</v>
    <v>855</v>
    <v>2344</v>
    <v>2345</v>
    <v>661</v>
    <v>2346</v>
    <v>2357</v>
    <v>2358</v>
    <v>2359</v>
    <v>2360</v>
    <v>2361</v>
    <v>Lithuania</v>
    <v>2362</v>
    <v>mdp/vdpid/141</v>
  </rv>
  <rv s="0">
    <v>536870912</v>
    <v>Portugal</v>
    <v>9e917e65-c588-a0b7-f336-52fc6b5b2052</v>
    <v>en-US</v>
    <v>Map</v>
  </rv>
  <rv s="1">
    <fb>0.39452940398253294</fb>
    <v>23</v>
  </rv>
  <rv s="1">
    <fb>92225</fb>
    <v>24</v>
  </rv>
  <rv s="1">
    <fb>52000</fb>
    <v>24</v>
  </rv>
  <rv s="1">
    <fb>8.5</fb>
    <v>25</v>
  </rv>
  <rv s="1">
    <fb>351</fb>
    <v>26</v>
  </rv>
  <rv s="0">
    <v>536870912</v>
    <v>Lisbon</v>
    <v>9d006cb5-bff4-48b4-9c83-443eaf418b11</v>
    <v>en-US</v>
    <v>Map</v>
  </rv>
  <rv s="1">
    <fb>48741.764000000003</fb>
    <v>24</v>
  </rv>
  <rv s="1">
    <fb>110.624358614714</fb>
    <v>27</v>
  </rv>
  <rv s="1">
    <fb>3.3817841004612497E-3</fb>
    <v>23</v>
  </rv>
  <rv s="1">
    <fb>4662.6007998029399</fb>
    <v>24</v>
  </rv>
  <rv s="1">
    <fb>1.38</fb>
    <v>25</v>
  </rv>
  <rv s="1">
    <fb>0.34611423825368903</fb>
    <v>23</v>
  </rv>
  <rv s="1">
    <fb>77.024122555839</fb>
    <v>28</v>
  </rv>
  <rv s="1">
    <fb>237686075634.698</fb>
    <v>30</v>
  </rv>
  <rv s="1">
    <fb>1.0618313000000001</fb>
    <v>23</v>
  </rv>
  <rv s="1">
    <fb>0.63935809999999993</fb>
    <v>23</v>
  </rv>
  <rv s="2">
    <v>39</v>
    <v>21</v>
    <v>266</v>
    <v>7</v>
    <v>0</v>
    <v>Image of Portugal</v>
  </rv>
  <rv s="0">
    <v>805306368</v>
    <v>Marcelo Rebelo de Sousa (President)</v>
    <v>cd15af88-d571-7e9f-0e69-8c7f54821ed3</v>
    <v>en-US</v>
    <v>Generic</v>
  </rv>
  <rv s="0">
    <v>805306368</v>
    <v>Luís Montenegro (Prime minister)</v>
    <v>5c7007c4-e5b4-49ae-8ea1-4431b1a749e8</v>
    <v>en-US</v>
    <v>Generic</v>
  </rv>
  <rv s="0">
    <v>805306368</v>
    <v>José Pedro Aguiar-Branco (Speaker)</v>
    <v>95843627-6eb2-f0c6-fd97-ab9a65bd40b9</v>
    <v>en-US</v>
    <v>Generic</v>
  </rv>
  <rv s="3">
    <v>140</v>
  </rv>
  <rv s="4">
    <v>https://www.bing.com/search?q=portugal&amp;form=skydnc</v>
    <v>Learn more on Bing</v>
  </rv>
  <rv s="1">
    <fb>81.3243902439024</fb>
    <v>28</v>
  </rv>
  <rv s="1">
    <fb>61933604857.411003</fb>
    <v>30</v>
  </rv>
  <rv s="1">
    <fb>3.78</fb>
    <v>29</v>
  </rv>
  <rv s="3">
    <v>141</v>
  </rv>
  <rv s="1">
    <fb>0.27650697260000001</fb>
    <v>23</v>
  </rv>
  <rv s="1">
    <fb>5.1239999999999997</fb>
    <v>25</v>
  </rv>
  <rv s="1">
    <fb>10379007</fb>
    <v>24</v>
  </rv>
  <rv s="1">
    <fb>0.41600000000000004</fb>
    <v>23</v>
  </rv>
  <rv s="1">
    <fb>0.58811000823974602</fb>
    <v>23</v>
  </rv>
  <rv s="0">
    <v>536870912</v>
    <v>Lisbon District</v>
    <v>9aabe4c9-f2ff-745a-22b7-741589d147d3</v>
    <v>en-US</v>
    <v>Map</v>
  </rv>
  <rv s="0">
    <v>536870912</v>
    <v>Leiria District</v>
    <v>1e45c3ae-38a6-3ec3-3187-2e72c0cad027</v>
    <v>en-US</v>
    <v>Map</v>
  </rv>
  <rv s="0">
    <v>536870912</v>
    <v>Santarém District</v>
    <v>31ed3d3b-1669-48e6-9f45-7dff6e48107b</v>
    <v>en-US</v>
    <v>Map</v>
  </rv>
  <rv s="0">
    <v>536870912</v>
    <v>Setúbal District</v>
    <v>2443fa57-ba7a-ca6f-6988-b7bb998c209d</v>
    <v>en-US</v>
    <v>Map</v>
  </rv>
  <rv s="0">
    <v>536870912</v>
    <v>Beja District</v>
    <v>57132a4f-ab86-49cc-9a10-eea78fe194c6</v>
    <v>en-US</v>
    <v>Map</v>
  </rv>
  <rv s="0">
    <v>536870912</v>
    <v>Faro District</v>
    <v>0f961e40-6a20-4ce7-9c8b-3c9484a39b31</v>
    <v>en-US</v>
    <v>Map</v>
  </rv>
  <rv s="0">
    <v>536870912</v>
    <v>Évora District</v>
    <v>9f2c1154-ba9c-42db-b07d-6ac93b22f847</v>
    <v>en-US</v>
    <v>Map</v>
  </rv>
  <rv s="0">
    <v>536870912</v>
    <v>Portalegre District</v>
    <v>0509a564-38fa-4a46-85bd-79ea9cfb105b</v>
    <v>en-US</v>
    <v>Map</v>
  </rv>
  <rv s="0">
    <v>536870912</v>
    <v>Castelo Branco District</v>
    <v>fb4769a8-e791-44cf-b415-49b116c2d850</v>
    <v>en-US</v>
    <v>Map</v>
  </rv>
  <rv s="0">
    <v>536870912</v>
    <v>Guarda District</v>
    <v>a6ab4e89-16d3-c736-2651-53af26e5c9fb</v>
    <v>en-US</v>
    <v>Map</v>
  </rv>
  <rv s="0">
    <v>536870912</v>
    <v>Coimbra District</v>
    <v>eaabde58-df44-d3f2-fcaf-2eb0b0c892ca</v>
    <v>en-US</v>
    <v>Map</v>
  </rv>
  <rv s="0">
    <v>536870912</v>
    <v>Aveiro District</v>
    <v>2448fddc-7ab4-4061-c990-7ee0e882b83f</v>
    <v>en-US</v>
    <v>Map</v>
  </rv>
  <rv s="0">
    <v>536870912</v>
    <v>Viseu District</v>
    <v>4af2c91e-a2d9-03c8-4bcc-d0e611b7a836</v>
    <v>en-US</v>
    <v>Map</v>
  </rv>
  <rv s="0">
    <v>536870912</v>
    <v>Bragança District</v>
    <v>511e9c5a-156c-4018-b440-d68a04fdd311</v>
    <v>en-US</v>
    <v>Map</v>
  </rv>
  <rv s="0">
    <v>536870912</v>
    <v>Vila Real District</v>
    <v>16491095-1ede-45bc-b4f9-d0b768b902b4</v>
    <v>en-US</v>
    <v>Map</v>
  </rv>
  <rv s="0">
    <v>536870912</v>
    <v>Porto District</v>
    <v>ab024f06-dfa0-f5d5-2ace-323a59e1c03f</v>
    <v>en-US</v>
    <v>Map</v>
  </rv>
  <rv s="0">
    <v>536870912</v>
    <v>Braga District</v>
    <v>bf9b0bf5-80ec-1d9e-e2bb-f15cfff91b3f</v>
    <v>en-US</v>
    <v>Map</v>
  </rv>
  <rv s="0">
    <v>536870912</v>
    <v>Viana do Castelo District</v>
    <v>e82c5675-25b8-35f8-dd22-1d162bbc45bd</v>
    <v>en-US</v>
    <v>Map</v>
  </rv>
  <rv s="0">
    <v>536870912</v>
    <v>Madeira</v>
    <v>fd1c338d-a716-e095-102a-5ac3106ddd68</v>
    <v>en-US</v>
    <v>Map</v>
  </rv>
  <rv s="0">
    <v>536870912</v>
    <v>Azores</v>
    <v>162558d5-afd4-4b00-9d00-54ad16880f8b</v>
    <v>en-US</v>
    <v>Map</v>
  </rv>
  <rv s="3">
    <v>142</v>
  </rv>
  <rv s="1">
    <fb>0.227551770073532</fb>
    <v>23</v>
  </rv>
  <rv s="3">
    <v>143</v>
  </rv>
  <rv s="1">
    <fb>0.39799999999999996</fb>
    <v>23</v>
  </rv>
  <rv s="1">
    <fb>6.33400011062622E-2</fb>
    <v>31</v>
  </rv>
  <rv s="1">
    <fb>6753579</fb>
    <v>24</v>
  </rv>
  <rv s="7">
    <v>#VALUE!</v>
    <v>en-US</v>
    <v>9e917e65-c588-a0b7-f336-52fc6b5b2052</v>
    <v>536870912</v>
    <v>1</v>
    <v>269</v>
    <v>49</v>
    <v>Portugal</v>
    <v>19</v>
    <v>20</v>
    <v>Map</v>
    <v>21</v>
    <v>73</v>
    <v>PT</v>
    <v>2365</v>
    <v>2366</v>
    <v>2367</v>
    <v>2368</v>
    <v>2369</v>
    <v>2370</v>
    <v>2371</v>
    <v>2372</v>
    <v>2373</v>
    <v>EUR</v>
    <v>Portugal, officially the Portuguese Republic, is a country in the Iberian Peninsula in Southwestern Europe. Featuring the westernmost point in continental Europe, Portugal borders Spain to its north and east, with which it shares the longest ...</v>
    <v>2374</v>
    <v>2375</v>
    <v>2376</v>
    <v>2377</v>
    <v>1221</v>
    <v>2378</v>
    <v>2379</v>
    <v>2380</v>
    <v>2381</v>
    <v>173</v>
    <v>2370</v>
    <v>2385</v>
    <v>2386</v>
    <v>2387</v>
    <v>2388</v>
    <v>26</v>
    <v>2389</v>
    <v>Portugal</v>
    <v>A Portuguesa</v>
    <v>2390</v>
    <v>Portugalská republika</v>
    <v>2391</v>
    <v>2392</v>
    <v>2393</v>
    <v>1100</v>
    <v>1290</v>
    <v>2394</v>
    <v>1166</v>
    <v>1104</v>
    <v>482</v>
    <v>1406</v>
    <v>2395</v>
    <v>2416</v>
    <v>2417</v>
    <v>2418</v>
    <v>2419</v>
    <v>2420</v>
    <v>Portugal</v>
    <v>2421</v>
    <v>mdp/vdpid/193</v>
  </rv>
  <rv s="0">
    <v>536870912</v>
    <v>Saudi Arabia</v>
    <v>672bc136-22f9-3750-0459-2fbd2340f892</v>
    <v>en-US</v>
    <v>Map</v>
  </rv>
  <rv s="1">
    <fb>0.80764668394047501</fb>
    <v>23</v>
  </rv>
  <rv s="1">
    <fb>2250000</fb>
    <v>24</v>
  </rv>
  <rv s="1">
    <fb>252000</fb>
    <v>24</v>
  </rv>
  <rv s="1">
    <fb>17.797999999999998</fb>
    <v>25</v>
  </rv>
  <rv s="1">
    <fb>966</fb>
    <v>26</v>
  </rv>
  <rv s="0">
    <v>536870912</v>
    <v>Riyadh</v>
    <v>77f8babc-744b-01c3-105d-fd8a09a9f9c3</v>
    <v>en-US</v>
    <v>Map</v>
  </rv>
  <rv s="1">
    <fb>563449.21799999999</fb>
    <v>24</v>
  </rv>
  <rv s="1">
    <fb>118.399825471917</fb>
    <v>27</v>
  </rv>
  <rv s="1">
    <fb>-1.2060168826831901E-2</fb>
    <v>23</v>
  </rv>
  <rv s="1">
    <fb>9401.3667693566804</fb>
    <v>24</v>
  </rv>
  <rv s="1">
    <fb>2.319</fb>
    <v>25</v>
  </rv>
  <rv s="1">
    <fb>4.5448413492177901E-3</fb>
    <v>23</v>
  </rv>
  <rv s="1">
    <fb>99.928018621746105</fb>
    <v>28</v>
  </rv>
  <rv s="1">
    <fb>0.24</fb>
    <v>29</v>
  </rv>
  <rv s="1">
    <fb>792966838161.65906</fb>
    <v>30</v>
  </rv>
  <rv s="1">
    <fb>0.99769900000000011</fb>
    <v>23</v>
  </rv>
  <rv s="1">
    <fb>0.68039890000000003</fb>
    <v>23</v>
  </rv>
  <rv s="2">
    <v>40</v>
    <v>21</v>
    <v>271</v>
    <v>7</v>
    <v>0</v>
    <v>Image of Saudi Arabia</v>
  </rv>
  <rv s="0">
    <v>805306368</v>
    <v>Salman of Saudi Arabia (King)</v>
    <v>3b5a69d0-c16b-2cb2-fb8c-65e7c9a377e6</v>
    <v>en-US</v>
    <v>Generic</v>
  </rv>
  <rv s="0">
    <v>805306368</v>
    <v>Mohammed bin Salman (Prime minister)</v>
    <v>485957f4-5f7f-4ecb-8ef8-627eb3f0b28a</v>
    <v>en-US</v>
    <v>Generic</v>
  </rv>
  <rv s="3">
    <v>144</v>
  </rv>
  <rv s="4">
    <v>https://www.bing.com/search?q=saudi+arabia&amp;form=skydnc</v>
    <v>Learn more on Bing</v>
  </rv>
  <rv s="1">
    <fb>74.998000000000005</fb>
    <v>28</v>
  </rv>
  <rv s="1">
    <fb>2406819600000</fb>
    <v>30</v>
  </rv>
  <rv s="1">
    <fb>17</fb>
    <v>28</v>
  </rv>
  <rv s="1">
    <fb>3.85</fb>
    <v>29</v>
  </rv>
  <rv s="1">
    <fb>0.1497993758</fb>
    <v>23</v>
  </rv>
  <rv s="1">
    <fb>2.6116999999999999</fb>
    <v>25</v>
  </rv>
  <rv s="1">
    <fb>36408820</fb>
    <v>24</v>
  </rv>
  <rv s="1">
    <fb>0.55880001068115204</fb>
    <v>23</v>
  </rv>
  <rv s="0">
    <v>536870912</v>
    <v>Al-Bahah Province</v>
    <v>7992ca77-e569-6ff5-fb2f-bffd80b286d2</v>
    <v>en-US</v>
    <v>Map</v>
  </rv>
  <rv s="0">
    <v>536870912</v>
    <v>Northern Borders Province</v>
    <v>c96091e3-d809-87b1-d966-1f062b46b0cb</v>
    <v>en-US</v>
    <v>Map</v>
  </rv>
  <rv s="0">
    <v>536870912</v>
    <v>Al-Jawf Province</v>
    <v>fc636922-9e6f-97d1-e832-9a5ebe95f40f</v>
    <v>en-US</v>
    <v>Map</v>
  </rv>
  <rv s="0">
    <v>536870912</v>
    <v>Medina Province</v>
    <v>89bd833e-07d7-972c-2ab0-a6eec140758d</v>
    <v>en-US</v>
    <v>Map</v>
  </rv>
  <rv s="0">
    <v>536870912</v>
    <v>Al-Qassim Province</v>
    <v>13e366cf-6f0f-39be-9e4f-353301279390</v>
    <v>en-US</v>
    <v>Map</v>
  </rv>
  <rv s="0">
    <v>536870912</v>
    <v>Riyadh Province</v>
    <v>b29357c5-8470-1b8c-8a9e-41280d15b829</v>
    <v>en-US</v>
    <v>Map</v>
  </rv>
  <rv s="0">
    <v>536870912</v>
    <v>Eastern Province, Saudi Arabia</v>
    <v>1c96fec0-30d7-7d30-b7b8-5a167655bb75</v>
    <v>en-US</v>
    <v>Map</v>
  </rv>
  <rv s="0">
    <v>536870912</v>
    <v>Asir</v>
    <v>8448761f-e815-168b-0e40-bd95f193a332</v>
    <v>en-US</v>
    <v>Map</v>
  </rv>
  <rv s="0">
    <v>536870912</v>
    <v>Ḥa'il Province</v>
    <v>85ede757-28d8-0a5e-f697-8e85aca5da1a</v>
    <v>en-US</v>
    <v>Map</v>
  </rv>
  <rv s="0">
    <v>536870912</v>
    <v>Jazan Province</v>
    <v>18655f63-623b-b55a-bd5e-437e81279119</v>
    <v>en-US</v>
    <v>Map</v>
  </rv>
  <rv s="0">
    <v>536870912</v>
    <v>Mecca Province</v>
    <v>e5f1c8fd-81dd-0695-05d3-447b8aacfa82</v>
    <v>en-US</v>
    <v>Map</v>
  </rv>
  <rv s="0">
    <v>536870912</v>
    <v>Najran Province</v>
    <v>1f1319e8-f032-cbd9-4335-7f25d8db19ed</v>
    <v>en-US</v>
    <v>Map</v>
  </rv>
  <rv s="0">
    <v>536870912</v>
    <v>Tabuk Province</v>
    <v>b1fe1469-b64f-06bd-3c0a-e555c140338f</v>
    <v>en-US</v>
    <v>Map</v>
  </rv>
  <rv s="3">
    <v>145</v>
  </rv>
  <rv s="1">
    <fb>8.92574503531601E-2</fb>
    <v>23</v>
  </rv>
  <rv s="1">
    <fb>0.157</fb>
    <v>23</v>
  </rv>
  <rv s="1">
    <fb>5.9270000457763698E-2</fb>
    <v>31</v>
  </rv>
  <rv s="1">
    <fb>28807838</fb>
    <v>24</v>
  </rv>
  <rv s="13">
    <v>#VALUE!</v>
    <v>en-US</v>
    <v>672bc136-22f9-3750-0459-2fbd2340f892</v>
    <v>536870912</v>
    <v>1</v>
    <v>274</v>
    <v>220</v>
    <v>Saudi Arabia</v>
    <v>19</v>
    <v>20</v>
    <v>Map</v>
    <v>21</v>
    <v>275</v>
    <v>SA</v>
    <v>2424</v>
    <v>2425</v>
    <v>2426</v>
    <v>2427</v>
    <v>2428</v>
    <v>2429</v>
    <v>2430</v>
    <v>2431</v>
    <v>2432</v>
    <v>SAR</v>
    <v>Saudi Arabia, officially the Kingdom of Saudi Arabia, is a country in West Asia. Located in the centre of the Middle East, it covers the bulk of the Arabian Peninsula and has a land area of about 2,150,000 km², making it the fifth-largest ...</v>
    <v>2433</v>
    <v>2434</v>
    <v>2435</v>
    <v>2436</v>
    <v>2437</v>
    <v>2438</v>
    <v>2439</v>
    <v>2440</v>
    <v>2441</v>
    <v>1094</v>
    <v>2429</v>
    <v>2444</v>
    <v>2445</v>
    <v>2446</v>
    <v>2447</v>
    <v>2448</v>
    <v>2449</v>
    <v>Saudi Arabia</v>
    <v>Chant of the Saudi Nation</v>
    <v>642</v>
    <v>الْمَمْلَكَةُ الْعَرَبِيَّةُ السُّعُودِيَّة</v>
    <v>2450</v>
    <v>2451</v>
    <v>2452</v>
    <v>2453</v>
    <v>2467</v>
    <v>2468</v>
    <v>1940</v>
    <v>2469</v>
    <v>2470</v>
    <v>Saudi Arabia</v>
    <v>2471</v>
    <v>mdp/vdpid/205</v>
  </rv>
  <rv s="0">
    <v>536870912</v>
    <v>Turks and Caicos Islands</v>
    <v>7598a4ed-db97-e14d-3dd1-522d1bda5600</v>
    <v>en-US</v>
    <v>Map</v>
  </rv>
  <rv s="1">
    <fb>1.05263157894737E-2</fb>
    <v>23</v>
  </rv>
  <rv s="1">
    <fb>417</fb>
    <v>24</v>
  </rv>
  <rv s="1">
    <fb>1649</fb>
    <v>26</v>
  </rv>
  <rv s="0">
    <v>536870912</v>
    <v>Cockburn Town</v>
    <v>613aac75-be03-b377-27e0-05c6e4d6ffdf</v>
    <v>en-US</v>
    <v>Map</v>
  </rv>
  <rv s="1">
    <fb>216.35300000000001</fb>
    <v>24</v>
  </rv>
  <rv s="1">
    <fb>0.36210527921977798</fb>
    <v>23</v>
  </rv>
  <rv s="1">
    <fb>1022312010</fb>
    <v>30</v>
  </rv>
  <rv s="2">
    <v>41</v>
    <v>21</v>
    <v>277</v>
    <v>7</v>
    <v>0</v>
    <v>Image of Turks and Caicos Islands</v>
  </rv>
  <rv s="0">
    <v>536870912</v>
    <v>Providenciales</v>
    <v>059e2c34-bfd6-b114-250b-15a86e276e42</v>
    <v>en-US</v>
    <v>Map</v>
  </rv>
  <rv s="0">
    <v>805306368</v>
    <v>Stephen Doughty (Minister)</v>
    <v>aac722d6-7b21-434b-87e0-5ac6d51af664</v>
    <v>en-US</v>
    <v>Generic</v>
  </rv>
  <rv s="0">
    <v>805306368</v>
    <v>Dileeni Daniel-Selvaratnam (Governor)</v>
    <v>07702f1f-d3b8-fec1-3ad2-c8751cf4c3d6</v>
    <v>en-US</v>
    <v>Generic</v>
  </rv>
  <rv s="0">
    <v>805306368</v>
    <v>Anya Williams (Deputy governor)</v>
    <v>06d1d779-cf89-e4d1-e81a-f8d46fe2b97b</v>
    <v>en-US</v>
    <v>Generic</v>
  </rv>
  <rv s="0">
    <v>805306368</v>
    <v>Washington Misick (Premier)</v>
    <v>a8db77b8-160b-c933-0c9a-b657d1023ba7</v>
    <v>en-US</v>
    <v>Generic</v>
  </rv>
  <rv s="3">
    <v>146</v>
  </rv>
  <rv s="4">
    <v>https://www.bing.com/search?q=turks+and+caicos+islands&amp;form=skydnc</v>
    <v>Learn more on Bing</v>
  </rv>
  <rv s="1">
    <fb>45703</fb>
    <v>24</v>
  </rv>
  <rv s="3">
    <v>147</v>
  </rv>
  <rv s="1">
    <fb>35655</fb>
    <v>24</v>
  </rv>
  <rv s="15">
    <v>#VALUE!</v>
    <v>en-US</v>
    <v>7598a4ed-db97-e14d-3dd1-522d1bda5600</v>
    <v>536870912</v>
    <v>1</v>
    <v>280</v>
    <v>281</v>
    <v>Turks and Caicos Islands</v>
    <v>19</v>
    <v>20</v>
    <v>Map</v>
    <v>21</v>
    <v>282</v>
    <v>TC</v>
    <v>2474</v>
    <v>2475</v>
    <v>2476</v>
    <v>2477</v>
    <v>2478</v>
    <v>USD</v>
    <v>The Turks and Caicos Islands are a British Overseas Territory consisting of the larger Caicos Islands and smaller Turks Islands, two groups of tropical islands in the Lucayan Archipelago of the Atlantic Ocean and northern West Indies. They are ...</v>
    <v>2479</v>
    <v>2480</v>
    <v>2481</v>
    <v>2482</v>
    <v>2487</v>
    <v>2488</v>
    <v>Turks and Caicos Islands</v>
    <v>God Save the King</v>
    <v>997</v>
    <v>Turks and Caicos Islands</v>
    <v>2489</v>
    <v>2490</v>
    <v>Turks and Caicos Islands</v>
    <v>2491</v>
    <v>mdp/vdpid/229</v>
  </rv>
  <rv s="0">
    <v>536870912</v>
    <v>Croatia</v>
    <v>98d53c1a-2e70-ba44-c85e-1e3d4c505723</v>
    <v>en-US</v>
    <v>Map</v>
  </rv>
  <rv s="1">
    <fb>0.27591136526090099</fb>
    <v>23</v>
  </rv>
  <rv s="1">
    <fb>56594</fb>
    <v>24</v>
  </rv>
  <rv s="1">
    <fb>18000</fb>
    <v>24</v>
  </rv>
  <rv s="1">
    <fb>9</fb>
    <v>25</v>
  </rv>
  <rv s="1">
    <fb>385</fb>
    <v>26</v>
  </rv>
  <rv s="0">
    <v>536870912</v>
    <v>Zagreb</v>
    <v>f11a69f0-4ff4-d971-a3ab-ae1c1274eccc</v>
    <v>en-US</v>
    <v>Map</v>
  </rv>
  <rv s="1">
    <fb>17487.922999999999</fb>
    <v>24</v>
  </rv>
  <rv s="1">
    <fb>109.815676449535</fb>
    <v>27</v>
  </rv>
  <rv s="1">
    <fb>7.7182034649808298E-3</fb>
    <v>23</v>
  </rv>
  <rv s="1">
    <fb>3714.3829884420702</fb>
    <v>24</v>
  </rv>
  <rv s="1">
    <fb>0.343531098001083</fb>
    <v>23</v>
  </rv>
  <rv s="1">
    <fb>70.703662342128197</fb>
    <v>28</v>
  </rv>
  <rv s="1">
    <fb>60415553038.882599</fb>
    <v>30</v>
  </rv>
  <rv s="1">
    <fb>0.96471030000000002</fb>
    <v>23</v>
  </rv>
  <rv s="1">
    <fb>0.67865560000000003</fb>
    <v>23</v>
  </rv>
  <rv s="2">
    <v>42</v>
    <v>21</v>
    <v>284</v>
    <v>7</v>
    <v>0</v>
    <v>Image of Croatia</v>
  </rv>
  <rv s="0">
    <v>805306368</v>
    <v>Zoran Milanović (President)</v>
    <v>0772d8e3-22ab-2c3b-e566-9239bc8d53e6</v>
    <v>en-US</v>
    <v>Generic</v>
  </rv>
  <rv s="0">
    <v>805306368</v>
    <v>Andrej Plenković (Prime minister)</v>
    <v>8636709a-30b6-46b4-8744-abc8c9fe5ff9</v>
    <v>en-US</v>
    <v>Generic</v>
  </rv>
  <rv s="3">
    <v>148</v>
  </rv>
  <rv s="4">
    <v>https://www.bing.com/search?q=croatia&amp;form=skydnc</v>
    <v>Learn more on Bing</v>
  </rv>
  <rv s="1">
    <fb>78.070731707317094</fb>
    <v>28</v>
  </rv>
  <rv s="1">
    <fb>22458260000</fb>
    <v>30</v>
  </rv>
  <rv s="1">
    <fb>2.92</fb>
    <v>29</v>
  </rv>
  <rv s="3">
    <v>149</v>
  </rv>
  <rv s="1">
    <fb>0.15156174140000001</fb>
    <v>23</v>
  </rv>
  <rv s="1">
    <fb>2.9962</fb>
    <v>25</v>
  </rv>
  <rv s="1">
    <fb>3854000</fb>
    <v>24</v>
  </rv>
  <rv s="1">
    <fb>0.22899999999999998</fb>
    <v>23</v>
  </rv>
  <rv s="1">
    <fb>0.379</fb>
    <v>23</v>
  </rv>
  <rv s="1">
    <fb>0.51181999206542994</fb>
    <v>23</v>
  </rv>
  <rv s="0">
    <v>536870912</v>
    <v>Međimurje County</v>
    <v>dc345ff5-f374-076d-1d0f-e1a24cfbb252</v>
    <v>en-US</v>
    <v>Map</v>
  </rv>
  <rv s="0">
    <v>536870912</v>
    <v>Dubrovnik-Neretva County</v>
    <v>aeed8c4c-de39-d37d-b0d9-e37523f91c47</v>
    <v>en-US</v>
    <v>Map</v>
  </rv>
  <rv s="0">
    <v>536870912</v>
    <v>Istria County</v>
    <v>0ab1de7c-4cb1-cbce-c3eb-ca81244e251f</v>
    <v>en-US</v>
    <v>Map</v>
  </rv>
  <rv s="0">
    <v>536870912</v>
    <v>Split-Dalmatia County</v>
    <v>a5c9fc4a-ec53-dc2d-a2db-50aa40fdd54c</v>
    <v>en-US</v>
    <v>Map</v>
  </rv>
  <rv s="0">
    <v>536870912</v>
    <v>Vukovar-Srijem County</v>
    <v>d2ffeec2-0360-aaa1-c264-281c332c65d7</v>
    <v>en-US</v>
    <v>Map</v>
  </rv>
  <rv s="0">
    <v>536870912</v>
    <v>Šibenik-Knin County</v>
    <v>9d9e65ec-ec8b-f187-0936-6d654c8cee4e</v>
    <v>en-US</v>
    <v>Map</v>
  </rv>
  <rv s="0">
    <v>536870912</v>
    <v>Osijek-Baranja County</v>
    <v>14807793-d9c8-613d-6c09-c3a09da2ecd1</v>
    <v>en-US</v>
    <v>Map</v>
  </rv>
  <rv s="0">
    <v>536870912</v>
    <v>Zadar County</v>
    <v>e66a5144-723b-6aba-3445-b2648a0f3632</v>
    <v>en-US</v>
    <v>Map</v>
  </rv>
  <rv s="0">
    <v>536870912</v>
    <v>Brod-Posavina County</v>
    <v>77ccafb9-c361-4f38-878e-cdb50de4ac20</v>
    <v>en-US</v>
    <v>Map</v>
  </rv>
  <rv s="0">
    <v>536870912</v>
    <v>Požega-Slavonia County</v>
    <v>1b9351b8-c66c-5f85-1249-197ef8f9ace2</v>
    <v>en-US</v>
    <v>Map</v>
  </rv>
  <rv s="0">
    <v>536870912</v>
    <v>Virovitica-Podravina County</v>
    <v>b2e508fb-3c10-113a-db7c-34fd3ec7d5a8</v>
    <v>en-US</v>
    <v>Map</v>
  </rv>
  <rv s="0">
    <v>536870912</v>
    <v>Lika-Senj County</v>
    <v>e1daeacd-77f1-8d6c-3d6d-b18f1cc43793</v>
    <v>en-US</v>
    <v>Map</v>
  </rv>
  <rv s="0">
    <v>536870912</v>
    <v>Primorje-Gorski Kotar County</v>
    <v>c270a103-7c7f-57ff-7129-a8b9864b8e93</v>
    <v>en-US</v>
    <v>Map</v>
  </rv>
  <rv s="0">
    <v>536870912</v>
    <v>Bjelovar-Bilogora County</v>
    <v>9e3fda25-b013-9d58-a13e-b26cc2c11736</v>
    <v>en-US</v>
    <v>Map</v>
  </rv>
  <rv s="0">
    <v>536870912</v>
    <v>Koprivnica-Križevci County</v>
    <v>24629268-134b-6a42-31c3-7b995167933b</v>
    <v>en-US</v>
    <v>Map</v>
  </rv>
  <rv s="0">
    <v>536870912</v>
    <v>Varaždin County</v>
    <v>e8b53325-1309-05f5-baf1-5d4648cd44d3</v>
    <v>en-US</v>
    <v>Map</v>
  </rv>
  <rv s="0">
    <v>536870912</v>
    <v>Karlovac County</v>
    <v>7e360e54-9dea-ca70-625f-dd73fa48da82</v>
    <v>en-US</v>
    <v>Map</v>
  </rv>
  <rv s="0">
    <v>536870912</v>
    <v>Sisak-Moslavina County</v>
    <v>8dbfcf55-9464-3038-5db3-06d00c62ed50</v>
    <v>en-US</v>
    <v>Map</v>
  </rv>
  <rv s="0">
    <v>536870912</v>
    <v>Krapina-Zagorje County</v>
    <v>09dfd6fa-edab-6236-5d76-c848770f2467</v>
    <v>en-US</v>
    <v>Map</v>
  </rv>
  <rv s="0">
    <v>536870912</v>
    <v>Zagreb County</v>
    <v>f17cd992-a68c-3c4e-3365-1058251b4842</v>
    <v>en-US</v>
    <v>Map</v>
  </rv>
  <rv s="3">
    <v>150</v>
  </rv>
  <rv s="1">
    <fb>0.21963282023161401</fb>
    <v>23</v>
  </rv>
  <rv s="3">
    <v>151</v>
  </rv>
  <rv s="1">
    <fb>0.20499999999999999</fb>
    <v>23</v>
  </rv>
  <rv s="1">
    <fb>6.9349999427795406E-2</fb>
    <v>31</v>
  </rv>
  <rv s="1">
    <fb>2328318</fb>
    <v>24</v>
  </rv>
  <rv s="7">
    <v>#VALUE!</v>
    <v>en-US</v>
    <v>98d53c1a-2e70-ba44-c85e-1e3d4c505723</v>
    <v>536870912</v>
    <v>1</v>
    <v>287</v>
    <v>49</v>
    <v>Croatia</v>
    <v>19</v>
    <v>20</v>
    <v>Map</v>
    <v>21</v>
    <v>288</v>
    <v>HR</v>
    <v>2494</v>
    <v>2495</v>
    <v>2496</v>
    <v>2497</v>
    <v>2498</v>
    <v>2499</v>
    <v>2500</v>
    <v>2501</v>
    <v>2502</v>
    <v>EUR</v>
    <v>Croatia, officially the Republic of Croatia, is a country in Central and Southeast Europe, on the coast of the Adriatic Sea. It borders Slovenia to the northwest, Hungary to the northeast, Serbia to the east, Bosnia and Herzegovina and ...</v>
    <v>2503</v>
    <v>358</v>
    <v>2504</v>
    <v>2505</v>
    <v>835</v>
    <v>2506</v>
    <v>2507</v>
    <v>2508</v>
    <v>2509</v>
    <v>129</v>
    <v>2499</v>
    <v>2512</v>
    <v>2513</v>
    <v>2514</v>
    <v>2515</v>
    <v>26</v>
    <v>2516</v>
    <v>Croatia</v>
    <v>Lijepa naša domovino</v>
    <v>2517</v>
    <v>Republica Croația</v>
    <v>2518</v>
    <v>2519</v>
    <v>2520</v>
    <v>247</v>
    <v>2521</v>
    <v>2522</v>
    <v>1166</v>
    <v>1104</v>
    <v>382</v>
    <v>651</v>
    <v>2523</v>
    <v>2544</v>
    <v>2545</v>
    <v>2546</v>
    <v>2547</v>
    <v>2548</v>
    <v>Croatia</v>
    <v>2549</v>
    <v>mdp/vdpid/108</v>
  </rv>
  <rv s="0">
    <v>536870912</v>
    <v>Czech Republic</v>
    <v>fad646aa-8363-3101-5672-40c77f3e5f2e</v>
    <v>en-US</v>
    <v>Map</v>
  </rv>
  <rv s="1">
    <fb>0.45182595182595198</fb>
    <v>23</v>
  </rv>
  <rv s="1">
    <fb>78866</fb>
    <v>24</v>
  </rv>
  <rv s="1">
    <fb>10.7</fb>
    <v>25</v>
  </rv>
  <rv s="1">
    <fb>420</fb>
    <v>26</v>
  </rv>
  <rv s="0">
    <v>536870912</v>
    <v>Prague</v>
    <v>a3446df9-1e81-03b1-d08c-0593eead811a</v>
    <v>en-US</v>
    <v>Map</v>
  </rv>
  <rv s="1">
    <fb>102217.625</fb>
    <v>24</v>
  </rv>
  <rv s="1">
    <fb>116.47554201756</fb>
    <v>27</v>
  </rv>
  <rv s="1">
    <fb>2.8478759591804698E-2</fb>
    <v>23</v>
  </rv>
  <rv s="1">
    <fb>6258.8910370365902</fb>
    <v>24</v>
  </rv>
  <rv s="1">
    <fb>0.34563584563584598</fb>
    <v>23</v>
  </rv>
  <rv s="1">
    <fb>77.734587058078404</fb>
    <v>28</v>
  </rv>
  <rv s="1">
    <fb>1.17</fb>
    <v>29</v>
  </rv>
  <rv s="1">
    <fb>246489245494.88199</fb>
    <v>30</v>
  </rv>
  <rv s="1">
    <fb>1.0067098999999999</fb>
    <v>23</v>
  </rv>
  <rv s="1">
    <fb>0.64078689999999994</fb>
    <v>23</v>
  </rv>
  <rv s="2">
    <v>43</v>
    <v>21</v>
    <v>290</v>
    <v>7</v>
    <v>0</v>
    <v>Image of Czech Republic</v>
  </rv>
  <rv s="0">
    <v>805306368</v>
    <v>Petr Pavel (President)</v>
    <v>d133c401-15a5-39bf-10bf-1972348f28d4</v>
    <v>en-US</v>
    <v>Generic</v>
  </rv>
  <rv s="0">
    <v>805306368</v>
    <v>Petr Fiala (Prime minister)</v>
    <v>94c5e109-309a-4d02-82a1-0a375d38ebb6</v>
    <v>en-US</v>
    <v>Generic</v>
  </rv>
  <rv s="3">
    <v>152</v>
  </rv>
  <rv s="4">
    <v>https://www.bing.com/search?q=czech+republic&amp;form=skydnc</v>
    <v>Learn more on Bing</v>
  </rv>
  <rv s="1">
    <fb>78.978048780487796</fb>
    <v>28</v>
  </rv>
  <rv s="1">
    <fb>40912350000</fb>
    <v>30</v>
  </rv>
  <rv s="1">
    <fb>3</fb>
    <v>29</v>
  </rv>
  <rv s="3">
    <v>153</v>
  </rv>
  <rv s="1">
    <fb>0.14828394619999999</fb>
    <v>23</v>
  </rv>
  <rv s="1">
    <fb>4.1208</fb>
    <v>25</v>
  </rv>
  <rv s="1">
    <fb>10526073</fb>
    <v>24</v>
  </rv>
  <rv s="1">
    <fb>0.215</fb>
    <v>23</v>
  </rv>
  <rv s="1">
    <fb>0.35399999999999998</fb>
    <v>23</v>
  </rv>
  <rv s="1">
    <fb>4.2000000000000003E-2</fb>
    <v>23</v>
  </rv>
  <rv s="1">
    <fb>0.10199999999999999</fb>
    <v>23</v>
  </rv>
  <rv s="1">
    <fb>0.605589981079102</fb>
    <v>23</v>
  </rv>
  <rv s="0">
    <v>536870912</v>
    <v>Central Bohemian Region</v>
    <v>ba7fad13-77f9-9e97-9d42-e1e8295655c9</v>
    <v>en-US</v>
    <v>Map</v>
  </rv>
  <rv s="0">
    <v>536870912</v>
    <v>South Bohemian Region</v>
    <v>e1b81e0a-e323-e2f6-46dc-bf29cce19523</v>
    <v>en-US</v>
    <v>Map</v>
  </rv>
  <rv s="0">
    <v>536870912</v>
    <v>Karlovy Vary Region</v>
    <v>43142966-7706-2e9b-d11a-5fb45ba79b0e</v>
    <v>en-US</v>
    <v>Map</v>
  </rv>
  <rv s="0">
    <v>536870912</v>
    <v>Ústí nad Labem Region</v>
    <v>84ac999f-4fcf-08c7-ad6a-b627b78df13a</v>
    <v>en-US</v>
    <v>Map</v>
  </rv>
  <rv s="0">
    <v>536870912</v>
    <v>South Moravian Region</v>
    <v>8ce5cb2e-b8b6-fb00-088c-dcd2e5614ed6</v>
    <v>en-US</v>
    <v>Map</v>
  </rv>
  <rv s="0">
    <v>536870912</v>
    <v>Moravian-Silesian Region</v>
    <v>c6f2f307-fba5-fed4-dfa8-03cfa173dfc7</v>
    <v>en-US</v>
    <v>Map</v>
  </rv>
  <rv s="3">
    <v>154</v>
  </rv>
  <rv s="1">
    <fb>0.14886478136042899</fb>
    <v>23</v>
  </rv>
  <rv s="1">
    <fb>0.46100000000000002</fb>
    <v>23</v>
  </rv>
  <rv s="1">
    <fb>1.9329999685287501E-2</fb>
    <v>31</v>
  </rv>
  <rv s="1">
    <fb>7887156</fb>
    <v>24</v>
  </rv>
  <rv s="7">
    <v>#VALUE!</v>
    <v>en-US</v>
    <v>fad646aa-8363-3101-5672-40c77f3e5f2e</v>
    <v>536870912</v>
    <v>1</v>
    <v>293</v>
    <v>49</v>
    <v>Czech Republic</v>
    <v>19</v>
    <v>20</v>
    <v>Map</v>
    <v>21</v>
    <v>294</v>
    <v>CZ</v>
    <v>2552</v>
    <v>2553</v>
    <v>1323</v>
    <v>2554</v>
    <v>2555</v>
    <v>2556</v>
    <v>2557</v>
    <v>2558</v>
    <v>2559</v>
    <v>CZK</v>
    <v>The Czech Republic, also known as Czechia, and historically known as Bohemia, is a landlocked country in Central Europe. The country is bordered by Austria to the south, Germany to the west, Poland to the northeast, and Slovakia to the ...</v>
    <v>2560</v>
    <v>1140</v>
    <v>2561</v>
    <v>2562</v>
    <v>2563</v>
    <v>2564</v>
    <v>2565</v>
    <v>2566</v>
    <v>2567</v>
    <v>924</v>
    <v>2556</v>
    <v>2570</v>
    <v>2571</v>
    <v>2572</v>
    <v>2573</v>
    <v>64</v>
    <v>2574</v>
    <v>Czech Republic</v>
    <v>Kde domov můj</v>
    <v>2575</v>
    <v>Česká republika</v>
    <v>2576</v>
    <v>2577</v>
    <v>2578</v>
    <v>1601</v>
    <v>2579</v>
    <v>2580</v>
    <v>2581</v>
    <v>2582</v>
    <v>2272</v>
    <v>1556</v>
    <v>2583</v>
    <v>2590</v>
    <v>2591</v>
    <v>441</v>
    <v>2592</v>
    <v>2593</v>
    <v>Czech Republic</v>
    <v>2594</v>
    <v>mdp/vdpid/75</v>
  </rv>
  <rv s="0">
    <v>536870912</v>
    <v>Malta</v>
    <v>00727e9c-b7f7-2e31-0220-f5b9e956de8d</v>
    <v>en-US</v>
    <v>Map</v>
  </rv>
  <rv s="1">
    <fb>0.32437500357627796</fb>
    <v>23</v>
  </rv>
  <rv s="1">
    <fb>316</fb>
    <v>24</v>
  </rv>
  <rv s="1">
    <fb>9.1999999999999993</fb>
    <v>25</v>
  </rv>
  <rv s="1">
    <fb>356</fb>
    <v>26</v>
  </rv>
  <rv s="0">
    <v>536870912</v>
    <v>Valletta</v>
    <v>cdfd18b4-3655-378f-8de1-0c98e7c9461d</v>
    <v>en-US</v>
    <v>Map</v>
  </rv>
  <rv s="1">
    <fb>1342.1220000000001</fb>
    <v>24</v>
  </rv>
  <rv s="1">
    <fb>113.452474124359</fb>
    <v>27</v>
  </rv>
  <rv s="1">
    <fb>1.6420600176894701E-2</fb>
    <v>23</v>
  </rv>
  <rv s="1">
    <fb>4924.54401944044</fb>
    <v>24</v>
  </rv>
  <rv s="1">
    <fb>1.23</fb>
    <v>25</v>
  </rv>
  <rv s="1">
    <fb>1.0937499813735501E-2</fb>
    <v>23</v>
  </rv>
  <rv s="1">
    <fb>97.788461662664503</fb>
    <v>28</v>
  </rv>
  <rv s="1">
    <fb>1.36</fb>
    <v>29</v>
  </rv>
  <rv s="1">
    <fb>14786156563.3046</fb>
    <v>30</v>
  </rv>
  <rv s="1">
    <fb>1.0499836999999999</fb>
    <v>23</v>
  </rv>
  <rv s="1">
    <fb>0.54259920000000006</fb>
    <v>23</v>
  </rv>
  <rv s="2">
    <v>44</v>
    <v>21</v>
    <v>296</v>
    <v>7</v>
    <v>0</v>
    <v>Image of Malta</v>
  </rv>
  <rv s="0">
    <v>805306368</v>
    <v>Myriam Spiteri Debono (President)</v>
    <v>e52ca3c1-17fe-501a-fd20-c222e1522d21</v>
    <v>en-US</v>
    <v>Generic</v>
  </rv>
  <rv s="0">
    <v>805306368</v>
    <v>Robert Abela (Prime minister)</v>
    <v>8f70166f-3cb4-66b0-283f-e62b495e7b44</v>
    <v>en-US</v>
    <v>Generic</v>
  </rv>
  <rv s="3">
    <v>155</v>
  </rv>
  <rv s="4">
    <v>https://www.bing.com/search?q=malta&amp;form=skydnc</v>
    <v>Learn more on Bing</v>
  </rv>
  <rv s="1">
    <fb>82.346341463414603</fb>
    <v>28</v>
  </rv>
  <rv s="1">
    <fb>5315940000</fb>
    <v>30</v>
  </rv>
  <rv s="1">
    <fb>5.07</fb>
    <v>29</v>
  </rv>
  <rv s="3">
    <v>156</v>
  </rv>
  <rv s="1">
    <fb>0.37102727109999994</fb>
    <v>23</v>
  </rv>
  <rv s="1">
    <fb>2.8597999999999999</fb>
    <v>25</v>
  </rv>
  <rv s="1">
    <fb>523417</fb>
    <v>24</v>
  </rv>
  <rv s="1">
    <fb>0.38</fb>
    <v>23</v>
  </rv>
  <rv s="1">
    <fb>3.4000000000000002E-2</fb>
    <v>23</v>
  </rv>
  <rv s="1">
    <fb>8.5000000000000006E-2</fb>
    <v>23</v>
  </rv>
  <rv s="1">
    <fb>0.56527000427246099</fb>
    <v>23</v>
  </rv>
  <rv s="1">
    <fb>0.26228254141502799</fb>
    <v>23</v>
  </rv>
  <rv s="1">
    <fb>3.4730000495910601E-2</fb>
    <v>31</v>
  </rv>
  <rv s="1">
    <fb>475902</fb>
    <v>24</v>
  </rv>
  <rv s="16">
    <v>#VALUE!</v>
    <v>en-US</v>
    <v>00727e9c-b7f7-2e31-0220-f5b9e956de8d</v>
    <v>536870912</v>
    <v>1</v>
    <v>299</v>
    <v>300</v>
    <v>Malta</v>
    <v>19</v>
    <v>20</v>
    <v>Map</v>
    <v>21</v>
    <v>301</v>
    <v>MT</v>
    <v>2597</v>
    <v>2598</v>
    <v>1691</v>
    <v>2599</v>
    <v>2600</v>
    <v>2601</v>
    <v>2602</v>
    <v>2603</v>
    <v>2604</v>
    <v>EUR</v>
    <v>Malta, officially the Republic of Malta, is an island country in Southern Europe located in the Mediterranean Sea, between Sicily and North Africa. It consists of an archipelago 80 km south of Italy, 284 km east of Tunisia, and 333 km north of ...</v>
    <v>2605</v>
    <v>2606</v>
    <v>2607</v>
    <v>2608</v>
    <v>2609</v>
    <v>2610</v>
    <v>2611</v>
    <v>2612</v>
    <v>2613</v>
    <v>1922</v>
    <v>2616</v>
    <v>2617</v>
    <v>2618</v>
    <v>2619</v>
    <v>1094</v>
    <v>2620</v>
    <v>Malta</v>
    <v>L-Innu Malti</v>
    <v>2621</v>
    <v>Repubblika ta' Malta</v>
    <v>2622</v>
    <v>2623</v>
    <v>2624</v>
    <v>1457</v>
    <v>247</v>
    <v>2625</v>
    <v>2626</v>
    <v>2627</v>
    <v>1879</v>
    <v>586</v>
    <v>2628</v>
    <v>2629</v>
    <v>149</v>
    <v>2149</v>
    <v>2630</v>
    <v>Malta</v>
    <v>2631</v>
    <v>mdp/vdpid/163</v>
  </rv>
  <rv s="0">
    <v>536870912</v>
    <v>Oman</v>
    <v>80c2f3b5-3d4f-9573-2b4d-e73c7d67832b</v>
    <v>en-US</v>
    <v>Map</v>
  </rv>
  <rv s="1">
    <fb>4.6397415185783497E-2</fb>
    <v>23</v>
  </rv>
  <rv s="1">
    <fb>309500</fb>
    <v>24</v>
  </rv>
  <rv s="1">
    <fb>47000</fb>
    <v>24</v>
  </rv>
  <rv s="1">
    <fb>19.189</fb>
    <v>25</v>
  </rv>
  <rv s="1">
    <fb>968</fb>
    <v>26</v>
  </rv>
  <rv s="0">
    <v>536870912</v>
    <v>Muscat</v>
    <v>94c369e9-23a3-9c59-e2c3-e9026f64b420</v>
    <v>en-US</v>
    <v>Map</v>
  </rv>
  <rv s="1">
    <fb>63457.434999999998</fb>
    <v>24</v>
  </rv>
  <rv s="1">
    <fb>113.52928579077</fb>
    <v>27</v>
  </rv>
  <rv s="1">
    <fb>1.3379505745318198E-3</fb>
    <v>23</v>
  </rv>
  <rv s="1">
    <fb>6445.5734171620397</fb>
    <v>24</v>
  </rv>
  <rv s="1">
    <fb>2.8879999999999999</fb>
    <v>25</v>
  </rv>
  <rv s="1">
    <fb>6.4620355411954791E-5</fb>
    <v>23</v>
  </rv>
  <rv s="1">
    <fb>99.963168651852996</fb>
    <v>28</v>
  </rv>
  <rv s="1">
    <fb>76983094928.4785</fb>
    <v>30</v>
  </rv>
  <rv s="1">
    <fb>1.0339206000000001</fb>
    <v>23</v>
  </rv>
  <rv s="1">
    <fb>0.38036209999999998</fb>
    <v>23</v>
  </rv>
  <rv s="2">
    <v>45</v>
    <v>21</v>
    <v>303</v>
    <v>7</v>
    <v>0</v>
    <v>Image of Oman</v>
  </rv>
  <rv s="1">
    <fb>9.8000000000000007</fb>
    <v>28</v>
  </rv>
  <rv s="0">
    <v>805306368</v>
    <v>Haitham bin Tariq (Sultan)</v>
    <v>4f5b3bed-c30a-409f-c9c8-4d18c5b69aee</v>
    <v>en-US</v>
    <v>Generic</v>
  </rv>
  <rv s="3">
    <v>157</v>
  </rv>
  <rv s="4">
    <v>https://www.bing.com/search?q=oman&amp;form=skydnc</v>
    <v>Learn more on Bing</v>
  </rv>
  <rv s="1">
    <fb>77.632999999999996</fb>
    <v>28</v>
  </rv>
  <rv s="1">
    <fb>17119480000</fb>
    <v>30</v>
  </rv>
  <rv s="1">
    <fb>4.33</fb>
    <v>29</v>
  </rv>
  <rv s="1">
    <fb>6.3663297800000004E-2</fb>
    <v>23</v>
  </rv>
  <rv s="1">
    <fb>2.0030999999999999</fb>
    <v>25</v>
  </rv>
  <rv s="1">
    <fb>4576298</fb>
    <v>24</v>
  </rv>
  <rv s="1">
    <fb>0.72369003295898393</fb>
    <v>23</v>
  </rv>
  <rv s="0">
    <v>536870912</v>
    <v>Ad Dakhiliyah Governorate</v>
    <v>507aca11-2bcf-7637-0d56-a19fddc08b60</v>
    <v>en-US</v>
    <v>Map</v>
  </rv>
  <rv s="0">
    <v>536870912</v>
    <v>Al Dhahirah Governorate</v>
    <v>a981bed9-9e09-b441-6ed1-45b40fd2c43b</v>
    <v>en-US</v>
    <v>Map</v>
  </rv>
  <rv s="0">
    <v>536870912</v>
    <v>Al Batinah North Governorate</v>
    <v>c3841398-bbf3-c711-4598-d86e986af0d8</v>
    <v>en-US</v>
    <v>Map</v>
  </rv>
  <rv s="0">
    <v>536870912</v>
    <v>Al Batinah South Governorate</v>
    <v>daa3b674-1912-4b3e-f69c-de4f0cd993cd</v>
    <v>en-US</v>
    <v>Map</v>
  </rv>
  <rv s="0">
    <v>536870912</v>
    <v>Al Buraimi Governorate</v>
    <v>134b6720-8e35-94fa-1147-7c4a8204beba</v>
    <v>en-US</v>
    <v>Map</v>
  </rv>
  <rv s="0">
    <v>536870912</v>
    <v>Al Wusta Governorate</v>
    <v>89c825f1-a648-e985-ffc1-79b78cd83d1f</v>
    <v>en-US</v>
    <v>Map</v>
  </rv>
  <rv s="0">
    <v>536870912</v>
    <v>Ash Sharqiyah North Governorate</v>
    <v>26562e12-b4c9-6003-fee2-a918264dfdd4</v>
    <v>en-US</v>
    <v>Map</v>
  </rv>
  <rv s="0">
    <v>536870912</v>
    <v>Ash Sharqiyah South Governorate</v>
    <v>313d2755-e186-571e-c85f-b9d13b19e01b</v>
    <v>en-US</v>
    <v>Map</v>
  </rv>
  <rv s="0">
    <v>536870912</v>
    <v>Dhofar Governorate</v>
    <v>ea26f1ab-d429-67da-185a-a1a2406ab507</v>
    <v>en-US</v>
    <v>Map</v>
  </rv>
  <rv s="0">
    <v>536870912</v>
    <v>Muscat Governorate</v>
    <v>475dad8b-c55b-0f3f-8c26-cdcd1678c422</v>
    <v>en-US</v>
    <v>Map</v>
  </rv>
  <rv s="0">
    <v>536870912</v>
    <v>Musandam Governorate</v>
    <v>93ebe90c-9d4c-44bf-3df0-0fad831f3acd</v>
    <v>en-US</v>
    <v>Map</v>
  </rv>
  <rv s="3">
    <v>158</v>
  </rv>
  <rv s="1">
    <fb>2.5237216657880902E-2</fb>
    <v>23</v>
  </rv>
  <rv s="1">
    <fb>0.27399999999999997</fb>
    <v>23</v>
  </rv>
  <rv s="1">
    <fb>2.6710000038147001E-2</fb>
    <v>31</v>
  </rv>
  <rv s="1">
    <fb>4250777</fb>
    <v>24</v>
  </rv>
  <rv s="13">
    <v>#VALUE!</v>
    <v>en-US</v>
    <v>80c2f3b5-3d4f-9573-2b4d-e73c7d67832b</v>
    <v>536870912</v>
    <v>1</v>
    <v>306</v>
    <v>220</v>
    <v>Oman</v>
    <v>19</v>
    <v>20</v>
    <v>Map</v>
    <v>21</v>
    <v>307</v>
    <v>OM</v>
    <v>2634</v>
    <v>2635</v>
    <v>2636</v>
    <v>2637</v>
    <v>2638</v>
    <v>2639</v>
    <v>2640</v>
    <v>2641</v>
    <v>2642</v>
    <v>OMR</v>
    <v>Oman, officially the Sultanate of Oman, is a country on the southeastern coast of the Arabian Peninsula in West Asia. It shares land borders with Saudi Arabia, the United Arab Emirates, and Yemen. The capital and largest city is Muscat. Oman has ...</v>
    <v>2643</v>
    <v>2644</v>
    <v>2645</v>
    <v>2646</v>
    <v>1753</v>
    <v>2647</v>
    <v>2648</v>
    <v>2649</v>
    <v>2650</v>
    <v>2651</v>
    <v>2639</v>
    <v>2653</v>
    <v>2654</v>
    <v>2655</v>
    <v>2656</v>
    <v>995</v>
    <v>2657</v>
    <v>Oman</v>
    <v>As-Salam as-Sultani</v>
    <v>642</v>
    <v>سلطنة عُمان</v>
    <v>2658</v>
    <v>2659</v>
    <v>2660</v>
    <v>2661</v>
    <v>2673</v>
    <v>2674</v>
    <v>660</v>
    <v>2675</v>
    <v>2676</v>
    <v>Oman</v>
    <v>2677</v>
    <v>mdp/vdpid/164</v>
  </rv>
  <rv s="0">
    <v>536870912</v>
    <v>Philippines</v>
    <v>fe47e182-43d6-4546-8bee-86609d6dd805</v>
    <v>en-US</v>
    <v>Map</v>
  </rv>
  <rv s="1">
    <fb>0.41721165777911901</fb>
    <v>23</v>
  </rv>
  <rv s="1">
    <fb>343448</fb>
    <v>24</v>
  </rv>
  <rv s="1">
    <fb>153000</fb>
    <v>24</v>
  </rv>
  <rv s="1">
    <fb>20.545999999999999</fb>
    <v>25</v>
  </rv>
  <rv s="1">
    <fb>63</fb>
    <v>26</v>
  </rv>
  <rv s="0">
    <v>536870912</v>
    <v>Manila</v>
    <v>33b0f709-fe63-e51f-6893-aa4d29b074e5</v>
    <v>en-US</v>
    <v>Map</v>
  </rv>
  <rv s="1">
    <fb>122287.11599999999</fb>
    <v>24</v>
  </rv>
  <rv s="1">
    <fb>129.61325724947901</fb>
    <v>27</v>
  </rv>
  <rv s="1">
    <fb>2.4802785871650902E-2</fb>
    <v>23</v>
  </rv>
  <rv s="1">
    <fb>696.34678005973694</fb>
    <v>24</v>
  </rv>
  <rv s="1">
    <fb>2.5760000000000001</fb>
    <v>25</v>
  </rv>
  <rv s="1">
    <fb>0.27769393299124701</fb>
    <v>23</v>
  </rv>
  <rv s="1">
    <fb>62.434896292186799</fb>
    <v>28</v>
  </rv>
  <rv s="1">
    <fb>0.86</fb>
    <v>29</v>
  </rv>
  <rv s="1">
    <fb>376795508679.67603</fb>
    <v>30</v>
  </rv>
  <rv s="1">
    <fb>1.0750976999999999</fb>
    <v>23</v>
  </rv>
  <rv s="1">
    <fb>0.35475459999999998</fb>
    <v>23</v>
  </rv>
  <rv s="2">
    <v>46</v>
    <v>21</v>
    <v>309</v>
    <v>7</v>
    <v>0</v>
    <v>Image of Philippines</v>
  </rv>
  <rv s="1">
    <fb>22.5</fb>
    <v>28</v>
  </rv>
  <rv s="0">
    <v>536870912</v>
    <v>Quezon City</v>
    <v>5e001b49-2fd0-4f45-a43f-6c8cdf9ee04c</v>
    <v>en-US</v>
    <v>Map</v>
  </rv>
  <rv s="0">
    <v>805306368</v>
    <v>Bongbong Marcos (President)</v>
    <v>f7c45c07-8e0a-4068-b1e9-b2253baca0e4</v>
    <v>en-US</v>
    <v>Generic</v>
  </rv>
  <rv s="0">
    <v>805306368</v>
    <v>Sara Duterte (Vice president)</v>
    <v>0cce571a-fcbe-deed-21b5-93ccb00a9659</v>
    <v>en-US</v>
    <v>Generic</v>
  </rv>
  <rv s="0">
    <v>805306368</v>
    <v>Martin Romualdez (Speaker)</v>
    <v>3897d44f-0f8c-3aa3-1122-6253bf831d7f</v>
    <v>en-US</v>
    <v>Generic</v>
  </rv>
  <rv s="0">
    <v>805306368</v>
    <v>Alexander Gesmundo (Chief justice)</v>
    <v>0c0b44c1-58c1-0d6f-bc59-db94bbe6aba7</v>
    <v>en-US</v>
    <v>Generic</v>
  </rv>
  <rv s="3">
    <v>159</v>
  </rv>
  <rv s="4">
    <v>https://www.bing.com/search?q=philippines&amp;form=skydnc</v>
    <v>Learn more on Bing</v>
  </rv>
  <rv s="1">
    <fb>71.094999999999999</fb>
    <v>28</v>
  </rv>
  <rv s="1">
    <fb>275302190000</fb>
    <v>30</v>
  </rv>
  <rv s="1">
    <fb>121</fb>
    <v>28</v>
  </rv>
  <rv s="1">
    <fb>1.1200000000000001</fb>
    <v>29</v>
  </rv>
  <rv s="3">
    <v>160</v>
  </rv>
  <rv s="1">
    <fb>0.53544594130000001</fb>
    <v>23</v>
  </rv>
  <rv s="1">
    <fb>0.60040000000000004</fb>
    <v>25</v>
  </rv>
  <rv s="1">
    <fb>115559009</fb>
    <v>24</v>
  </rv>
  <rv s="1">
    <fb>0.20699999999999999</fb>
    <v>23</v>
  </rv>
  <rv s="1">
    <fb>0.34799999999999998</fb>
    <v>23</v>
  </rv>
  <rv s="1">
    <fb>0.50900000000000001</fb>
    <v>23</v>
  </rv>
  <rv s="1">
    <fb>5.7000000000000002E-2</fb>
    <v>23</v>
  </rv>
  <rv s="1">
    <fb>9.3000000000000013E-2</fb>
    <v>23</v>
  </rv>
  <rv s="1">
    <fb>0.13500000000000001</fb>
    <v>23</v>
  </rv>
  <rv s="1">
    <fb>0.59620998382568402</fb>
    <v>23</v>
  </rv>
  <rv s="0">
    <v>536870912</v>
    <v>Metro Manila</v>
    <v>e5a6d40a-2913-d8a4-ff60-8a8e01d06a21</v>
    <v>en-US</v>
    <v>Map</v>
  </rv>
  <rv s="3">
    <v>161</v>
  </rv>
  <rv s="1">
    <fb>0.14047533279066099</fb>
    <v>23</v>
  </rv>
  <rv s="3">
    <v>162</v>
  </rv>
  <rv s="1">
    <fb>0.43099999999999999</fb>
    <v>23</v>
  </rv>
  <rv s="1">
    <fb>2.1500000953674298E-2</fb>
    <v>31</v>
  </rv>
  <rv s="1">
    <fb>50975903</fb>
    <v>24</v>
  </rv>
  <rv s="7">
    <v>#VALUE!</v>
    <v>en-US</v>
    <v>fe47e182-43d6-4546-8bee-86609d6dd805</v>
    <v>536870912</v>
    <v>1</v>
    <v>312</v>
    <v>49</v>
    <v>Philippines</v>
    <v>19</v>
    <v>20</v>
    <v>Map</v>
    <v>21</v>
    <v>313</v>
    <v>PH</v>
    <v>2680</v>
    <v>2681</v>
    <v>2682</v>
    <v>2683</v>
    <v>2684</v>
    <v>2685</v>
    <v>2686</v>
    <v>2687</v>
    <v>2688</v>
    <v>PHP</v>
    <v>The Philippines, officially the Republic of the Philippines, is an archipelagic country in Southeast Asia. In the western Pacific Ocean, it consists of 7,641 islands, with a total area of roughly 300,000 square kilometers, which are broadly ...</v>
    <v>2689</v>
    <v>2690</v>
    <v>2691</v>
    <v>2692</v>
    <v>2693</v>
    <v>2694</v>
    <v>2695</v>
    <v>2696</v>
    <v>2697</v>
    <v>2698</v>
    <v>2699</v>
    <v>2704</v>
    <v>2705</v>
    <v>2706</v>
    <v>2707</v>
    <v>2708</v>
    <v>2709</v>
    <v>Philippines</v>
    <v>Lupang Hinirang</v>
    <v>2710</v>
    <v>Republic of the Philippines</v>
    <v>2711</v>
    <v>2712</v>
    <v>2713</v>
    <v>2714</v>
    <v>2715</v>
    <v>2716</v>
    <v>648</v>
    <v>2717</v>
    <v>2718</v>
    <v>2719</v>
    <v>2720</v>
    <v>2722</v>
    <v>2723</v>
    <v>2724</v>
    <v>2725</v>
    <v>2726</v>
    <v>Philippines</v>
    <v>2727</v>
    <v>mdp/vdpid/201</v>
  </rv>
  <rv s="0">
    <v>536870912</v>
    <v>Slovakia</v>
    <v>edb4720a-f85f-2ef3-4669-e9de895513b0</v>
    <v>en-US</v>
    <v>Map</v>
  </rv>
  <rv s="1">
    <fb>0.39226289517470903</fb>
    <v>23</v>
  </rv>
  <rv s="1">
    <fb>49035</fb>
    <v>24</v>
  </rv>
  <rv s="1">
    <fb>16000</fb>
    <v>24</v>
  </rv>
  <rv s="1">
    <fb>421</fb>
    <v>26</v>
  </rv>
  <rv s="0">
    <v>536870912</v>
    <v>Bratislava</v>
    <v>58b70fde-dfcf-1beb-05ed-c5baeec68486</v>
    <v>en-US</v>
    <v>Map</v>
  </rv>
  <rv s="1">
    <fb>32423.614000000001</fb>
    <v>24</v>
  </rv>
  <rv s="1">
    <fb>115.338987748767</fb>
    <v>27</v>
  </rv>
  <rv s="1">
    <fb>2.6645613342544297E-2</fb>
    <v>23</v>
  </rv>
  <rv s="1">
    <fb>5137.0738351939799</fb>
    <v>24</v>
  </rv>
  <rv s="1">
    <fb>0.40353576355488302</fb>
    <v>23</v>
  </rv>
  <rv s="1">
    <fb>64.091495098880202</fb>
    <v>28</v>
  </rv>
  <rv s="1">
    <fb>1.32</fb>
    <v>29</v>
  </rv>
  <rv s="1">
    <fb>105422304975.576</fb>
    <v>30</v>
  </rv>
  <rv s="1">
    <fb>0.98732050000000005</fb>
    <v>23</v>
  </rv>
  <rv s="1">
    <fb>0.46634390000000003</fb>
    <v>23</v>
  </rv>
  <rv s="2">
    <v>47</v>
    <v>21</v>
    <v>315</v>
    <v>7</v>
    <v>0</v>
    <v>Image of Slovakia</v>
  </rv>
  <rv s="1">
    <fb>4.5999999999999996</fb>
    <v>28</v>
  </rv>
  <rv s="0">
    <v>805306368</v>
    <v>Peter Pellegrini (President)</v>
    <v>f629decd-819c-5335-3056-a303e967b3ef</v>
    <v>en-US</v>
    <v>Generic</v>
  </rv>
  <rv s="0">
    <v>805306368</v>
    <v>Robert Fico (Prime minister)</v>
    <v>8e083165-c1e0-fe2d-8b3f-c60ab5f7ccbc</v>
    <v>en-US</v>
    <v>Generic</v>
  </rv>
  <rv s="3">
    <v>163</v>
  </rv>
  <rv s="4">
    <v>https://www.bing.com/search?q=slovakia&amp;form=skydnc</v>
    <v>Learn more on Bing</v>
  </rv>
  <rv s="1">
    <fb>77.165853658536605</fb>
    <v>28</v>
  </rv>
  <rv s="1">
    <fb>4801320000</fb>
    <v>30</v>
  </rv>
  <rv s="1">
    <fb>3.11</fb>
    <v>29</v>
  </rv>
  <rv s="3">
    <v>164</v>
  </rv>
  <rv s="1">
    <fb>0.18443573520000001</fb>
    <v>23</v>
  </rv>
  <rv s="1">
    <fb>3.4156</fb>
    <v>25</v>
  </rv>
  <rv s="1">
    <fb>5431752</fb>
    <v>24</v>
  </rv>
  <rv s="1">
    <fb>0.19899999999999998</fb>
    <v>23</v>
  </rv>
  <rv s="1">
    <fb>0.34</fb>
    <v>23</v>
  </rv>
  <rv s="1">
    <fb>0.151</fb>
    <v>23</v>
  </rv>
  <rv s="1">
    <fb>0.19</fb>
    <v>23</v>
  </rv>
  <rv s="1">
    <fb>0.59541000366210906</fb>
    <v>23</v>
  </rv>
  <rv s="0">
    <v>536870912</v>
    <v>Bratislava Region</v>
    <v>e637bf19-eeaa-4459-9caf-f56123dbf175</v>
    <v>en-US</v>
    <v>Map</v>
  </rv>
  <rv s="0">
    <v>536870912</v>
    <v>Trnava Region</v>
    <v>4f2bb7cb-6583-4c39-9bf0-d4e3bb63dc18</v>
    <v>en-US</v>
    <v>Map</v>
  </rv>
  <rv s="0">
    <v>536870912</v>
    <v>Nitra Region</v>
    <v>d1ead58e-466d-468e-a927-7b14d511bee9</v>
    <v>en-US</v>
    <v>Map</v>
  </rv>
  <rv s="0">
    <v>536870912</v>
    <v>Trenčín Region</v>
    <v>20297534-639a-464f-90d3-81da4026bd2b</v>
    <v>en-US</v>
    <v>Map</v>
  </rv>
  <rv s="0">
    <v>536870912</v>
    <v>Žilina Region</v>
    <v>712f0aa7-5c71-4ca0-b231-743ce5252eb2</v>
    <v>en-US</v>
    <v>Map</v>
  </rv>
  <rv s="0">
    <v>536870912</v>
    <v>Banská Bystrica Region</v>
    <v>2e442f08-059f-48a2-8f6e-cbe382c50935</v>
    <v>en-US</v>
    <v>Map</v>
  </rv>
  <rv s="0">
    <v>536870912</v>
    <v>Košice Region</v>
    <v>d93306fe-d07e-40fc-876e-e0ebf15d5b24</v>
    <v>en-US</v>
    <v>Map</v>
  </rv>
  <rv s="0">
    <v>536870912</v>
    <v>Prešov Region</v>
    <v>9ed1d64f-c597-423c-8a57-6c255167c0ef</v>
    <v>en-US</v>
    <v>Map</v>
  </rv>
  <rv s="3">
    <v>165</v>
  </rv>
  <rv s="1">
    <fb>0.18701973520562698</fb>
    <v>23</v>
  </rv>
  <rv s="1">
    <fb>5.56099987030029E-2</fb>
    <v>31</v>
  </rv>
  <rv s="1">
    <fb>2930419</fb>
    <v>24</v>
  </rv>
  <rv s="7">
    <v>#VALUE!</v>
    <v>en-US</v>
    <v>edb4720a-f85f-2ef3-4669-e9de895513b0</v>
    <v>536870912</v>
    <v>1</v>
    <v>318</v>
    <v>49</v>
    <v>Slovakia</v>
    <v>19</v>
    <v>20</v>
    <v>Map</v>
    <v>21</v>
    <v>319</v>
    <v>SK</v>
    <v>2730</v>
    <v>2731</v>
    <v>2732</v>
    <v>107</v>
    <v>2733</v>
    <v>2734</v>
    <v>2735</v>
    <v>2736</v>
    <v>2737</v>
    <v>EUR</v>
    <v>Slovakia, officially the Slovak Republic, is a landlocked country in Central Europe. It is bordered by Poland to the north, Ukraine to the east, Hungary to the south, Austria to the west, and the Czech Republic to the northwest. Slovakia's ...</v>
    <v>2738</v>
    <v>286</v>
    <v>2739</v>
    <v>2740</v>
    <v>2741</v>
    <v>2742</v>
    <v>2743</v>
    <v>2744</v>
    <v>2745</v>
    <v>2746</v>
    <v>2734</v>
    <v>2749</v>
    <v>2750</v>
    <v>2751</v>
    <v>2752</v>
    <v>241</v>
    <v>2753</v>
    <v>Slovakia</v>
    <v>Nad Tatrou sa blýska</v>
    <v>2754</v>
    <v>Slovenská republika</v>
    <v>2755</v>
    <v>2756</v>
    <v>2757</v>
    <v>939</v>
    <v>2758</v>
    <v>2759</v>
    <v>189</v>
    <v>433</v>
    <v>2760</v>
    <v>2761</v>
    <v>2762</v>
    <v>2771</v>
    <v>2772</v>
    <v>149</v>
    <v>2311</v>
    <v>2773</v>
    <v>Slovakia</v>
    <v>2774</v>
    <v>mdp/vdpid/143</v>
  </rv>
  <rv s="0">
    <v>536870912</v>
    <v>Slovenia</v>
    <v>4982784a-4967-52d1-c08e-ffd0f091566e</v>
    <v>en-US</v>
    <v>Map</v>
  </rv>
  <rv s="1">
    <fb>0.30656339759590101</fb>
    <v>23</v>
  </rv>
  <rv s="1">
    <fb>20271</fb>
    <v>24</v>
  </rv>
  <rv s="1">
    <fb>7000</fb>
    <v>24</v>
  </rv>
  <rv s="1">
    <fb>9.4</fb>
    <v>25</v>
  </rv>
  <rv s="1">
    <fb>386</fb>
    <v>26</v>
  </rv>
  <rv s="0">
    <v>536870912</v>
    <v>Ljubljana</v>
    <v>692acddf-5ab9-3bdd-6312-19b898edc3c2</v>
    <v>en-US</v>
    <v>Map</v>
  </rv>
  <rv s="1">
    <fb>12632.815000000001</fb>
    <v>24</v>
  </rv>
  <rv s="1">
    <fb>111.051074912815</fb>
    <v>27</v>
  </rv>
  <rv s="1">
    <fb>1.6305226075433801E-2</fb>
    <v>23</v>
  </rv>
  <rv s="1">
    <fb>6727.9993016421104</fb>
    <v>24</v>
  </rv>
  <rv s="1">
    <fb>0.61970011986429907</fb>
    <v>23</v>
  </rv>
  <rv s="1">
    <fb>61.114199486891998</fb>
    <v>28</v>
  </rv>
  <rv s="1">
    <fb>53742159516.927803</fb>
    <v>30</v>
  </rv>
  <rv s="1">
    <fb>1.0039673999999998</fb>
    <v>23</v>
  </rv>
  <rv s="1">
    <fb>0.78588999999999998</fb>
    <v>23</v>
  </rv>
  <rv s="2">
    <v>48</v>
    <v>21</v>
    <v>321</v>
    <v>7</v>
    <v>0</v>
    <v>Image of Slovenia</v>
  </rv>
  <rv s="1">
    <fb>1.7</fb>
    <v>28</v>
  </rv>
  <rv s="0">
    <v>805306368</v>
    <v>Nataša Pirc Musar (President)</v>
    <v>d6e983fd-ed88-47fa-3eaf-3d59eb5d7466</v>
    <v>en-US</v>
    <v>Generic</v>
  </rv>
  <rv s="0">
    <v>805306368</v>
    <v>Robert Golob (Prime minister)</v>
    <v>520708e8-d129-bc6f-c374-2d90c03e2703</v>
    <v>en-US</v>
    <v>Generic</v>
  </rv>
  <rv s="3">
    <v>166</v>
  </rv>
  <rv s="4">
    <v>https://www.bing.com/search?q=slovenia&amp;form=skydnc</v>
    <v>Learn more on Bing</v>
  </rv>
  <rv s="1">
    <fb>81.0292682926829</fb>
    <v>28</v>
  </rv>
  <rv s="1">
    <fb>7923300000</fb>
    <v>30</v>
  </rv>
  <rv s="1">
    <fb>5.25</fb>
    <v>29</v>
  </rv>
  <rv s="3">
    <v>167</v>
  </rv>
  <rv s="1">
    <fb>0.125241191</fb>
    <v>23</v>
  </rv>
  <rv s="1">
    <fb>3.0861000000000001</fb>
    <v>25</v>
  </rv>
  <rv s="1">
    <fb>2108732</fb>
    <v>24</v>
  </rv>
  <rv s="1">
    <fb>0.34399999999999997</fb>
    <v>23</v>
  </rv>
  <rv s="1">
    <fb>4.0999999999999995E-2</fb>
    <v>23</v>
  </rv>
  <rv s="1">
    <fb>0.1</fb>
    <v>23</v>
  </rv>
  <rv s="1">
    <fb>0.183</fb>
    <v>23</v>
  </rv>
  <rv s="1">
    <fb>0.58361000061035195</fb>
    <v>23</v>
  </rv>
  <rv s="0">
    <v>536870912</v>
    <v>Municipality of Ajdovščina</v>
    <v>e8ff9634-75bc-4bdf-b721-48a5c99cb8e7</v>
    <v>en-US</v>
    <v>Map</v>
  </rv>
  <rv s="0">
    <v>536870912</v>
    <v>Municipality of Beltinci</v>
    <v>9bef4396-7834-4e89-8a71-3735c39c837c</v>
    <v>en-US</v>
    <v>Map</v>
  </rv>
  <rv s="0">
    <v>536870912</v>
    <v>Municipality of Bled</v>
    <v>d22f33ac-dfad-42d4-96a3-6c14611c338e</v>
    <v>en-US</v>
    <v>Map</v>
  </rv>
  <rv s="0">
    <v>536870912</v>
    <v>Municipality of Bohinj</v>
    <v>70a7ae97-dd74-45bf-ad1e-f34e0c54d3da</v>
    <v>en-US</v>
    <v>Map</v>
  </rv>
  <rv s="0">
    <v>536870912</v>
    <v>Municipality of Bovec</v>
    <v>3dbad65b-0a46-b2fe-4229-cd346b82cfe8</v>
    <v>en-US</v>
    <v>Map</v>
  </rv>
  <rv s="0">
    <v>536870912</v>
    <v>Municipality of Brda</v>
    <v>8706e65c-319b-4d94-4a64-e8a1f09ca2fa</v>
    <v>en-US</v>
    <v>Map</v>
  </rv>
  <rv s="0">
    <v>536870912</v>
    <v>Municipality of Brezovica</v>
    <v>4b143cea-bac0-dee4-b861-8e14139e781e</v>
    <v>en-US</v>
    <v>Map</v>
  </rv>
  <rv s="0">
    <v>536870912</v>
    <v>Municipality of Brežice</v>
    <v>8535b92e-e877-460a-af8f-6671983c8c81</v>
    <v>en-US</v>
    <v>Map</v>
  </rv>
  <rv s="0">
    <v>536870912</v>
    <v>Urban Municipality of Celje</v>
    <v>5448cb43-700f-4546-8569-ad374b1c670b</v>
    <v>en-US</v>
    <v>Map</v>
  </rv>
  <rv s="0">
    <v>536870912</v>
    <v>Municipality of Črenšovci</v>
    <v>5daa3032-e789-47e1-ab7c-d1d07e94ebc3</v>
    <v>en-US</v>
    <v>Map</v>
  </rv>
  <rv s="0">
    <v>536870912</v>
    <v>Municipality of Destrnik</v>
    <v>872cd5ee-f057-44f0-897a-1fa370dc1d57</v>
    <v>en-US</v>
    <v>Map</v>
  </rv>
  <rv s="0">
    <v>536870912</v>
    <v>Municipality of Divača</v>
    <v>cc9661a9-2ecf-4c19-9afd-afafee80f680</v>
    <v>en-US</v>
    <v>Map</v>
  </rv>
  <rv s="0">
    <v>536870912</v>
    <v>Municipality of Dobrepolje</v>
    <v>9445b929-d2c6-6874-ec87-29f93f7564dc</v>
    <v>en-US</v>
    <v>Map</v>
  </rv>
  <rv s="0">
    <v>536870912</v>
    <v>Municipality of Dobrova–Polhov Gradec</v>
    <v>a41dfdc8-e1bd-4d23-a960-8e5a1d077f02</v>
    <v>en-US</v>
    <v>Map</v>
  </rv>
  <rv s="0">
    <v>536870912</v>
    <v>Municipality of Dol pri Ljubljani</v>
    <v>477a8d0d-8575-4212-be19-783c6ad90b05</v>
    <v>en-US</v>
    <v>Map</v>
  </rv>
  <rv s="0">
    <v>536870912</v>
    <v>Municipality of Duplek</v>
    <v>ce314c0f-8d0c-2ef8-d81d-f76a543937ff</v>
    <v>en-US</v>
    <v>Map</v>
  </rv>
  <rv s="0">
    <v>536870912</v>
    <v>Municipality of Gorenja Vas–Poljane</v>
    <v>82a5c332-c591-1246-be55-faf20094676e</v>
    <v>en-US</v>
    <v>Map</v>
  </rv>
  <rv s="0">
    <v>536870912</v>
    <v>Municipality of Gorišnica</v>
    <v>778dee11-22c3-cab7-0ece-21d7c8d8c0b5</v>
    <v>en-US</v>
    <v>Map</v>
  </rv>
  <rv s="0">
    <v>536870912</v>
    <v>Municipality of Gornji Grad</v>
    <v>d38afdb1-5bd4-4ab1-8d8f-fef8042cb7b1</v>
    <v>en-US</v>
    <v>Map</v>
  </rv>
  <rv s="0">
    <v>536870912</v>
    <v>Municipality of Gornji Petrovci</v>
    <v>7234f13b-e596-4f77-b637-9fbdf41fa328</v>
    <v>en-US</v>
    <v>Map</v>
  </rv>
  <rv s="0">
    <v>536870912</v>
    <v>Municipality of Grosuplje</v>
    <v>24c6acfb-3390-4af4-982d-6b58e1fe3afe</v>
    <v>en-US</v>
    <v>Map</v>
  </rv>
  <rv s="0">
    <v>536870912</v>
    <v>Municipality of Hrastnik</v>
    <v>94e901c0-a700-44c1-8134-b4212b6f6967</v>
    <v>en-US</v>
    <v>Map</v>
  </rv>
  <rv s="0">
    <v>536870912</v>
    <v>Municipality of Hrpelje-Kozina</v>
    <v>829ee96f-2640-1af6-c541-7be0ed0c63ef</v>
    <v>en-US</v>
    <v>Map</v>
  </rv>
  <rv s="0">
    <v>536870912</v>
    <v>Municipality of Ig</v>
    <v>f670f221-cd60-a73f-d01a-d77448677c41</v>
    <v>en-US</v>
    <v>Map</v>
  </rv>
  <rv s="0">
    <v>536870912</v>
    <v>Municipality of Ilirska Bistrica</v>
    <v>0012cd22-ec2f-44ff-a277-0a9209b17616</v>
    <v>en-US</v>
    <v>Map</v>
  </rv>
  <rv s="0">
    <v>536870912</v>
    <v>Municipality of Jesenice</v>
    <v>c4918381-5682-414f-bd5d-e1a6f7c3ebb6</v>
    <v>en-US</v>
    <v>Map</v>
  </rv>
  <rv s="0">
    <v>536870912</v>
    <v>Municipality of Kidričevo</v>
    <v>95d831e0-4a31-4e9b-9b80-c894da1ae7db</v>
    <v>en-US</v>
    <v>Map</v>
  </rv>
  <rv s="0">
    <v>536870912</v>
    <v>Municipality of Kobarid</v>
    <v>2a4cba2d-bf96-465f-9bb3-73b091cfc4bc</v>
    <v>en-US</v>
    <v>Map</v>
  </rv>
  <rv s="0">
    <v>536870912</v>
    <v>Municipality of Komen</v>
    <v>9df8677d-7209-b583-b423-55b3d8997b6b</v>
    <v>en-US</v>
    <v>Map</v>
  </rv>
  <rv s="0">
    <v>536870912</v>
    <v>Urban Municipality of Koper</v>
    <v>d3de7f6d-7925-e2c1-7187-80b51ad55eb9</v>
    <v>en-US</v>
    <v>Map</v>
  </rv>
  <rv s="0">
    <v>536870912</v>
    <v>Urban Municipality of Kranj</v>
    <v>d7eafa53-5595-f433-f879-e6844c650c86</v>
    <v>en-US</v>
    <v>Map</v>
  </rv>
  <rv s="0">
    <v>536870912</v>
    <v>Municipality of Kranjska Gora</v>
    <v>d92d5871-12c7-4959-9a58-8018c2c67df3</v>
    <v>en-US</v>
    <v>Map</v>
  </rv>
  <rv s="0">
    <v>536870912</v>
    <v>Municipality of Kungota</v>
    <v>44545c8a-ea6c-90bd-ed99-43b2f0014bb5</v>
    <v>en-US</v>
    <v>Map</v>
  </rv>
  <rv s="0">
    <v>536870912</v>
    <v>Municipality of Kuzma</v>
    <v>686415d3-270c-4976-9708-599cdcd35299</v>
    <v>en-US</v>
    <v>Map</v>
  </rv>
  <rv s="0">
    <v>536870912</v>
    <v>Municipality of Laško</v>
    <v>301bdb97-f6e0-c1dd-2e76-b21ceccd57ea</v>
    <v>en-US</v>
    <v>Map</v>
  </rv>
  <rv s="0">
    <v>536870912</v>
    <v>Municipality of Lenart</v>
    <v>41fcd7f1-b493-476c-af12-2985c31a2f41</v>
    <v>en-US</v>
    <v>Map</v>
  </rv>
  <rv s="0">
    <v>536870912</v>
    <v>Municipality of Litija</v>
    <v>8643e662-1188-ecff-acca-47ee63a722f3</v>
    <v>en-US</v>
    <v>Map</v>
  </rv>
  <rv s="0">
    <v>536870912</v>
    <v>Municipality of Loška Dolina</v>
    <v>e485c452-386a-4b8e-949c-412a9d18d3c0</v>
    <v>en-US</v>
    <v>Map</v>
  </rv>
  <rv s="0">
    <v>536870912</v>
    <v>Municipality of Loški Potok</v>
    <v>6802b984-59c0-62c0-bb00-1b4331045a14</v>
    <v>en-US</v>
    <v>Map</v>
  </rv>
  <rv s="0">
    <v>536870912</v>
    <v>Municipality of Luče</v>
    <v>1b6b2f19-5954-def0-cae4-97ca90fe52a0</v>
    <v>en-US</v>
    <v>Map</v>
  </rv>
  <rv s="0">
    <v>536870912</v>
    <v>Municipality of Lukovica</v>
    <v>df2c2492-744a-2180-0a62-4d20ab7fc703</v>
    <v>en-US</v>
    <v>Map</v>
  </rv>
  <rv s="0">
    <v>536870912</v>
    <v>Municipality of Majšperk</v>
    <v>172c3fc2-3a5d-4a26-9af6-924b93061fb0</v>
    <v>en-US</v>
    <v>Map</v>
  </rv>
  <rv s="0">
    <v>536870912</v>
    <v>Municipality of Mengeš</v>
    <v>b4ae743d-2364-4b6f-8f50-251ec0cde413</v>
    <v>en-US</v>
    <v>Map</v>
  </rv>
  <rv s="0">
    <v>536870912</v>
    <v>Municipality of Miren-Kostanjevica</v>
    <v>40ef47ea-0319-49a2-8509-7181df2880a0</v>
    <v>en-US</v>
    <v>Map</v>
  </rv>
  <rv s="0">
    <v>536870912</v>
    <v>Municipality of Moravske Toplice</v>
    <v>afcb8131-48c0-4412-c5f1-f7bcad8ac609</v>
    <v>en-US</v>
    <v>Map</v>
  </rv>
  <rv s="0">
    <v>536870912</v>
    <v>Urban Municipality of Murska Sobota</v>
    <v>05e2b813-5069-8cbe-6653-24791383acad</v>
    <v>en-US</v>
    <v>Map</v>
  </rv>
  <rv s="0">
    <v>536870912</v>
    <v>Municipality of Muta</v>
    <v>f8077c81-8f3d-54b8-6076-fb947d0c5778</v>
    <v>en-US</v>
    <v>Map</v>
  </rv>
  <rv s="0">
    <v>536870912</v>
    <v>Municipality of Naklo</v>
    <v>11380975-60b5-4966-fbe3-9a3250b3a68b</v>
    <v>en-US</v>
    <v>Map</v>
  </rv>
  <rv s="0">
    <v>536870912</v>
    <v>Municipality of Nazarje</v>
    <v>8bb06049-922f-44f3-8006-9fe6bfb22cf3</v>
    <v>en-US</v>
    <v>Map</v>
  </rv>
  <rv s="0">
    <v>536870912</v>
    <v>Urban Municipality of Novo Mesto</v>
    <v>ecb68727-78e6-82f8-03d8-2bd74d3216bd</v>
    <v>en-US</v>
    <v>Map</v>
  </rv>
  <rv s="0">
    <v>536870912</v>
    <v>Municipality of Ormož</v>
    <v>3c23e56e-c6fc-8c60-e735-693ef913c10d</v>
    <v>en-US</v>
    <v>Map</v>
  </rv>
  <rv s="0">
    <v>536870912</v>
    <v>Municipality of Osilnica</v>
    <v>ff1963f2-c9be-08fb-02f6-1b8d2b2c3036</v>
    <v>en-US</v>
    <v>Map</v>
  </rv>
  <rv s="0">
    <v>536870912</v>
    <v>Municipality of Pesnica</v>
    <v>12c6baa9-cdac-e528-61fd-44e3449331d0</v>
    <v>en-US</v>
    <v>Map</v>
  </rv>
  <rv s="0">
    <v>536870912</v>
    <v>Municipality of Pivka</v>
    <v>69d42788-fc69-40d4-af00-15bd96297795</v>
    <v>en-US</v>
    <v>Map</v>
  </rv>
  <rv s="0">
    <v>536870912</v>
    <v>Municipality of Postojna</v>
    <v>dd32dd11-8a80-4071-862f-8f4d834587ba</v>
    <v>en-US</v>
    <v>Map</v>
  </rv>
  <rv s="0">
    <v>536870912</v>
    <v>Municipality of Rače-Fram</v>
    <v>58cea260-cf6d-130e-955f-75446f99d042</v>
    <v>en-US</v>
    <v>Map</v>
  </rv>
  <rv s="0">
    <v>536870912</v>
    <v>Municipality of Radenci</v>
    <v>d24d6079-5c53-6f39-1610-f4262eed09bd</v>
    <v>en-US</v>
    <v>Map</v>
  </rv>
  <rv s="0">
    <v>536870912</v>
    <v>Municipality of Radlje ob Dravi</v>
    <v>faef4ce0-028b-1997-16c0-11374da11083</v>
    <v>en-US</v>
    <v>Map</v>
  </rv>
  <rv s="0">
    <v>536870912</v>
    <v>Municipality of Ribnica</v>
    <v>9df4ab22-5e42-1f7e-a74f-d1da8b718ea8</v>
    <v>en-US</v>
    <v>Map</v>
  </rv>
  <rv s="0">
    <v>536870912</v>
    <v>Municipality of Rogaška Slatina</v>
    <v>704d0b89-cc99-6d2e-afbd-85da1e3a309e</v>
    <v>en-US</v>
    <v>Map</v>
  </rv>
  <rv s="0">
    <v>536870912</v>
    <v>Municipality of Rogatec</v>
    <v>bc705953-b090-4299-84cb-1cc3e80d18c2</v>
    <v>en-US</v>
    <v>Map</v>
  </rv>
  <rv s="0">
    <v>536870912</v>
    <v>Municipality of Ruše</v>
    <v>fa881299-d55e-4b33-a067-7da80ca0ba11</v>
    <v>en-US</v>
    <v>Map</v>
  </rv>
  <rv s="0">
    <v>536870912</v>
    <v>Municipality of Semič</v>
    <v>db1f2f4a-80bb-ac15-e657-2433a69f8bf2</v>
    <v>en-US</v>
    <v>Map</v>
  </rv>
  <rv s="0">
    <v>536870912</v>
    <v>Municipality of Sevnica</v>
    <v>35e0a39f-7973-41d4-8057-b1414abaf87e</v>
    <v>en-US</v>
    <v>Map</v>
  </rv>
  <rv s="0">
    <v>536870912</v>
    <v>Municipality of Sežana</v>
    <v>8afe5878-39dc-438b-4114-ef612d14f40b</v>
    <v>en-US</v>
    <v>Map</v>
  </rv>
  <rv s="0">
    <v>536870912</v>
    <v>Urban Municipality of Slovenj Gradec</v>
    <v>309d93b6-7675-411c-b968-258e6b7d8b0f</v>
    <v>en-US</v>
    <v>Map</v>
  </rv>
  <rv s="0">
    <v>536870912</v>
    <v>Municipality of Šenčur</v>
    <v>ca24f4d6-78d3-cbdf-5cf1-524b2b4e960f</v>
    <v>en-US</v>
    <v>Map</v>
  </rv>
  <rv s="0">
    <v>536870912</v>
    <v>Municipality of Šentilj</v>
    <v>be951893-e5d9-40b5-882a-96da6ddcdd18</v>
    <v>en-US</v>
    <v>Map</v>
  </rv>
  <rv s="0">
    <v>536870912</v>
    <v>Municipality of Šentjur</v>
    <v>d1d1359a-ca60-4335-b889-9169c2f46fed</v>
    <v>en-US</v>
    <v>Map</v>
  </rv>
  <rv s="0">
    <v>536870912</v>
    <v>Municipality of Škocjan</v>
    <v>1d48bed2-934f-4331-bfa1-9139441ebe51</v>
    <v>en-US</v>
    <v>Map</v>
  </rv>
  <rv s="0">
    <v>536870912</v>
    <v>Municipality of Škofja Loka</v>
    <v>15e2d3a1-0921-48e4-9cba-ada833e53279</v>
    <v>en-US</v>
    <v>Map</v>
  </rv>
  <rv s="0">
    <v>536870912</v>
    <v>Municipality of Šoštanj</v>
    <v>087d824f-75aa-4050-96df-3a5dab14d8c7</v>
    <v>en-US</v>
    <v>Map</v>
  </rv>
  <rv s="0">
    <v>536870912</v>
    <v>Municipality of Trebnje</v>
    <v>2551f98c-fd81-46cd-9704-90d5157b8a7d</v>
    <v>en-US</v>
    <v>Map</v>
  </rv>
  <rv s="0">
    <v>536870912</v>
    <v>Municipality of Tržič</v>
    <v>b478781d-dd10-af6a-0efd-f8010ff3aefd</v>
    <v>en-US</v>
    <v>Map</v>
  </rv>
  <rv s="0">
    <v>536870912</v>
    <v>Municipality of Turnišče</v>
    <v>fd350329-24bd-4322-9855-1ae9bbd787d1</v>
    <v>en-US</v>
    <v>Map</v>
  </rv>
  <rv s="0">
    <v>536870912</v>
    <v>Municipality of Velike Lašče</v>
    <v>9f9bc323-2682-3f3c-66d9-9f811ced26f0</v>
    <v>en-US</v>
    <v>Map</v>
  </rv>
  <rv s="0">
    <v>536870912</v>
    <v>Municipality of Videm</v>
    <v>7d09ed20-8b8b-4203-7009-eb3fbae59451</v>
    <v>en-US</v>
    <v>Map</v>
  </rv>
  <rv s="0">
    <v>536870912</v>
    <v>Municipality of Vojnik</v>
    <v>811ebf57-dd97-492e-ac84-d14a067994ec</v>
    <v>en-US</v>
    <v>Map</v>
  </rv>
  <rv s="0">
    <v>536870912</v>
    <v>Municipality of Vrhnika</v>
    <v>38f8778f-7b02-4c8f-a186-99d42dc7ce83</v>
    <v>en-US</v>
    <v>Map</v>
  </rv>
  <rv s="0">
    <v>536870912</v>
    <v>Municipality of Vuzenica</v>
    <v>36d6761e-9889-2ccf-8be6-8df212dcd3d1</v>
    <v>en-US</v>
    <v>Map</v>
  </rv>
  <rv s="0">
    <v>536870912</v>
    <v>Municipality of Železniki</v>
    <v>b9f73d63-e80b-8fad-00e8-10df8b61f80c</v>
    <v>en-US</v>
    <v>Map</v>
  </rv>
  <rv s="0">
    <v>536870912</v>
    <v>Municipality of Žiri</v>
    <v>a5fe8a66-0871-b51c-52f6-fc56b709e4d3</v>
    <v>en-US</v>
    <v>Map</v>
  </rv>
  <rv s="0">
    <v>536870912</v>
    <v>Municipality of Bistrica ob Sotli</v>
    <v>34f5707e-443e-4c35-bf5f-8a6e014f3ade</v>
    <v>en-US</v>
    <v>Map</v>
  </rv>
  <rv s="0">
    <v>536870912</v>
    <v>Municipality of Bloke</v>
    <v>81844042-134b-ade4-b6af-19673540e55a</v>
    <v>en-US</v>
    <v>Map</v>
  </rv>
  <rv s="0">
    <v>536870912</v>
    <v>Municipality of Braslovče</v>
    <v>5c3cb026-5918-49e6-a366-62519b4f7fce</v>
    <v>en-US</v>
    <v>Map</v>
  </rv>
  <rv s="0">
    <v>536870912</v>
    <v>Municipality of Cankova</v>
    <v>c4cd8384-ca99-4519-88f7-0c8ea9d00655</v>
    <v>en-US</v>
    <v>Map</v>
  </rv>
  <rv s="0">
    <v>536870912</v>
    <v>Municipality of Dobje</v>
    <v>6248b25f-0560-eca6-7148-61c3c7eb5aa5</v>
    <v>en-US</v>
    <v>Map</v>
  </rv>
  <rv s="0">
    <v>536870912</v>
    <v>Municipality of Dobrna</v>
    <v>22bff8d4-8c8c-449f-b90f-b1b4470be361</v>
    <v>en-US</v>
    <v>Map</v>
  </rv>
  <rv s="0">
    <v>536870912</v>
    <v>Municipality of Dobrovnik</v>
    <v>3f50f1ce-1a62-4cb3-8d03-24472f0281e1</v>
    <v>en-US</v>
    <v>Map</v>
  </rv>
  <rv s="0">
    <v>536870912</v>
    <v>Municipality of Dolenjske Toplice</v>
    <v>830d8042-fb73-42b1-d215-2d72ef4a68ba</v>
    <v>en-US</v>
    <v>Map</v>
  </rv>
  <rv s="0">
    <v>536870912</v>
    <v>Municipality of Grad</v>
    <v>93d9eb01-47d2-631f-ba05-a9db08affa8b</v>
    <v>en-US</v>
    <v>Map</v>
  </rv>
  <rv s="0">
    <v>536870912</v>
    <v>Municipality of Hajdina</v>
    <v>a47a1372-d3fd-9c76-69dd-1f74f6d59feb</v>
    <v>en-US</v>
    <v>Map</v>
  </rv>
  <rv s="0">
    <v>536870912</v>
    <v>Municipality of Hoče-Slivnica</v>
    <v>7b5c4ad5-7d8e-bd65-1713-96ba30f890b9</v>
    <v>en-US</v>
    <v>Map</v>
  </rv>
  <rv s="0">
    <v>536870912</v>
    <v>Municipality of Hodoš</v>
    <v>36eafae6-24a1-48f2-8677-04ea6cc19fdb</v>
    <v>en-US</v>
    <v>Map</v>
  </rv>
  <rv s="0">
    <v>536870912</v>
    <v>Municipality of Horjul</v>
    <v>1b15adb4-fda2-957c-5728-4b5ae73adb17</v>
    <v>en-US</v>
    <v>Map</v>
  </rv>
  <rv s="0">
    <v>536870912</v>
    <v>Municipality of Jezersko</v>
    <v>adf4417c-70c5-b6e4-b2b4-c3150ddee49e</v>
    <v>en-US</v>
    <v>Map</v>
  </rv>
  <rv s="0">
    <v>536870912</v>
    <v>Municipality of Komenda</v>
    <v>46827302-9d16-4bc4-8395-1553b7a56a4a</v>
    <v>en-US</v>
    <v>Map</v>
  </rv>
  <rv s="0">
    <v>536870912</v>
    <v>Municipality of Kostel</v>
    <v>3d02add7-0ed3-44a9-abe3-cbd5ba7de8a9</v>
    <v>en-US</v>
    <v>Map</v>
  </rv>
  <rv s="0">
    <v>536870912</v>
    <v>Municipality of Križevci</v>
    <v>89b4a194-526f-4384-ac61-561640fe2a3e</v>
    <v>en-US</v>
    <v>Map</v>
  </rv>
  <rv s="0">
    <v>536870912</v>
    <v>Municipality of Lovrenc na Pohorju</v>
    <v>1131334e-4177-47a5-8935-9bc1b8c845af</v>
    <v>en-US</v>
    <v>Map</v>
  </rv>
  <rv s="0">
    <v>536870912</v>
    <v>Municipality of Miklavž na Dravskem Polju</v>
    <v>ea68566a-545a-44f9-9a6c-5544e94480cc</v>
    <v>en-US</v>
    <v>Map</v>
  </rv>
  <rv s="0">
    <v>536870912</v>
    <v>Municipality of Mirna Peč</v>
    <v>b8f2d548-4947-ab86-9cbb-65b24b559582</v>
    <v>en-US</v>
    <v>Map</v>
  </rv>
  <rv s="0">
    <v>536870912</v>
    <v>Municipality of Prebold</v>
    <v>8fded940-5b8d-4940-a2cc-6f53fb4de6eb</v>
    <v>en-US</v>
    <v>Map</v>
  </rv>
  <rv s="0">
    <v>536870912</v>
    <v>Municipality of Razkrižje</v>
    <v>1fe228a1-de9a-4065-ba7c-4943411fe572</v>
    <v>en-US</v>
    <v>Map</v>
  </rv>
  <rv s="0">
    <v>536870912</v>
    <v>Municipality of Sodražica</v>
    <v>faf2102c-a652-501a-6560-c70c946f87b3</v>
    <v>en-US</v>
    <v>Map</v>
  </rv>
  <rv s="0">
    <v>536870912</v>
    <v>Municipality of Solčava</v>
    <v>1988486a-930a-92f0-bc88-f7b00a880de5</v>
    <v>en-US</v>
    <v>Map</v>
  </rv>
  <rv s="0">
    <v>536870912</v>
    <v>Municipality of Sveti Andraž v Slovenskih Goricah</v>
    <v>9ecfbead-a9dd-5095-a8f5-8ab94a0e81cb</v>
    <v>en-US</v>
    <v>Map</v>
  </rv>
  <rv s="0">
    <v>536870912</v>
    <v>Municipality of Šempeter-Vrtojba</v>
    <v>4c7b336a-886e-4632-90ba-0a143f939cf8</v>
    <v>en-US</v>
    <v>Map</v>
  </rv>
  <rv s="0">
    <v>536870912</v>
    <v>Municipality of Trnovska Vas</v>
    <v>6ec91fbd-72b7-40bf-86fc-bfe535a0ea48</v>
    <v>en-US</v>
    <v>Map</v>
  </rv>
  <rv s="0">
    <v>536870912</v>
    <v>Municipality of Veržej</v>
    <v>d07fa182-24a5-4b92-a267-208e6b60fe5f</v>
    <v>en-US</v>
    <v>Map</v>
  </rv>
  <rv s="0">
    <v>536870912</v>
    <v>Municipality of Žalec</v>
    <v>3b045e42-9802-1691-998e-c2fb7791b3b3</v>
    <v>en-US</v>
    <v>Map</v>
  </rv>
  <rv s="0">
    <v>536870912</v>
    <v>Municipality of Žirovnica</v>
    <v>7cf15cfc-de56-1fda-b1d0-73f139585af6</v>
    <v>en-US</v>
    <v>Map</v>
  </rv>
  <rv s="0">
    <v>536870912</v>
    <v>Municipality of Šmartno pri Litiji</v>
    <v>d520f250-5faa-4c03-af72-5ad0c897927c</v>
    <v>en-US</v>
    <v>Map</v>
  </rv>
  <rv s="0">
    <v>536870912</v>
    <v>Municipality of Apače</v>
    <v>88e8afa4-3f8b-438b-8aeb-12de59333fb4</v>
    <v>en-US</v>
    <v>Map</v>
  </rv>
  <rv s="0">
    <v>536870912</v>
    <v>Municipality of Cirkulane</v>
    <v>b2b430b8-654b-4ca4-a8e0-5c37c2868eab</v>
    <v>en-US</v>
    <v>Map</v>
  </rv>
  <rv s="0">
    <v>536870912</v>
    <v>Municipality of Mokronog-Trebelno</v>
    <v>9c5ccbb1-2766-6ba1-93de-f8865ce00a05</v>
    <v>en-US</v>
    <v>Map</v>
  </rv>
  <rv s="0">
    <v>536870912</v>
    <v>Municipality of Renče–Vogrsko</v>
    <v>9634dd56-dadf-4d1d-9a12-b65f14d57168</v>
    <v>en-US</v>
    <v>Map</v>
  </rv>
  <rv s="0">
    <v>536870912</v>
    <v>Municipality of Straža</v>
    <v>6600a980-fec2-fed4-9414-71daca7fc01a</v>
    <v>en-US</v>
    <v>Map</v>
  </rv>
  <rv s="0">
    <v>536870912</v>
    <v>Municipality of Sveta Trojica v Slovenskih Goricah</v>
    <v>bafc1328-988b-ccd4-0649-480da11121d6</v>
    <v>en-US</v>
    <v>Map</v>
  </rv>
  <rv s="0">
    <v>536870912</v>
    <v>Municipality of Sveti Tomaž</v>
    <v>b2260fe5-ca56-4f13-91d5-93cb17c7836f</v>
    <v>en-US</v>
    <v>Map</v>
  </rv>
  <rv s="0">
    <v>536870912</v>
    <v>Municipality of Šmarješke Toplice</v>
    <v>c7e55001-78c9-41db-85b5-e8e9bd21ad85</v>
    <v>en-US</v>
    <v>Map</v>
  </rv>
  <rv s="0">
    <v>536870912</v>
    <v>Municipality of Gorje</v>
    <v>c1e95d1f-74e2-b67b-dd6c-0627fe6fb1a5</v>
    <v>en-US</v>
    <v>Map</v>
  </rv>
  <rv s="0">
    <v>536870912</v>
    <v>Municipality of Log-Dragomer</v>
    <v>d5de88e3-5ac6-53ea-0f27-707b45e685d1</v>
    <v>en-US</v>
    <v>Map</v>
  </rv>
  <rv s="0">
    <v>536870912</v>
    <v>Municipality of Sveti Jurij v Slovenskih Goricah</v>
    <v>b0016596-5082-37e9-6354-8b17ed79978c</v>
    <v>en-US</v>
    <v>Map</v>
  </rv>
  <rv s="0">
    <v>536870912</v>
    <v>Municipality of Šentrupert</v>
    <v>33bdae3d-5f12-f41a-7783-9812948801e6</v>
    <v>en-US</v>
    <v>Map</v>
  </rv>
  <rv s="3">
    <v>168</v>
  </rv>
  <rv s="1">
    <fb>0.18626997966917902</fb>
    <v>23</v>
  </rv>
  <rv s="1">
    <fb>0.31</fb>
    <v>23</v>
  </rv>
  <rv s="1">
    <fb>4.1950001716613797E-2</fb>
    <v>31</v>
  </rv>
  <rv s="1">
    <fb>1144654</fb>
    <v>24</v>
  </rv>
  <rv s="7">
    <v>#VALUE!</v>
    <v>en-US</v>
    <v>4982784a-4967-52d1-c08e-ffd0f091566e</v>
    <v>536870912</v>
    <v>1</v>
    <v>324</v>
    <v>49</v>
    <v>Slovenia</v>
    <v>19</v>
    <v>20</v>
    <v>Map</v>
    <v>21</v>
    <v>62</v>
    <v>SI</v>
    <v>2777</v>
    <v>2778</v>
    <v>2779</v>
    <v>2780</v>
    <v>2781</v>
    <v>2782</v>
    <v>2783</v>
    <v>2784</v>
    <v>2785</v>
    <v>EUR</v>
    <v>Slovenia, officially the Republic of Slovenia, is a country in Central Europe. It borders Italy to the west, Austria to the north, Hungary to the northeast, Croatia to the south and southeast, and a short coastline within the Adriatic Sea to the ...</v>
    <v>2786</v>
    <v>1953</v>
    <v>2787</v>
    <v>2788</v>
    <v>2741</v>
    <v>2789</v>
    <v>2790</v>
    <v>2791</v>
    <v>2792</v>
    <v>2793</v>
    <v>2782</v>
    <v>2796</v>
    <v>2797</v>
    <v>2798</v>
    <v>2799</v>
    <v>180</v>
    <v>2800</v>
    <v>Slovenia</v>
    <v>National anthem of Slovenia</v>
    <v>2801</v>
    <v>Republika Slovenija</v>
    <v>2802</v>
    <v>2803</v>
    <v>2804</v>
    <v>1457</v>
    <v>1735</v>
    <v>2805</v>
    <v>2806</v>
    <v>2807</v>
    <v>1773</v>
    <v>2808</v>
    <v>2809</v>
    <v>2935</v>
    <v>2936</v>
    <v>149</v>
    <v>2937</v>
    <v>2938</v>
    <v>Slovenia</v>
    <v>2939</v>
    <v>mdp/vdpid/212</v>
  </rv>
  <rv s="0">
    <v>536870912</v>
    <v>Vietnam</v>
    <v>9eb3adfc-79da-211b-6de2-580a522f56a5</v>
    <v>en-US</v>
    <v>Map</v>
  </rv>
  <rv s="1">
    <fb>0.39275002418808697</fb>
    <v>23</v>
  </rv>
  <rv s="1">
    <fb>331690</fb>
    <v>24</v>
  </rv>
  <rv s="1">
    <fb>522000</fb>
    <v>24</v>
  </rv>
  <rv s="1">
    <fb>16.745000000000001</fb>
    <v>25</v>
  </rv>
  <rv s="1">
    <fb>84</fb>
    <v>26</v>
  </rv>
  <rv s="0">
    <v>536870912</v>
    <v>Hanoi</v>
    <v>0ac97487-debb-537a-b806-132c4e5513e6</v>
    <v>en-US</v>
    <v>Map</v>
  </rv>
  <rv s="1">
    <fb>192667.84700000001</fb>
    <v>24</v>
  </rv>
  <rv s="1">
    <fb>163.516947912918</fb>
    <v>27</v>
  </rv>
  <rv s="1">
    <fb>2.7958236745224602E-2</fb>
    <v>23</v>
  </rv>
  <rv s="1">
    <fb>1423.68834535005</fb>
    <v>24</v>
  </rv>
  <rv s="1">
    <fb>2.0489999999999999</fb>
    <v>25</v>
  </rv>
  <rv s="1">
    <fb>0.48060115457799901</fb>
    <v>23</v>
  </rv>
  <rv s="1">
    <fb>69.821836554711396</fb>
    <v>28</v>
  </rv>
  <rv s="1">
    <fb>0.8</fb>
    <v>29</v>
  </rv>
  <rv s="1">
    <fb>261921244843.172</fb>
    <v>30</v>
  </rv>
  <rv s="1">
    <fb>1.1059481</fb>
    <v>23</v>
  </rv>
  <rv s="1">
    <fb>0.28544969999999997</fb>
    <v>23</v>
  </rv>
  <rv s="2">
    <v>49</v>
    <v>21</v>
    <v>326</v>
    <v>7</v>
    <v>0</v>
    <v>Image of Vietnam</v>
  </rv>
  <rv s="1">
    <fb>16.5</fb>
    <v>28</v>
  </rv>
  <rv s="0">
    <v>536870912</v>
    <v>Huế</v>
    <v>f7b07e05-ef1d-43f3-01a3-e6cd0b4f3a13</v>
    <v>en-US</v>
    <v>Map</v>
  </rv>
  <rv s="0">
    <v>805306368</v>
    <v>Tô Lâm (Secretary)</v>
    <v>9152904f-4e37-e328-0b36-b86232456217</v>
    <v>en-US</v>
    <v>Generic</v>
  </rv>
  <rv s="0">
    <v>805306368</v>
    <v>Lương Cường (President)</v>
    <v>4f59993d-700f-5afb-4487-3c8c930e0f89</v>
    <v>en-US</v>
    <v>Generic</v>
  </rv>
  <rv s="0">
    <v>805306368</v>
    <v>Phạm Minh Chính (Prime minister)</v>
    <v>a0729853-39d1-be4b-d795-e2b316447d77</v>
    <v>en-US</v>
    <v>Generic</v>
  </rv>
  <rv s="3">
    <v>169</v>
  </rv>
  <rv s="4">
    <v>https://www.bing.com/search?q=vietnam&amp;form=skydnc</v>
    <v>Learn more on Bing</v>
  </rv>
  <rv s="1">
    <fb>75.316999999999993</fb>
    <v>28</v>
  </rv>
  <rv s="1">
    <fb>149817280000</fb>
    <v>30</v>
  </rv>
  <rv s="1">
    <fb>43</fb>
    <v>28</v>
  </rv>
  <rv s="1">
    <fb>0.73</fb>
    <v>29</v>
  </rv>
  <rv s="3">
    <v>170</v>
  </rv>
  <rv s="1">
    <fb>0.43479386130000003</fb>
    <v>23</v>
  </rv>
  <rv s="1">
    <fb>0.81989999999999996</fb>
    <v>25</v>
  </rv>
  <rv s="1">
    <fb>98186856</fb>
    <v>24</v>
  </rv>
  <rv s="1">
    <fb>0.27500000000000002</fb>
    <v>23</v>
  </rv>
  <rv s="1">
    <fb>0.42899999999999999</fb>
    <v>23</v>
  </rv>
  <rv s="1">
    <fb>2.5000000000000001E-2</fb>
    <v>23</v>
  </rv>
  <rv s="1">
    <fb>0.77446998596191408</fb>
    <v>23</v>
  </rv>
  <rv s="0">
    <v>536870912</v>
    <v>Bắc Ninh province</v>
    <v>f32cb7e6-e8de-e987-fdc3-d349e9f4e82e</v>
    <v>en-US</v>
    <v>Map</v>
  </rv>
  <rv s="0">
    <v>536870912</v>
    <v>Hà Nam province</v>
    <v>487be835-d973-fb64-dcea-78dcd420f020</v>
    <v>en-US</v>
    <v>Map</v>
  </rv>
  <rv s="0">
    <v>536870912</v>
    <v>Hải Dương province</v>
    <v>8acb8c46-8b5a-33bf-53cf-c27780d39c94</v>
    <v>en-US</v>
    <v>Map</v>
  </rv>
  <rv s="0">
    <v>536870912</v>
    <v>Hưng Yên province</v>
    <v>28bec015-649c-78a7-80bf-5842f8e42a12</v>
    <v>en-US</v>
    <v>Map</v>
  </rv>
  <rv s="0">
    <v>536870912</v>
    <v>Nam Định province</v>
    <v>bfef2284-e95b-f092-469d-6a00de173018</v>
    <v>en-US</v>
    <v>Map</v>
  </rv>
  <rv s="0">
    <v>536870912</v>
    <v>Ninh Bình province</v>
    <v>62b119cc-af6e-600e-8f0c-8333a24d940a</v>
    <v>en-US</v>
    <v>Map</v>
  </rv>
  <rv s="0">
    <v>536870912</v>
    <v>Thái Bình province</v>
    <v>5fb489c4-f4d9-5813-f4f1-3548876f62fa</v>
    <v>en-US</v>
    <v>Map</v>
  </rv>
  <rv s="0">
    <v>536870912</v>
    <v>Vĩnh Phúc province</v>
    <v>e2d0495a-c25b-d038-7185-9f8e7afa2730</v>
    <v>en-US</v>
    <v>Map</v>
  </rv>
  <rv s="0">
    <v>536870912</v>
    <v>Haiphong</v>
    <v>6edab830-6882-62ad-88e9-7904a37fc990</v>
    <v>en-US</v>
    <v>Map</v>
  </rv>
  <rv s="0">
    <v>536870912</v>
    <v>Hà Tĩnh province</v>
    <v>3dcdefa5-fb5d-3347-2dd3-55319a5b0acb</v>
    <v>en-US</v>
    <v>Map</v>
  </rv>
  <rv s="0">
    <v>536870912</v>
    <v>Nghệ An province</v>
    <v>4e40491b-6f31-6a9b-5d9c-53a76d07c546</v>
    <v>en-US</v>
    <v>Map</v>
  </rv>
  <rv s="0">
    <v>536870912</v>
    <v>Quảng Bình province</v>
    <v>3aa9562a-bfb9-0f3c-9f71-2b9e41c31533</v>
    <v>en-US</v>
    <v>Map</v>
  </rv>
  <rv s="0">
    <v>536870912</v>
    <v>Quảng Trị province</v>
    <v>c613de3e-0fd4-e7d3-ca25-23a39acae6a0</v>
    <v>en-US</v>
    <v>Map</v>
  </rv>
  <rv s="0">
    <v>536870912</v>
    <v>Thanh Hóa province</v>
    <v>e85d3d3b-de2c-8d0a-e9b3-e0142c67be30</v>
    <v>en-US</v>
    <v>Map</v>
  </rv>
  <rv s="0">
    <v>536870912</v>
    <v>Bắc Giang province</v>
    <v>565a6be2-c2ca-e29d-89a9-6161effa941e</v>
    <v>en-US</v>
    <v>Map</v>
  </rv>
  <rv s="0">
    <v>536870912</v>
    <v>Bắc Kạn province</v>
    <v>287b832d-31a9-3b71-8642-c20e8f2e69a8</v>
    <v>en-US</v>
    <v>Map</v>
  </rv>
  <rv s="0">
    <v>536870912</v>
    <v>Cao Bằng province</v>
    <v>4acb1135-b911-f6ea-8d38-a940f8dc11a1</v>
    <v>en-US</v>
    <v>Map</v>
  </rv>
  <rv s="0">
    <v>536870912</v>
    <v>Hà Giang province</v>
    <v>1861cc26-7c4c-05a9-c9f3-f449c61f7d25</v>
    <v>en-US</v>
    <v>Map</v>
  </rv>
  <rv s="0">
    <v>536870912</v>
    <v>Lạng Sơn province</v>
    <v>914134e7-0862-f123-9791-cd6e04f173b3</v>
    <v>en-US</v>
    <v>Map</v>
  </rv>
  <rv s="0">
    <v>536870912</v>
    <v>Lào Cai province</v>
    <v>e398ec8c-3d0a-088f-1c27-343b87fc142f</v>
    <v>en-US</v>
    <v>Map</v>
  </rv>
  <rv s="0">
    <v>536870912</v>
    <v>Phú Thọ province</v>
    <v>831c7c39-85f2-3548-d178-4223f9d133ad</v>
    <v>en-US</v>
    <v>Map</v>
  </rv>
  <rv s="0">
    <v>536870912</v>
    <v>Quảng Ninh province</v>
    <v>6052e50c-808a-4d40-1aaa-48b5a1866b12</v>
    <v>en-US</v>
    <v>Map</v>
  </rv>
  <rv s="0">
    <v>536870912</v>
    <v>Thái Nguyên province</v>
    <v>60f9ea3e-dc6b-64b9-5230-ae1470a1809d</v>
    <v>en-US</v>
    <v>Map</v>
  </rv>
  <rv s="0">
    <v>536870912</v>
    <v>Tuyên Quang province</v>
    <v>c88ac0af-3851-b70b-971a-c7c81048d029</v>
    <v>en-US</v>
    <v>Map</v>
  </rv>
  <rv s="0">
    <v>536870912</v>
    <v>Yên Bái province</v>
    <v>a82e4115-c1a0-2d48-cb6b-ebe836d9f43a</v>
    <v>en-US</v>
    <v>Map</v>
  </rv>
  <rv s="0">
    <v>536870912</v>
    <v>Điện Biên province</v>
    <v>91b9e8ee-eb7b-c834-6445-5d05e91c47a5</v>
    <v>en-US</v>
    <v>Map</v>
  </rv>
  <rv s="0">
    <v>536870912</v>
    <v>Hòa Bình province</v>
    <v>03e2ae54-8c3a-35e0-5faa-8ef8f701b67e</v>
    <v>en-US</v>
    <v>Map</v>
  </rv>
  <rv s="0">
    <v>536870912</v>
    <v>Lai Châu province</v>
    <v>da6a5867-3d61-027b-af64-9f61fa7cbb04</v>
    <v>en-US</v>
    <v>Map</v>
  </rv>
  <rv s="0">
    <v>536870912</v>
    <v>Sơn La province</v>
    <v>5738642d-4eb4-eb73-fa47-24aa6c579186</v>
    <v>en-US</v>
    <v>Map</v>
  </rv>
  <rv s="0">
    <v>536870912</v>
    <v>Đắk Lắk province</v>
    <v>911a9538-ad13-0c7f-cbab-a572c6a754ba</v>
    <v>en-US</v>
    <v>Map</v>
  </rv>
  <rv s="0">
    <v>536870912</v>
    <v>Đăk Nông province</v>
    <v>9c454915-10c0-3f6c-882b-8d824df8a64c</v>
    <v>en-US</v>
    <v>Map</v>
  </rv>
  <rv s="0">
    <v>536870912</v>
    <v>Gia Lai province</v>
    <v>1cb0f121-66e9-ca97-81f1-6e75deb8f21b</v>
    <v>en-US</v>
    <v>Map</v>
  </rv>
  <rv s="0">
    <v>536870912</v>
    <v>Kon Tum province</v>
    <v>93b7804d-46a2-159f-7821-f977368c6893</v>
    <v>en-US</v>
    <v>Map</v>
  </rv>
  <rv s="0">
    <v>536870912</v>
    <v>Lâm Đồng province</v>
    <v>7a96af21-4aad-f7fe-bc18-33530300b18a</v>
    <v>en-US</v>
    <v>Map</v>
  </rv>
  <rv s="0">
    <v>536870912</v>
    <v>Bình Định province</v>
    <v>a469a9d4-44af-45e8-d780-dce0ef044a48</v>
    <v>en-US</v>
    <v>Map</v>
  </rv>
  <rv s="0">
    <v>536870912</v>
    <v>Khánh Hòa province</v>
    <v>5598b0f8-eaa1-ada1-ce8e-7e1b98529633</v>
    <v>en-US</v>
    <v>Map</v>
  </rv>
  <rv s="0">
    <v>536870912</v>
    <v>Phú Yên province</v>
    <v>c67cc648-ba1e-562c-d5f7-940d92dfd8ca</v>
    <v>en-US</v>
    <v>Map</v>
  </rv>
  <rv s="0">
    <v>536870912</v>
    <v>Quảng Nam province</v>
    <v>305b9189-4e80-e15c-3b1f-387a1b5008b5</v>
    <v>en-US</v>
    <v>Map</v>
  </rv>
  <rv s="0">
    <v>536870912</v>
    <v>Quảng Ngãi province</v>
    <v>f5034736-04f4-30be-a40e-ab8e3b3a6d79</v>
    <v>en-US</v>
    <v>Map</v>
  </rv>
  <rv s="0">
    <v>536870912</v>
    <v>Da Nang</v>
    <v>f8246024-fd05-5f2e-4a14-6b19c96b8962</v>
    <v>en-US</v>
    <v>Map</v>
  </rv>
  <rv s="0">
    <v>536870912</v>
    <v>Bà Rịa–Vũng Tàu province</v>
    <v>20d39cc1-6931-f04a-dcd1-2d5b0ddf6f3c</v>
    <v>en-US</v>
    <v>Map</v>
  </rv>
  <rv s="0">
    <v>536870912</v>
    <v>Bình Dương province</v>
    <v>d89db6cd-8257-6ac5-a341-88304536f6da</v>
    <v>en-US</v>
    <v>Map</v>
  </rv>
  <rv s="0">
    <v>536870912</v>
    <v>Bình Phước province</v>
    <v>1002326f-c5db-da9d-6186-3a1e66b26354</v>
    <v>en-US</v>
    <v>Map</v>
  </rv>
  <rv s="0">
    <v>536870912</v>
    <v>Bình Thuận province</v>
    <v>a087acd2-ef54-268e-82ba-720ee03f0137</v>
    <v>en-US</v>
    <v>Map</v>
  </rv>
  <rv s="0">
    <v>536870912</v>
    <v>Đồng Nai province</v>
    <v>cdfef3d2-dda8-9c2e-6adf-7ad8a9b3fbd8</v>
    <v>en-US</v>
    <v>Map</v>
  </rv>
  <rv s="0">
    <v>536870912</v>
    <v>Ninh Thuận province</v>
    <v>abd21cf9-1465-f7a6-7529-9341fa746c6e</v>
    <v>en-US</v>
    <v>Map</v>
  </rv>
  <rv s="0">
    <v>536870912</v>
    <v>Tây Ninh province</v>
    <v>f9446c01-964f-f16e-f11f-ac62c3fe2c30</v>
    <v>en-US</v>
    <v>Map</v>
  </rv>
  <rv s="0">
    <v>536870912</v>
    <v>Ho Chi Minh City</v>
    <v>56b344bd-92d9-cb0b-00c2-5408a7bf99cf</v>
    <v>en-US</v>
    <v>Map</v>
  </rv>
  <rv s="0">
    <v>536870912</v>
    <v>An Giang province</v>
    <v>25c3e5c8-1034-857f-0ebc-d16255f30da8</v>
    <v>en-US</v>
    <v>Map</v>
  </rv>
  <rv s="0">
    <v>536870912</v>
    <v>Bạc Liêu province</v>
    <v>0f6fdb10-aa8f-ce35-6b17-ba9671510900</v>
    <v>en-US</v>
    <v>Map</v>
  </rv>
  <rv s="0">
    <v>536870912</v>
    <v>Cà Mau province</v>
    <v>96b2988a-eab5-1716-03a6-ffc1ee638013</v>
    <v>en-US</v>
    <v>Map</v>
  </rv>
  <rv s="0">
    <v>536870912</v>
    <v>Đồng Tháp province</v>
    <v>8808ccd8-3c62-17d7-bb5b-70dc40b07b15</v>
    <v>en-US</v>
    <v>Map</v>
  </rv>
  <rv s="0">
    <v>536870912</v>
    <v>Hậu Giang province</v>
    <v>6ae2fe3f-17f6-a5e2-f889-40d201c226e9</v>
    <v>en-US</v>
    <v>Map</v>
  </rv>
  <rv s="0">
    <v>536870912</v>
    <v>Kiên Giang province</v>
    <v>6008b700-0c21-4707-4129-29936df67d64</v>
    <v>en-US</v>
    <v>Map</v>
  </rv>
  <rv s="0">
    <v>536870912</v>
    <v>Long An province</v>
    <v>4ca9f569-2145-ea37-5507-74d6c9988505</v>
    <v>en-US</v>
    <v>Map</v>
  </rv>
  <rv s="0">
    <v>536870912</v>
    <v>Sóc Trăng province</v>
    <v>1d7122d8-d2ba-3531-6999-45f2aede18a4</v>
    <v>en-US</v>
    <v>Map</v>
  </rv>
  <rv s="0">
    <v>536870912</v>
    <v>Tiền Giang province</v>
    <v>4f78c3f8-c5ce-9ae8-ca22-9912d3d16eca</v>
    <v>en-US</v>
    <v>Map</v>
  </rv>
  <rv s="0">
    <v>536870912</v>
    <v>Trà Vinh province</v>
    <v>45b804fe-012c-42e6-bc9f-95f5b8eae928</v>
    <v>en-US</v>
    <v>Map</v>
  </rv>
  <rv s="0">
    <v>536870912</v>
    <v>Vĩnh Long province</v>
    <v>f3c039e0-a221-404d-c8bf-4d87246216df</v>
    <v>en-US</v>
    <v>Map</v>
  </rv>
  <rv s="0">
    <v>536870912</v>
    <v>Cần Thơ</v>
    <v>c6aad310-0349-6338-8c66-5a69d2c4914f</v>
    <v>en-US</v>
    <v>Map</v>
  </rv>
  <rv s="3">
    <v>171</v>
  </rv>
  <rv s="1">
    <fb>0.190698671023491</fb>
    <v>23</v>
  </rv>
  <rv s="3">
    <v>172</v>
  </rv>
  <rv s="1">
    <fb>2.01300001144409E-2</fb>
    <v>31</v>
  </rv>
  <rv s="1">
    <fb>35332140</fb>
    <v>24</v>
  </rv>
  <rv s="7">
    <v>#VALUE!</v>
    <v>en-US</v>
    <v>9eb3adfc-79da-211b-6de2-580a522f56a5</v>
    <v>536870912</v>
    <v>1</v>
    <v>329</v>
    <v>49</v>
    <v>Vietnam</v>
    <v>19</v>
    <v>20</v>
    <v>Map</v>
    <v>21</v>
    <v>330</v>
    <v>VN</v>
    <v>2942</v>
    <v>2943</v>
    <v>2944</v>
    <v>2945</v>
    <v>2946</v>
    <v>2947</v>
    <v>2948</v>
    <v>2949</v>
    <v>2950</v>
    <v>VND</v>
    <v>Vietnam, officially the Socialist Republic of Vietnam, is a country at the eastern edge of mainland Southeast Asia, with an area of about 331,000 square kilometres and a population of over 100 million, making it the world's fifteenth-most ...</v>
    <v>2951</v>
    <v>2952</v>
    <v>2953</v>
    <v>2954</v>
    <v>2955</v>
    <v>2956</v>
    <v>2957</v>
    <v>2958</v>
    <v>2959</v>
    <v>2960</v>
    <v>2961</v>
    <v>2965</v>
    <v>2966</v>
    <v>2967</v>
    <v>2968</v>
    <v>2969</v>
    <v>2970</v>
    <v>Vietnam</v>
    <v>Tiến Quân Ca</v>
    <v>2971</v>
    <v>Cộng hòa Xã hội Chủ nghĩa Việt Nam</v>
    <v>2972</v>
    <v>2973</v>
    <v>2974</v>
    <v>69</v>
    <v>2975</v>
    <v>2976</v>
    <v>2977</v>
    <v>481</v>
    <v>1460</v>
    <v>1604</v>
    <v>2978</v>
    <v>3039</v>
    <v>3040</v>
    <v>3041</v>
    <v>248</v>
    <v>3042</v>
    <v>Vietnam</v>
    <v>3043</v>
    <v>mdp/vdpid/251</v>
  </rv>
  <rv s="0">
    <v>536870912</v>
    <v>Brazil</v>
    <v>a828cf41-b938-49fe-7986-4b336618d413</v>
    <v>en-US</v>
    <v>Map</v>
  </rv>
  <rv s="1">
    <fb>0.33924533448829503</fb>
    <v>23</v>
  </rv>
  <rv s="1">
    <fb>8515767</fb>
    <v>24</v>
  </rv>
  <rv s="1">
    <fb>730000</fb>
    <v>24</v>
  </rv>
  <rv s="1">
    <fb>13.923999999999999</fb>
    <v>25</v>
  </rv>
  <rv s="1">
    <fb>55</fb>
    <v>26</v>
  </rv>
  <rv s="0">
    <v>536870912</v>
    <v>Brasília</v>
    <v>0f4c1a26-f33c-b6de-a63f-578da6617369</v>
    <v>en-US</v>
    <v>Map</v>
  </rv>
  <rv s="1">
    <fb>462298.69</fb>
    <v>24</v>
  </rv>
  <rv s="1">
    <fb>167.397860280061</fb>
    <v>27</v>
  </rv>
  <rv s="1">
    <fb>3.7329762121689397E-2</fb>
    <v>23</v>
  </rv>
  <rv s="1">
    <fb>2619.96061573831</fb>
    <v>24</v>
  </rv>
  <rv s="1">
    <fb>0.58931054038338704</fb>
    <v>23</v>
  </rv>
  <rv s="1">
    <fb>59.1075326389753</fb>
    <v>28</v>
  </rv>
  <rv s="1">
    <fb>1.02</fb>
    <v>29</v>
  </rv>
  <rv s="1">
    <fb>1839758040765.6201</fb>
    <v>30</v>
  </rv>
  <rv s="1">
    <fb>1.1544783999999999</fb>
    <v>23</v>
  </rv>
  <rv s="1">
    <fb>0.513436</fb>
    <v>23</v>
  </rv>
  <rv s="2">
    <v>50</v>
    <v>21</v>
    <v>332</v>
    <v>7</v>
    <v>0</v>
    <v>Image of Brazil</v>
  </rv>
  <rv s="1">
    <fb>12.8</fb>
    <v>28</v>
  </rv>
  <rv s="0">
    <v>536870912</v>
    <v>São Paulo</v>
    <v>c6cf2f6e-626c-4267-ae48-9e13ea74d2b9</v>
    <v>en-US</v>
    <v>Map</v>
  </rv>
  <rv s="0">
    <v>805306368</v>
    <v>Luiz Inácio Lula da Silva (President)</v>
    <v>d1dff6dd-e1d9-642a-4044-fc3f6765ae2b</v>
    <v>en-US</v>
    <v>Generic</v>
  </rv>
  <rv s="0">
    <v>805306368</v>
    <v>Geraldo Alckmin (Vice president)</v>
    <v>ea2c259d-ca87-ae96-81e3-8e0b97870fa3</v>
    <v>en-US</v>
    <v>Generic</v>
  </rv>
  <rv s="3">
    <v>173</v>
  </rv>
  <rv s="4">
    <v>https://www.bing.com/search?q=brazil&amp;form=skydnc</v>
    <v>Learn more on Bing</v>
  </rv>
  <rv s="1">
    <fb>75.671999999999997</fb>
    <v>28</v>
  </rv>
  <rv s="1">
    <fb>1187361690000</fb>
    <v>30</v>
  </rv>
  <rv s="1">
    <fb>60</fb>
    <v>28</v>
  </rv>
  <rv s="1">
    <fb>1.53</fb>
    <v>29</v>
  </rv>
  <rv s="1">
    <fb>0.28289823089999999</fb>
    <v>23</v>
  </rv>
  <rv s="1">
    <fb>2.1499000000000001</fb>
    <v>25</v>
  </rv>
  <rv s="1">
    <fb>215313498</fb>
    <v>24</v>
  </rv>
  <rv s="1">
    <fb>0.192</fb>
    <v>23</v>
  </rv>
  <rv s="1">
    <fb>0.42499999999999999</fb>
    <v>23</v>
  </rv>
  <rv s="1">
    <fb>0.58399999999999996</fb>
    <v>23</v>
  </rv>
  <rv s="1">
    <fb>0.01</fb>
    <v>23</v>
  </rv>
  <rv s="1">
    <fb>0.63883998870849601</fb>
    <v>23</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São Paulo</v>
    <v>4d56ae2d-1aad-8c4f-dca2-4456acc12f89</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174</v>
  </rv>
  <rv s="1">
    <fb>0.14178605589771201</fb>
    <v>23</v>
  </rv>
  <rv s="3">
    <v>175</v>
  </rv>
  <rv s="1">
    <fb>0.65099999999999991</fb>
    <v>23</v>
  </rv>
  <rv s="1">
    <fb>0.12083000183105501</fb>
    <v>31</v>
  </rv>
  <rv s="1">
    <fb>183241641</fb>
    <v>24</v>
  </rv>
  <rv s="7">
    <v>#VALUE!</v>
    <v>en-US</v>
    <v>a828cf41-b938-49fe-7986-4b336618d413</v>
    <v>536870912</v>
    <v>1</v>
    <v>335</v>
    <v>49</v>
    <v>Brazil</v>
    <v>19</v>
    <v>20</v>
    <v>Map</v>
    <v>21</v>
    <v>336</v>
    <v>BR</v>
    <v>3046</v>
    <v>3047</v>
    <v>3048</v>
    <v>3049</v>
    <v>3050</v>
    <v>3051</v>
    <v>3052</v>
    <v>3053</v>
    <v>3054</v>
    <v>BRL</v>
    <v>Brazil, officially the Federative Republic of Brazil, is the largest and easternmost country in South America. It is the world's fifth-largest country by area and the seventh largest by population, with over 212 million people. The country is a ...</v>
    <v>3055</v>
    <v>114</v>
    <v>3056</v>
    <v>3057</v>
    <v>3058</v>
    <v>3059</v>
    <v>3060</v>
    <v>3061</v>
    <v>3062</v>
    <v>3063</v>
    <v>3064</v>
    <v>3067</v>
    <v>3068</v>
    <v>3069</v>
    <v>3070</v>
    <v>3071</v>
    <v>3072</v>
    <v>Brazil</v>
    <v>Brazilian National Anthem</v>
    <v>2390</v>
    <v>República Federativa do Brasil</v>
    <v>3073</v>
    <v>3074</v>
    <v>3075</v>
    <v>3076</v>
    <v>3077</v>
    <v>3078</v>
    <v>3079</v>
    <v>313</v>
    <v>942</v>
    <v>650</v>
    <v>3080</v>
    <v>3108</v>
    <v>3109</v>
    <v>3110</v>
    <v>3111</v>
    <v>3112</v>
    <v>Brazil</v>
    <v>3113</v>
    <v>mdp/vdpid/32</v>
  </rv>
  <rv s="0">
    <v>536870912</v>
    <v>Bulgaria</v>
    <v>74aa5012-510a-f5fb-6b80-bdb48e9f088c</v>
    <v>en-US</v>
    <v>Map</v>
  </rv>
  <rv s="1">
    <fb>0.46250921149594704</fb>
    <v>23</v>
  </rv>
  <rv s="1">
    <fb>110993.60000000001</fb>
    <v>24</v>
  </rv>
  <rv s="1">
    <fb>31000</fb>
    <v>24</v>
  </rv>
  <rv s="1">
    <fb>8.9</fb>
    <v>25</v>
  </rv>
  <rv s="1">
    <fb>359</fb>
    <v>26</v>
  </rv>
  <rv s="0">
    <v>536870912</v>
    <v>Sofia</v>
    <v>eff4fcb8-c55d-2f4b-c72e-3fe0a1efe922</v>
    <v>en-US</v>
    <v>Map</v>
  </rv>
  <rv s="1">
    <fb>41708.457999999999</fb>
    <v>24</v>
  </rv>
  <rv s="1">
    <fb>114.41839316035301</fb>
    <v>27</v>
  </rv>
  <rv s="1">
    <fb>3.1037294479677402E-2</fb>
    <v>23</v>
  </rv>
  <rv s="1">
    <fb>4708.9274575723102</fb>
    <v>24</v>
  </rv>
  <rv s="1">
    <fb>0.35373986285665798</fb>
    <v>23</v>
  </rv>
  <rv s="1">
    <fb>71.045922522026899</fb>
    <v>28</v>
  </rv>
  <rv s="1">
    <fb>1.1100000000000001</fb>
    <v>29</v>
  </rv>
  <rv s="1">
    <fb>86000000000</fb>
    <v>30</v>
  </rv>
  <rv s="1">
    <fb>0.89333770000000001</fb>
    <v>23</v>
  </rv>
  <rv s="1">
    <fb>0.71030660000000001</fb>
    <v>23</v>
  </rv>
  <rv s="2">
    <v>51</v>
    <v>21</v>
    <v>338</v>
    <v>7</v>
    <v>0</v>
    <v>Image of Bulgaria</v>
  </rv>
  <rv s="1">
    <fb>5.9</fb>
    <v>28</v>
  </rv>
  <rv s="0">
    <v>805306368</v>
    <v>Rumen Radev (President)</v>
    <v>396c5d7f-9881-c4d9-cdcd-b74a3ea2c024</v>
    <v>en-US</v>
    <v>Generic</v>
  </rv>
  <rv s="0">
    <v>805306368</v>
    <v>Iliana Iotova (Vice president)</v>
    <v>a785fd4e-7b51-e907-ba50-10ed795f0bc9</v>
    <v>en-US</v>
    <v>Generic</v>
  </rv>
  <rv s="0">
    <v>805306368</v>
    <v>Rosen Zhelyazkov (Prime minister)</v>
    <v>728e826c-5721-ddab-eeac-d55bb2a6e19d</v>
    <v>en-US</v>
    <v>Generic</v>
  </rv>
  <rv s="3">
    <v>176</v>
  </rv>
  <rv s="4">
    <v>https://www.bing.com/search?q=bulgaria&amp;form=skydnc</v>
    <v>Learn more on Bing</v>
  </rv>
  <rv s="1">
    <fb>74.865853658536594</fb>
    <v>28</v>
  </rv>
  <rv s="1">
    <fb>8253250000</fb>
    <v>30</v>
  </rv>
  <rv s="3">
    <v>177</v>
  </rv>
  <rv s="1">
    <fb>0.47668267909999995</fb>
    <v>23</v>
  </rv>
  <rv s="1">
    <fb>4.0331999999999999</fb>
    <v>25</v>
  </rv>
  <rv s="1">
    <fb>6465097</fb>
    <v>24</v>
  </rv>
  <rv s="1">
    <fb>0.21299999999999999</fb>
    <v>23</v>
  </rv>
  <rv s="1">
    <fb>0.46600000000000003</fb>
    <v>23</v>
  </rv>
  <rv s="1">
    <fb>0.11</fb>
    <v>23</v>
  </rv>
  <rv s="1">
    <fb>0.154</fb>
    <v>23</v>
  </rv>
  <rv s="1">
    <fb>0.55367000579834003</fb>
    <v>23</v>
  </rv>
  <rv s="0">
    <v>536870912</v>
    <v>Blagoevgrad Province</v>
    <v>8ded25ce-e3d4-642b-4889-064c7d724958</v>
    <v>en-US</v>
    <v>Map</v>
  </rv>
  <rv s="0">
    <v>536870912</v>
    <v>Burgas Province</v>
    <v>443f974a-4bfb-2414-7bd3-b175c0b45f0f</v>
    <v>en-US</v>
    <v>Map</v>
  </rv>
  <rv s="0">
    <v>536870912</v>
    <v>Dobrich Province</v>
    <v>a177d832-8845-23a6-ed1b-d497c6b9cf4a</v>
    <v>en-US</v>
    <v>Map</v>
  </rv>
  <rv s="0">
    <v>536870912</v>
    <v>Plovdiv Province</v>
    <v>3672cc48-23a5-9f46-35a5-2f4185be4c98</v>
    <v>en-US</v>
    <v>Map</v>
  </rv>
  <rv s="0">
    <v>536870912</v>
    <v>Gabrovo Province</v>
    <v>b6427aae-cd44-0105-2cc8-0d73897a7540</v>
    <v>en-US</v>
    <v>Map</v>
  </rv>
  <rv s="0">
    <v>536870912</v>
    <v>Haskovo Province</v>
    <v>73ca7e64-5786-bcc7-1823-082cb9bc65c8</v>
    <v>en-US</v>
    <v>Map</v>
  </rv>
  <rv s="0">
    <v>536870912</v>
    <v>Yambol Province</v>
    <v>20ed6940-66fe-8c50-1220-448f9d1ade32</v>
    <v>en-US</v>
    <v>Map</v>
  </rv>
  <rv s="0">
    <v>536870912</v>
    <v>Kardzhali Province</v>
    <v>10e9ee5b-d5f8-c267-0f19-b1877cd3e63d</v>
    <v>en-US</v>
    <v>Map</v>
  </rv>
  <rv s="0">
    <v>536870912</v>
    <v>Kyustendil Province</v>
    <v>b8088648-e27e-1024-b371-6f0516f14c38</v>
    <v>en-US</v>
    <v>Map</v>
  </rv>
  <rv s="0">
    <v>536870912</v>
    <v>Lovech Province</v>
    <v>10897c71-c602-548d-e1ce-86c199b79bb6</v>
    <v>en-US</v>
    <v>Map</v>
  </rv>
  <rv s="0">
    <v>536870912</v>
    <v>Montana Province</v>
    <v>92b12c75-9dc1-0ddf-69ec-07e25c3c0a8f</v>
    <v>en-US</v>
    <v>Map</v>
  </rv>
  <rv s="0">
    <v>536870912</v>
    <v>Pazardzhik Province</v>
    <v>5067ddd2-5707-31e6-be8c-4d0fae0660c4</v>
    <v>en-US</v>
    <v>Map</v>
  </rv>
  <rv s="0">
    <v>536870912</v>
    <v>Pernik Province</v>
    <v>748a63df-9088-53cb-34a6-116048f6f4fa</v>
    <v>en-US</v>
    <v>Map</v>
  </rv>
  <rv s="0">
    <v>536870912</v>
    <v>Pleven Province</v>
    <v>2c5af5f6-f2e0-3529-006b-ae9a4c18039d</v>
    <v>en-US</v>
    <v>Map</v>
  </rv>
  <rv s="0">
    <v>536870912</v>
    <v>Razgrad Province</v>
    <v>065054e4-f056-8fd0-c87d-68e9162a8538</v>
    <v>en-US</v>
    <v>Map</v>
  </rv>
  <rv s="0">
    <v>536870912</v>
    <v>Ruse Province</v>
    <v>6cd2a7d9-8d1b-df19-74fa-b264c310496e</v>
    <v>en-US</v>
    <v>Map</v>
  </rv>
  <rv s="0">
    <v>536870912</v>
    <v>Silistra Province</v>
    <v>c855225a-7895-b5f3-db5a-626bacb9ef04</v>
    <v>en-US</v>
    <v>Map</v>
  </rv>
  <rv s="0">
    <v>536870912</v>
    <v>Sliven Province</v>
    <v>68405c86-93bf-0229-64d7-e6223de1e273</v>
    <v>en-US</v>
    <v>Map</v>
  </rv>
  <rv s="0">
    <v>536870912</v>
    <v>Smolyan Province</v>
    <v>e5466c10-8f55-bb4b-b4e5-846fd3141d53</v>
    <v>en-US</v>
    <v>Map</v>
  </rv>
  <rv s="0">
    <v>536870912</v>
    <v>Sofia City Province</v>
    <v>3c8166aa-96fc-06d8-0611-6990b84abb0c</v>
    <v>en-US</v>
    <v>Map</v>
  </rv>
  <rv s="0">
    <v>536870912</v>
    <v>Sofia Province</v>
    <v>1ba90f10-4ca5-a6b7-f231-146d244f1507</v>
    <v>en-US</v>
    <v>Map</v>
  </rv>
  <rv s="0">
    <v>536870912</v>
    <v>Stara Zagora Province</v>
    <v>ced6a914-c48d-45c7-2608-77a1a7fa7bda</v>
    <v>en-US</v>
    <v>Map</v>
  </rv>
  <rv s="0">
    <v>536870912</v>
    <v>Shumen Province</v>
    <v>2c972deb-3356-dfe3-6548-f973a0f8129e</v>
    <v>en-US</v>
    <v>Map</v>
  </rv>
  <rv s="0">
    <v>536870912</v>
    <v>Targovishte Province</v>
    <v>27838f32-dfc0-28d2-2853-7cdfd4bde6f3</v>
    <v>en-US</v>
    <v>Map</v>
  </rv>
  <rv s="0">
    <v>536870912</v>
    <v>Varna Province</v>
    <v>1101bd86-143c-c8e8-99ed-e537e115ba15</v>
    <v>en-US</v>
    <v>Map</v>
  </rv>
  <rv s="0">
    <v>536870912</v>
    <v>Veliko Tarnovo Province</v>
    <v>9ba20876-be15-7cca-a266-62f9ac350794</v>
    <v>en-US</v>
    <v>Map</v>
  </rv>
  <rv s="0">
    <v>536870912</v>
    <v>Vidin Province</v>
    <v>58ad5cc4-961c-e18e-b38c-0893863b3909</v>
    <v>en-US</v>
    <v>Map</v>
  </rv>
  <rv s="0">
    <v>536870912</v>
    <v>Vratsa Province</v>
    <v>35d2895e-dc89-328c-f81d-699b8afc39d0</v>
    <v>en-US</v>
    <v>Map</v>
  </rv>
  <rv s="3">
    <v>178</v>
  </rv>
  <rv s="1">
    <fb>0.20182262961313399</fb>
    <v>23</v>
  </rv>
  <rv s="1">
    <fb>0.28300000000000003</fb>
    <v>23</v>
  </rv>
  <rv s="1">
    <fb>4.3400001525878897E-2</fb>
    <v>31</v>
  </rv>
  <rv s="1">
    <fb>5256027</fb>
    <v>24</v>
  </rv>
  <rv s="7">
    <v>#VALUE!</v>
    <v>en-US</v>
    <v>74aa5012-510a-f5fb-6b80-bdb48e9f088c</v>
    <v>536870912</v>
    <v>1</v>
    <v>342</v>
    <v>49</v>
    <v>Bulgaria</v>
    <v>19</v>
    <v>20</v>
    <v>Map</v>
    <v>21</v>
    <v>343</v>
    <v>BG</v>
    <v>3116</v>
    <v>3117</v>
    <v>3118</v>
    <v>3119</v>
    <v>3120</v>
    <v>3121</v>
    <v>3122</v>
    <v>3123</v>
    <v>3124</v>
    <v>BGN</v>
    <v>Bulgaria, officially the Republic of Bulgaria, is a country in Southeast Europe. It is situated on the eastern portion of the Balkans directly south of the Danube river and west of the Black Sea. Bulgaria is bordered by Greece and Turkey to the ...</v>
    <v>3125</v>
    <v>165</v>
    <v>3126</v>
    <v>3127</v>
    <v>3128</v>
    <v>3129</v>
    <v>3130</v>
    <v>3131</v>
    <v>3132</v>
    <v>3133</v>
    <v>3121</v>
    <v>3137</v>
    <v>3138</v>
    <v>3139</v>
    <v>3140</v>
    <v>473</v>
    <v>1653</v>
    <v>Bulgaria</v>
    <v>Mila Rodino</v>
    <v>3141</v>
    <v>Bulharská republika</v>
    <v>3142</v>
    <v>3143</v>
    <v>3144</v>
    <v>3145</v>
    <v>1566</v>
    <v>3146</v>
    <v>1291</v>
    <v>2717</v>
    <v>3147</v>
    <v>3148</v>
    <v>3149</v>
    <v>3178</v>
    <v>3179</v>
    <v>98</v>
    <v>3180</v>
    <v>3181</v>
    <v>Bulgaria</v>
    <v>3182</v>
    <v>mdp/vdpid/35</v>
  </rv>
  <rv s="0">
    <v>536870912</v>
    <v>Cyprus</v>
    <v>c0c5ce3c-49b0-5b79-47f3-75ec546e77a5</v>
    <v>en-US</v>
    <v>Map</v>
  </rv>
  <rv s="1">
    <fb>0.121569266050925</fb>
    <v>23</v>
  </rv>
  <rv s="1">
    <fb>9242.4500000000007</fb>
    <v>24</v>
  </rv>
  <rv s="1">
    <fb>10.462</fb>
    <v>25</v>
  </rv>
  <rv s="1">
    <fb>357</fb>
    <v>26</v>
  </rv>
  <rv s="0">
    <v>536870912</v>
    <v>Nicosia</v>
    <v>61465f46-935f-6345-e2b2-faf594f2eb3f</v>
    <v>en-US</v>
    <v>Map</v>
  </rv>
  <rv s="1">
    <fb>6626.2690000000002</fb>
    <v>24</v>
  </rv>
  <rv s="1">
    <fb>102.51099191728299</fb>
    <v>27</v>
  </rv>
  <rv s="1">
    <fb>2.5037099675845596E-3</fb>
    <v>23</v>
  </rv>
  <rv s="1">
    <fb>3624.9712527716702</fb>
    <v>24</v>
  </rv>
  <rv s="1">
    <fb>1.329</fb>
    <v>25</v>
  </rv>
  <rv s="1">
    <fb>0.18687229239063299</fb>
    <v>23</v>
  </rv>
  <rv s="1">
    <fb>92.906215026032797</fb>
    <v>28</v>
  </rv>
  <rv s="1">
    <fb>1.23</fb>
    <v>29</v>
  </rv>
  <rv s="1">
    <fb>24564647934.624401</fb>
    <v>30</v>
  </rv>
  <rv s="1">
    <fb>0.99306690000000009</fb>
    <v>23</v>
  </rv>
  <rv s="1">
    <fb>0.75940810000000003</fb>
    <v>23</v>
  </rv>
  <rv s="2">
    <v>52</v>
    <v>21</v>
    <v>345</v>
    <v>7</v>
    <v>0</v>
    <v>Image of Cyprus</v>
  </rv>
  <rv s="0">
    <v>805306368</v>
    <v>Nikos Christodoulides (President)</v>
    <v>dcc57869-eb45-8766-d14f-1e2e824914b7</v>
    <v>en-US</v>
    <v>Generic</v>
  </rv>
  <rv s="3">
    <v>179</v>
  </rv>
  <rv s="4">
    <v>https://www.bing.com/search?q=cyprus&amp;form=skydnc</v>
    <v>Learn more on Bing</v>
  </rv>
  <rv s="1">
    <fb>80.828000000000003</fb>
    <v>28</v>
  </rv>
  <rv s="1">
    <fb>4284870000</fb>
    <v>30</v>
  </rv>
  <rv s="3">
    <v>180</v>
  </rv>
  <rv s="1">
    <fb>0.43886795519999999</fb>
    <v>23</v>
  </rv>
  <rv s="1">
    <fb>1.9509000000000001</fb>
    <v>25</v>
  </rv>
  <rv s="1">
    <fb>1251488</fb>
    <v>24</v>
  </rv>
  <rv s="1">
    <fb>0.40200000000000002</fb>
    <v>23</v>
  </rv>
  <rv s="1">
    <fb>8.4000000000000005E-2</fb>
    <v>23</v>
  </rv>
  <rv s="1">
    <fb>0.129</fb>
    <v>23</v>
  </rv>
  <rv s="1">
    <fb>0.63058998107910202</fb>
    <v>23</v>
  </rv>
  <rv s="0">
    <v>536870912</v>
    <v>Famagusta District</v>
    <v>fa2bfc84-87f2-72de-997e-21b14b8b160c</v>
    <v>en-US</v>
    <v>Map</v>
  </rv>
  <rv s="0">
    <v>536870912</v>
    <v>Kyrenia District</v>
    <v>e8b8a1c2-16a7-5f3c-2602-a1185d56c861</v>
    <v>en-US</v>
    <v>Map</v>
  </rv>
  <rv s="0">
    <v>536870912</v>
    <v>Larnaca District</v>
    <v>7f5d1488-4f34-efb3-2f5e-2bfda6d7ff73</v>
    <v>en-US</v>
    <v>Map</v>
  </rv>
  <rv s="0">
    <v>536870912</v>
    <v>Limassol District</v>
    <v>1e4f6fc0-ec2d-5e17-d500-ea3e15018cec</v>
    <v>en-US</v>
    <v>Map</v>
  </rv>
  <rv s="0">
    <v>536870912</v>
    <v>Nicosia District</v>
    <v>b8e80404-6981-51e6-04bc-3ea15f66c9d4</v>
    <v>en-US</v>
    <v>Map</v>
  </rv>
  <rv s="0">
    <v>536870912</v>
    <v>Paphos District</v>
    <v>cb1e4e34-f579-017b-139b-938e8ef8d979</v>
    <v>en-US</v>
    <v>Map</v>
  </rv>
  <rv s="3">
    <v>181</v>
  </rv>
  <rv s="1">
    <fb>0.24496028871097303</fb>
    <v>23</v>
  </rv>
  <rv s="1">
    <fb>7.2740001678466795E-2</fb>
    <v>31</v>
  </rv>
  <rv s="1">
    <fb>800708</fb>
    <v>24</v>
  </rv>
  <rv s="6">
    <v>#VALUE!</v>
    <v>en-US</v>
    <v>c0c5ce3c-49b0-5b79-47f3-75ec546e77a5</v>
    <v>536870912</v>
    <v>1</v>
    <v>348</v>
    <v>37</v>
    <v>Cyprus</v>
    <v>19</v>
    <v>20</v>
    <v>Map</v>
    <v>21</v>
    <v>288</v>
    <v>CY</v>
    <v>3185</v>
    <v>3186</v>
    <v>2732</v>
    <v>3187</v>
    <v>3188</v>
    <v>3189</v>
    <v>3190</v>
    <v>3191</v>
    <v>3192</v>
    <v>EUR</v>
    <v>Cyprus, officially the Republic of Cyprus, is an island country in the eastern Mediterranean Sea. Although it is geographically located in West Asia, its cultural identity and geopolitical make-up are overwhelmingly Southeast European. It is the ...</v>
    <v>3193</v>
    <v>3194</v>
    <v>3195</v>
    <v>3196</v>
    <v>3197</v>
    <v>3198</v>
    <v>3199</v>
    <v>3200</v>
    <v>3201</v>
    <v>1706</v>
    <v>3189</v>
    <v>3203</v>
    <v>3204</v>
    <v>3205</v>
    <v>3206</v>
    <v>1094</v>
    <v>Cyprus</v>
    <v>Hymn to Liberty</v>
    <v>3207</v>
    <v>Kıbrıs Cumhuriyeti</v>
    <v>3208</v>
    <v>3209</v>
    <v>3210</v>
    <v>134</v>
    <v>311</v>
    <v>3211</v>
    <v>2626</v>
    <v>3212</v>
    <v>3213</v>
    <v>316</v>
    <v>3214</v>
    <v>3221</v>
    <v>3222</v>
    <v>98</v>
    <v>310</v>
    <v>3223</v>
    <v>Cyprus</v>
    <v>3224</v>
    <v>mdp/vdpid/59</v>
  </rv>
  <rv s="0">
    <v>536870912</v>
    <v>Hungary</v>
    <v>3dd659a3-ba3c-d100-7fb4-69db91e7837f</v>
    <v>en-US</v>
    <v>Map</v>
  </rv>
  <rv s="1">
    <fb>0.58356345962664302</fb>
    <v>23</v>
  </rv>
  <rv s="1">
    <fb>93011.4</fb>
    <v>24</v>
  </rv>
  <rv s="1">
    <fb>40000</fb>
    <v>24</v>
  </rv>
  <rv s="1">
    <fb>9.6</fb>
    <v>25</v>
  </rv>
  <rv s="1">
    <fb>36</fb>
    <v>26</v>
  </rv>
  <rv s="0">
    <v>536870912</v>
    <v>Budapest</v>
    <v>cc987de1-03c9-4967-a1a2-ada14f9ee10f</v>
    <v>en-US</v>
    <v>Map</v>
  </rv>
  <rv s="1">
    <fb>45536.805999999997</fb>
    <v>24</v>
  </rv>
  <rv s="1">
    <fb>121.64204740639001</fb>
    <v>27</v>
  </rv>
  <rv s="1">
    <fb>3.3385863538200999E-2</fb>
    <v>23</v>
  </rv>
  <rv s="1">
    <fb>3965.9582334833499</fb>
    <v>24</v>
  </rv>
  <rv s="1">
    <fb>1.54</fb>
    <v>25</v>
  </rv>
  <rv s="1">
    <fb>0.229051154054595</fb>
    <v>23</v>
  </rv>
  <rv s="1">
    <fb>69.549793691077994</fb>
    <v>28</v>
  </rv>
  <rv s="1">
    <fb>1.18</fb>
    <v>29</v>
  </rv>
  <rv s="1">
    <fb>160967157503.612</fb>
    <v>30</v>
  </rv>
  <rv s="1">
    <fb>1.0080547</fb>
    <v>23</v>
  </rv>
  <rv s="1">
    <fb>0.48500379999999998</fb>
    <v>23</v>
  </rv>
  <rv s="2">
    <v>53</v>
    <v>21</v>
    <v>350</v>
    <v>7</v>
    <v>0</v>
    <v>Image of Hungary</v>
  </rv>
  <rv s="0">
    <v>805306368</v>
    <v>Tamás Sulyok (President)</v>
    <v>4981ad79-1c7e-7496-6c46-6aa0b91e04ef</v>
    <v>en-US</v>
    <v>Generic</v>
  </rv>
  <rv s="0">
    <v>805306368</v>
    <v>Viktor Orbán (Prime minister)</v>
    <v>b3bb0533-687c-7694-18f7-fceabd0caa60</v>
    <v>en-US</v>
    <v>Generic</v>
  </rv>
  <rv s="0">
    <v>805306368</v>
    <v>László Kövér (Speaker)</v>
    <v>9c6cdeac-a3a5-6220-a1b1-9b9fa11b251e</v>
    <v>en-US</v>
    <v>Generic</v>
  </rv>
  <rv s="3">
    <v>182</v>
  </rv>
  <rv s="4">
    <v>https://www.bing.com/search?q=hungary&amp;form=skydnc</v>
    <v>Learn more on Bing</v>
  </rv>
  <rv s="1">
    <fb>75.817073170731703</fb>
    <v>28</v>
  </rv>
  <rv s="1">
    <fb>32886530000</fb>
    <v>30</v>
  </rv>
  <rv s="1">
    <fb>12</fb>
    <v>28</v>
  </rv>
  <rv s="1">
    <fb>2.62</fb>
    <v>29</v>
  </rv>
  <rv s="3">
    <v>183</v>
  </rv>
  <rv s="1">
    <fb>0.29037430120000002</fb>
    <v>23</v>
  </rv>
  <rv s="1">
    <fb>3.4075000000000002</fb>
    <v>25</v>
  </rv>
  <rv s="1">
    <fb>9683505</fb>
    <v>24</v>
  </rv>
  <rv s="1">
    <fb>0.23899999999999999</fb>
    <v>23</v>
  </rv>
  <rv s="1">
    <fb>0.38500000000000001</fb>
    <v>23</v>
  </rv>
  <rv s="1">
    <fb>0.13200000000000001</fb>
    <v>23</v>
  </rv>
  <rv s="1">
    <fb>0.56467998504638706</fb>
    <v>23</v>
  </rv>
  <rv s="0">
    <v>536870912</v>
    <v>Bács-Kiskun County</v>
    <v>b7a38187-7574-9ab1-60e3-10f075d0d186</v>
    <v>en-US</v>
    <v>Map</v>
  </rv>
  <rv s="0">
    <v>536870912</v>
    <v>Baranya County</v>
    <v>c29a86bb-05fb-e0aa-70c0-c89b04a205bb</v>
    <v>en-US</v>
    <v>Map</v>
  </rv>
  <rv s="0">
    <v>536870912</v>
    <v>Békés County</v>
    <v>848bb2e8-13c2-096d-c51d-47364012f987</v>
    <v>en-US</v>
    <v>Map</v>
  </rv>
  <rv s="0">
    <v>536870912</v>
    <v>Borsod–Abaúj–Zemplén County</v>
    <v>e2f94cf9-e52b-dcec-0b41-93c58264a52a</v>
    <v>en-US</v>
    <v>Map</v>
  </rv>
  <rv s="0">
    <v>536870912</v>
    <v>Fejér County</v>
    <v>c9455473-fae3-8259-0fcc-374407d47514</v>
    <v>en-US</v>
    <v>Map</v>
  </rv>
  <rv s="0">
    <v>536870912</v>
    <v>Győr–Moson–Sopron County</v>
    <v>30c528b5-300e-148a-c926-85bd637d2587</v>
    <v>en-US</v>
    <v>Map</v>
  </rv>
  <rv s="0">
    <v>536870912</v>
    <v>Hajdú–Bihar County</v>
    <v>b70c0013-fffd-b397-9ca3-b1e52f8af589</v>
    <v>en-US</v>
    <v>Map</v>
  </rv>
  <rv s="0">
    <v>536870912</v>
    <v>Heves County</v>
    <v>a7ad20ca-e33c-48b6-afb2-98eb81ed9668</v>
    <v>en-US</v>
    <v>Map</v>
  </rv>
  <rv s="0">
    <v>536870912</v>
    <v>Jász–Nagykun–Szolnok County</v>
    <v>1b96677d-3a39-e8b7-4b15-24ba76df96c7</v>
    <v>en-US</v>
    <v>Map</v>
  </rv>
  <rv s="0">
    <v>536870912</v>
    <v>Komárom-Esztergom County</v>
    <v>ba328245-04ca-053f-f5ae-0a6c17390c1a</v>
    <v>en-US</v>
    <v>Map</v>
  </rv>
  <rv s="0">
    <v>536870912</v>
    <v>Nógrád County</v>
    <v>ce5ebf6b-45ff-4332-80f6-12b85a86fcde</v>
    <v>en-US</v>
    <v>Map</v>
  </rv>
  <rv s="0">
    <v>536870912</v>
    <v>Pest County</v>
    <v>284af297-159a-8cd4-a286-f4e49da94d80</v>
    <v>en-US</v>
    <v>Map</v>
  </rv>
  <rv s="0">
    <v>536870912</v>
    <v>Somogy County</v>
    <v>25b3ce64-3ab0-ff3e-12a5-ac94a5403262</v>
    <v>en-US</v>
    <v>Map</v>
  </rv>
  <rv s="0">
    <v>536870912</v>
    <v>Szabolcs–Szatmár–Bereg County</v>
    <v>f67c1ad1-2da0-d53a-b6ac-d1ed5dda4cfe</v>
    <v>en-US</v>
    <v>Map</v>
  </rv>
  <rv s="0">
    <v>536870912</v>
    <v>Tolna County</v>
    <v>c8e4c3cc-af05-c5ae-b6ae-492a9374c5f0</v>
    <v>en-US</v>
    <v>Map</v>
  </rv>
  <rv s="0">
    <v>536870912</v>
    <v>Vas County</v>
    <v>1e048783-39f2-51e9-3d34-5fe13eb88de5</v>
    <v>en-US</v>
    <v>Map</v>
  </rv>
  <rv s="0">
    <v>536870912</v>
    <v>Veszprém County</v>
    <v>c6f1a586-70f6-b7ad-6ae3-390ab10bf610</v>
    <v>en-US</v>
    <v>Map</v>
  </rv>
  <rv s="0">
    <v>536870912</v>
    <v>Zala County</v>
    <v>fa69d523-1961-04ce-4e98-b156ea8336f2</v>
    <v>en-US</v>
    <v>Map</v>
  </rv>
  <rv s="3">
    <v>184</v>
  </rv>
  <rv s="1">
    <fb>0.22953377148482101</fb>
    <v>23</v>
  </rv>
  <rv s="1">
    <fb>3.3989999294281002E-2</fb>
    <v>31</v>
  </rv>
  <rv s="1">
    <fb>6999582</fb>
    <v>24</v>
  </rv>
  <rv s="7">
    <v>#VALUE!</v>
    <v>en-US</v>
    <v>3dd659a3-ba3c-d100-7fb4-69db91e7837f</v>
    <v>536870912</v>
    <v>1</v>
    <v>353</v>
    <v>49</v>
    <v>Hungary</v>
    <v>19</v>
    <v>20</v>
    <v>Map</v>
    <v>21</v>
    <v>164</v>
    <v>HU</v>
    <v>3227</v>
    <v>3228</v>
    <v>3229</v>
    <v>3230</v>
    <v>3231</v>
    <v>3232</v>
    <v>3233</v>
    <v>3234</v>
    <v>3235</v>
    <v>HUF</v>
    <v>Hungary is a landlocked country in Central Europe. Spanning much of the Carpathian Basin, it is bordered by Slovakia to the north, Ukraine to the northeast, Romania to the east and southeast, Serbia to the south, Croatia and Slovenia to the ...</v>
    <v>3236</v>
    <v>3237</v>
    <v>3238</v>
    <v>3239</v>
    <v>3240</v>
    <v>3241</v>
    <v>3242</v>
    <v>3243</v>
    <v>3244</v>
    <v>122</v>
    <v>3232</v>
    <v>3248</v>
    <v>3249</v>
    <v>3250</v>
    <v>3251</v>
    <v>3252</v>
    <v>3253</v>
    <v>Hungary</v>
    <v>Himnusz</v>
    <v>3254</v>
    <v>Magyarország</v>
    <v>3255</v>
    <v>3256</v>
    <v>3257</v>
    <v>186</v>
    <v>3258</v>
    <v>3259</v>
    <v>380</v>
    <v>1602</v>
    <v>3260</v>
    <v>586</v>
    <v>3261</v>
    <v>3280</v>
    <v>3281</v>
    <v>149</v>
    <v>2522</v>
    <v>3282</v>
    <v>Hungary</v>
    <v>3283</v>
    <v>mdp/vdpid/109</v>
  </rv>
  <rv s="0">
    <v>536870912</v>
    <v>Kuwait</v>
    <v>75e8432f-5ecb-30f2-cbcb-664d801e3c97</v>
    <v>en-US</v>
    <v>Map</v>
  </rv>
  <rv s="1">
    <fb>8.4175084175084208E-2</fb>
    <v>23</v>
  </rv>
  <rv s="1">
    <fb>17818</fb>
    <v>24</v>
  </rv>
  <rv s="1">
    <fb>13.939</fb>
    <v>25</v>
  </rv>
  <rv s="1">
    <fb>965</fb>
    <v>26</v>
  </rv>
  <rv s="0">
    <v>536870912</v>
    <v>Kuwait City</v>
    <v>7bfd3d22-1a12-c33b-79ac-69c6e5412bfe</v>
    <v>en-US</v>
    <v>Map</v>
  </rv>
  <rv s="1">
    <fb>98733.975000000006</fb>
    <v>24</v>
  </rv>
  <rv s="1">
    <fb>126.60151211457401</fb>
    <v>27</v>
  </rv>
  <rv s="1">
    <fb>1.09184802655847E-2</fb>
    <v>23</v>
  </rv>
  <rv s="1">
    <fb>15590.599906473701</fb>
    <v>24</v>
  </rv>
  <rv s="1">
    <fb>2.0819999999999999</fb>
    <v>25</v>
  </rv>
  <rv s="1">
    <fb>3.5072951739618403E-3</fb>
    <v>23</v>
  </rv>
  <rv s="1">
    <fb>93.689889451270702</fb>
    <v>28</v>
  </rv>
  <rv s="1">
    <fb>0.35</fb>
    <v>29</v>
  </rv>
  <rv s="1">
    <fb>134761198945.98199</fb>
    <v>30</v>
  </rv>
  <rv s="1">
    <fb>0.9236027</fb>
    <v>23</v>
  </rv>
  <rv s="1">
    <fb>0.54364139999999994</fb>
    <v>23</v>
  </rv>
  <rv s="2">
    <v>54</v>
    <v>21</v>
    <v>355</v>
    <v>7</v>
    <v>0</v>
    <v>Image of Kuwait</v>
  </rv>
  <rv s="0">
    <v>805306368</v>
    <v>Mishal Al-Ahmad Al-Jaber Al-Sabah (Emir)</v>
    <v>5cff83e0-1c26-2d6c-5a96-4894dce1ddf6</v>
    <v>en-US</v>
    <v>Generic</v>
  </rv>
  <rv s="0">
    <v>805306368</v>
    <v>Ahmad Al-Abdullah Al-Sabah (Prime minister)</v>
    <v>e9db8c04-3e89-ccbb-1bc6-b2931b6dac53</v>
    <v>en-US</v>
    <v>Generic</v>
  </rv>
  <rv s="3">
    <v>185</v>
  </rv>
  <rv s="4">
    <v>https://www.bing.com/search?q=kuwait&amp;form=skydnc</v>
    <v>Learn more on Bing</v>
  </rv>
  <rv s="1">
    <fb>75.397999999999996</fb>
    <v>28</v>
  </rv>
  <rv s="1">
    <fb>107063210000</fb>
    <v>30</v>
  </rv>
  <rv s="1">
    <fb>0.95</fb>
    <v>29</v>
  </rv>
  <rv s="1">
    <fb>0.1437861272</fb>
    <v>23</v>
  </rv>
  <rv s="1">
    <fb>2.5789</fb>
    <v>25</v>
  </rv>
  <rv s="1">
    <fb>4268873</fb>
    <v>24</v>
  </rv>
  <rv s="1">
    <fb>0.73492996215820294</fb>
    <v>23</v>
  </rv>
  <rv s="0">
    <v>536870912</v>
    <v>Ahmadi Governorate</v>
    <v>4ad537fa-f18c-1465-8ab5-7cc163f5f02a</v>
    <v>en-US</v>
    <v>Map</v>
  </rv>
  <rv s="0">
    <v>536870912</v>
    <v>Farwaniya Governorate</v>
    <v>134a7968-8176-e583-5183-f839391241eb</v>
    <v>en-US</v>
    <v>Map</v>
  </rv>
  <rv s="0">
    <v>536870912</v>
    <v>Capital Governorate</v>
    <v>af749407-857e-3d6a-64c5-ac8d2c1fe8ce</v>
    <v>en-US</v>
    <v>Map</v>
  </rv>
  <rv s="0">
    <v>536870912</v>
    <v>Jahra Governorate</v>
    <v>a12b1263-57b9-b6a0-8866-9de2a053ea6f</v>
    <v>en-US</v>
    <v>Map</v>
  </rv>
  <rv s="0">
    <v>536870912</v>
    <v>Hawalli Governorate</v>
    <v>cd35a7d9-c1b8-42ec-a6b5-b75e0098ae73</v>
    <v>en-US</v>
    <v>Map</v>
  </rv>
  <rv s="0">
    <v>536870912</v>
    <v>Mubarak Al-Kabeer</v>
    <v>a86d3875-410a-eaaf-d232-4b318b11d64c</v>
    <v>en-US</v>
    <v>Map</v>
  </rv>
  <rv s="3">
    <v>186</v>
  </rv>
  <rv s="1">
    <fb>1.3807787476104701E-2</fb>
    <v>23</v>
  </rv>
  <rv s="1">
    <fb>2.18199992179871E-2</fb>
    <v>31</v>
  </rv>
  <rv s="1">
    <fb>4207083</fb>
    <v>24</v>
  </rv>
  <rv s="13">
    <v>#VALUE!</v>
    <v>en-US</v>
    <v>75e8432f-5ecb-30f2-cbcb-664d801e3c97</v>
    <v>536870912</v>
    <v>1</v>
    <v>358</v>
    <v>220</v>
    <v>Kuwait</v>
    <v>19</v>
    <v>20</v>
    <v>Map</v>
    <v>21</v>
    <v>359</v>
    <v>KW</v>
    <v>3286</v>
    <v>3287</v>
    <v>41</v>
    <v>3288</v>
    <v>3289</v>
    <v>3290</v>
    <v>3291</v>
    <v>3292</v>
    <v>3293</v>
    <v>KWD</v>
    <v>Kuwait, officially the State of Kuwait, is a country in West Asia and the geopolitical region known as the Middle East. It is situated in the northern edge of the Arabian Peninsula at the head of the Persian Gulf, bordering Iraq to the north and ...</v>
    <v>3294</v>
    <v>3295</v>
    <v>3296</v>
    <v>3297</v>
    <v>3298</v>
    <v>3299</v>
    <v>3300</v>
    <v>3301</v>
    <v>3302</v>
    <v>1758</v>
    <v>3290</v>
    <v>3305</v>
    <v>3306</v>
    <v>3307</v>
    <v>3308</v>
    <v>3252</v>
    <v>3309</v>
    <v>Kuwait</v>
    <v>National Anthem of Kuwait</v>
    <v>642</v>
    <v>Koweït</v>
    <v>3310</v>
    <v>3311</v>
    <v>3312</v>
    <v>3313</v>
    <v>3320</v>
    <v>3321</v>
    <v>1940</v>
    <v>699</v>
    <v>3322</v>
    <v>Kuwait</v>
    <v>3323</v>
    <v>mdp/vdpid/136</v>
  </rv>
  <rv s="0">
    <v>536870912</v>
    <v>Romania</v>
    <v>0cc489d5-ff53-84f1-4fcc-76525efef33a</v>
    <v>en-US</v>
    <v>Map</v>
  </rv>
  <rv s="1">
    <fb>0.58766515994436697</fb>
    <v>23</v>
  </rv>
  <rv s="1">
    <fb>238397</fb>
    <v>24</v>
  </rv>
  <rv s="1">
    <fb>126000</fb>
    <v>24</v>
  </rv>
  <rv s="1">
    <fb>40</fb>
    <v>26</v>
  </rv>
  <rv s="0">
    <v>536870912</v>
    <v>Bucharest</v>
    <v>42022f97-112e-58a6-70f5-9536b20ee957</v>
    <v>en-US</v>
    <v>Map</v>
  </rv>
  <rv s="1">
    <fb>69258.629000000001</fb>
    <v>24</v>
  </rv>
  <rv s="1">
    <fb>123.780383348878</fb>
    <v>27</v>
  </rv>
  <rv s="1">
    <fb>3.8278543259942802E-2</fb>
    <v>23</v>
  </rv>
  <rv s="1">
    <fb>2584.4117872644301</fb>
    <v>24</v>
  </rv>
  <rv s="1">
    <fb>0.301208283871371</fb>
    <v>23</v>
  </rv>
  <rv s="1">
    <fb>72.523694574412801</fb>
    <v>28</v>
  </rv>
  <rv s="1">
    <fb>250077444017.08401</fb>
    <v>30</v>
  </rv>
  <rv s="1">
    <fb>0.85150870000000001</fb>
    <v>23</v>
  </rv>
  <rv s="1">
    <fb>0.4938187</fb>
    <v>23</v>
  </rv>
  <rv s="2">
    <v>55</v>
    <v>21</v>
    <v>361</v>
    <v>7</v>
    <v>0</v>
    <v>Image of Romania</v>
  </rv>
  <rv s="0">
    <v>805306368</v>
    <v>Ilie Bolojan (President)</v>
    <v>41901219-9283-40c1-e39b-0f2d8738b706</v>
    <v>en-US</v>
    <v>Generic</v>
  </rv>
  <rv s="0">
    <v>805306368</v>
    <v>Marcel Ciolacu (Prime minister)</v>
    <v>85188c14-f939-1c62-12fb-e44a3a13ab1d</v>
    <v>en-US</v>
    <v>Generic</v>
  </rv>
  <rv s="3">
    <v>187</v>
  </rv>
  <rv s="4">
    <v>https://www.bing.com/search?q=romania&amp;form=skydnc</v>
    <v>Learn more on Bing</v>
  </rv>
  <rv s="1">
    <fb>75.358536585365897</fb>
    <v>28</v>
  </rv>
  <rv s="1">
    <fb>26110300000</fb>
    <v>30</v>
  </rv>
  <rv s="1">
    <fb>2.25</fb>
    <v>29</v>
  </rv>
  <rv s="3">
    <v>188</v>
  </rv>
  <rv s="1">
    <fb>0.21276716530000001</fb>
    <v>23</v>
  </rv>
  <rv s="1">
    <fb>2.9807000000000001</fb>
    <v>25</v>
  </rv>
  <rv s="1">
    <fb>18956666</fb>
    <v>24</v>
  </rv>
  <rv s="1">
    <fb>0.247</fb>
    <v>23</v>
  </rv>
  <rv s="1">
    <fb>0.249</fb>
    <v>23</v>
  </rv>
  <rv s="1">
    <fb>1.6E-2</fb>
    <v>23</v>
  </rv>
  <rv s="1">
    <fb>5.2999999999999999E-2</fb>
    <v>23</v>
  </rv>
  <rv s="1">
    <fb>0.54661998748779295</fb>
    <v>23</v>
  </rv>
  <rv s="0">
    <v>536870912</v>
    <v>Alba County</v>
    <v>c21726c8-9ad7-eaa6-44f2-a2dae7e40e2c</v>
    <v>en-US</v>
    <v>Map</v>
  </rv>
  <rv s="0">
    <v>536870912</v>
    <v>Arad County</v>
    <v>09ac14dd-d901-08ce-e6d7-7050564ba78d</v>
    <v>en-US</v>
    <v>Map</v>
  </rv>
  <rv s="0">
    <v>536870912</v>
    <v>Argeș County</v>
    <v>318eeda4-9dd3-e3c1-6d05-5e140d88acfc</v>
    <v>en-US</v>
    <v>Map</v>
  </rv>
  <rv s="0">
    <v>536870912</v>
    <v>Bacău County</v>
    <v>61b312d7-17c7-cfe6-4e56-77816817f56b</v>
    <v>en-US</v>
    <v>Map</v>
  </rv>
  <rv s="0">
    <v>536870912</v>
    <v>Bihor County</v>
    <v>3952dd81-0984-acbe-245c-8b3054ef95c9</v>
    <v>en-US</v>
    <v>Map</v>
  </rv>
  <rv s="0">
    <v>536870912</v>
    <v>Bistrița-Năsăud County</v>
    <v>d0dac3d9-f47e-2719-abf6-372b00ae7ae0</v>
    <v>en-US</v>
    <v>Map</v>
  </rv>
  <rv s="0">
    <v>536870912</v>
    <v>Botoșani County</v>
    <v>feff5245-d038-86d5-5930-7c8208872ee3</v>
    <v>en-US</v>
    <v>Map</v>
  </rv>
  <rv s="0">
    <v>536870912</v>
    <v>Brașov County</v>
    <v>86db4373-f44e-f2af-1043-8cad4ea43afc</v>
    <v>en-US</v>
    <v>Map</v>
  </rv>
  <rv s="0">
    <v>536870912</v>
    <v>Brăila County</v>
    <v>0a804e68-4031-607a-3fa0-df03c2b648d2</v>
    <v>en-US</v>
    <v>Map</v>
  </rv>
  <rv s="0">
    <v>536870912</v>
    <v>Buzău County</v>
    <v>bdcbd591-5cd3-ea51-a909-f9e3a7d9135d</v>
    <v>en-US</v>
    <v>Map</v>
  </rv>
  <rv s="0">
    <v>536870912</v>
    <v>Caraș-Severin County</v>
    <v>f236c4b6-3033-3e05-9418-43c6d669da82</v>
    <v>en-US</v>
    <v>Map</v>
  </rv>
  <rv s="0">
    <v>536870912</v>
    <v>Călărași County</v>
    <v>cd578b99-3dd3-5dea-7c8b-4e9135436f97</v>
    <v>en-US</v>
    <v>Map</v>
  </rv>
  <rv s="0">
    <v>536870912</v>
    <v>Cluj County</v>
    <v>28809817-0c91-c619-fb4f-e8e5cb804a76</v>
    <v>en-US</v>
    <v>Map</v>
  </rv>
  <rv s="0">
    <v>536870912</v>
    <v>Constanța County</v>
    <v>0cdf21be-08e7-570f-51e1-921e4da71ed5</v>
    <v>en-US</v>
    <v>Map</v>
  </rv>
  <rv s="0">
    <v>536870912</v>
    <v>Covasna County</v>
    <v>fa5ce805-c93a-97b6-9e15-4b761a9b83c6</v>
    <v>en-US</v>
    <v>Map</v>
  </rv>
  <rv s="0">
    <v>536870912</v>
    <v>Dâmbovița County</v>
    <v>d8b28916-b16c-a4e5-b155-271ef6e4a2c2</v>
    <v>en-US</v>
    <v>Map</v>
  </rv>
  <rv s="0">
    <v>536870912</v>
    <v>Dolj County</v>
    <v>dea77125-28db-fbbc-ff54-52cbc5d207dd</v>
    <v>en-US</v>
    <v>Map</v>
  </rv>
  <rv s="0">
    <v>536870912</v>
    <v>Galați County</v>
    <v>ab9506dc-8457-ead3-6440-afd79051c3b0</v>
    <v>en-US</v>
    <v>Map</v>
  </rv>
  <rv s="0">
    <v>536870912</v>
    <v>Giurgiu County</v>
    <v>ff095b0d-49c5-6888-d3bc-754012945cca</v>
    <v>en-US</v>
    <v>Map</v>
  </rv>
  <rv s="0">
    <v>536870912</v>
    <v>Gorj County</v>
    <v>9f8069d1-da23-e934-5858-395dd70ecd4a</v>
    <v>en-US</v>
    <v>Map</v>
  </rv>
  <rv s="0">
    <v>536870912</v>
    <v>Harghita County</v>
    <v>8378f330-84ea-467e-8a66-f27ad353cd4c</v>
    <v>en-US</v>
    <v>Map</v>
  </rv>
  <rv s="0">
    <v>536870912</v>
    <v>Hunedoara County</v>
    <v>202a8128-b503-a325-37e5-8e5e68c15867</v>
    <v>en-US</v>
    <v>Map</v>
  </rv>
  <rv s="0">
    <v>536870912</v>
    <v>Ialomița County</v>
    <v>fc33a349-ea3d-08f4-c751-0ae5b7dcfa8c</v>
    <v>en-US</v>
    <v>Map</v>
  </rv>
  <rv s="0">
    <v>536870912</v>
    <v>Iași County</v>
    <v>2be9dc91-9009-1844-f4a7-f66e4de3e1e2</v>
    <v>en-US</v>
    <v>Map</v>
  </rv>
  <rv s="0">
    <v>536870912</v>
    <v>Ilfov County</v>
    <v>d6b13ffc-3490-2609-746c-5b9daf56e5ee</v>
    <v>en-US</v>
    <v>Map</v>
  </rv>
  <rv s="0">
    <v>536870912</v>
    <v>Maramureș County</v>
    <v>4ed7d056-ef13-2d0e-56a6-e9da21330a94</v>
    <v>en-US</v>
    <v>Map</v>
  </rv>
  <rv s="0">
    <v>536870912</v>
    <v>Mehedinți County</v>
    <v>4281fa8c-81b5-1f40-b397-e1eb6ba2dc78</v>
    <v>en-US</v>
    <v>Map</v>
  </rv>
  <rv s="0">
    <v>536870912</v>
    <v>Mureș County</v>
    <v>3f4266e8-0170-a113-1032-f94336eaafdf</v>
    <v>en-US</v>
    <v>Map</v>
  </rv>
  <rv s="0">
    <v>536870912</v>
    <v>Neamț County</v>
    <v>10688e6f-8161-14e3-8c27-cb9bb5be1f19</v>
    <v>en-US</v>
    <v>Map</v>
  </rv>
  <rv s="0">
    <v>536870912</v>
    <v>Olt County</v>
    <v>b11684a9-7647-de09-64a1-49b27c0b2422</v>
    <v>en-US</v>
    <v>Map</v>
  </rv>
  <rv s="0">
    <v>536870912</v>
    <v>Prahova County</v>
    <v>ef7d6b15-b80b-c2ac-d5e3-b2a9061583d8</v>
    <v>en-US</v>
    <v>Map</v>
  </rv>
  <rv s="0">
    <v>536870912</v>
    <v>Satu Mare County</v>
    <v>61f38a75-f137-9e6e-2306-81c1a708240e</v>
    <v>en-US</v>
    <v>Map</v>
  </rv>
  <rv s="0">
    <v>536870912</v>
    <v>Sălaj County</v>
    <v>a1b242e4-860b-a6ec-6f82-2159334291e6</v>
    <v>en-US</v>
    <v>Map</v>
  </rv>
  <rv s="0">
    <v>536870912</v>
    <v>Sibiu County</v>
    <v>3f30d65f-4841-e070-8804-06cea2d2f5a4</v>
    <v>en-US</v>
    <v>Map</v>
  </rv>
  <rv s="0">
    <v>536870912</v>
    <v>Suceava County</v>
    <v>0730647e-3d4b-ffb2-f452-53c11e65cf8d</v>
    <v>en-US</v>
    <v>Map</v>
  </rv>
  <rv s="0">
    <v>536870912</v>
    <v>Teleorman County</v>
    <v>a13105c9-1956-9418-947c-69c3f670616f</v>
    <v>en-US</v>
    <v>Map</v>
  </rv>
  <rv s="0">
    <v>536870912</v>
    <v>Timiș County</v>
    <v>655fa6eb-9e3d-05b3-4101-2413d655f1ff</v>
    <v>en-US</v>
    <v>Map</v>
  </rv>
  <rv s="0">
    <v>536870912</v>
    <v>Tulcea County</v>
    <v>85222a52-a63f-ea94-229e-d38e8da96a5e</v>
    <v>en-US</v>
    <v>Map</v>
  </rv>
  <rv s="0">
    <v>536870912</v>
    <v>Vaslui County</v>
    <v>f808d8c2-0910-ed03-f4de-05f9fae6976f</v>
    <v>en-US</v>
    <v>Map</v>
  </rv>
  <rv s="0">
    <v>536870912</v>
    <v>Vâlcea County</v>
    <v>7bfc5a59-d44b-48f9-b75d-740ad5186eaa</v>
    <v>en-US</v>
    <v>Map</v>
  </rv>
  <rv s="0">
    <v>536870912</v>
    <v>Vrancea County</v>
    <v>9ed2ae9a-d03d-2bb8-9374-23833b05fc4c</v>
    <v>en-US</v>
    <v>Map</v>
  </rv>
  <rv s="3">
    <v>189</v>
  </rv>
  <rv s="1">
    <fb>0.14584834808348801</fb>
    <v>23</v>
  </rv>
  <rv s="1">
    <fb>0.2</fb>
    <v>23</v>
  </rv>
  <rv s="1">
    <fb>3.9760000705719001E-2</fb>
    <v>31</v>
  </rv>
  <rv s="1">
    <fb>10468793</fb>
    <v>24</v>
  </rv>
  <rv s="7">
    <v>#VALUE!</v>
    <v>en-US</v>
    <v>0cc489d5-ff53-84f1-4fcc-76525efef33a</v>
    <v>536870912</v>
    <v>1</v>
    <v>364</v>
    <v>49</v>
    <v>Romania</v>
    <v>19</v>
    <v>20</v>
    <v>Map</v>
    <v>21</v>
    <v>365</v>
    <v>RO</v>
    <v>3326</v>
    <v>3327</v>
    <v>3328</v>
    <v>3230</v>
    <v>3329</v>
    <v>3330</v>
    <v>3331</v>
    <v>3332</v>
    <v>3333</v>
    <v>RON</v>
    <v>Romania is a country located at the crossroads of Central, Eastern and Southeast Europe. It borders Ukraine to the north and east, Hungary to the west, Serbia to the southwest, Bulgaria to the south, Moldova to the east, and the Black Sea to the ...</v>
    <v>3334</v>
    <v>1535</v>
    <v>3335</v>
    <v>3336</v>
    <v>1956</v>
    <v>3337</v>
    <v>3338</v>
    <v>3339</v>
    <v>3340</v>
    <v>1922</v>
    <v>3330</v>
    <v>3343</v>
    <v>3344</v>
    <v>3345</v>
    <v>3346</v>
    <v>995</v>
    <v>3347</v>
    <v>Romania</v>
    <v>Deșteaptă-te, române!</v>
    <v>3348</v>
    <v>România</v>
    <v>3349</v>
    <v>3350</v>
    <v>3351</v>
    <v>3352</v>
    <v>3353</v>
    <v>854</v>
    <v>3354</v>
    <v>3355</v>
    <v>1973</v>
    <v>75</v>
    <v>3356</v>
    <v>3398</v>
    <v>3399</v>
    <v>98</v>
    <v>3400</v>
    <v>3401</v>
    <v>Romania</v>
    <v>3402</v>
    <v>mdp/vdpid/200</v>
  </rv>
  <rv s="0">
    <v>536870912</v>
    <v>Botswana</v>
    <v>8aa19277-27e8-6def-a3e1-47929d921d30</v>
    <v>en-US</v>
    <v>Map</v>
  </rv>
  <rv s="1">
    <fb>0.45633016797019699</fb>
    <v>23</v>
  </rv>
  <rv s="1">
    <fb>581737</fb>
    <v>24</v>
  </rv>
  <rv s="1">
    <fb>24.821000000000002</fb>
    <v>25</v>
  </rv>
  <rv s="1">
    <fb>267</fb>
    <v>26</v>
  </rv>
  <rv s="0">
    <v>536870912</v>
    <v>Gaborone</v>
    <v>5609d0f5-9932-65c1-b698-73699641cba2</v>
    <v>en-US</v>
    <v>Map</v>
  </rv>
  <rv s="1">
    <fb>6340.2430000000004</fb>
    <v>24</v>
  </rv>
  <rv s="1">
    <fb>149.75369875886699</fb>
    <v>27</v>
  </rv>
  <rv s="1">
    <fb>2.7728644286333003E-2</fb>
    <v>23</v>
  </rv>
  <rv s="1">
    <fb>1815.5580686522301</fb>
    <v>24</v>
  </rv>
  <rv s="1">
    <fb>2.8740000000000001</fb>
    <v>25</v>
  </rv>
  <rv s="1">
    <fb>0.189469408795855</fb>
    <v>23</v>
  </rv>
  <rv s="1">
    <fb>74.6879840737883</fb>
    <v>28</v>
  </rv>
  <rv s="1">
    <fb>18340510789.4272</fb>
    <v>30</v>
  </rv>
  <rv s="1">
    <fb>1.0323838999999999</fb>
    <v>23</v>
  </rv>
  <rv s="1">
    <fb>0.24859970000000001</fb>
    <v>23</v>
  </rv>
  <rv s="2">
    <v>56</v>
    <v>21</v>
    <v>367</v>
    <v>7</v>
    <v>0</v>
    <v>Image of Botswana</v>
  </rv>
  <rv s="1">
    <fb>30</fb>
    <v>28</v>
  </rv>
  <rv s="0">
    <v>805306368</v>
    <v>Duma Boko (President)</v>
    <v>99d42fa7-7a54-7636-1483-f5420ad449a6</v>
    <v>en-US</v>
    <v>Generic</v>
  </rv>
  <rv s="0">
    <v>805306368</v>
    <v>Ndaba Gaolathe (Vice president)</v>
    <v>13b30f5f-dfc6-0ef3-881e-35a1e7a31481</v>
    <v>en-US</v>
    <v>Generic</v>
  </rv>
  <rv s="0">
    <v>805306368</v>
    <v>Gaolapelwe Ketlogetswe (Chief justice)</v>
    <v>1e89d9e0-5e39-9416-d854-7c3f5056eb31</v>
    <v>en-US</v>
    <v>Generic</v>
  </rv>
  <rv s="3">
    <v>190</v>
  </rv>
  <rv s="4">
    <v>https://www.bing.com/search?q=botswana&amp;form=skydnc</v>
    <v>Learn more on Bing</v>
  </rv>
  <rv s="1">
    <fb>69.275000000000006</fb>
    <v>28</v>
  </rv>
  <rv s="1">
    <fb>977610000</fb>
    <v>30</v>
  </rv>
  <rv s="1">
    <fb>144</fb>
    <v>28</v>
  </rv>
  <rv s="1">
    <fb>0.28999999999999998</fb>
    <v>29</v>
  </rv>
  <rv s="1">
    <fb>5.2608499999999996E-2</fb>
    <v>23</v>
  </rv>
  <rv s="1">
    <fb>0.36880000000000002</fb>
    <v>25</v>
  </rv>
  <rv s="1">
    <fb>2630296</fb>
    <v>24</v>
  </rv>
  <rv s="1">
    <fb>0.19500000000000001</fb>
    <v>23</v>
  </rv>
  <rv s="1">
    <fb>0.41499999999999998</fb>
    <v>23</v>
  </rv>
  <rv s="1">
    <fb>0.58499999999999996</fb>
    <v>23</v>
  </rv>
  <rv s="1">
    <fb>1.4999999999999999E-2</fb>
    <v>23</v>
  </rv>
  <rv s="1">
    <fb>7.0000000000000007E-2</fb>
    <v>23</v>
  </rv>
  <rv s="1">
    <fb>0.70819999694824209</fb>
    <v>23</v>
  </rv>
  <rv s="0">
    <v>536870912</v>
    <v>Central District</v>
    <v>5a59f96f-2e8b-418f-ce75-352be10aa630</v>
    <v>en-US</v>
    <v>Map</v>
  </rv>
  <rv s="0">
    <v>536870912</v>
    <v>Ghanzi District</v>
    <v>1c8a9f6e-7b9d-d8cf-b717-90bd029cb152</v>
    <v>en-US</v>
    <v>Map</v>
  </rv>
  <rv s="0">
    <v>536870912</v>
    <v>Kgalagadi District</v>
    <v>2c25ab3f-f6f0-b1cc-9c70-b5fb8e82502c</v>
    <v>en-US</v>
    <v>Map</v>
  </rv>
  <rv s="0">
    <v>536870912</v>
    <v>Kgatleng District</v>
    <v>ac2497a9-9802-58ef-220d-ca6fd0c4f68c</v>
    <v>en-US</v>
    <v>Map</v>
  </rv>
  <rv s="0">
    <v>536870912</v>
    <v>Kweneng District</v>
    <v>18aefd8f-46c2-6167-c82a-acb3d55936b2</v>
    <v>en-US</v>
    <v>Map</v>
  </rv>
  <rv s="0">
    <v>536870912</v>
    <v>North-East District</v>
    <v>8c38eee8-a3d2-19ad-4893-f762c50add09</v>
    <v>en-US</v>
    <v>Map</v>
  </rv>
  <rv s="0">
    <v>536870912</v>
    <v>North-West District</v>
    <v>e72eefa7-02e2-3ed3-d2c9-5598ebb2288b</v>
    <v>en-US</v>
    <v>Map</v>
  </rv>
  <rv s="0">
    <v>536870912</v>
    <v>South-East District</v>
    <v>70f9f2fb-580d-debb-7ba5-fd99ee462d53</v>
    <v>en-US</v>
    <v>Map</v>
  </rv>
  <rv s="0">
    <v>536870912</v>
    <v>Southern District</v>
    <v>7171f0fe-bba5-fa98-90c5-d45a0d2077ab</v>
    <v>en-US</v>
    <v>Map</v>
  </rv>
  <rv s="3">
    <v>191</v>
  </rv>
  <rv s="1">
    <fb>0.19548510153898799</fb>
    <v>23</v>
  </rv>
  <rv s="3">
    <v>192</v>
  </rv>
  <rv s="1">
    <fb>0.18193000793456998</fb>
    <v>31</v>
  </rv>
  <rv s="1">
    <fb>1616550</fb>
    <v>24</v>
  </rv>
  <rv s="7">
    <v>#VALUE!</v>
    <v>en-US</v>
    <v>8aa19277-27e8-6def-a3e1-47929d921d30</v>
    <v>536870912</v>
    <v>1</v>
    <v>370</v>
    <v>49</v>
    <v>Botswana</v>
    <v>19</v>
    <v>20</v>
    <v>Map</v>
    <v>21</v>
    <v>371</v>
    <v>BW</v>
    <v>3405</v>
    <v>3406</v>
    <v>1573</v>
    <v>3407</v>
    <v>3408</v>
    <v>3409</v>
    <v>3410</v>
    <v>3411</v>
    <v>3412</v>
    <v>BWP</v>
    <v>Botswana, officially the Republic of Botswana, is a landlocked country in Southern Africa. Botswana is topographically flat, with approximately 70 percent of its territory part of the Kalahari Desert. It is bordered by South Africa to the south ...</v>
    <v>3413</v>
    <v>3414</v>
    <v>3415</v>
    <v>3416</v>
    <v>980</v>
    <v>3417</v>
    <v>3418</v>
    <v>3419</v>
    <v>3420</v>
    <v>3421</v>
    <v>3409</v>
    <v>3425</v>
    <v>3426</v>
    <v>3427</v>
    <v>3428</v>
    <v>3429</v>
    <v>3430</v>
    <v>Botswana</v>
    <v>Fatshe leno la rona</v>
    <v>997</v>
    <v>Botswana</v>
    <v>3431</v>
    <v>3432</v>
    <v>3433</v>
    <v>3434</v>
    <v>3435</v>
    <v>3436</v>
    <v>3437</v>
    <v>1554</v>
    <v>3438</v>
    <v>2151</v>
    <v>3439</v>
    <v>3449</v>
    <v>3450</v>
    <v>3451</v>
    <v>479</v>
    <v>3452</v>
    <v>Botswana</v>
    <v>3453</v>
    <v>mdp/vdpid/19</v>
  </rv>
  <rv s="0">
    <v>536870912</v>
    <v>Egypt</v>
    <v>7af820a7-1c8d-f12a-0ca9-87e192e82cee</v>
    <v>en-US</v>
    <v>Map</v>
  </rv>
  <rv s="1">
    <fb>3.75083632480913E-2</fb>
    <v>23</v>
  </rv>
  <rv s="1">
    <fb>1010407.87</fb>
    <v>24</v>
  </rv>
  <rv s="1">
    <fb>836000</fb>
    <v>24</v>
  </rv>
  <rv s="1">
    <fb>26.379000000000001</fb>
    <v>25</v>
  </rv>
  <rv s="1">
    <fb>20</fb>
    <v>26</v>
  </rv>
  <rv s="0">
    <v>536870912</v>
    <v>Cairo</v>
    <v>f339e71b-dff6-f428-3624-c707f5baa04c</v>
    <v>en-US</v>
    <v>Map</v>
  </rv>
  <rv s="1">
    <fb>238560.35200000001</fb>
    <v>24</v>
  </rv>
  <rv s="1">
    <fb>288.56670071116298</fb>
    <v>27</v>
  </rv>
  <rv s="1">
    <fb>9.1505022263158792E-2</fb>
    <v>23</v>
  </rv>
  <rv s="1">
    <fb>1683.2135182955701</fb>
    <v>24</v>
  </rv>
  <rv s="1">
    <fb>3.3260000000000001</fb>
    <v>25</v>
  </rv>
  <rv s="1">
    <fb>7.3936409135688501E-4</fb>
    <v>23</v>
  </rv>
  <rv s="1">
    <fb>97.928929787843501</fb>
    <v>28</v>
  </rv>
  <rv s="1">
    <fb>303175127597.521</fb>
    <v>30</v>
  </rv>
  <rv s="1">
    <fb>1.0628493000000001</fb>
    <v>23</v>
  </rv>
  <rv s="1">
    <fb>0.35164520000000005</fb>
    <v>23</v>
  </rv>
  <rv s="2">
    <v>57</v>
    <v>21</v>
    <v>373</v>
    <v>7</v>
    <v>0</v>
    <v>Image of Egypt</v>
  </rv>
  <rv s="1">
    <fb>18.100000000000001</fb>
    <v>28</v>
  </rv>
  <rv s="0">
    <v>805306368</v>
    <v>Abdel Fattah el-Sisi (President)</v>
    <v>bd682cfc-4153-2740-55a8-5092e9ac12e6</v>
    <v>en-US</v>
    <v>Generic</v>
  </rv>
  <rv s="0">
    <v>805306368</v>
    <v>Mostafa Madbouly (Prime minister)</v>
    <v>20dec001-59cb-3582-f4b1-c36057f3c8dd</v>
    <v>en-US</v>
    <v>Generic</v>
  </rv>
  <rv s="3">
    <v>193</v>
  </rv>
  <rv s="4">
    <v>https://www.bing.com/search?q=egypt&amp;form=skydnc</v>
    <v>Learn more on Bing</v>
  </rv>
  <rv s="1">
    <fb>71.825000000000003</fb>
    <v>28</v>
  </rv>
  <rv s="1">
    <fb>44199850000</fb>
    <v>30</v>
  </rv>
  <rv s="1">
    <fb>0.61958965460000004</fb>
    <v>23</v>
  </rv>
  <rv s="1">
    <fb>0.4521</fb>
    <v>25</v>
  </rv>
  <rv s="1">
    <fb>110990103</fb>
    <v>24</v>
  </rv>
  <rv s="1">
    <fb>0.09</fb>
    <v>23</v>
  </rv>
  <rv s="1">
    <fb>0.16200000000000001</fb>
    <v>23</v>
  </rv>
  <rv s="1">
    <fb>0.46412998199462896</fb>
    <v>23</v>
  </rv>
  <rv s="0">
    <v>536870912</v>
    <v>Alexandria Governorate</v>
    <v>8003181b-e7bf-ddf4-a199-71a05b6ade79</v>
    <v>en-US</v>
    <v>Map</v>
  </rv>
  <rv s="0">
    <v>536870912</v>
    <v>Aswan Governorate</v>
    <v>511db9d8-aac1-9ab1-13bb-6138eb5616c4</v>
    <v>en-US</v>
    <v>Map</v>
  </rv>
  <rv s="0">
    <v>536870912</v>
    <v>Asyut Governorate</v>
    <v>38276c64-ea7a-410d-24b7-64beb756024c</v>
    <v>en-US</v>
    <v>Map</v>
  </rv>
  <rv s="0">
    <v>536870912</v>
    <v>Beheira Governorate</v>
    <v>cb4090bf-d2f8-2204-d585-476d3df37a8f</v>
    <v>en-US</v>
    <v>Map</v>
  </rv>
  <rv s="0">
    <v>536870912</v>
    <v>Beni Suef Governorate</v>
    <v>badcf7b4-a9e2-5517-1bdd-c780c2f26c72</v>
    <v>en-US</v>
    <v>Map</v>
  </rv>
  <rv s="0">
    <v>536870912</v>
    <v>Cairo Governorate</v>
    <v>40d749c0-d713-814e-ef3c-7915083a10e8</v>
    <v>en-US</v>
    <v>Map</v>
  </rv>
  <rv s="0">
    <v>536870912</v>
    <v>Dakahlia Governorate</v>
    <v>fdeeb0b3-047e-b574-74e0-f88c2d7a040c</v>
    <v>en-US</v>
    <v>Map</v>
  </rv>
  <rv s="0">
    <v>536870912</v>
    <v>Damietta Governorate</v>
    <v>752a9b04-16cc-3931-5ca2-fb0e1925be23</v>
    <v>en-US</v>
    <v>Map</v>
  </rv>
  <rv s="0">
    <v>536870912</v>
    <v>Faiyum Governorate</v>
    <v>eb26f94e-2766-c3d3-35f4-50cb2eb0ce55</v>
    <v>en-US</v>
    <v>Map</v>
  </rv>
  <rv s="0">
    <v>536870912</v>
    <v>Gharbia Governorate</v>
    <v>539d1f2a-e56b-981b-b68c-d4ff7d3279a2</v>
    <v>en-US</v>
    <v>Map</v>
  </rv>
  <rv s="0">
    <v>536870912</v>
    <v>Giza Governorate</v>
    <v>23a0d5e0-99dd-b522-e54d-b11659fab6ca</v>
    <v>en-US</v>
    <v>Map</v>
  </rv>
  <rv s="0">
    <v>536870912</v>
    <v>Ismailia Governorate</v>
    <v>cdc25da2-596e-d166-dd41-c8036a65ade5</v>
    <v>en-US</v>
    <v>Map</v>
  </rv>
  <rv s="0">
    <v>536870912</v>
    <v>Kafr El Sheikh Governorate</v>
    <v>308b3991-f02f-c6c6-b267-441ab51f1699</v>
    <v>en-US</v>
    <v>Map</v>
  </rv>
  <rv s="0">
    <v>536870912</v>
    <v>Matrouh Governorate</v>
    <v>f74dd9b0-23df-6191-1303-3b2ba17dc003</v>
    <v>en-US</v>
    <v>Map</v>
  </rv>
  <rv s="0">
    <v>536870912</v>
    <v>Minya Governorate</v>
    <v>e95f5f87-062b-7638-1248-4a3562370238</v>
    <v>en-US</v>
    <v>Map</v>
  </rv>
  <rv s="0">
    <v>536870912</v>
    <v>Monufia Governorate</v>
    <v>3708df96-eaa0-3c11-f327-c95a8d7a76d1</v>
    <v>en-US</v>
    <v>Map</v>
  </rv>
  <rv s="0">
    <v>536870912</v>
    <v>New Valley Governorate</v>
    <v>37340c74-0dd0-16d1-be47-975ac31f8ea1</v>
    <v>en-US</v>
    <v>Map</v>
  </rv>
  <rv s="0">
    <v>536870912</v>
    <v>North Sinai Governorate</v>
    <v>094f5c93-c38c-43cc-3c97-af2da0fb59d5</v>
    <v>en-US</v>
    <v>Map</v>
  </rv>
  <rv s="0">
    <v>536870912</v>
    <v>Port Said Governorate</v>
    <v>103ea99c-5f99-dc51-ef52-6b804e4d5070</v>
    <v>en-US</v>
    <v>Map</v>
  </rv>
  <rv s="0">
    <v>536870912</v>
    <v>Qalyubiyya Governorate</v>
    <v>5da2d5de-8ce0-0ea6-1d83-c5eba8c9ec46</v>
    <v>en-US</v>
    <v>Map</v>
  </rv>
  <rv s="0">
    <v>536870912</v>
    <v>Qena Governorate</v>
    <v>13bc95f2-9ce1-a4be-cde3-26eb1e242951</v>
    <v>en-US</v>
    <v>Map</v>
  </rv>
  <rv s="0">
    <v>536870912</v>
    <v>Red Sea Governorate</v>
    <v>e9f5f47b-c7d2-72b7-9cdd-3b8e16d774b4</v>
    <v>en-US</v>
    <v>Map</v>
  </rv>
  <rv s="0">
    <v>536870912</v>
    <v>Sharqia Governorate</v>
    <v>1bccb0aa-521d-f0af-c496-d67e43635dba</v>
    <v>en-US</v>
    <v>Map</v>
  </rv>
  <rv s="0">
    <v>536870912</v>
    <v>Sohag Governorate</v>
    <v>d302a61c-56d1-2127-6b4b-811b992d8f35</v>
    <v>en-US</v>
    <v>Map</v>
  </rv>
  <rv s="0">
    <v>536870912</v>
    <v>South Sinai Governorate</v>
    <v>efb866ef-8727-ced5-9a50-36d860c1201e</v>
    <v>en-US</v>
    <v>Map</v>
  </rv>
  <rv s="0">
    <v>536870912</v>
    <v>Suez Governorate</v>
    <v>c4378354-0b78-e7be-8a8b-ebee69155c12</v>
    <v>en-US</v>
    <v>Map</v>
  </rv>
  <rv s="0">
    <v>536870912</v>
    <v>Luxor Governorate</v>
    <v>94700196-ca2a-7d87-d77b-cc43f44dfc99</v>
    <v>en-US</v>
    <v>Map</v>
  </rv>
  <rv s="0">
    <v>536870912</v>
    <v>Helwan Governorate</v>
    <v>620896cd-1897-57e1-4303-f871d3044d3b</v>
    <v>en-US</v>
    <v>Map</v>
  </rv>
  <rv s="3">
    <v>194</v>
  </rv>
  <rv s="1">
    <fb>0.12519211097017099</fb>
    <v>23</v>
  </rv>
  <rv s="3">
    <v>195</v>
  </rv>
  <rv s="1">
    <fb>0.44400000000000001</fb>
    <v>23</v>
  </rv>
  <rv s="1">
    <fb>0.107600002288818</fb>
    <v>31</v>
  </rv>
  <rv s="1">
    <fb>42895824</fb>
    <v>24</v>
  </rv>
  <rv s="6">
    <v>#VALUE!</v>
    <v>en-US</v>
    <v>7af820a7-1c8d-f12a-0ca9-87e192e82cee</v>
    <v>536870912</v>
    <v>1</v>
    <v>376</v>
    <v>37</v>
    <v>Egypt</v>
    <v>19</v>
    <v>20</v>
    <v>Map</v>
    <v>21</v>
    <v>377</v>
    <v>EG</v>
    <v>3456</v>
    <v>3457</v>
    <v>3458</v>
    <v>3459</v>
    <v>3460</v>
    <v>3461</v>
    <v>3462</v>
    <v>3463</v>
    <v>3464</v>
    <v>EGP</v>
    <v>Egypt, officially the Arab Republic of Egypt, is a country spanning the northeast corner of Africa and southwest corner of Asia via the Sinai Peninsula. It is bordered by the Mediterranean Sea to the north, the Gaza Strip of Palestine and Israel ...</v>
    <v>3465</v>
    <v>3466</v>
    <v>3467</v>
    <v>3468</v>
    <v>2088</v>
    <v>3469</v>
    <v>3470</v>
    <v>3471</v>
    <v>3472</v>
    <v>3473</v>
    <v>3461</v>
    <v>3476</v>
    <v>3477</v>
    <v>3478</v>
    <v>3479</v>
    <v>2143</v>
    <v>Egypt</v>
    <v>Bilady, Bilady, Bilady</v>
    <v>642</v>
    <v>جُمهورِيّةُ مِصرَ العَرَبيّةِ</v>
    <v>3480</v>
    <v>3481</v>
    <v>3482</v>
    <v>34</v>
    <v>1971</v>
    <v>854</v>
    <v>72</v>
    <v>3483</v>
    <v>191</v>
    <v>3484</v>
    <v>3485</v>
    <v>3514</v>
    <v>3515</v>
    <v>3516</v>
    <v>3517</v>
    <v>3518</v>
    <v>Egypt</v>
    <v>3519</v>
    <v>mdp/vdpid/67</v>
  </rv>
  <rv s="0">
    <v>536870912</v>
    <v>North Macedonia</v>
    <v>d33b7a6b-3c3e-ee43-7793-52058921000a</v>
    <v>en-US</v>
    <v>Map</v>
  </rv>
  <rv s="1">
    <fb>25713</fb>
    <v>24</v>
  </rv>
  <rv s="1">
    <fb>389</fb>
    <v>26</v>
  </rv>
  <rv s="0">
    <v>536870912</v>
    <v>Skopje</v>
    <v>1801752c-771c-78d5-76fc-41b82750ecfe</v>
    <v>en-US</v>
    <v>Map</v>
  </rv>
  <rv s="1">
    <fb>10220781069</fb>
    <v>30</v>
  </rv>
  <rv s="2">
    <v>58</v>
    <v>21</v>
    <v>379</v>
    <v>7</v>
    <v>0</v>
    <v>Image of North Macedonia</v>
  </rv>
  <rv s="0">
    <v>805306368</v>
    <v>Gordana Siljanovska-Davkova (President)</v>
    <v>8ccf2b6d-bc06-cfb5-df88-41a6be9b5104</v>
    <v>en-US</v>
    <v>Generic</v>
  </rv>
  <rv s="0">
    <v>805306368</v>
    <v>Hristijan Mickoski (Prime minister)</v>
    <v>17358448-4c6f-b36b-677d-834090107713</v>
    <v>en-US</v>
    <v>Generic</v>
  </rv>
  <rv s="3">
    <v>196</v>
  </rv>
  <rv s="4">
    <v>https://www.bing.com/search?q=republic+of+macedonia&amp;form=skydnc</v>
    <v>Learn more on Bing</v>
  </rv>
  <rv s="3">
    <v>197</v>
  </rv>
  <rv s="1">
    <fb>0.355695926</fb>
    <v>23</v>
  </rv>
  <rv s="1">
    <fb>2057679</fb>
    <v>24</v>
  </rv>
  <rv s="0">
    <v>536870912</v>
    <v>Berovo Municipality</v>
    <v>3f2bb898-b4da-3c1a-a75d-ace5e48f91dd</v>
    <v>en-US</v>
    <v>Map</v>
  </rv>
  <rv s="0">
    <v>536870912</v>
    <v>Češinovo-Obleševo Municipality</v>
    <v>b763f1e4-a0e5-b109-1e56-a0b1b13d94de</v>
    <v>en-US</v>
    <v>Map</v>
  </rv>
  <rv s="0">
    <v>536870912</v>
    <v>Delčevo Municipality</v>
    <v>8fe5293a-b9f8-ace2-6ac4-38cc583e659f</v>
    <v>en-US</v>
    <v>Map</v>
  </rv>
  <rv s="0">
    <v>536870912</v>
    <v>Karbinci Municipality</v>
    <v>6436bd0a-983e-463a-c758-a597a02b3be9</v>
    <v>en-US</v>
    <v>Map</v>
  </rv>
  <rv s="0">
    <v>536870912</v>
    <v>Kočani Municipality</v>
    <v>c6d6c880-1cdb-9483-04a7-0b477531146c</v>
    <v>en-US</v>
    <v>Map</v>
  </rv>
  <rv s="0">
    <v>536870912</v>
    <v>Kratovo Municipality</v>
    <v>dd25066b-c30d-b2be-4200-a0accc71c351</v>
    <v>en-US</v>
    <v>Map</v>
  </rv>
  <rv s="0">
    <v>536870912</v>
    <v>Kriva Palanka Municipality</v>
    <v>8fb81fad-fe93-a929-4d70-8b2c783ed78d</v>
    <v>en-US</v>
    <v>Map</v>
  </rv>
  <rv s="0">
    <v>536870912</v>
    <v>Kumanovo Municipality</v>
    <v>7c6377e7-2d34-9aae-0720-60021a233de7</v>
    <v>en-US</v>
    <v>Map</v>
  </rv>
  <rv s="0">
    <v>536870912</v>
    <v>Lozovo Municipality</v>
    <v>5877fa90-d22e-760a-4c68-14af66cc773c</v>
    <v>en-US</v>
    <v>Map</v>
  </rv>
  <rv s="0">
    <v>536870912</v>
    <v>Makedonska Kamenica Municipality</v>
    <v>cb948ed7-e751-c84e-da61-e797e4fed171</v>
    <v>en-US</v>
    <v>Map</v>
  </rv>
  <rv s="0">
    <v>536870912</v>
    <v>Pehčevo Municipality</v>
    <v>44cddf87-a0e5-d549-45d8-dfe75a973432</v>
    <v>en-US</v>
    <v>Map</v>
  </rv>
  <rv s="0">
    <v>536870912</v>
    <v>Probištip Municipality</v>
    <v>6d564c70-b76e-4935-a432-aa7a38cb9b8f</v>
    <v>en-US</v>
    <v>Map</v>
  </rv>
  <rv s="0">
    <v>536870912</v>
    <v>Štip Municipality</v>
    <v>e606d52a-e423-190d-4535-08daeebeea91</v>
    <v>en-US</v>
    <v>Map</v>
  </rv>
  <rv s="0">
    <v>536870912</v>
    <v>Sveti Nikole Municipality</v>
    <v>e33efcd0-450b-abbc-feb1-c6aff2869edb</v>
    <v>en-US</v>
    <v>Map</v>
  </rv>
  <rv s="0">
    <v>536870912</v>
    <v>Vinica Municipality, North Macedonia</v>
    <v>b45f3e9b-d061-e747-0832-4657071942ad</v>
    <v>en-US</v>
    <v>Map</v>
  </rv>
  <rv s="0">
    <v>536870912</v>
    <v>Zrnovci Municipality</v>
    <v>a83d4ba2-31fd-36ec-9298-03f37af866f9</v>
    <v>en-US</v>
    <v>Map</v>
  </rv>
  <rv s="0">
    <v>536870912</v>
    <v>Lipkovo Municipality</v>
    <v>f4c9bda6-940b-462a-0153-9bf8240ec32d</v>
    <v>en-US</v>
    <v>Map</v>
  </rv>
  <rv s="0">
    <v>536870912</v>
    <v>Rankovce Municipality</v>
    <v>bb185451-a36a-2e24-d330-576bb2e5bf10</v>
    <v>en-US</v>
    <v>Map</v>
  </rv>
  <rv s="0">
    <v>536870912</v>
    <v>Staro Nagoričane Municipality</v>
    <v>36a70229-634d-da34-10a0-b3b484e6c85f</v>
    <v>en-US</v>
    <v>Map</v>
  </rv>
  <rv s="0">
    <v>536870912</v>
    <v>Bitola Municipality</v>
    <v>27c3d35b-dc09-df20-8f64-98e12919b8de</v>
    <v>en-US</v>
    <v>Map</v>
  </rv>
  <rv s="0">
    <v>536870912</v>
    <v>Demir Hisar Municipality</v>
    <v>a41d7036-44f8-176a-7205-9c9f0f2f0bba</v>
    <v>en-US</v>
    <v>Map</v>
  </rv>
  <rv s="0">
    <v>536870912</v>
    <v>Dolneni Municipality</v>
    <v>0d28f5da-2d90-1f49-ef3e-b8d4fb3634f0</v>
    <v>en-US</v>
    <v>Map</v>
  </rv>
  <rv s="0">
    <v>536870912</v>
    <v>Krivogaštani Municipality</v>
    <v>51a11200-f4df-e9fb-71f8-c3b51bfdb2b9</v>
    <v>en-US</v>
    <v>Map</v>
  </rv>
  <rv s="0">
    <v>536870912</v>
    <v>Kruševo Municipality</v>
    <v>c004d9f6-00dc-2342-3e15-31d51a720b22</v>
    <v>en-US</v>
    <v>Map</v>
  </rv>
  <rv s="0">
    <v>536870912</v>
    <v>Mogila Municipality</v>
    <v>592e41f4-07c7-4922-12e0-ae1f1022e4b4</v>
    <v>en-US</v>
    <v>Map</v>
  </rv>
  <rv s="0">
    <v>536870912</v>
    <v>Novaci Municipality</v>
    <v>e8159a29-0733-eba2-e3c2-a09f786e1d5b</v>
    <v>en-US</v>
    <v>Map</v>
  </rv>
  <rv s="0">
    <v>536870912</v>
    <v>Prilep Municipality</v>
    <v>c89c2cf5-2fd2-4603-96cc-2937dd2859e6</v>
    <v>en-US</v>
    <v>Map</v>
  </rv>
  <rv s="0">
    <v>536870912</v>
    <v>Resen Municipality</v>
    <v>3c0fc9cd-3015-98a1-6bca-c6623d269b22</v>
    <v>en-US</v>
    <v>Map</v>
  </rv>
  <rv s="0">
    <v>536870912</v>
    <v>Bogovinje Municipality</v>
    <v>2a2d65ec-4de8-eca7-a7df-260d981a998a</v>
    <v>en-US</v>
    <v>Map</v>
  </rv>
  <rv s="0">
    <v>536870912</v>
    <v>Jegunovce Municipality</v>
    <v>feee739c-d923-3fc3-c5fc-f3ccc5294f97</v>
    <v>en-US</v>
    <v>Map</v>
  </rv>
  <rv s="0">
    <v>536870912</v>
    <v>Mavrovo i Rostuše Municipality</v>
    <v>de67644e-46ae-d8b3-db89-599e3d3f054b</v>
    <v>en-US</v>
    <v>Map</v>
  </rv>
  <rv s="0">
    <v>536870912</v>
    <v>Tearce Municipality</v>
    <v>dc7491ec-5b41-780e-7cab-0a2c7d85ffa7</v>
    <v>en-US</v>
    <v>Map</v>
  </rv>
  <rv s="0">
    <v>536870912</v>
    <v>Tetovo Municipality</v>
    <v>6df0070f-e1e9-fbfa-1701-c700afa305ef</v>
    <v>en-US</v>
    <v>Map</v>
  </rv>
  <rv s="0">
    <v>536870912</v>
    <v>Vrapčište Municipality</v>
    <v>1cd9dea6-1031-5c60-af29-ea04633e9959</v>
    <v>en-US</v>
    <v>Map</v>
  </rv>
  <rv s="0">
    <v>536870912</v>
    <v>Želino Municipality</v>
    <v>49d0d122-5c4c-8b80-1d21-fb40bbfa22a3</v>
    <v>en-US</v>
    <v>Map</v>
  </rv>
  <rv s="0">
    <v>536870912</v>
    <v>Aerodrom Municipality, Skopje</v>
    <v>9c852cc4-260d-6936-420a-4ae82254a9b2</v>
    <v>en-US</v>
    <v>Map</v>
  </rv>
  <rv s="0">
    <v>536870912</v>
    <v>Aračinovo Municipality</v>
    <v>5251121c-7b06-08bc-8340-3efdf2c62562</v>
    <v>en-US</v>
    <v>Map</v>
  </rv>
  <rv s="0">
    <v>536870912</v>
    <v>Butel Municipality</v>
    <v>4efa6d8e-d15d-3041-de36-5cbfa3537101</v>
    <v>en-US</v>
    <v>Map</v>
  </rv>
  <rv s="0">
    <v>536870912</v>
    <v>Čair Municipality</v>
    <v>e61d1e46-bbd8-2625-1d69-c8563b40059e</v>
    <v>en-US</v>
    <v>Map</v>
  </rv>
  <rv s="0">
    <v>536870912</v>
    <v>Centar Municipality, Skopje</v>
    <v>f35c8631-4bc1-1533-89b2-4871bafbb891</v>
    <v>en-US</v>
    <v>Map</v>
  </rv>
  <rv s="0">
    <v>536870912</v>
    <v>Čučer-Sandevo Municipality</v>
    <v>43e14f47-968d-23e6-64fe-3d11a8211115</v>
    <v>en-US</v>
    <v>Map</v>
  </rv>
  <rv s="0">
    <v>536870912</v>
    <v>Gazi Baba Municipality</v>
    <v>9c038ad7-92e0-ae8d-b40f-7c91b895b680</v>
    <v>en-US</v>
    <v>Map</v>
  </rv>
  <rv s="0">
    <v>536870912</v>
    <v>Gjorče Petrov Municipality</v>
    <v>db06302d-6edc-5867-808d-25cf4a1f3043</v>
    <v>en-US</v>
    <v>Map</v>
  </rv>
  <rv s="0">
    <v>536870912</v>
    <v>Ilinden Municipality</v>
    <v>a93958e6-30bc-91fe-ff72-ed02fa1946ef</v>
    <v>en-US</v>
    <v>Map</v>
  </rv>
  <rv s="0">
    <v>536870912</v>
    <v>Karpoš Municipality</v>
    <v>e46cff7f-88c8-2706-a56d-215901e39ed2</v>
    <v>en-US</v>
    <v>Map</v>
  </rv>
  <rv s="0">
    <v>536870912</v>
    <v>Petrovec Municipality</v>
    <v>c037fe03-c086-fc7a-b01e-eeb0ccc7f418</v>
    <v>en-US</v>
    <v>Map</v>
  </rv>
  <rv s="0">
    <v>536870912</v>
    <v>Sopište Municipality</v>
    <v>c8c5b4e7-5890-7fe3-b397-c70c86ec2840</v>
    <v>en-US</v>
    <v>Map</v>
  </rv>
  <rv s="0">
    <v>536870912</v>
    <v>Studeničani Municipality</v>
    <v>b90a1d2e-08b1-239d-a438-46a4c4c08bc3</v>
    <v>en-US</v>
    <v>Map</v>
  </rv>
  <rv s="0">
    <v>536870912</v>
    <v>Zelenikovo Municipality</v>
    <v>a398c91f-3b23-8e50-bc64-e076be507c4d</v>
    <v>en-US</v>
    <v>Map</v>
  </rv>
  <rv s="0">
    <v>536870912</v>
    <v>Bogdanci Municipality</v>
    <v>cced382b-5a16-0cb5-5bbb-5ae0f6cf6493</v>
    <v>en-US</v>
    <v>Map</v>
  </rv>
  <rv s="0">
    <v>536870912</v>
    <v>Bosilovo Municipality</v>
    <v>f1c85dbb-681d-b7ba-d300-db8357908bd8</v>
    <v>en-US</v>
    <v>Map</v>
  </rv>
  <rv s="0">
    <v>536870912</v>
    <v>Gevgelija Municipality</v>
    <v>186e2049-4195-ee91-6e85-dcafb79dd6e0</v>
    <v>en-US</v>
    <v>Map</v>
  </rv>
  <rv s="0">
    <v>536870912</v>
    <v>Konče Municipality</v>
    <v>64553aeb-1852-9c05-f6fe-30f976c7183d</v>
    <v>en-US</v>
    <v>Map</v>
  </rv>
  <rv s="0">
    <v>536870912</v>
    <v>Novo Selo Municipality</v>
    <v>1002f970-1f8c-2f75-06b3-0a8d4681a488</v>
    <v>en-US</v>
    <v>Map</v>
  </rv>
  <rv s="0">
    <v>536870912</v>
    <v>Radoviš Municipality</v>
    <v>01e028a5-b2c5-d274-4db3-688a501fec23</v>
    <v>en-US</v>
    <v>Map</v>
  </rv>
  <rv s="0">
    <v>536870912</v>
    <v>Dojran Municipality</v>
    <v>b3b89a4d-10e4-e90b-1f8e-b2cbf5a76cd9</v>
    <v>en-US</v>
    <v>Map</v>
  </rv>
  <rv s="0">
    <v>536870912</v>
    <v>Strumica Municipality</v>
    <v>41ab0d5a-54f0-c8c5-f628-41b3476cb286</v>
    <v>en-US</v>
    <v>Map</v>
  </rv>
  <rv s="0">
    <v>536870912</v>
    <v>Valandovo Municipality</v>
    <v>4724c948-53bf-3c27-c67b-3e412c43cd56</v>
    <v>en-US</v>
    <v>Map</v>
  </rv>
  <rv s="0">
    <v>536870912</v>
    <v>Vasilevo Municipality</v>
    <v>36e4c9ad-4e28-1743-d59c-c82238f6a60a</v>
    <v>en-US</v>
    <v>Map</v>
  </rv>
  <rv s="0">
    <v>536870912</v>
    <v>Centar Župa Municipality</v>
    <v>3b6b2cfc-6f17-f5a2-dca3-93ce5159c683</v>
    <v>en-US</v>
    <v>Map</v>
  </rv>
  <rv s="0">
    <v>536870912</v>
    <v>Debar Municipality</v>
    <v>c59e98ec-cd56-7bb3-f492-1eba24190f6c</v>
    <v>en-US</v>
    <v>Map</v>
  </rv>
  <rv s="0">
    <v>536870912</v>
    <v>Debarca Municipality</v>
    <v>789a8249-8d75-5b18-16e3-181518902147</v>
    <v>en-US</v>
    <v>Map</v>
  </rv>
  <rv s="0">
    <v>536870912</v>
    <v>Kičevo Municipality</v>
    <v>9719a08c-3337-9bed-99ac-73590d047381</v>
    <v>en-US</v>
    <v>Map</v>
  </rv>
  <rv s="0">
    <v>536870912</v>
    <v>Makedonski Brod Municipality</v>
    <v>e417c362-75fc-d4ae-d459-1f195777e666</v>
    <v>en-US</v>
    <v>Map</v>
  </rv>
  <rv s="0">
    <v>536870912</v>
    <v>Ohrid Municipality</v>
    <v>683aa773-56ca-f40a-2a52-f70a2761fa3e</v>
    <v>en-US</v>
    <v>Map</v>
  </rv>
  <rv s="0">
    <v>536870912</v>
    <v>Plasnica Municipality</v>
    <v>212db54f-7483-d8ca-ba6d-3562a99adc5d</v>
    <v>en-US</v>
    <v>Map</v>
  </rv>
  <rv s="0">
    <v>536870912</v>
    <v>Struga Municipality</v>
    <v>734cef51-ec28-465d-814b-b344274d9f2e</v>
    <v>en-US</v>
    <v>Map</v>
  </rv>
  <rv s="0">
    <v>536870912</v>
    <v>Vevčani Municipality</v>
    <v>b9d08f31-b5ce-eb86-0039-6c8f095d16bf</v>
    <v>en-US</v>
    <v>Map</v>
  </rv>
  <rv s="0">
    <v>536870912</v>
    <v>Čaška Municipality</v>
    <v>2cbad885-bff9-deff-1dc1-876e0c36abe5</v>
    <v>en-US</v>
    <v>Map</v>
  </rv>
  <rv s="0">
    <v>536870912</v>
    <v>Demir Kapija Municipality</v>
    <v>a529aaec-172c-f2dc-06ad-627ccabb0480</v>
    <v>en-US</v>
    <v>Map</v>
  </rv>
  <rv s="0">
    <v>536870912</v>
    <v>Gradsko Municipality</v>
    <v>dec2bcd2-a40a-7fc1-15a4-e96d2e0efe80</v>
    <v>en-US</v>
    <v>Map</v>
  </rv>
  <rv s="0">
    <v>536870912</v>
    <v>Kavadarci Municipality</v>
    <v>12bd4bae-9dc0-5c68-e4b6-cf8fa3a63e63</v>
    <v>en-US</v>
    <v>Map</v>
  </rv>
  <rv s="0">
    <v>536870912</v>
    <v>Negotino Municipality</v>
    <v>94d39729-0caf-ca91-c40f-55fab8bd6113</v>
    <v>en-US</v>
    <v>Map</v>
  </rv>
  <rv s="0">
    <v>536870912</v>
    <v>Rosoman Municipality</v>
    <v>8749cbd2-37cf-4ce8-27ea-1be5d05b938d</v>
    <v>en-US</v>
    <v>Map</v>
  </rv>
  <rv s="0">
    <v>536870912</v>
    <v>Veles Municipality</v>
    <v>2453451e-b2cb-b4a3-c79f-60c840d4aac9</v>
    <v>en-US</v>
    <v>Map</v>
  </rv>
  <rv s="0">
    <v>536870912</v>
    <v>Gostivar Municipality</v>
    <v>8ed03d69-eae7-53c4-489d-1fb873f823c4</v>
    <v>en-US</v>
    <v>Map</v>
  </rv>
  <rv s="3">
    <v>198</v>
  </rv>
  <rv s="17">
    <v>#VALUE!</v>
    <v>en-US</v>
    <v>d33b7a6b-3c3e-ee43-7793-52058921000a</v>
    <v>536870912</v>
    <v>1</v>
    <v>381</v>
    <v>382</v>
    <v>North Macedonia</v>
    <v>19</v>
    <v>20</v>
    <v>Map</v>
    <v>21</v>
    <v>383</v>
    <v>3522</v>
    <v>3523</v>
    <v>3524</v>
    <v>MKD</v>
    <v>North Macedonia, officially the Republic of North Macedonia, is a landlocked country in Southeast Europe. It shares land borders with Greece to the south, Albania to the west, Bulgaria to the east, Kosovo to the northwest and Serbia to the ...</v>
    <v>3525</v>
    <v>3526</v>
    <v>3524</v>
    <v>3529</v>
    <v>3530</v>
    <v>North Macedonia</v>
    <v>Denes nad Makedonija</v>
    <v>3531</v>
    <v>Δημοκρατία της Βόρειας Μακεδονίας</v>
    <v>3532</v>
    <v>3533</v>
    <v>3610</v>
    <v>149</v>
    <v>North Macedonia</v>
    <v>mdp/vdpid/19618</v>
  </rv>
  <rv s="0">
    <v>536870912</v>
    <v>Panama</v>
    <v>8c0fb36e-1238-e873-e015-712d1f496676</v>
    <v>en-US</v>
    <v>Map</v>
  </rv>
  <rv s="1">
    <fb>0.30360505784234598</fb>
    <v>23</v>
  </rv>
  <rv s="1">
    <fb>74177.3</fb>
    <v>24</v>
  </rv>
  <rv s="1">
    <fb>26000</fb>
    <v>24</v>
  </rv>
  <rv s="1">
    <fb>18.975999999999999</fb>
    <v>25</v>
  </rv>
  <rv s="1">
    <fb>507</fb>
    <v>26</v>
  </rv>
  <rv s="0">
    <v>536870912</v>
    <v>Panama City</v>
    <v>19964a6e-18be-b7ab-2d10-ea83677d0218</v>
    <v>en-US</v>
    <v>Map</v>
  </rv>
  <rv s="1">
    <fb>10714.974</fb>
    <v>24</v>
  </rv>
  <rv s="1">
    <fb>122.06871337877099</fb>
    <v>27</v>
  </rv>
  <rv s="1">
    <fb>-3.55083821021212E-3</fb>
    <v>23</v>
  </rv>
  <rv s="1">
    <fb>2064.1757971350698</fb>
    <v>24</v>
  </rv>
  <rv s="1">
    <fb>2.4609999999999999</fb>
    <v>25</v>
  </rv>
  <rv s="1">
    <fb>0.61885930826691504</fb>
    <v>23</v>
  </rv>
  <rv s="1">
    <fb>80.712661963503095</fb>
    <v>28</v>
  </rv>
  <rv s="1">
    <fb>0.74</fb>
    <v>29</v>
  </rv>
  <rv s="1">
    <fb>66800800000</fb>
    <v>30</v>
  </rv>
  <rv s="1">
    <fb>0.94385990000000008</fb>
    <v>23</v>
  </rv>
  <rv s="1">
    <fb>0.47799360000000002</fb>
    <v>23</v>
  </rv>
  <rv s="2">
    <v>59</v>
    <v>21</v>
    <v>385</v>
    <v>7</v>
    <v>0</v>
    <v>Image of Panama</v>
  </rv>
  <rv s="1">
    <fb>13.1</fb>
    <v>28</v>
  </rv>
  <rv s="0">
    <v>805306368</v>
    <v>José Raúl Mulino (President)</v>
    <v>77ed199e-c1d8-4ec9-69f1-040f34156d7c</v>
    <v>en-US</v>
    <v>Generic</v>
  </rv>
  <rv s="3">
    <v>199</v>
  </rv>
  <rv s="4">
    <v>https://www.bing.com/search?q=panama&amp;form=skydnc</v>
    <v>Learn more on Bing</v>
  </rv>
  <rv s="1">
    <fb>78.328999999999994</fb>
    <v>28</v>
  </rv>
  <rv s="1">
    <fb>16841000000</fb>
    <v>30</v>
  </rv>
  <rv s="1">
    <fb>52</fb>
    <v>28</v>
  </rv>
  <rv s="3">
    <v>200</v>
  </rv>
  <rv s="1">
    <fb>0.30522739929999998</fb>
    <v>23</v>
  </rv>
  <rv s="1">
    <fb>1.5687</fb>
    <v>25</v>
  </rv>
  <rv s="1">
    <fb>4408581</fb>
    <v>24</v>
  </rv>
  <rv s="1">
    <fb>0.21199999999999999</fb>
    <v>23</v>
  </rv>
  <rv s="1">
    <fb>0.53600000000000003</fb>
    <v>23</v>
  </rv>
  <rv s="1">
    <fb>1.2E-2</fb>
    <v>23</v>
  </rv>
  <rv s="1">
    <fb>3.6000000000000004E-2</fb>
    <v>23</v>
  </rv>
  <rv s="1">
    <fb>0.66588996887207008</fb>
    <v>23</v>
  </rv>
  <rv s="0">
    <v>536870912</v>
    <v>Emberá-Wounaan Comarca</v>
    <v>f56655f7-6539-11d2-61b2-e9edef2ff376</v>
    <v>en-US</v>
    <v>Map</v>
  </rv>
  <rv s="0">
    <v>536870912</v>
    <v>Guna Yala</v>
    <v>fa5c0a4e-0c4a-927a-b9f7-dd44c8fd002f</v>
    <v>en-US</v>
    <v>Map</v>
  </rv>
  <rv s="0">
    <v>536870912</v>
    <v>Ngäbe-Buglé Comarca</v>
    <v>3e8065bb-603d-4416-9e4e-7cdf098663dc</v>
    <v>en-US</v>
    <v>Map</v>
  </rv>
  <rv s="0">
    <v>536870912</v>
    <v>Madungandí</v>
    <v>ac4e195f-6c42-ae9d-f74a-128ec43b5e3f</v>
    <v>en-US</v>
    <v>Map</v>
  </rv>
  <rv s="0">
    <v>536870912</v>
    <v>Kuna de Wargandí</v>
    <v>27005d80-c390-72a0-5fe3-e0b111e46cea</v>
    <v>en-US</v>
    <v>Map</v>
  </rv>
  <rv s="0">
    <v>536870912</v>
    <v>Bocas del Toro Province</v>
    <v>b0bd1a37-77f9-07ad-4bb5-d1d8e7ae5ccd</v>
    <v>en-US</v>
    <v>Map</v>
  </rv>
  <rv s="0">
    <v>536870912</v>
    <v>Chiriquí Province</v>
    <v>da5a9762-a0b7-1ffe-bc95-34ccb19d1382</v>
    <v>en-US</v>
    <v>Map</v>
  </rv>
  <rv s="0">
    <v>536870912</v>
    <v>Coclé Province</v>
    <v>7d1a06f8-72c7-b88d-d742-13034e32cde4</v>
    <v>en-US</v>
    <v>Map</v>
  </rv>
  <rv s="0">
    <v>536870912</v>
    <v>Colón Province</v>
    <v>fc6b97f2-ecfa-1eb3-207c-783ce206f9ea</v>
    <v>en-US</v>
    <v>Map</v>
  </rv>
  <rv s="0">
    <v>536870912</v>
    <v>Darién Province</v>
    <v>fec9bd09-52d2-2f43-c137-a73af607d3c4</v>
    <v>en-US</v>
    <v>Map</v>
  </rv>
  <rv s="0">
    <v>536870912</v>
    <v>Herrera Province</v>
    <v>5315f223-f244-c960-4e73-fca8cb9d8354</v>
    <v>en-US</v>
    <v>Map</v>
  </rv>
  <rv s="0">
    <v>536870912</v>
    <v>Los Santos Province</v>
    <v>5aeb7060-ab74-113a-23d7-abb8287efa3e</v>
    <v>en-US</v>
    <v>Map</v>
  </rv>
  <rv s="0">
    <v>536870912</v>
    <v>Panamá Province</v>
    <v>a90e5d63-7677-0644-50c7-f2bdfff82d78</v>
    <v>en-US</v>
    <v>Map</v>
  </rv>
  <rv s="0">
    <v>536870912</v>
    <v>Veraguas Province</v>
    <v>2d44080e-33d5-ab6d-8d0e-64edfdd9b92d</v>
    <v>en-US</v>
    <v>Map</v>
  </rv>
  <rv s="3">
    <v>201</v>
  </rv>
  <rv s="3">
    <v>202</v>
  </rv>
  <rv s="1">
    <fb>0.37200000000000005</fb>
    <v>23</v>
  </rv>
  <rv s="1">
    <fb>3.9019999504089402E-2</fb>
    <v>31</v>
  </rv>
  <rv s="1">
    <fb>2890084</fb>
    <v>24</v>
  </rv>
  <rv s="18">
    <v>#VALUE!</v>
    <v>en-US</v>
    <v>8c0fb36e-1238-e873-e015-712d1f496676</v>
    <v>536870912</v>
    <v>1</v>
    <v>388</v>
    <v>389</v>
    <v>Panama</v>
    <v>19</v>
    <v>20</v>
    <v>Map</v>
    <v>21</v>
    <v>390</v>
    <v>PA</v>
    <v>3613</v>
    <v>3614</v>
    <v>3615</v>
    <v>3616</v>
    <v>3617</v>
    <v>3618</v>
    <v>3619</v>
    <v>3620</v>
    <v>3621</v>
    <v>PAB</v>
    <v>Panama, officially the Republic of Panama, is a country in Latin America at the southern end of Central America, bordering South America. It is bordered by Costa Rica to the west, Colombia to the southeast, the Caribbean Sea to the north, and ...</v>
    <v>3622</v>
    <v>3623</v>
    <v>3624</v>
    <v>3625</v>
    <v>3626</v>
    <v>3627</v>
    <v>3628</v>
    <v>3629</v>
    <v>3630</v>
    <v>3631</v>
    <v>3618</v>
    <v>3633</v>
    <v>3634</v>
    <v>3635</v>
    <v>3636</v>
    <v>3637</v>
    <v>3072</v>
    <v>Panama</v>
    <v>Himno Istmeño</v>
    <v>3638</v>
    <v>Panamá</v>
    <v>3639</v>
    <v>3640</v>
    <v>3641</v>
    <v>3642</v>
    <v>583</v>
    <v>3643</v>
    <v>3644</v>
    <v>3645</v>
    <v>584</v>
    <v>1879</v>
    <v>3646</v>
    <v>3661</v>
    <v>3662</v>
    <v>3663</v>
    <v>3664</v>
    <v>Panama</v>
    <v>3665</v>
    <v>mdp/vdpid/192</v>
  </rv>
  <rv s="0">
    <v>536870912</v>
    <v>Bosnia and Herzegovina</v>
    <v>d4cae21e-b3ba-1c2f-fa55-9c516a522c1b</v>
    <v>en-US</v>
    <v>Map</v>
  </rv>
  <rv s="1">
    <fb>0.43144531250000001</fb>
    <v>23</v>
  </rv>
  <rv s="1">
    <fb>51197</fb>
    <v>24</v>
  </rv>
  <rv s="1">
    <fb>11000</fb>
    <v>24</v>
  </rv>
  <rv s="1">
    <fb>8.1110000000000007</fb>
    <v>25</v>
  </rv>
  <rv s="1">
    <fb>387</fb>
    <v>26</v>
  </rv>
  <rv s="0">
    <v>536870912</v>
    <v>Sarajevo</v>
    <v>377e62c3-d9a6-4966-991a-32be280889e0</v>
    <v>en-US</v>
    <v>Map</v>
  </rv>
  <rv s="1">
    <fb>21847.986000000001</fb>
    <v>24</v>
  </rv>
  <rv s="1">
    <fb>104.896137350469</fb>
    <v>27</v>
  </rv>
  <rv s="1">
    <fb>5.6278215406130308E-3</fb>
    <v>23</v>
  </rv>
  <rv s="1">
    <fb>3446.76666750907</fb>
    <v>24</v>
  </rv>
  <rv s="1">
    <fb>1.2649999999999999</fb>
    <v>25</v>
  </rv>
  <rv s="1">
    <fb>0.4267578125</fb>
    <v>23</v>
  </rv>
  <rv s="1">
    <fb>77.522044967234194</fb>
    <v>28</v>
  </rv>
  <rv s="1">
    <fb>1.05</fb>
    <v>29</v>
  </rv>
  <rv s="1">
    <fb>20047848434.548698</fb>
    <v>30</v>
  </rv>
  <rv s="1">
    <fb>0.2334466</fb>
    <v>23</v>
  </rv>
  <rv s="2">
    <v>60</v>
    <v>21</v>
    <v>392</v>
    <v>7</v>
    <v>0</v>
    <v>Image of Bosnia and Herzegovina</v>
  </rv>
  <rv s="0">
    <v>805306368</v>
    <v>Christian Schmidt (High Representative)</v>
    <v>bc4efa5b-707f-4690-a7bf-f7f71fd9d869</v>
    <v>en-US</v>
    <v>Generic</v>
  </rv>
  <rv s="0">
    <v>805306368</v>
    <v>Željka Cvijanović (Chairwoman)</v>
    <v>4b7becc4-4e7a-4abd-a45e-a2bb0bbd9e36</v>
    <v>en-US</v>
    <v>Generic</v>
  </rv>
  <rv s="0">
    <v>805306368</v>
    <v>Borjana Krišto (Chairwoman)</v>
    <v>476f6b1a-ac95-1ab9-d9cd-c6e0e7c57d86</v>
    <v>en-US</v>
    <v>Generic</v>
  </rv>
  <rv s="3">
    <v>203</v>
  </rv>
  <rv s="4">
    <v>https://www.bing.com/search?q=bosnia+and+herzegovina&amp;form=skydnc</v>
    <v>Learn more on Bing</v>
  </rv>
  <rv s="1">
    <fb>77.262</fb>
    <v>28</v>
  </rv>
  <rv s="1">
    <fb>1.04</fb>
    <v>29</v>
  </rv>
  <rv s="3">
    <v>204</v>
  </rv>
  <rv s="1">
    <fb>0.2863505703</fb>
    <v>23</v>
  </rv>
  <rv s="1">
    <fb>2.1616</fb>
    <v>25</v>
  </rv>
  <rv s="1">
    <fb>3233526</fb>
    <v>24</v>
  </rv>
  <rv s="1">
    <fb>0.40700000000000003</fb>
    <v>23</v>
  </rv>
  <rv s="1">
    <fb>0.46395000457763702</fb>
    <v>23</v>
  </rv>
  <rv s="0">
    <v>536870912</v>
    <v>Federation of Bosnia and Herzegovina</v>
    <v>47ecb05c-2b04-6687-3768-5ad1d4122d13</v>
    <v>en-US</v>
    <v>Map</v>
  </rv>
  <rv s="0">
    <v>536870912</v>
    <v>Republika Srpska</v>
    <v>2fe856d7-b6f4-dbce-fa75-9ac4319b1d63</v>
    <v>en-US</v>
    <v>Map</v>
  </rv>
  <rv s="0">
    <v>536870912</v>
    <v>Brčko District</v>
    <v>b396b6d6-db22-9823-d1e7-7291c204c629</v>
    <v>en-US</v>
    <v>Map</v>
  </rv>
  <rv s="3">
    <v>205</v>
  </rv>
  <rv s="1">
    <fb>0.204407603558384</fb>
    <v>23</v>
  </rv>
  <rv s="1">
    <fb>0.18424999237060502</fb>
    <v>31</v>
  </rv>
  <rv s="1">
    <fb>1605144</fb>
    <v>24</v>
  </rv>
  <rv s="19">
    <v>#VALUE!</v>
    <v>en-US</v>
    <v>d4cae21e-b3ba-1c2f-fa55-9c516a522c1b</v>
    <v>536870912</v>
    <v>1</v>
    <v>395</v>
    <v>396</v>
    <v>Bosnia and Herzegovina</v>
    <v>19</v>
    <v>20</v>
    <v>Map</v>
    <v>21</v>
    <v>397</v>
    <v>BA</v>
    <v>3668</v>
    <v>3669</v>
    <v>3670</v>
    <v>3671</v>
    <v>3672</v>
    <v>3673</v>
    <v>3674</v>
    <v>3675</v>
    <v>3676</v>
    <v>BAM</v>
    <v>Bosnia and Herzegovina, sometimes known as Bosnia-Herzegovina and informally as Bosnia, is a country in Southeast Europe. Situated on the Balkan Peninsula, it borders Serbia to the east, Montenegro to the southeast, and Croatia to the north and ...</v>
    <v>3677</v>
    <v>3678</v>
    <v>3679</v>
    <v>3680</v>
    <v>3681</v>
    <v>3682</v>
    <v>3683</v>
    <v>3684</v>
    <v>241</v>
    <v>3673</v>
    <v>3688</v>
    <v>3689</v>
    <v>3690</v>
    <v>473</v>
    <v>3691</v>
    <v>Bosnia and Herzegovina</v>
    <v>National anthem of Bosnia and Herzegovina</v>
    <v>3692</v>
    <v>Bosna i Hercegovina</v>
    <v>3693</v>
    <v>3694</v>
    <v>3695</v>
    <v>2521</v>
    <v>479</v>
    <v>3696</v>
    <v>189</v>
    <v>975</v>
    <v>1239</v>
    <v>316</v>
    <v>3697</v>
    <v>3701</v>
    <v>3702</v>
    <v>2546</v>
    <v>1502</v>
    <v>3703</v>
    <v>Bosnia and Herzegovina</v>
    <v>3704</v>
    <v>mdp/vdpid/25</v>
  </rv>
  <rv s="0">
    <v>536870912</v>
    <v>Chile</v>
    <v>604665af-d1f4-5c64-9b93-1ef5f0471308</v>
    <v>en-US</v>
    <v>Map</v>
  </rv>
  <rv s="1">
    <fb>0.21171649832251302</fb>
    <v>23</v>
  </rv>
  <rv s="1">
    <fb>756102</fb>
    <v>24</v>
  </rv>
  <rv s="1">
    <fb>122000</fb>
    <v>24</v>
  </rv>
  <rv s="1">
    <fb>12.428000000000001</fb>
    <v>25</v>
  </rv>
  <rv s="1">
    <fb>56</fb>
    <v>26</v>
  </rv>
  <rv s="0">
    <v>536870912</v>
    <v>Santiago</v>
    <v>190dd277-52dd-5feb-5523-200c59886f8e</v>
    <v>en-US</v>
    <v>Map</v>
  </rv>
  <rv s="1">
    <fb>85822.467999999993</fb>
    <v>24</v>
  </rv>
  <rv s="1">
    <fb>131.913566974844</fb>
    <v>27</v>
  </rv>
  <rv s="1">
    <fb>2.55754475703323E-2</fb>
    <v>23</v>
  </rv>
  <rv s="1">
    <fb>3879.6756048594998</fb>
    <v>24</v>
  </rv>
  <rv s="1">
    <fb>1.649</fb>
    <v>25</v>
  </rv>
  <rv s="1">
    <fb>0.24256925086238501</fb>
    <v>23</v>
  </rv>
  <rv s="1">
    <fb>74.647212262567805</fb>
    <v>28</v>
  </rv>
  <rv s="1">
    <fb>1.03</fb>
    <v>29</v>
  </rv>
  <rv s="1">
    <fb>282318159744.65002</fb>
    <v>30</v>
  </rv>
  <rv s="1">
    <fb>1.0143016</fb>
    <v>23</v>
  </rv>
  <rv s="1">
    <fb>0.88464419999999999</fb>
    <v>23</v>
  </rv>
  <rv s="2">
    <v>61</v>
    <v>21</v>
    <v>399</v>
    <v>7</v>
    <v>0</v>
    <v>Image of Chile</v>
  </rv>
  <rv s="1">
    <fb>6.2</fb>
    <v>28</v>
  </rv>
  <rv s="0">
    <v>805306368</v>
    <v>Gabriel Boric (President)</v>
    <v>a5b9649e-0dda-ce69-dd77-b90d92799948</v>
    <v>en-US</v>
    <v>Generic</v>
  </rv>
  <rv s="3">
    <v>206</v>
  </rv>
  <rv s="4">
    <v>https://www.bing.com/search?q=chile&amp;form=skydnc</v>
    <v>Learn more on Bing</v>
  </rv>
  <rv s="1">
    <fb>80.042000000000002</fb>
    <v>28</v>
  </rv>
  <rv s="1">
    <fb>203791650000</fb>
    <v>30</v>
  </rv>
  <rv s="1">
    <fb>13</fb>
    <v>28</v>
  </rv>
  <rv s="1">
    <fb>2</fb>
    <v>29</v>
  </rv>
  <rv s="1">
    <fb>0.32240714050000002</fb>
    <v>23</v>
  </rv>
  <rv s="1">
    <fb>2.5912000000000002</fb>
    <v>25</v>
  </rv>
  <rv s="1">
    <fb>19603733</fb>
    <v>24</v>
  </rv>
  <rv s="1">
    <fb>0.19699999999999998</fb>
    <v>23</v>
  </rv>
  <rv s="1">
    <fb>0.51300000000000001</fb>
    <v>23</v>
  </rv>
  <rv s="1">
    <fb>9.6999999999999989E-2</fb>
    <v>23</v>
  </rv>
  <rv s="1">
    <fb>0.13600000000000001</fb>
    <v>23</v>
  </rv>
  <rv s="1">
    <fb>0.62644001007080097</fb>
    <v>23</v>
  </rv>
  <rv s="0">
    <v>536870912</v>
    <v>Arica y Parinacota Region</v>
    <v>e82edc74-d7d4-52a9-63c9-da07aa4c8d07</v>
    <v>en-US</v>
    <v>Map</v>
  </rv>
  <rv s="0">
    <v>536870912</v>
    <v>Tarapacá Region</v>
    <v>f71529e3-ca1d-662b-2695-7619691fe930</v>
    <v>en-US</v>
    <v>Map</v>
  </rv>
  <rv s="0">
    <v>536870912</v>
    <v>Antofagasta Region</v>
    <v>0e94e649-e291-382e-a367-acb53290d201</v>
    <v>en-US</v>
    <v>Map</v>
  </rv>
  <rv s="0">
    <v>536870912</v>
    <v>Atacama Region</v>
    <v>f345e54e-574a-13c9-92e8-8aee46fdab13</v>
    <v>en-US</v>
    <v>Map</v>
  </rv>
  <rv s="0">
    <v>536870912</v>
    <v>Coquimbo Region</v>
    <v>76048cc3-d603-9c38-a167-a7ca5b8cbbc2</v>
    <v>en-US</v>
    <v>Map</v>
  </rv>
  <rv s="0">
    <v>536870912</v>
    <v>Valparaíso Region</v>
    <v>16db3fa8-cd1b-2e46-c8fd-319a483e9f74</v>
    <v>en-US</v>
    <v>Map</v>
  </rv>
  <rv s="0">
    <v>536870912</v>
    <v>O'Higgins Region</v>
    <v>a69b3fd5-459d-0124-d048-5d97d3c59ccc</v>
    <v>en-US</v>
    <v>Map</v>
  </rv>
  <rv s="0">
    <v>536870912</v>
    <v>Maule Region</v>
    <v>1e2324a1-9cb4-35ae-b663-73c3f67a17d5</v>
    <v>en-US</v>
    <v>Map</v>
  </rv>
  <rv s="0">
    <v>536870912</v>
    <v>Biobío Region</v>
    <v>e7f0592f-2534-c4f2-c1d3-fdea2c39f853</v>
    <v>en-US</v>
    <v>Map</v>
  </rv>
  <rv s="0">
    <v>536870912</v>
    <v>Araucanía Region</v>
    <v>2d02ef0b-dd81-faa4-520b-0ec94f6d1f8e</v>
    <v>en-US</v>
    <v>Map</v>
  </rv>
  <rv s="0">
    <v>536870912</v>
    <v>Los Ríos Region</v>
    <v>d63a8dc4-6856-1b2f-c860-14be52df0d59</v>
    <v>en-US</v>
    <v>Map</v>
  </rv>
  <rv s="0">
    <v>536870912</v>
    <v>Los Lagos Region</v>
    <v>e02e6fdd-6c61-e5bb-60a2-e02511b76154</v>
    <v>en-US</v>
    <v>Map</v>
  </rv>
  <rv s="0">
    <v>536870912</v>
    <v>Aysén Region</v>
    <v>f1dfad18-7a71-c02b-6499-9d48079ad086</v>
    <v>en-US</v>
    <v>Map</v>
  </rv>
  <rv s="0">
    <v>536870912</v>
    <v>Magallanes Region</v>
    <v>bae16453-cc13-6536-3ecf-d010cdfe7779</v>
    <v>en-US</v>
    <v>Map</v>
  </rv>
  <rv s="0">
    <v>536870912</v>
    <v>Santiago Metropolitan Region</v>
    <v>593b7d08-69b9-06ed-9b5c-adea6868ff88</v>
    <v>en-US</v>
    <v>Map</v>
  </rv>
  <rv s="3">
    <v>207</v>
  </rv>
  <rv s="1">
    <fb>0.182194149378896</fb>
    <v>23</v>
  </rv>
  <rv s="3">
    <v>208</v>
  </rv>
  <rv s="1">
    <fb>7.09000015258789E-2</fb>
    <v>31</v>
  </rv>
  <rv s="1">
    <fb>16610135</fb>
    <v>24</v>
  </rv>
  <rv s="7">
    <v>#VALUE!</v>
    <v>en-US</v>
    <v>604665af-d1f4-5c64-9b93-1ef5f0471308</v>
    <v>536870912</v>
    <v>1</v>
    <v>402</v>
    <v>49</v>
    <v>Chile</v>
    <v>19</v>
    <v>20</v>
    <v>Map</v>
    <v>21</v>
    <v>164</v>
    <v>CL</v>
    <v>3707</v>
    <v>3708</v>
    <v>3709</v>
    <v>3710</v>
    <v>3711</v>
    <v>3712</v>
    <v>3713</v>
    <v>3714</v>
    <v>3715</v>
    <v>CLF</v>
    <v>Chile, officially the Republic of Chile, is a country in western South America. It is the southernmost country in the world and the closest to Antarctica, stretching along a narrow strip of land between the Andes Mountains and the Pacific Ocean. ...</v>
    <v>3716</v>
    <v>3717</v>
    <v>3718</v>
    <v>3719</v>
    <v>3720</v>
    <v>3721</v>
    <v>3722</v>
    <v>3723</v>
    <v>3724</v>
    <v>3725</v>
    <v>3712</v>
    <v>3727</v>
    <v>3728</v>
    <v>3729</v>
    <v>3730</v>
    <v>3731</v>
    <v>3732</v>
    <v>Chile</v>
    <v>National Anthem of Chile</v>
    <v>848</v>
    <v>Chile</v>
    <v>3733</v>
    <v>3734</v>
    <v>3735</v>
    <v>3736</v>
    <v>431</v>
    <v>3737</v>
    <v>648</v>
    <v>1771</v>
    <v>3738</v>
    <v>3739</v>
    <v>3740</v>
    <v>3756</v>
    <v>3757</v>
    <v>3758</v>
    <v>2759</v>
    <v>3759</v>
    <v>Chile</v>
    <v>3760</v>
    <v>mdp/vdpid/46</v>
  </rv>
  <rv s="0">
    <v>536870912</v>
    <v>Indonesia</v>
    <v>b4a5bd62-2259-21e3-4627-bf249ae6ee84</v>
    <v>en-US</v>
    <v>Map</v>
  </rv>
  <rv s="1">
    <fb>0.31464420364656098</fb>
    <v>23</v>
  </rv>
  <rv s="1">
    <fb>1904570</fb>
    <v>24</v>
  </rv>
  <rv s="1">
    <fb>676000</fb>
    <v>24</v>
  </rv>
  <rv s="1">
    <fb>18.071999999999999</fb>
    <v>25</v>
  </rv>
  <rv s="1">
    <fb>62</fb>
    <v>26</v>
  </rv>
  <rv s="0">
    <v>536870912</v>
    <v>Jakarta</v>
    <v>6261fc72-a172-5cdd-9c67-a7644a026c29</v>
    <v>en-US</v>
    <v>Map</v>
  </rv>
  <rv s="1">
    <fb>563324.54</fb>
    <v>24</v>
  </rv>
  <rv s="1">
    <fb>151.17667507135201</fb>
    <v>27</v>
  </rv>
  <rv s="1">
    <fb>3.0305866496949097E-2</fb>
    <v>23</v>
  </rv>
  <rv s="1">
    <fb>811.90690494758496</fb>
    <v>24</v>
  </rv>
  <rv s="1">
    <fb>2.3109999999999999</fb>
    <v>25</v>
  </rv>
  <rv s="1">
    <fb>0.49860398197419897</fb>
    <v>23</v>
  </rv>
  <rv s="1">
    <fb>66.089475456589</fb>
    <v>28</v>
  </rv>
  <rv s="1">
    <fb>0.63</fb>
    <v>29</v>
  </rv>
  <rv s="1">
    <fb>1119190780752.8</fb>
    <v>30</v>
  </rv>
  <rv s="1">
    <fb>1.0641081999999999</fb>
    <v>23</v>
  </rv>
  <rv s="1">
    <fb>0.3631104</fb>
    <v>23</v>
  </rv>
  <rv s="2">
    <v>62</v>
    <v>21</v>
    <v>404</v>
    <v>7</v>
    <v>0</v>
    <v>Image of Indonesia</v>
  </rv>
  <rv s="1">
    <fb>21.1</fb>
    <v>28</v>
  </rv>
  <rv s="0">
    <v>805306368</v>
    <v>Prabowo Subianto (President)</v>
    <v>0356dbb9-1da7-3c83-437a-0e7f85c9b902</v>
    <v>en-US</v>
    <v>Generic</v>
  </rv>
  <rv s="0">
    <v>805306368</v>
    <v>Gibran Rakabuming Raka (Vice president)</v>
    <v>014321a1-e983-74ac-d4a9-648e88776d13</v>
    <v>en-US</v>
    <v>Generic</v>
  </rv>
  <rv s="0">
    <v>805306368</v>
    <v>Puan Maharani (Speaker)</v>
    <v>bce5e50c-23e7-f796-fb15-4e7093b47fbe</v>
    <v>en-US</v>
    <v>Generic</v>
  </rv>
  <rv s="3">
    <v>209</v>
  </rv>
  <rv s="4">
    <v>https://www.bing.com/search?q=indonesia&amp;form=skydnc</v>
    <v>Learn more on Bing</v>
  </rv>
  <rv s="1">
    <fb>71.509</fb>
    <v>28</v>
  </rv>
  <rv s="1">
    <fb>523321860000</fb>
    <v>30</v>
  </rv>
  <rv s="1">
    <fb>177</fb>
    <v>28</v>
  </rv>
  <rv s="1">
    <fb>0.48</fb>
    <v>29</v>
  </rv>
  <rv s="3">
    <v>210</v>
  </rv>
  <rv s="1">
    <fb>0.48302203660000004</fb>
    <v>23</v>
  </rv>
  <rv s="1">
    <fb>0.4269</fb>
    <v>25</v>
  </rv>
  <rv s="1">
    <fb>275501339</fb>
    <v>24</v>
  </rv>
  <rv s="1">
    <fb>0.30399999999999999</fb>
    <v>23</v>
  </rv>
  <rv s="1">
    <fb>0.105</fb>
    <v>23</v>
  </rv>
  <rv s="1">
    <fb>0.14899999999999999</fb>
    <v>23</v>
  </rv>
  <rv s="1">
    <fb>0.67496002197265592</fb>
    <v>23</v>
  </rv>
  <rv s="0">
    <v>536870912</v>
    <v>Bali</v>
    <v>c4f6d9fa-e141-4316-1f4b-6dff75b71985</v>
    <v>en-US</v>
    <v>Map</v>
  </rv>
  <rv s="0">
    <v>536870912</v>
    <v>Bangka Belitung Islands</v>
    <v>3af40073-e8c1-5118-afe5-3cbc63eec4de</v>
    <v>en-US</v>
    <v>Map</v>
  </rv>
  <rv s="0">
    <v>536870912</v>
    <v>Banten</v>
    <v>b4e3eb01-c9fd-7eab-acf2-789027f22206</v>
    <v>en-US</v>
    <v>Map</v>
  </rv>
  <rv s="0">
    <v>536870912</v>
    <v>Bengkulu</v>
    <v>ca439385-218f-1525-c930-ce7acb910fd2</v>
    <v>en-US</v>
    <v>Map</v>
  </rv>
  <rv s="0">
    <v>536870912</v>
    <v>West Java</v>
    <v>931eb2be-2b48-b0ff-4997-05f06cf85b18</v>
    <v>en-US</v>
    <v>Map</v>
  </rv>
  <rv s="0">
    <v>536870912</v>
    <v>Central Java</v>
    <v>39b12ecc-e3fb-184d-0602-e36314b32c5d</v>
    <v>en-US</v>
    <v>Map</v>
  </rv>
  <rv s="0">
    <v>536870912</v>
    <v>East Java</v>
    <v>f76a129e-0160-9c71-d6b5-fb788a91af78</v>
    <v>en-US</v>
    <v>Map</v>
  </rv>
  <rv s="0">
    <v>536870912</v>
    <v>Riau Islands</v>
    <v>e3471e28-8f42-6ecf-4ccf-4698fdb6ba7b</v>
    <v>en-US</v>
    <v>Map</v>
  </rv>
  <rv s="0">
    <v>536870912</v>
    <v>Jambi</v>
    <v>f9f17551-f6f4-8e98-3914-364646c1f529</v>
    <v>en-US</v>
    <v>Map</v>
  </rv>
  <rv s="0">
    <v>536870912</v>
    <v>Central Kalimantan</v>
    <v>8d3f7094-f4c0-94dc-e426-1fcab06739ff</v>
    <v>en-US</v>
    <v>Map</v>
  </rv>
  <rv s="0">
    <v>536870912</v>
    <v>South Kalimantan</v>
    <v>d0e9b3fa-cc83-7afb-07e9-c2d457864e16</v>
    <v>en-US</v>
    <v>Map</v>
  </rv>
  <rv s="0">
    <v>536870912</v>
    <v>West Kalimantan</v>
    <v>5febf7f0-5901-95c6-deac-984325a2c927</v>
    <v>en-US</v>
    <v>Map</v>
  </rv>
  <rv s="0">
    <v>536870912</v>
    <v>East Kalimantan</v>
    <v>1c25ef68-f0fa-78fc-107b-520cea759d8a</v>
    <v>en-US</v>
    <v>Map</v>
  </rv>
  <rv s="0">
    <v>536870912</v>
    <v>Lampung</v>
    <v>c37bf0bc-29d7-8a9d-c9ca-5d41aeee72da</v>
    <v>en-US</v>
    <v>Map</v>
  </rv>
  <rv s="0">
    <v>536870912</v>
    <v>West Nusa Tenggara</v>
    <v>0407c75f-c808-9cce-028b-f2d85975e54a</v>
    <v>en-US</v>
    <v>Map</v>
  </rv>
  <rv s="0">
    <v>536870912</v>
    <v>East Nusa Tenggara</v>
    <v>0f9a80a8-52fa-396b-9da0-b9128a05870d</v>
    <v>en-US</v>
    <v>Map</v>
  </rv>
  <rv s="0">
    <v>536870912</v>
    <v>Gorontalo</v>
    <v>e2330abd-3509-8dcd-5446-d0bdb068233e</v>
    <v>en-US</v>
    <v>Map</v>
  </rv>
  <rv s="0">
    <v>536870912</v>
    <v>Maluku</v>
    <v>39a3c290-4f4b-b61e-f197-a09ae7642267</v>
    <v>en-US</v>
    <v>Map</v>
  </rv>
  <rv s="0">
    <v>536870912</v>
    <v>North Maluku</v>
    <v>4d1d7c2d-e3a4-666c-5b1d-1a8b18de3a5c</v>
    <v>en-US</v>
    <v>Map</v>
  </rv>
  <rv s="0">
    <v>536870912</v>
    <v>Papua</v>
    <v>0f2c1326-0491-269f-31e1-74488078a32a</v>
    <v>en-US</v>
    <v>Map</v>
  </rv>
  <rv s="0">
    <v>536870912</v>
    <v>West Papua</v>
    <v>2bd66757-1154-0845-4ab3-b533eaafb66a</v>
    <v>en-US</v>
    <v>Map</v>
  </rv>
  <rv s="0">
    <v>536870912</v>
    <v>Central Sulawesi</v>
    <v>fca0651b-c50d-6497-3564-cf378d76f7ca</v>
    <v>en-US</v>
    <v>Map</v>
  </rv>
  <rv s="0">
    <v>536870912</v>
    <v>West Sulawesi</v>
    <v>50e1c5b6-8c37-abe2-96fd-7b0ddfe17455</v>
    <v>en-US</v>
    <v>Map</v>
  </rv>
  <rv s="0">
    <v>536870912</v>
    <v>South Sulawesi</v>
    <v>f6bf6682-f96f-24d6-1b1b-b05c77b899cd</v>
    <v>en-US</v>
    <v>Map</v>
  </rv>
  <rv s="0">
    <v>536870912</v>
    <v>North Sulawesi</v>
    <v>70a8dc2d-0ecd-0471-3c78-516c671329a4</v>
    <v>en-US</v>
    <v>Map</v>
  </rv>
  <rv s="0">
    <v>536870912</v>
    <v>Southeast Sulawesi</v>
    <v>4aff599f-5e3f-801e-344a-16dcaacba1b8</v>
    <v>en-US</v>
    <v>Map</v>
  </rv>
  <rv s="0">
    <v>536870912</v>
    <v>South Sumatra</v>
    <v>3f0b33c1-6f1e-a592-3d72-2b8e053c5609</v>
    <v>en-US</v>
    <v>Map</v>
  </rv>
  <rv s="0">
    <v>536870912</v>
    <v>West Sumatra</v>
    <v>3ad5cdb7-7630-6662-ae72-367bbd112dc0</v>
    <v>en-US</v>
    <v>Map</v>
  </rv>
  <rv s="0">
    <v>536870912</v>
    <v>North Sumatra</v>
    <v>42ca1f6c-e43e-bf42-fe72-4ad9e000d932</v>
    <v>en-US</v>
    <v>Map</v>
  </rv>
  <rv s="0">
    <v>536870912</v>
    <v>Aceh</v>
    <v>a7512e23-3525-d514-b5ee-6adb3af70ca0</v>
    <v>en-US</v>
    <v>Map</v>
  </rv>
  <rv s="0">
    <v>536870912</v>
    <v>Special Region of Yogyakarta</v>
    <v>7a5ea5db-f9d5-434b-8ed3-d1dbe5b4e377</v>
    <v>en-US</v>
    <v>Map</v>
  </rv>
  <rv s="0">
    <v>536870912</v>
    <v>North Kalimantan</v>
    <v>669e45da-91e6-45ec-af06-a29b2ed52f69</v>
    <v>en-US</v>
    <v>Map</v>
  </rv>
  <rv s="0">
    <v>536870912</v>
    <v>Riau</v>
    <v>f537ab07-cdad-a175-50d8-b58eb136e125</v>
    <v>en-US</v>
    <v>Map</v>
  </rv>
  <rv s="3">
    <v>211</v>
  </rv>
  <rv s="1">
    <fb>0.10230449477737399</fb>
    <v>23</v>
  </rv>
  <rv s="3">
    <v>212</v>
  </rv>
  <rv s="1">
    <fb>0.30099999999999999</fb>
    <v>23</v>
  </rv>
  <rv s="1">
    <fb>4.6869997978210398E-2</fb>
    <v>31</v>
  </rv>
  <rv s="1">
    <fb>151509724</fb>
    <v>24</v>
  </rv>
  <rv s="7">
    <v>#VALUE!</v>
    <v>en-US</v>
    <v>b4a5bd62-2259-21e3-4627-bf249ae6ee84</v>
    <v>536870912</v>
    <v>1</v>
    <v>407</v>
    <v>49</v>
    <v>Indonesia</v>
    <v>19</v>
    <v>20</v>
    <v>Map</v>
    <v>21</v>
    <v>408</v>
    <v>ID</v>
    <v>3763</v>
    <v>3764</v>
    <v>3765</v>
    <v>3766</v>
    <v>3767</v>
    <v>3768</v>
    <v>3769</v>
    <v>3770</v>
    <v>3771</v>
    <v>IDR</v>
    <v>Indonesia, officially the Republic of Indonesia, is a country in Southeast Asia and Oceania, between the Indian and Pacific oceans. Comprising over 17,000 islands, including Sumatra, Java, Sulawesi, and parts of Borneo and New Guinea, Indonesia ...</v>
    <v>3772</v>
    <v>3773</v>
    <v>3774</v>
    <v>3775</v>
    <v>3776</v>
    <v>3777</v>
    <v>3778</v>
    <v>3779</v>
    <v>3780</v>
    <v>3781</v>
    <v>3768</v>
    <v>3785</v>
    <v>3786</v>
    <v>3787</v>
    <v>3788</v>
    <v>3789</v>
    <v>3790</v>
    <v>Indonesia</v>
    <v>Indonesia Raya</v>
    <v>3791</v>
    <v>Republik Indonesia</v>
    <v>3792</v>
    <v>3793</v>
    <v>3794</v>
    <v>764</v>
    <v>3795</v>
    <v>2592</v>
    <v>1103</v>
    <v>481</v>
    <v>3796</v>
    <v>3797</v>
    <v>3798</v>
    <v>3832</v>
    <v>3833</v>
    <v>3834</v>
    <v>3835</v>
    <v>3836</v>
    <v>Indonesia</v>
    <v>3837</v>
    <v>mdp/vdpid/111</v>
  </rv>
  <rv s="0">
    <v>536870912</v>
    <v>Peru</v>
    <v>02dd0e01-24ad-0f52-3d28-54e36db1ce25</v>
    <v>en-US</v>
    <v>Map</v>
  </rv>
  <rv s="1">
    <fb>0.18505468749999998</fb>
    <v>23</v>
  </rv>
  <rv s="1">
    <fb>1285216</fb>
    <v>24</v>
  </rv>
  <rv s="1">
    <fb>158000</fb>
    <v>24</v>
  </rv>
  <rv s="1">
    <fb>17.949000000000002</fb>
    <v>25</v>
  </rv>
  <rv s="1">
    <fb>51</fb>
    <v>26</v>
  </rv>
  <rv s="0">
    <v>536870912</v>
    <v>Lima</v>
    <v>56111e08-84b2-d298-3309-317c86bbca62</v>
    <v>en-US</v>
    <v>Map</v>
  </rv>
  <rv s="1">
    <fb>57414.218999999997</fb>
    <v>24</v>
  </rv>
  <rv s="1">
    <fb>129.78454434275901</fb>
    <v>27</v>
  </rv>
  <rv s="1">
    <fb>2.1371534256997799E-2</fb>
    <v>23</v>
  </rv>
  <rv s="1">
    <fb>1345.8795888743</fb>
    <v>24</v>
  </rv>
  <rv s="1">
    <fb>2.254</fb>
    <v>25</v>
  </rv>
  <rv s="1">
    <fb>0.57660467529296899</fb>
    <v>23</v>
  </rv>
  <rv s="1">
    <fb>79.555683573486803</fb>
    <v>28</v>
  </rv>
  <rv s="1">
    <fb>0.99</fb>
    <v>29</v>
  </rv>
  <rv s="1">
    <fb>226848050819.52499</fb>
    <v>30</v>
  </rv>
  <rv s="1">
    <fb>1.0694512</fb>
    <v>23</v>
  </rv>
  <rv s="1">
    <fb>0.70737859999999997</fb>
    <v>23</v>
  </rv>
  <rv s="2">
    <v>63</v>
    <v>21</v>
    <v>410</v>
    <v>7</v>
    <v>0</v>
    <v>Image of Peru</v>
  </rv>
  <rv s="1">
    <fb>11.1</fb>
    <v>28</v>
  </rv>
  <rv s="0">
    <v>805306368</v>
    <v>Dina Boluarte (President)</v>
    <v>555553a8-1ef5-72bc-ec28-32a5d7cceeba</v>
    <v>en-US</v>
    <v>Generic</v>
  </rv>
  <rv s="0">
    <v>805306368</v>
    <v>Gustavo Adrianzén (Prime minister)</v>
    <v>3ed4b7db-9afa-d326-cdb8-78f39a34f73a</v>
    <v>en-US</v>
    <v>Generic</v>
  </rv>
  <rv s="3">
    <v>213</v>
  </rv>
  <rv s="4">
    <v>https://www.bing.com/search?q=peru&amp;form=skydnc</v>
    <v>Learn more on Bing</v>
  </rv>
  <rv s="1">
    <fb>76.516000000000005</fb>
    <v>28</v>
  </rv>
  <rv s="1">
    <fb>98964960000</fb>
    <v>30</v>
  </rv>
  <rv s="1">
    <fb>88</fb>
    <v>28</v>
  </rv>
  <rv s="1">
    <fb>1.28</fb>
    <v>29</v>
  </rv>
  <rv s="1">
    <fb>0.30916759560000001</fb>
    <v>23</v>
  </rv>
  <rv s="1">
    <fb>1.27</fb>
    <v>25</v>
  </rv>
  <rv s="1">
    <fb>34049588</fb>
    <v>24</v>
  </rv>
  <rv s="1">
    <fb>0.32100000000000001</fb>
    <v>23</v>
  </rv>
  <rv s="1">
    <fb>0.48299999999999998</fb>
    <v>23</v>
  </rv>
  <rv s="1">
    <fb>1.8000000000000002E-2</fb>
    <v>23</v>
  </rv>
  <rv s="1">
    <fb>4.9000000000000002E-2</fb>
    <v>23</v>
  </rv>
  <rv s="1">
    <fb>9.9000000000000005E-2</fb>
    <v>23</v>
  </rv>
  <rv s="1">
    <fb>0.77633003234863296</fb>
    <v>23</v>
  </rv>
  <rv s="0">
    <v>536870912</v>
    <v>Amazonas</v>
    <v>8fd2c397-430b-3b7f-cd67-016b0865bb77</v>
    <v>en-US</v>
    <v>Map</v>
  </rv>
  <rv s="0">
    <v>536870912</v>
    <v>Department of Ancash</v>
    <v>7b707fd9-e2cf-8406-e49c-af6b030955d1</v>
    <v>en-US</v>
    <v>Map</v>
  </rv>
  <rv s="0">
    <v>536870912</v>
    <v>Department of Apurímac</v>
    <v>800ddbab-575a-70c1-73fb-0290eb389167</v>
    <v>en-US</v>
    <v>Map</v>
  </rv>
  <rv s="0">
    <v>536870912</v>
    <v>Department of Arequipa</v>
    <v>5a642799-3e4d-dd3e-7ff3-67f11414b050</v>
    <v>en-US</v>
    <v>Map</v>
  </rv>
  <rv s="0">
    <v>536870912</v>
    <v>Department of Ayacucho</v>
    <v>d1839726-2ca4-b1ef-90be-f17cf629e5a6</v>
    <v>en-US</v>
    <v>Map</v>
  </rv>
  <rv s="0">
    <v>536870912</v>
    <v>Department of Cajamarca</v>
    <v>68429fc3-bf3f-3dd1-75f6-0329ead35de7</v>
    <v>en-US</v>
    <v>Map</v>
  </rv>
  <rv s="0">
    <v>536870912</v>
    <v>Department of Cusco</v>
    <v>d5a43b50-0d9c-e14e-2536-12eac1fa9141</v>
    <v>en-US</v>
    <v>Map</v>
  </rv>
  <rv s="0">
    <v>536870912</v>
    <v>Department of Huancavelica</v>
    <v>c866aaa9-74e9-9c95-da3d-3b862680adb2</v>
    <v>en-US</v>
    <v>Map</v>
  </rv>
  <rv s="0">
    <v>536870912</v>
    <v>Department of Huánuco</v>
    <v>c91622ff-1edf-da71-50d1-875f82c3f5c0</v>
    <v>en-US</v>
    <v>Map</v>
  </rv>
  <rv s="0">
    <v>536870912</v>
    <v>Department of Ica</v>
    <v>89e75a31-d2bc-f604-2b7b-82852a081ccb</v>
    <v>en-US</v>
    <v>Map</v>
  </rv>
  <rv s="0">
    <v>536870912</v>
    <v>Department of Junín</v>
    <v>b7838db7-815d-9260-1afc-73f6844d1fd1</v>
    <v>en-US</v>
    <v>Map</v>
  </rv>
  <rv s="0">
    <v>536870912</v>
    <v>Department of La Libertad</v>
    <v>80573590-c6cd-50b0-765c-f2424644af3e</v>
    <v>en-US</v>
    <v>Map</v>
  </rv>
  <rv s="0">
    <v>536870912</v>
    <v>Department of Lambayeque</v>
    <v>d0c78bd2-c7e3-ba11-5a61-c4f472e0d2f0</v>
    <v>en-US</v>
    <v>Map</v>
  </rv>
  <rv s="0">
    <v>536870912</v>
    <v>Department of Loreto</v>
    <v>f3ea022e-f8be-cc49-e4cc-372b13d31d81</v>
    <v>en-US</v>
    <v>Map</v>
  </rv>
  <rv s="0">
    <v>536870912</v>
    <v>Department of Madre de Dios</v>
    <v>471cf309-64b3-5670-8548-af31fa325bae</v>
    <v>en-US</v>
    <v>Map</v>
  </rv>
  <rv s="0">
    <v>536870912</v>
    <v>Department of Moquegua</v>
    <v>dfc4fc5d-72d8-edd7-de96-0b06b1476e21</v>
    <v>en-US</v>
    <v>Map</v>
  </rv>
  <rv s="0">
    <v>536870912</v>
    <v>Department of Pasco</v>
    <v>ee736d02-c7b1-0a50-e924-b716f580197d</v>
    <v>en-US</v>
    <v>Map</v>
  </rv>
  <rv s="0">
    <v>536870912</v>
    <v>Department of Piura</v>
    <v>cedfe6cd-7566-a773-bc19-8b9f638eb87f</v>
    <v>en-US</v>
    <v>Map</v>
  </rv>
  <rv s="0">
    <v>536870912</v>
    <v>Department of Puno</v>
    <v>4367f597-2f58-5eea-e94e-af80d252cd78</v>
    <v>en-US</v>
    <v>Map</v>
  </rv>
  <rv s="0">
    <v>536870912</v>
    <v>Department of San Martín</v>
    <v>4281890f-8cad-bdb9-ae00-7ae494271b7f</v>
    <v>en-US</v>
    <v>Map</v>
  </rv>
  <rv s="0">
    <v>536870912</v>
    <v>Department of Tacna</v>
    <v>ace388be-cdf0-bdb7-79ea-5702146107bb</v>
    <v>en-US</v>
    <v>Map</v>
  </rv>
  <rv s="0">
    <v>536870912</v>
    <v>Department of Tumbes</v>
    <v>fada96e6-3bd8-2079-e30c-fc8b76650e64</v>
    <v>en-US</v>
    <v>Map</v>
  </rv>
  <rv s="0">
    <v>536870912</v>
    <v>Department of Ucayali</v>
    <v>204e0044-14cd-8bb3-0575-52fd893f3efe</v>
    <v>en-US</v>
    <v>Map</v>
  </rv>
  <rv s="0">
    <v>536870912</v>
    <v>Department of Lima</v>
    <v>1189d6b9-d0e8-419b-4036-0684e693abcf</v>
    <v>en-US</v>
    <v>Map</v>
  </rv>
  <rv s="3">
    <v>214</v>
  </rv>
  <rv s="1">
    <fb>0.14321901146650698</fb>
    <v>23</v>
  </rv>
  <rv s="3">
    <v>215</v>
  </rv>
  <rv s="1">
    <fb>0.36799999999999999</fb>
    <v>23</v>
  </rv>
  <rv s="1">
    <fb>3.3099999427795401E-2</fb>
    <v>31</v>
  </rv>
  <rv s="1">
    <fb>25390339</fb>
    <v>24</v>
  </rv>
  <rv s="7">
    <v>#VALUE!</v>
    <v>en-US</v>
    <v>02dd0e01-24ad-0f52-3d28-54e36db1ce25</v>
    <v>536870912</v>
    <v>1</v>
    <v>413</v>
    <v>49</v>
    <v>Peru</v>
    <v>19</v>
    <v>20</v>
    <v>Map</v>
    <v>21</v>
    <v>414</v>
    <v>PE</v>
    <v>3840</v>
    <v>3841</v>
    <v>3842</v>
    <v>3843</v>
    <v>3844</v>
    <v>3845</v>
    <v>3846</v>
    <v>3847</v>
    <v>3848</v>
    <v>PEN</v>
    <v>Peru, officially the Republic of Peru, is a country in western South America. It is bordered in the north by Ecuador and Colombia, in the east by Brazil, in the southeast by Bolivia, in the south by Chile, and in the south and west by the ...</v>
    <v>3849</v>
    <v>3850</v>
    <v>3851</v>
    <v>3852</v>
    <v>3853</v>
    <v>3854</v>
    <v>3855</v>
    <v>3856</v>
    <v>3857</v>
    <v>3858</v>
    <v>3845</v>
    <v>3861</v>
    <v>3862</v>
    <v>3863</v>
    <v>3864</v>
    <v>3865</v>
    <v>3866</v>
    <v>Peru</v>
    <v>National Anthem of Peru</v>
    <v>848</v>
    <v>República del Perú</v>
    <v>3867</v>
    <v>3868</v>
    <v>3869</v>
    <v>1601</v>
    <v>3870</v>
    <v>3871</v>
    <v>3872</v>
    <v>3873</v>
    <v>3874</v>
    <v>1773</v>
    <v>3875</v>
    <v>3900</v>
    <v>3901</v>
    <v>3902</v>
    <v>3903</v>
    <v>3904</v>
    <v>Peru</v>
    <v>3905</v>
    <v>mdp/vdpid/187</v>
  </rv>
  <rv s="0">
    <v>536870912</v>
    <v>Uruguay</v>
    <v>4d1c354d-d080-b633-86bc-0bad862c8cc1</v>
    <v>en-US</v>
    <v>Map</v>
  </rv>
  <rv s="1">
    <fb>0.82559705230116509</fb>
    <v>23</v>
  </rv>
  <rv s="1">
    <fb>176215</fb>
    <v>24</v>
  </rv>
  <rv s="1">
    <fb>13.856999999999999</fb>
    <v>25</v>
  </rv>
  <rv s="1">
    <fb>598</fb>
    <v>26</v>
  </rv>
  <rv s="0">
    <v>536870912</v>
    <v>Montevideo</v>
    <v>6f057c0a-9767-4c6b-b46f-6095e75df6ce</v>
    <v>en-US</v>
    <v>Map</v>
  </rv>
  <rv s="1">
    <fb>6765.6149999999998</fb>
    <v>24</v>
  </rv>
  <rv s="1">
    <fb>202.92198338614401</fb>
    <v>27</v>
  </rv>
  <rv s="1">
    <fb>7.8819887087962198E-2</fb>
    <v>23</v>
  </rv>
  <rv s="1">
    <fb>3085.1944193006002</fb>
    <v>24</v>
  </rv>
  <rv s="1">
    <fb>1.9730000000000001</fb>
    <v>25</v>
  </rv>
  <rv s="1">
    <fb>0.106715803350153</fb>
    <v>23</v>
  </rv>
  <rv s="1">
    <fb>46.270307888488801</fb>
    <v>28</v>
  </rv>
  <rv s="1">
    <fb>1.5</fb>
    <v>29</v>
  </rv>
  <rv s="1">
    <fb>56045912952.342003</fb>
    <v>30</v>
  </rv>
  <rv s="1">
    <fb>1.0845944000000001</fb>
    <v>23</v>
  </rv>
  <rv s="1">
    <fb>0.63125770000000003</fb>
    <v>23</v>
  </rv>
  <rv s="2">
    <v>64</v>
    <v>21</v>
    <v>416</v>
    <v>7</v>
    <v>0</v>
    <v>Image of Uruguay</v>
  </rv>
  <rv s="1">
    <fb>6.4</fb>
    <v>28</v>
  </rv>
  <rv s="0">
    <v>805306368</v>
    <v>Luis Lacalle Pou (President)</v>
    <v>45b12faf-c863-9c49-f448-8d6570636f58</v>
    <v>en-US</v>
    <v>Generic</v>
  </rv>
  <rv s="0">
    <v>805306368</v>
    <v>Beatriz Argimón (Vice president)</v>
    <v>fdad8b43-7954-7971-e1d7-65aea1df14f9</v>
    <v>en-US</v>
    <v>Generic</v>
  </rv>
  <rv s="3">
    <v>216</v>
  </rv>
  <rv s="4">
    <v>https://www.bing.com/search?q=uruguay&amp;form=skydnc</v>
    <v>Learn more on Bing</v>
  </rv>
  <rv s="1">
    <fb>77.77</fb>
    <v>28</v>
  </rv>
  <rv s="1">
    <fb>283800000</fb>
    <v>30</v>
  </rv>
  <rv s="1">
    <fb>1.66</fb>
    <v>29</v>
  </rv>
  <rv s="3">
    <v>217</v>
  </rv>
  <rv s="1">
    <fb>0.16191438689999998</fb>
    <v>23</v>
  </rv>
  <rv s="1">
    <fb>5.0499000000000001</fb>
    <v>25</v>
  </rv>
  <rv s="1">
    <fb>3422794</fb>
    <v>24</v>
  </rv>
  <rv s="1">
    <fb>0.29699999999999999</fb>
    <v>23</v>
  </rv>
  <rv s="1">
    <fb>0.45899999999999996</fb>
    <v>23</v>
  </rv>
  <rv s="1">
    <fb>5.9000000000000004E-2</fb>
    <v>23</v>
  </rv>
  <rv s="1">
    <fb>0.10400000000000001</fb>
    <v>23</v>
  </rv>
  <rv s="1">
    <fb>0.64021003723144498</fb>
    <v>23</v>
  </rv>
  <rv s="0">
    <v>536870912</v>
    <v>Artigas Department</v>
    <v>fba8474e-01a4-b560-b9db-3632789d7418</v>
    <v>en-US</v>
    <v>Map</v>
  </rv>
  <rv s="0">
    <v>536870912</v>
    <v>Canelones Department</v>
    <v>47a6cb77-1084-cc26-db7c-3a31f25cad6c</v>
    <v>en-US</v>
    <v>Map</v>
  </rv>
  <rv s="0">
    <v>536870912</v>
    <v>Cerro Largo Department</v>
    <v>17cbef99-9025-55af-1bf6-693b24e4cbf8</v>
    <v>en-US</v>
    <v>Map</v>
  </rv>
  <rv s="0">
    <v>536870912</v>
    <v>Colonia Department</v>
    <v>794441ed-35f5-6a38-65fe-1bd820a78487</v>
    <v>en-US</v>
    <v>Map</v>
  </rv>
  <rv s="0">
    <v>536870912</v>
    <v>Durazno Department</v>
    <v>812de676-d0a2-23e3-f7e6-3e002da3a2ca</v>
    <v>en-US</v>
    <v>Map</v>
  </rv>
  <rv s="0">
    <v>536870912</v>
    <v>Flores Department</v>
    <v>8744bd18-02b9-d69c-5205-c77980587fa8</v>
    <v>en-US</v>
    <v>Map</v>
  </rv>
  <rv s="0">
    <v>536870912</v>
    <v>Florida Department</v>
    <v>ea047b14-8780-2d2b-754d-7fb89f334f00</v>
    <v>en-US</v>
    <v>Map</v>
  </rv>
  <rv s="0">
    <v>536870912</v>
    <v>Lavalleja Department</v>
    <v>10d28e4e-b416-05ae-493b-27e45db3a2a5</v>
    <v>en-US</v>
    <v>Map</v>
  </rv>
  <rv s="0">
    <v>536870912</v>
    <v>Maldonado Department</v>
    <v>bc35c120-ecdd-02db-b583-d31b4a2752db</v>
    <v>en-US</v>
    <v>Map</v>
  </rv>
  <rv s="0">
    <v>536870912</v>
    <v>Montevideo Department</v>
    <v>b91bb4e2-7350-50c2-c5ec-7a29179101c8</v>
    <v>en-US</v>
    <v>Map</v>
  </rv>
  <rv s="0">
    <v>536870912</v>
    <v>Paysandú Department</v>
    <v>62ccb945-3081-60ca-acbc-2879d5666afa</v>
    <v>en-US</v>
    <v>Map</v>
  </rv>
  <rv s="0">
    <v>536870912</v>
    <v>Río Negro Department</v>
    <v>c51cdc11-8d24-b6c6-218e-1bf15937ed9f</v>
    <v>en-US</v>
    <v>Map</v>
  </rv>
  <rv s="0">
    <v>536870912</v>
    <v>Rivera Department</v>
    <v>93dab529-8b73-8eaa-840b-3bfd75594642</v>
    <v>en-US</v>
    <v>Map</v>
  </rv>
  <rv s="0">
    <v>536870912</v>
    <v>Rocha Department</v>
    <v>6ec9f1ef-cd41-1cd6-4b5b-098fdf2c9a42</v>
    <v>en-US</v>
    <v>Map</v>
  </rv>
  <rv s="0">
    <v>536870912</v>
    <v>Salto Department</v>
    <v>03610b7b-013c-0ee8-410e-862a629b2ea6</v>
    <v>en-US</v>
    <v>Map</v>
  </rv>
  <rv s="0">
    <v>536870912</v>
    <v>San José Department</v>
    <v>430941cb-a24d-6855-7fd1-c2de5e0eafb0</v>
    <v>en-US</v>
    <v>Map</v>
  </rv>
  <rv s="0">
    <v>536870912</v>
    <v>Soriano Department</v>
    <v>20c5f360-f062-1dba-7326-b35033e2d45b</v>
    <v>en-US</v>
    <v>Map</v>
  </rv>
  <rv s="0">
    <v>536870912</v>
    <v>Tacuarembó Department</v>
    <v>3d3ab1e0-e4dd-a712-e9ed-4e8019c73c8b</v>
    <v>en-US</v>
    <v>Map</v>
  </rv>
  <rv s="0">
    <v>536870912</v>
    <v>Treinta y Tres Department</v>
    <v>ce5de2e0-0829-6413-4cfe-22c8fb1f8bb1</v>
    <v>en-US</v>
    <v>Map</v>
  </rv>
  <rv s="3">
    <v>218</v>
  </rv>
  <rv s="1">
    <fb>0.20091963021411099</fb>
    <v>23</v>
  </rv>
  <rv s="3">
    <v>219</v>
  </rv>
  <rv s="1">
    <fb>0.41799999999999998</fb>
    <v>23</v>
  </rv>
  <rv s="1">
    <fb>8.7309999465942395E-2</fb>
    <v>31</v>
  </rv>
  <rv s="1">
    <fb>3303394</fb>
    <v>24</v>
  </rv>
  <rv s="7">
    <v>#VALUE!</v>
    <v>en-US</v>
    <v>4d1c354d-d080-b633-86bc-0bad862c8cc1</v>
    <v>536870912</v>
    <v>1</v>
    <v>419</v>
    <v>49</v>
    <v>Uruguay</v>
    <v>19</v>
    <v>20</v>
    <v>Map</v>
    <v>21</v>
    <v>420</v>
    <v>UY</v>
    <v>3908</v>
    <v>3909</v>
    <v>2077</v>
    <v>3910</v>
    <v>3911</v>
    <v>3912</v>
    <v>3913</v>
    <v>3914</v>
    <v>3915</v>
    <v>UYU</v>
    <v>Uruguay, officially the Oriental Republic of Uruguay, is a country in South America. It shares borders with Argentina to its west and southwest and Brazil to its north and northeast, while bordering the Río de la Plata to the south and the ...</v>
    <v>3916</v>
    <v>3917</v>
    <v>3918</v>
    <v>3919</v>
    <v>3920</v>
    <v>3921</v>
    <v>3922</v>
    <v>3923</v>
    <v>3924</v>
    <v>3925</v>
    <v>3912</v>
    <v>3928</v>
    <v>3929</v>
    <v>3930</v>
    <v>3931</v>
    <v>2448</v>
    <v>3932</v>
    <v>Uruguay</v>
    <v>National Anthem of Uruguay</v>
    <v>3933</v>
    <v>Repúbilca Oriental del Uruguay</v>
    <v>3934</v>
    <v>3935</v>
    <v>3936</v>
    <v>1457</v>
    <v>3937</v>
    <v>3938</v>
    <v>648</v>
    <v>3939</v>
    <v>3940</v>
    <v>1006</v>
    <v>3941</v>
    <v>3961</v>
    <v>3962</v>
    <v>3963</v>
    <v>3964</v>
    <v>3965</v>
    <v>Uruguay</v>
    <v>3966</v>
    <v>mdp/vdpid/246</v>
  </rv>
  <rv s="0">
    <v>536870912</v>
    <v>Antigua and Barbuda</v>
    <v>77aba937-1dd8-fe28-9745-77c69e35dbc6</v>
    <v>en-US</v>
    <v>Map</v>
  </rv>
  <rv s="1">
    <fb>0.204545454545455</fb>
    <v>23</v>
  </rv>
  <rv s="1">
    <fb>440.29</fb>
    <v>24</v>
  </rv>
  <rv s="1">
    <fb>15.327</fb>
    <v>25</v>
  </rv>
  <rv s="1">
    <fb>1268</fb>
    <v>26</v>
  </rv>
  <rv s="0">
    <v>536870912</v>
    <v>St. John's, Antigua and Barbuda</v>
    <v>aa89cf0a-5ddc-cd83-d0c9-58b6d01acc2b</v>
    <v>en-US</v>
    <v>Map</v>
  </rv>
  <rv s="1">
    <fb>557.38400000000001</fb>
    <v>24</v>
  </rv>
  <rv s="1">
    <fb>113.80762042788299</fb>
    <v>27</v>
  </rv>
  <rv s="1">
    <fb>1.20715793367003E-2</fb>
    <v>23</v>
  </rv>
  <rv s="1">
    <fb>1.994</fb>
    <v>25</v>
  </rv>
  <rv s="1">
    <fb>0.222727277062156</fb>
    <v>23</v>
  </rv>
  <rv s="1">
    <fb>0</fb>
    <v>28</v>
  </rv>
  <rv s="1">
    <fb>1727759259.2592599</fb>
    <v>30</v>
  </rv>
  <rv s="1">
    <fb>1.0502127000000001</fb>
    <v>23</v>
  </rv>
  <rv s="1">
    <fb>0.24830259999999998</fb>
    <v>23</v>
  </rv>
  <rv s="2">
    <v>65</v>
    <v>21</v>
    <v>422</v>
    <v>7</v>
    <v>0</v>
    <v>Image of Antigua and Barbuda</v>
  </rv>
  <rv s="0">
    <v>805306368</v>
    <v>Gaston Browne (Prime minister)</v>
    <v>2ce706be-3ee5-af01-59d4-e2b3d03f5522</v>
    <v>en-US</v>
    <v>Generic</v>
  </rv>
  <rv s="3">
    <v>220</v>
  </rv>
  <rv s="4">
    <v>https://www.bing.com/search?q=antigua+and+barbuda&amp;form=skydnc</v>
    <v>Learn more on Bing</v>
  </rv>
  <rv s="1">
    <fb>76.885000000000005</fb>
    <v>28</v>
  </rv>
  <rv s="1">
    <fb>42</fb>
    <v>28</v>
  </rv>
  <rv s="1">
    <fb>3.04</fb>
    <v>29</v>
  </rv>
  <rv s="1">
    <fb>0.2425267908</fb>
    <v>23</v>
  </rv>
  <rv s="1">
    <fb>2.7646999999999999</fb>
    <v>25</v>
  </rv>
  <rv s="1">
    <fb>93763</fb>
    <v>24</v>
  </rv>
  <rv s="0">
    <v>536870912</v>
    <v>Saint George, Antigua and Barbuda</v>
    <v>3a097df0-7600-2e43-43b0-c3f7aaaa80b6</v>
    <v>en-US</v>
    <v>Map</v>
  </rv>
  <rv s="0">
    <v>536870912</v>
    <v>Saint John, Antigua and Barbuda</v>
    <v>dbcc5b03-7a8b-162f-9ee6-3139f7d7bf9d</v>
    <v>en-US</v>
    <v>Map</v>
  </rv>
  <rv s="0">
    <v>536870912</v>
    <v>Saint Mary, Antigua and Barbuda</v>
    <v>ebd70897-4e81-f6fa-8c93-511f78a576e7</v>
    <v>en-US</v>
    <v>Map</v>
  </rv>
  <rv s="0">
    <v>536870912</v>
    <v>Saint Paul, Antigua and Barbuda</v>
    <v>36cf15f8-dc82-610b-a15e-581752d6ab0e</v>
    <v>en-US</v>
    <v>Map</v>
  </rv>
  <rv s="0">
    <v>536870912</v>
    <v>Saint Peter, Antigua and Barbuda</v>
    <v>7f67f8e5-80d8-1bfe-95e8-5d7e561038e0</v>
    <v>en-US</v>
    <v>Map</v>
  </rv>
  <rv s="0">
    <v>536870912</v>
    <v>Saint Philip, Antigua and Barbuda</v>
    <v>0a344f18-0cba-09d7-ac6c-fdaaf178a2d8</v>
    <v>en-US</v>
    <v>Map</v>
  </rv>
  <rv s="0">
    <v>536870912</v>
    <v>Barbuda</v>
    <v>df1aa02a-c9ab-ccd8-2753-91bc4e427a68</v>
    <v>en-US</v>
    <v>Map</v>
  </rv>
  <rv s="0">
    <v>536870912</v>
    <v>Redonda</v>
    <v>52a9ae54-09b5-3b8b-5911-a96cb6e33ead</v>
    <v>en-US</v>
    <v>Map</v>
  </rv>
  <rv s="3">
    <v>221</v>
  </rv>
  <rv s="1">
    <fb>0.165420323693134</fb>
    <v>23</v>
  </rv>
  <rv s="3">
    <v>222</v>
  </rv>
  <rv s="1">
    <fb>0.43</fb>
    <v>23</v>
  </rv>
  <rv s="1">
    <fb>23800</fb>
    <v>24</v>
  </rv>
  <rv s="20">
    <v>#VALUE!</v>
    <v>en-US</v>
    <v>77aba937-1dd8-fe28-9745-77c69e35dbc6</v>
    <v>536870912</v>
    <v>1</v>
    <v>425</v>
    <v>426</v>
    <v>Antigua and Barbuda</v>
    <v>19</v>
    <v>20</v>
    <v>Map</v>
    <v>21</v>
    <v>427</v>
    <v>AG</v>
    <v>3969</v>
    <v>3970</v>
    <v>1527</v>
    <v>3971</v>
    <v>3972</v>
    <v>3973</v>
    <v>3974</v>
    <v>3975</v>
    <v>3976</v>
    <v>XCD</v>
    <v>Antigua and Barbuda is a sovereign archipelagic country composed of Antigua, Barbuda, and numerous other small islands. Antigua and Barbuda has a total area of 440 km², making it one of the smallest countries in the Caribbean. The country is ...</v>
    <v>3977</v>
    <v>3978</v>
    <v>3979</v>
    <v>3853</v>
    <v>3980</v>
    <v>3981</v>
    <v>3982</v>
    <v>3983</v>
    <v>241</v>
    <v>3973</v>
    <v>3985</v>
    <v>3986</v>
    <v>3987</v>
    <v>3988</v>
    <v>3989</v>
    <v>Antigua and Barbuda</v>
    <v>Fair Antigua, We Salute Thee</v>
    <v>997</v>
    <v>Antigua and Barbuda</v>
    <v>3990</v>
    <v>3991</v>
    <v>3992</v>
    <v>4001</v>
    <v>4002</v>
    <v>4003</v>
    <v>4004</v>
    <v>Antigua and Barbuda</v>
    <v>4005</v>
    <v>mdp/vdpid/2</v>
  </rv>
  <rv s="0">
    <v>536870912</v>
    <v>Benin</v>
    <v>fd7f79df-e6ce-a0dc-2a07-c156019e62e4</v>
    <v>en-US</v>
    <v>Map</v>
  </rv>
  <rv s="1">
    <fb>0.33256473926924401</fb>
    <v>23</v>
  </rv>
  <rv s="1">
    <fb>114763</fb>
    <v>24</v>
  </rv>
  <rv s="1">
    <fb>12000</fb>
    <v>24</v>
  </rv>
  <rv s="1">
    <fb>36.220999999999997</fb>
    <v>25</v>
  </rv>
  <rv s="1">
    <fb>229</fb>
    <v>26</v>
  </rv>
  <rv s="0">
    <v>536870912</v>
    <v>Porto-Novo</v>
    <v>03bd3c55-9557-8577-e456-672fc53d7d5d</v>
    <v>en-US</v>
    <v>Map</v>
  </rv>
  <rv s="1">
    <fb>6475.9219999999996</fb>
    <v>24</v>
  </rv>
  <rv s="1">
    <fb>110.709095484763</fb>
    <v>27</v>
  </rv>
  <rv s="1">
    <fb>-9.1568157286491501E-3</fb>
    <v>23</v>
  </rv>
  <rv s="1">
    <fb>100.22512254003701</fb>
    <v>24</v>
  </rv>
  <rv s="1">
    <fb>4.8360000000000003</fb>
    <v>25</v>
  </rv>
  <rv s="1">
    <fb>0.37788222774033398</fb>
    <v>23</v>
  </rv>
  <rv s="1">
    <fb>36.724581325344801</fb>
    <v>28</v>
  </rv>
  <rv s="1">
    <fb>0.72</fb>
    <v>29</v>
  </rv>
  <rv s="1">
    <fb>14390709094.938601</fb>
    <v>30</v>
  </rv>
  <rv s="1">
    <fb>1.2195825</fb>
    <v>23</v>
  </rv>
  <rv s="1">
    <fb>0.12274139999999999</fb>
    <v>23</v>
  </rv>
  <rv s="2">
    <v>66</v>
    <v>21</v>
    <v>429</v>
    <v>7</v>
    <v>0</v>
    <v>Image of Benin</v>
  </rv>
  <rv s="1">
    <fb>60.5</fb>
    <v>28</v>
  </rv>
  <rv s="0">
    <v>536870912</v>
    <v>Cotonou</v>
    <v>e37489c6-6216-d1a1-37ca-5cae638b76ec</v>
    <v>en-US</v>
    <v>Map</v>
  </rv>
  <rv s="0">
    <v>805306368</v>
    <v>Patrice Talon (President)</v>
    <v>b498249c-19f7-8b16-c5e9-b04ebb10ad4c</v>
    <v>en-US</v>
    <v>Generic</v>
  </rv>
  <rv s="0">
    <v>805306368</v>
    <v>Mariam Chabi Talata (Vice president)</v>
    <v>5ec32b6d-9073-e9dd-41aa-55f2f98921f5</v>
    <v>en-US</v>
    <v>Generic</v>
  </rv>
  <rv s="3">
    <v>223</v>
  </rv>
  <rv s="4">
    <v>https://www.bing.com/search?q=benin&amp;form=skydnc</v>
    <v>Learn more on Bing</v>
  </rv>
  <rv s="1">
    <fb>61.47</fb>
    <v>28</v>
  </rv>
  <rv s="1">
    <fb>397</fb>
    <v>28</v>
  </rv>
  <rv s="1">
    <fb>0.39</fb>
    <v>29</v>
  </rv>
  <rv s="1">
    <fb>0.40496587409999996</fb>
    <v>23</v>
  </rv>
  <rv s="1">
    <fb>7.9100000000000004E-2</fb>
    <v>25</v>
  </rv>
  <rv s="1">
    <fb>13352864</fb>
    <v>24</v>
  </rv>
  <rv s="1">
    <fb>0.20800000000000002</fb>
    <v>23</v>
  </rv>
  <rv s="1">
    <fb>0.52100000000000002</fb>
    <v>23</v>
  </rv>
  <rv s="1">
    <fb>9.6000000000000002E-2</fb>
    <v>23</v>
  </rv>
  <rv s="1">
    <fb>0.70867996215820295</fb>
    <v>23</v>
  </rv>
  <rv s="0">
    <v>536870912</v>
    <v>Alibori Department</v>
    <v>548de0a8-8966-1755-3701-c53e579431e7</v>
    <v>en-US</v>
    <v>Map</v>
  </rv>
  <rv s="0">
    <v>536870912</v>
    <v>Atakora Department</v>
    <v>24b521e6-2d25-a462-1fe9-31d977f83cbc</v>
    <v>en-US</v>
    <v>Map</v>
  </rv>
  <rv s="0">
    <v>536870912</v>
    <v>Atlantique Department</v>
    <v>a8b1d989-46d7-9f32-6737-012b6e567663</v>
    <v>en-US</v>
    <v>Map</v>
  </rv>
  <rv s="0">
    <v>536870912</v>
    <v>Borgou Department</v>
    <v>5cdeafb1-70b0-340f-3163-b095d91c9070</v>
    <v>en-US</v>
    <v>Map</v>
  </rv>
  <rv s="0">
    <v>536870912</v>
    <v>Collines Department</v>
    <v>2c901451-7b35-4224-39b6-b63b4e9e4a40</v>
    <v>en-US</v>
    <v>Map</v>
  </rv>
  <rv s="0">
    <v>536870912</v>
    <v>Donga Department</v>
    <v>e5466c4e-b92f-6e2c-1e5c-9523dbff0711</v>
    <v>en-US</v>
    <v>Map</v>
  </rv>
  <rv s="0">
    <v>536870912</v>
    <v>Kouffo Department</v>
    <v>22b6a768-49f9-a3f3-dbc7-1ed882382e84</v>
    <v>en-US</v>
    <v>Map</v>
  </rv>
  <rv s="0">
    <v>536870912</v>
    <v>Littoral</v>
    <v>9cc1fd8f-e166-e7be-afff-ccd8b314a549</v>
    <v>en-US</v>
    <v>Map</v>
  </rv>
  <rv s="0">
    <v>536870912</v>
    <v>Mono Department</v>
    <v>b1530902-d753-87e7-7b71-cf5f5a134189</v>
    <v>en-US</v>
    <v>Map</v>
  </rv>
  <rv s="0">
    <v>536870912</v>
    <v>Ouémé Department</v>
    <v>4947cc35-3581-1570-acd5-e90f9cb6f1fc</v>
    <v>en-US</v>
    <v>Map</v>
  </rv>
  <rv s="0">
    <v>536870912</v>
    <v>Plateau Department</v>
    <v>c84679b4-0b88-9a28-ef82-9cc7eb5b5020</v>
    <v>en-US</v>
    <v>Map</v>
  </rv>
  <rv s="0">
    <v>536870912</v>
    <v>Zou Department</v>
    <v>8269a0ab-0ce7-2ca6-aab4-ad95a7aa3717</v>
    <v>en-US</v>
    <v>Map</v>
  </rv>
  <rv s="3">
    <v>224</v>
  </rv>
  <rv s="1">
    <fb>0.10789142547378701</fb>
    <v>23</v>
  </rv>
  <rv s="3">
    <v>225</v>
  </rv>
  <rv s="1">
    <fb>0.48899999999999999</fb>
    <v>23</v>
  </rv>
  <rv s="1">
    <fb>2.2320001125335699E-2</fb>
    <v>31</v>
  </rv>
  <rv s="1">
    <fb>5648149</fb>
    <v>24</v>
  </rv>
  <rv s="10">
    <v>#VALUE!</v>
    <v>en-US</v>
    <v>fd7f79df-e6ce-a0dc-2a07-c156019e62e4</v>
    <v>536870912</v>
    <v>1</v>
    <v>432</v>
    <v>182</v>
    <v>Benin</v>
    <v>19</v>
    <v>20</v>
    <v>Map</v>
    <v>21</v>
    <v>433</v>
    <v>BJ</v>
    <v>4008</v>
    <v>4009</v>
    <v>4010</v>
    <v>4011</v>
    <v>4012</v>
    <v>4013</v>
    <v>4014</v>
    <v>4015</v>
    <v>4016</v>
    <v>XOF</v>
    <v>Benin, officially the Republic of Benin, is a country in West Africa. It was formerly known as Dahomey. It is bordered by Togo to the west, Nigeria to the east, Burkina Faso to the north-west, and Niger to the north-east. The majority of its ...</v>
    <v>4017</v>
    <v>4018</v>
    <v>4019</v>
    <v>4020</v>
    <v>4021</v>
    <v>4022</v>
    <v>4023</v>
    <v>4024</v>
    <v>4025</v>
    <v>4026</v>
    <v>4027</v>
    <v>4030</v>
    <v>4031</v>
    <v>4032</v>
    <v>4033</v>
    <v>4034</v>
    <v>Benin</v>
    <v>L'Aube nouvelle</v>
    <v>691</v>
    <v>Bénin</v>
    <v>4035</v>
    <v>4036</v>
    <v>4037</v>
    <v>4038</v>
    <v>248</v>
    <v>4039</v>
    <v>3079</v>
    <v>697</v>
    <v>4040</v>
    <v>434</v>
    <v>4041</v>
    <v>4054</v>
    <v>4055</v>
    <v>4056</v>
    <v>4057</v>
    <v>4058</v>
    <v>Benin</v>
    <v>4059</v>
    <v>mdp/vdpid/28</v>
  </rv>
  <rv s="0">
    <v>536870912</v>
    <v>Colombia</v>
    <v>c396e3d8-2a85-d230-f691-7850536d840e</v>
    <v>en-US</v>
    <v>Map</v>
  </rv>
  <rv s="1">
    <fb>0.40257414657503404</fb>
    <v>23</v>
  </rv>
  <rv s="1">
    <fb>1141748</fb>
    <v>24</v>
  </rv>
  <rv s="1">
    <fb>481000</fb>
    <v>24</v>
  </rv>
  <rv s="1">
    <fb>14.882</fb>
    <v>25</v>
  </rv>
  <rv s="1">
    <fb>57</fb>
    <v>26</v>
  </rv>
  <rv s="0">
    <v>536870912</v>
    <v>Bogotá</v>
    <v>66b24d5c-468c-2dd6-e6ce-34504b6f6cb4</v>
    <v>en-US</v>
    <v>Map</v>
  </rv>
  <rv s="1">
    <fb>97813.558000000005</fb>
    <v>24</v>
  </rv>
  <rv s="1">
    <fb>140.95037394202501</fb>
    <v>27</v>
  </rv>
  <rv s="1">
    <fb>3.52549273618952E-2</fb>
    <v>23</v>
  </rv>
  <rv s="1">
    <fb>1312.1575030143699</fb>
    <v>24</v>
  </rv>
  <rv s="1">
    <fb>1.8069999999999999</fb>
    <v>25</v>
  </rv>
  <rv s="1">
    <fb>0.52703938288643504</fb>
    <v>23</v>
  </rv>
  <rv s="1">
    <fb>76.685692626893996</fb>
    <v>28</v>
  </rv>
  <rv s="1">
    <fb>0.68</fb>
    <v>29</v>
  </rv>
  <rv s="1">
    <fb>323802808108.24597</fb>
    <v>30</v>
  </rv>
  <rv s="1">
    <fb>1.1452666</fb>
    <v>23</v>
  </rv>
  <rv s="1">
    <fb>0.55327490000000001</fb>
    <v>23</v>
  </rv>
  <rv s="2">
    <v>67</v>
    <v>21</v>
    <v>435</v>
    <v>7</v>
    <v>0</v>
    <v>Image of Colombia</v>
  </rv>
  <rv s="1">
    <fb>12.2</fb>
    <v>28</v>
  </rv>
  <rv s="0">
    <v>805306368</v>
    <v>Gustavo Petro (President)</v>
    <v>6d82a058-5246-ec8e-cc68-4ec9b7022623</v>
    <v>en-US</v>
    <v>Generic</v>
  </rv>
  <rv s="0">
    <v>805306368</v>
    <v>Francia Márquez (Vice president)</v>
    <v>31dbe672-1593-31cc-dd43-199002188cba</v>
    <v>en-US</v>
    <v>Generic</v>
  </rv>
  <rv s="3">
    <v>226</v>
  </rv>
  <rv s="4">
    <v>https://www.bing.com/search?q=colombia&amp;form=skydnc</v>
    <v>Learn more on Bing</v>
  </rv>
  <rv s="1">
    <fb>77.108999999999995</fb>
    <v>28</v>
  </rv>
  <rv s="1">
    <fb>132040280000</fb>
    <v>30</v>
  </rv>
  <rv s="1">
    <fb>83</fb>
    <v>28</v>
  </rv>
  <rv s="3">
    <v>227</v>
  </rv>
  <rv s="1">
    <fb>0.1829434999</fb>
    <v>23</v>
  </rv>
  <rv s="1">
    <fb>2.1848000000000001</fb>
    <v>25</v>
  </rv>
  <rv s="1">
    <fb>51874024</fb>
    <v>24</v>
  </rv>
  <rv s="1">
    <fb>0.39700000000000002</fb>
    <v>23</v>
  </rv>
  <rv s="1">
    <fb>1.3999999999999999E-2</fb>
    <v>23</v>
  </rv>
  <rv s="1">
    <fb>0.04</fb>
    <v>23</v>
  </rv>
  <rv s="1">
    <fb>0.68771003723144508</fb>
    <v>23</v>
  </rv>
  <rv s="0">
    <v>536870912</v>
    <v>Amazonas</v>
    <v>b1142dfe-c0da-0b16-7b5b-40e1812fc5b5</v>
    <v>en-US</v>
    <v>Map</v>
  </rv>
  <rv s="0">
    <v>536870912</v>
    <v>Antioquia Department</v>
    <v>d3614470-a93c-5d64-a636-9da2dff33c3d</v>
    <v>en-US</v>
    <v>Map</v>
  </rv>
  <rv s="0">
    <v>536870912</v>
    <v>Arauca Department</v>
    <v>39038b52-0399-9385-24de-5d0c69b46eba</v>
    <v>en-US</v>
    <v>Map</v>
  </rv>
  <rv s="0">
    <v>536870912</v>
    <v>Atlántico Department</v>
    <v>060406d2-f65b-ee44-bba7-291bad263612</v>
    <v>en-US</v>
    <v>Map</v>
  </rv>
  <rv s="0">
    <v>536870912</v>
    <v>Bolívar Department</v>
    <v>38fa99f2-3e47-af72-2f25-81f620fe1128</v>
    <v>en-US</v>
    <v>Map</v>
  </rv>
  <rv s="0">
    <v>536870912</v>
    <v>Boyacá Department</v>
    <v>951b3076-f33d-486b-9b35-d6d83aad8b98</v>
    <v>en-US</v>
    <v>Map</v>
  </rv>
  <rv s="0">
    <v>536870912</v>
    <v>Caldas Department</v>
    <v>85871477-49bf-4c76-2b8d-3f2500f444d8</v>
    <v>en-US</v>
    <v>Map</v>
  </rv>
  <rv s="0">
    <v>536870912</v>
    <v>Caquetá Department</v>
    <v>52c6ce36-10f4-7316-b10a-41d0eb67ac75</v>
    <v>en-US</v>
    <v>Map</v>
  </rv>
  <rv s="0">
    <v>536870912</v>
    <v>Casanare Department</v>
    <v>e7b3ed4f-03e8-7516-f976-b525e8a0b565</v>
    <v>en-US</v>
    <v>Map</v>
  </rv>
  <rv s="0">
    <v>536870912</v>
    <v>Cauca Department</v>
    <v>7b3864e4-af68-447f-d9bc-075dd9085ef8</v>
    <v>en-US</v>
    <v>Map</v>
  </rv>
  <rv s="0">
    <v>536870912</v>
    <v>Cesar Department</v>
    <v>acf0353b-c9e7-bf27-fe4d-0e199bc80085</v>
    <v>en-US</v>
    <v>Map</v>
  </rv>
  <rv s="0">
    <v>536870912</v>
    <v>Chocó Department</v>
    <v>a03f5bb0-fdf4-7ba6-1aa2-98634d5ec680</v>
    <v>en-US</v>
    <v>Map</v>
  </rv>
  <rv s="0">
    <v>536870912</v>
    <v>Córdoba Department</v>
    <v>351fe87f-ca62-b128-b52c-3edd6fa6b80f</v>
    <v>en-US</v>
    <v>Map</v>
  </rv>
  <rv s="0">
    <v>536870912</v>
    <v>Cundinamarca Department</v>
    <v>26fc374f-923b-d32c-4651-e3e8c06fc3ed</v>
    <v>en-US</v>
    <v>Map</v>
  </rv>
  <rv s="0">
    <v>536870912</v>
    <v>Guainía Department</v>
    <v>8651c982-77dc-b5af-4197-627d13648685</v>
    <v>en-US</v>
    <v>Map</v>
  </rv>
  <rv s="0">
    <v>536870912</v>
    <v>Guaviare Department</v>
    <v>fe72a3d7-3b52-1552-6e5d-28dca99e051b</v>
    <v>en-US</v>
    <v>Map</v>
  </rv>
  <rv s="0">
    <v>536870912</v>
    <v>Huila Department</v>
    <v>2752ef70-1772-e264-2348-e4146224c108</v>
    <v>en-US</v>
    <v>Map</v>
  </rv>
  <rv s="0">
    <v>536870912</v>
    <v>La Guajira Department</v>
    <v>5dadb66e-c4f1-8556-c08f-671a606edf84</v>
    <v>en-US</v>
    <v>Map</v>
  </rv>
  <rv s="0">
    <v>536870912</v>
    <v>Magdalena Department</v>
    <v>dcdd93f1-b99c-7653-25fe-53654ad52fa2</v>
    <v>en-US</v>
    <v>Map</v>
  </rv>
  <rv s="0">
    <v>536870912</v>
    <v>Meta Department</v>
    <v>30c3c263-a281-f2d2-6787-511d37d41ddf</v>
    <v>en-US</v>
    <v>Map</v>
  </rv>
  <rv s="0">
    <v>536870912</v>
    <v>Nariño Department</v>
    <v>1b9faaa5-ba49-9e9a-6edd-39ceed297f8f</v>
    <v>en-US</v>
    <v>Map</v>
  </rv>
  <rv s="0">
    <v>536870912</v>
    <v>Norte de Santander Department</v>
    <v>d44c8def-e6be-c3f1-ab4e-e27af99a2e0b</v>
    <v>en-US</v>
    <v>Map</v>
  </rv>
  <rv s="0">
    <v>536870912</v>
    <v>Putumayo Department</v>
    <v>45f7bd51-6a99-6e2e-3095-604393add4b0</v>
    <v>en-US</v>
    <v>Map</v>
  </rv>
  <rv s="0">
    <v>536870912</v>
    <v>Quindío Department</v>
    <v>0bb62acd-b714-a5dd-dc49-6f69ddaba02c</v>
    <v>en-US</v>
    <v>Map</v>
  </rv>
  <rv s="0">
    <v>536870912</v>
    <v>Risaralda Department</v>
    <v>12859881-10e7-a44f-aa52-ed6ecbc80e7c</v>
    <v>en-US</v>
    <v>Map</v>
  </rv>
  <rv s="0">
    <v>536870912</v>
    <v>Archipelago of San Andrés, Providencia and Santa Catalina</v>
    <v>188ba911-2335-579f-505a-e6bde1ce992c</v>
    <v>en-US</v>
    <v>Map</v>
  </rv>
  <rv s="0">
    <v>536870912</v>
    <v>Santander Department</v>
    <v>98fbfaa3-063d-4261-a806-2b84a0339e05</v>
    <v>en-US</v>
    <v>Map</v>
  </rv>
  <rv s="0">
    <v>536870912</v>
    <v>Sucre Department</v>
    <v>771a5a65-ef7a-6112-a7e0-0a670038add2</v>
    <v>en-US</v>
    <v>Map</v>
  </rv>
  <rv s="0">
    <v>536870912</v>
    <v>Tolima Department</v>
    <v>9f5d3f6f-e4de-1042-2cb7-b84911d028d4</v>
    <v>en-US</v>
    <v>Map</v>
  </rv>
  <rv s="0">
    <v>536870912</v>
    <v>Valle del Cauca Department</v>
    <v>ce6e3742-88ee-970c-b7e9-de685afbebe8</v>
    <v>en-US</v>
    <v>Map</v>
  </rv>
  <rv s="0">
    <v>536870912</v>
    <v>Vaupés Department</v>
    <v>54afacd5-8118-0ece-5ab8-dbab67c52f56</v>
    <v>en-US</v>
    <v>Map</v>
  </rv>
  <rv s="0">
    <v>536870912</v>
    <v>Vichada Department</v>
    <v>17e2497e-dacc-256d-298c-9eb5d2977e40</v>
    <v>en-US</v>
    <v>Map</v>
  </rv>
  <rv s="3">
    <v>228</v>
  </rv>
  <rv s="1">
    <fb>0.144026436439844</fb>
    <v>23</v>
  </rv>
  <rv s="1">
    <fb>0.71200000000000008</fb>
    <v>23</v>
  </rv>
  <rv s="1">
    <fb>9.7069997787475604E-2</fb>
    <v>31</v>
  </rv>
  <rv s="1">
    <fb>40827302</fb>
    <v>24</v>
  </rv>
  <rv s="7">
    <v>#VALUE!</v>
    <v>en-US</v>
    <v>c396e3d8-2a85-d230-f691-7850536d840e</v>
    <v>536870912</v>
    <v>1</v>
    <v>438</v>
    <v>49</v>
    <v>Colombia</v>
    <v>19</v>
    <v>20</v>
    <v>Map</v>
    <v>21</v>
    <v>408</v>
    <v>CO</v>
    <v>4062</v>
    <v>4063</v>
    <v>4064</v>
    <v>4065</v>
    <v>4066</v>
    <v>4067</v>
    <v>4068</v>
    <v>4069</v>
    <v>4070</v>
    <v>COP</v>
    <v>Colombia, officially the Republic of Colombia, is a country primarily located in South America with insular regions in North America. The Colombian mainland is bordered by the Caribbean Sea to the north, Venezuela to the east and northeast, ...</v>
    <v>4071</v>
    <v>4072</v>
    <v>4073</v>
    <v>4074</v>
    <v>4075</v>
    <v>4076</v>
    <v>4077</v>
    <v>4078</v>
    <v>4079</v>
    <v>4080</v>
    <v>4067</v>
    <v>4083</v>
    <v>4084</v>
    <v>4085</v>
    <v>4086</v>
    <v>4087</v>
    <v>3197</v>
    <v>Colombia</v>
    <v>National Anthem of Colombia</v>
    <v>4088</v>
    <v>República de Colombia</v>
    <v>4089</v>
    <v>4090</v>
    <v>4091</v>
    <v>2758</v>
    <v>4092</v>
    <v>442</v>
    <v>4093</v>
    <v>4094</v>
    <v>698</v>
    <v>1603</v>
    <v>4095</v>
    <v>4128</v>
    <v>4129</v>
    <v>3662</v>
    <v>4130</v>
    <v>4131</v>
    <v>Colombia</v>
    <v>4132</v>
    <v>mdp/vdpid/51</v>
  </rv>
  <rv s="0">
    <v>536870912</v>
    <v>Costa Rica</v>
    <v>f5e3b04e-cbe6-130c-d1c8-899095cd5757</v>
    <v>en-US</v>
    <v>Map</v>
  </rv>
  <rv s="1">
    <fb>0.34459459459459502</fb>
    <v>23</v>
  </rv>
  <rv s="1">
    <fb>51179.92</fb>
    <v>24</v>
  </rv>
  <rv s="1">
    <fb>10000</fb>
    <v>24</v>
  </rv>
  <rv s="1">
    <fb>13.971</fb>
    <v>25</v>
  </rv>
  <rv s="1">
    <fb>506</fb>
    <v>26</v>
  </rv>
  <rv s="0">
    <v>536870912</v>
    <v>San José, Costa Rica</v>
    <v>b2b18307-dcfe-e3ce-b41f-986fcc0a9689</v>
    <v>en-US</v>
    <v>Map</v>
  </rv>
  <rv s="1">
    <fb>8023.3959999999997</fb>
    <v>24</v>
  </rv>
  <rv s="1">
    <fb>128.845869400021</fb>
    <v>27</v>
  </rv>
  <rv s="1">
    <fb>2.0962025659294899E-2</fb>
    <v>23</v>
  </rv>
  <rv s="1">
    <fb>1942.48816990297</fb>
    <v>24</v>
  </rv>
  <rv s="1">
    <fb>1.754</fb>
    <v>25</v>
  </rv>
  <rv s="1">
    <fb>0.54567174915234606</fb>
    <v>23</v>
  </rv>
  <rv s="1">
    <fb>49.880272733962499</fb>
    <v>28</v>
  </rv>
  <rv s="1">
    <fb>0.98</fb>
    <v>29</v>
  </rv>
  <rv s="1">
    <fb>61773944173.673599</fb>
    <v>30</v>
  </rv>
  <rv s="1">
    <fb>1.1329429</fb>
    <v>23</v>
  </rv>
  <rv s="1">
    <fb>0.5520794</fb>
    <v>23</v>
  </rv>
  <rv s="2">
    <v>68</v>
    <v>21</v>
    <v>440</v>
    <v>7</v>
    <v>0</v>
    <v>Image of Costa Rica</v>
  </rv>
  <rv s="1">
    <fb>7.6</fb>
    <v>28</v>
  </rv>
  <rv s="0">
    <v>805306368</v>
    <v>Rodrigo Chaves Robles (President)</v>
    <v>8dc4dae4-6642-4b4c-d583-b69f5f91f608</v>
    <v>en-US</v>
    <v>Generic</v>
  </rv>
  <rv s="3">
    <v>229</v>
  </rv>
  <rv s="4">
    <v>https://www.bing.com/search?q=costa+rica&amp;form=skydnc</v>
    <v>Learn more on Bing</v>
  </rv>
  <rv s="1">
    <fb>80.094999999999999</fb>
    <v>28</v>
  </rv>
  <rv s="1">
    <fb>2217350000</fb>
    <v>30</v>
  </rv>
  <rv s="1">
    <fb>27</fb>
    <v>28</v>
  </rv>
  <rv s="1">
    <fb>1.84</fb>
    <v>29</v>
  </rv>
  <rv s="3">
    <v>230</v>
  </rv>
  <rv s="1">
    <fb>0.21485754409999999</fb>
    <v>23</v>
  </rv>
  <rv s="1">
    <fb>2.8938999999999999</fb>
    <v>25</v>
  </rv>
  <rv s="1">
    <fb>5180829</fb>
    <v>24</v>
  </rv>
  <rv s="1">
    <fb>0.20899999999999999</fb>
    <v>23</v>
  </rv>
  <rv s="1">
    <fb>0.53299999999999992</fb>
    <v>23</v>
  </rv>
  <rv s="1">
    <fb>4.2999999999999997E-2</fb>
    <v>23</v>
  </rv>
  <rv s="1">
    <fb>0.62098999023437496</fb>
    <v>23</v>
  </rv>
  <rv s="0">
    <v>536870912</v>
    <v>Alajuela Province</v>
    <v>d852ccc7-833e-944a-ddce-9ca14d5ffd13</v>
    <v>en-US</v>
    <v>Map</v>
  </rv>
  <rv s="0">
    <v>536870912</v>
    <v>Cartago Province</v>
    <v>e0d48e76-9fcf-d96c-dade-3a266652cce4</v>
    <v>en-US</v>
    <v>Map</v>
  </rv>
  <rv s="0">
    <v>536870912</v>
    <v>Guanacaste Province</v>
    <v>4d846351-04ca-1740-4d47-7258f4be3d9f</v>
    <v>en-US</v>
    <v>Map</v>
  </rv>
  <rv s="0">
    <v>536870912</v>
    <v>Heredia Province</v>
    <v>6dcef63a-cb12-0db8-3877-58ca68806818</v>
    <v>en-US</v>
    <v>Map</v>
  </rv>
  <rv s="0">
    <v>536870912</v>
    <v>Limón Province</v>
    <v>703154f4-49e4-ccb0-f9c6-d52a73875ac7</v>
    <v>en-US</v>
    <v>Map</v>
  </rv>
  <rv s="0">
    <v>536870912</v>
    <v>Puntarenas Province</v>
    <v>31e6881a-b4f6-8725-2fb1-825ad41306ef</v>
    <v>en-US</v>
    <v>Map</v>
  </rv>
  <rv s="0">
    <v>536870912</v>
    <v>San José Province</v>
    <v>8042d242-4799-87de-29ba-5051712f3715</v>
    <v>en-US</v>
    <v>Map</v>
  </rv>
  <rv s="3">
    <v>231</v>
  </rv>
  <rv s="1">
    <fb>0.13588420861398298</fb>
    <v>23</v>
  </rv>
  <rv s="3">
    <v>232</v>
  </rv>
  <rv s="1">
    <fb>0.58299999999999996</fb>
    <v>23</v>
  </rv>
  <rv s="1">
    <fb>0.11854000091552701</fb>
    <v>31</v>
  </rv>
  <rv s="1">
    <fb>4041885</fb>
    <v>24</v>
  </rv>
  <rv s="7">
    <v>#VALUE!</v>
    <v>en-US</v>
    <v>f5e3b04e-cbe6-130c-d1c8-899095cd5757</v>
    <v>536870912</v>
    <v>1</v>
    <v>443</v>
    <v>49</v>
    <v>Costa Rica</v>
    <v>19</v>
    <v>20</v>
    <v>Map</v>
    <v>21</v>
    <v>408</v>
    <v>CR</v>
    <v>4135</v>
    <v>4136</v>
    <v>4137</v>
    <v>4138</v>
    <v>4139</v>
    <v>4140</v>
    <v>4141</v>
    <v>4142</v>
    <v>4143</v>
    <v>CRC</v>
    <v>Costa Rica, officially the Republic of Costa Rica, is a country in the Central American region of North America. It borders Nicaragua to the north, the Caribbean Sea to the northeast, Panama to the southeast, and the Pacific Ocean to the ...</v>
    <v>4144</v>
    <v>4145</v>
    <v>4146</v>
    <v>4147</v>
    <v>4148</v>
    <v>4149</v>
    <v>4150</v>
    <v>4151</v>
    <v>4152</v>
    <v>4153</v>
    <v>4140</v>
    <v>4155</v>
    <v>4156</v>
    <v>4157</v>
    <v>4158</v>
    <v>4159</v>
    <v>4160</v>
    <v>Costa Rica</v>
    <v>National anthem of Costa Rica</v>
    <v>4161</v>
    <v>Costa Rica</v>
    <v>4162</v>
    <v>4163</v>
    <v>4164</v>
    <v>4165</v>
    <v>431</v>
    <v>4166</v>
    <v>3437</v>
    <v>4167</v>
    <v>2627</v>
    <v>699</v>
    <v>4168</v>
    <v>4176</v>
    <v>4177</v>
    <v>4178</v>
    <v>4179</v>
    <v>4180</v>
    <v>Costa Rica</v>
    <v>4181</v>
    <v>mdp/vdpid/54</v>
  </rv>
  <rv s="0">
    <v>536870912</v>
    <v>Honduras</v>
    <v>f3535c6b-be45-301f-41bd-b224e60e78e7</v>
    <v>en-US</v>
    <v>Map</v>
  </rv>
  <rv s="1">
    <fb>0.28912324604522299</fb>
    <v>23</v>
  </rv>
  <rv s="1">
    <fb>112492</fb>
    <v>24</v>
  </rv>
  <rv s="1">
    <fb>21.599</fb>
    <v>25</v>
  </rv>
  <rv s="1">
    <fb>504</fb>
    <v>26</v>
  </rv>
  <rv s="0">
    <v>536870912</v>
    <v>Tegucigalpa</v>
    <v>78ddeef7-86f1-2ff0-29ca-386d442656c1</v>
    <v>en-US</v>
    <v>Map</v>
  </rv>
  <rv s="1">
    <fb>9812.8919999999998</fb>
    <v>24</v>
  </rv>
  <rv s="1">
    <fb>150.34435782941</fb>
    <v>27</v>
  </rv>
  <rv s="1">
    <fb>4.3658715981927193E-2</fb>
    <v>23</v>
  </rv>
  <rv s="1">
    <fb>619.83639490378596</fb>
    <v>24</v>
  </rv>
  <rv s="1">
    <fb>2.46</fb>
    <v>25</v>
  </rv>
  <rv s="1">
    <fb>0.39967825542943997</fb>
    <v>23</v>
  </rv>
  <rv s="1">
    <fb>52.479312528490702</fb>
    <v>28</v>
  </rv>
  <rv s="1">
    <fb>25095395475.039299</fb>
    <v>30</v>
  </rv>
  <rv s="1">
    <fb>0.91534959999999999</fb>
    <v>23</v>
  </rv>
  <rv s="1">
    <fb>0.26164219999999999</fb>
    <v>23</v>
  </rv>
  <rv s="2">
    <v>69</v>
    <v>21</v>
    <v>445</v>
    <v>7</v>
    <v>0</v>
    <v>Image of Honduras</v>
  </rv>
  <rv s="1">
    <fb>15.1</fb>
    <v>28</v>
  </rv>
  <rv s="0">
    <v>805306368</v>
    <v>Xiomara Castro (President)</v>
    <v>a8bfe5aa-953e-ce39-1149-dc28366dcd2e</v>
    <v>en-US</v>
    <v>Generic</v>
  </rv>
  <rv s="3">
    <v>233</v>
  </rv>
  <rv s="4">
    <v>https://www.bing.com/search?q=honduras&amp;form=skydnc</v>
    <v>Learn more on Bing</v>
  </rv>
  <rv s="1">
    <fb>75.087999999999994</fb>
    <v>28</v>
  </rv>
  <rv s="1">
    <fb>65</fb>
    <v>28</v>
  </rv>
  <rv s="1">
    <fb>1.01</fb>
    <v>29</v>
  </rv>
  <rv s="3">
    <v>234</v>
  </rv>
  <rv s="1">
    <fb>0.49125813399999996</fb>
    <v>23</v>
  </rv>
  <rv s="1">
    <fb>0.30890000000000001</fb>
    <v>25</v>
  </rv>
  <rv s="1">
    <fb>10432860</fb>
    <v>24</v>
  </rv>
  <rv s="1">
    <fb>0.39100000000000001</fb>
    <v>23</v>
  </rv>
  <rv s="1">
    <fb>0.56100000000000005</fb>
    <v>23</v>
  </rv>
  <rv s="1">
    <fb>0.127</fb>
    <v>23</v>
  </rv>
  <rv s="0">
    <v>536870912</v>
    <v>Atlántida Department</v>
    <v>702947cc-d6b1-39ba-53d0-8fb30bcdd562</v>
    <v>en-US</v>
    <v>Map</v>
  </rv>
  <rv s="0">
    <v>536870912</v>
    <v>Choluteca Department</v>
    <v>3a599964-e799-949b-eec1-79c52dfe6662</v>
    <v>en-US</v>
    <v>Map</v>
  </rv>
  <rv s="0">
    <v>536870912</v>
    <v>Colón Department</v>
    <v>11442aed-534d-e11a-22b2-8603ec21c516</v>
    <v>en-US</v>
    <v>Map</v>
  </rv>
  <rv s="0">
    <v>536870912</v>
    <v>Comayagua Department</v>
    <v>34e8270a-3e9c-399e-dbc3-2630d4ee1cc1</v>
    <v>en-US</v>
    <v>Map</v>
  </rv>
  <rv s="0">
    <v>536870912</v>
    <v>Copán Department</v>
    <v>1af5f116-a30f-a7cb-60d0-538ffaa52ce7</v>
    <v>en-US</v>
    <v>Map</v>
  </rv>
  <rv s="0">
    <v>536870912</v>
    <v>Cortés Department</v>
    <v>bd450a11-8f2d-a557-ddd8-d690f789ec15</v>
    <v>en-US</v>
    <v>Map</v>
  </rv>
  <rv s="0">
    <v>536870912</v>
    <v>El Paraíso Department</v>
    <v>835ccc7d-9cd0-4825-3241-e863c5ee620c</v>
    <v>en-US</v>
    <v>Map</v>
  </rv>
  <rv s="0">
    <v>536870912</v>
    <v>Francisco Morazán Department</v>
    <v>e7bd130b-3daf-ad30-732a-07bfe91c1866</v>
    <v>en-US</v>
    <v>Map</v>
  </rv>
  <rv s="0">
    <v>536870912</v>
    <v>Gracias a Dios Department</v>
    <v>5e961e8d-37a6-4d49-b36b-67fa593570b4</v>
    <v>en-US</v>
    <v>Map</v>
  </rv>
  <rv s="0">
    <v>536870912</v>
    <v>Intibucá Department</v>
    <v>83637919-1982-883b-fa06-8f8cc8eba408</v>
    <v>en-US</v>
    <v>Map</v>
  </rv>
  <rv s="0">
    <v>536870912</v>
    <v>Bay Islands Department</v>
    <v>a7916980-24be-26fa-f6f7-b5c870314dd2</v>
    <v>en-US</v>
    <v>Map</v>
  </rv>
  <rv s="0">
    <v>536870912</v>
    <v>La Paz Department</v>
    <v>4cc8a0d3-6ccb-deaf-3e9c-319f9a1e4d3f</v>
    <v>en-US</v>
    <v>Map</v>
  </rv>
  <rv s="0">
    <v>536870912</v>
    <v>Lempira Department</v>
    <v>c3662aac-be52-19ab-0e84-e079f9c30864</v>
    <v>en-US</v>
    <v>Map</v>
  </rv>
  <rv s="0">
    <v>536870912</v>
    <v>Ocotepeque Department</v>
    <v>74343f94-e279-d415-175d-5ecd79a96e5b</v>
    <v>en-US</v>
    <v>Map</v>
  </rv>
  <rv s="0">
    <v>536870912</v>
    <v>Olancho Department</v>
    <v>54749fcd-cd46-1f0d-4ee5-eefcee6aaf96</v>
    <v>en-US</v>
    <v>Map</v>
  </rv>
  <rv s="0">
    <v>536870912</v>
    <v>Santa Bárbara Department, Honduras</v>
    <v>cc6de462-4175-44da-add7-a6a5a9da364b</v>
    <v>en-US</v>
    <v>Map</v>
  </rv>
  <rv s="0">
    <v>536870912</v>
    <v>Valle Department</v>
    <v>ae3793e1-89eb-3067-b403-878e49f4a98b</v>
    <v>en-US</v>
    <v>Map</v>
  </rv>
  <rv s="0">
    <v>536870912</v>
    <v>Yoro Department</v>
    <v>04bfd889-117b-4702-bd02-438635d2decb</v>
    <v>en-US</v>
    <v>Map</v>
  </rv>
  <rv s="3">
    <v>235</v>
  </rv>
  <rv s="1">
    <fb>0.17344472061159399</fb>
    <v>23</v>
  </rv>
  <rv s="1">
    <fb>5.38600015640259E-2</fb>
    <v>31</v>
  </rv>
  <rv s="1">
    <fb>5626433</fb>
    <v>24</v>
  </rv>
  <rv s="10">
    <v>#VALUE!</v>
    <v>en-US</v>
    <v>f3535c6b-be45-301f-41bd-b224e60e78e7</v>
    <v>536870912</v>
    <v>1</v>
    <v>448</v>
    <v>182</v>
    <v>Honduras</v>
    <v>19</v>
    <v>20</v>
    <v>Map</v>
    <v>21</v>
    <v>449</v>
    <v>HN</v>
    <v>4184</v>
    <v>4185</v>
    <v>1323</v>
    <v>4186</v>
    <v>4187</v>
    <v>4188</v>
    <v>4189</v>
    <v>4190</v>
    <v>4191</v>
    <v>HNL</v>
    <v>Honduras, officially the Republic of Honduras, is a country in Central America. It is bordered to the west by Guatemala, to the southwest by El Salvador, to the southeast by Nicaragua, to the south by the Pacific Ocean at the Gulf of Fonseca, ...</v>
    <v>4192</v>
    <v>4193</v>
    <v>4194</v>
    <v>4195</v>
    <v>4148</v>
    <v>4196</v>
    <v>4197</v>
    <v>4198</v>
    <v>4199</v>
    <v>4200</v>
    <v>4188</v>
    <v>4202</v>
    <v>4203</v>
    <v>4204</v>
    <v>4205</v>
    <v>4206</v>
    <v>Honduras</v>
    <v>National Anthem of Honduras</v>
    <v>4207</v>
    <v>Honduras</v>
    <v>4208</v>
    <v>4209</v>
    <v>4210</v>
    <v>4038</v>
    <v>4211</v>
    <v>4212</v>
    <v>1409</v>
    <v>380</v>
    <v>1104</v>
    <v>4213</v>
    <v>4095</v>
    <v>4232</v>
    <v>4233</v>
    <v>4178</v>
    <v>4211</v>
    <v>4234</v>
    <v>Honduras</v>
    <v>4235</v>
    <v>mdp/vdpid/106</v>
  </rv>
  <rv s="0">
    <v>536870912</v>
    <v>Mexico</v>
    <v>8e475659-4bdc-d912-6494-affce0096bc1</v>
    <v>en-US</v>
    <v>Map</v>
  </rv>
  <rv s="1">
    <fb>0.54649553743666202</fb>
    <v>23</v>
  </rv>
  <rv s="1">
    <fb>1972550</fb>
    <v>24</v>
  </rv>
  <rv s="1">
    <fb>336000</fb>
    <v>24</v>
  </rv>
  <rv s="1">
    <fb>17.602</fb>
    <v>25</v>
  </rv>
  <rv s="1">
    <fb>52</fb>
    <v>26</v>
  </rv>
  <rv s="0">
    <v>536870912</v>
    <v>Mexico City</v>
    <v>f1281260-8340-e258-c8ec-3522504400e5</v>
    <v>en-US</v>
    <v>Map</v>
  </rv>
  <rv s="1">
    <fb>486405.54800000001</fb>
    <v>24</v>
  </rv>
  <rv s="1">
    <fb>141.54252296997399</fb>
    <v>27</v>
  </rv>
  <rv s="1">
    <fb>3.6359614212704998E-2</fb>
    <v>23</v>
  </rv>
  <rv s="1">
    <fb>2157.32394883914</fb>
    <v>24</v>
  </rv>
  <rv s="1">
    <fb>2.129</fb>
    <v>25</v>
  </rv>
  <rv s="1">
    <fb>0.339249458255099</fb>
    <v>23</v>
  </rv>
  <rv s="1">
    <fb>90.426207910940704</fb>
    <v>28</v>
  </rv>
  <rv s="1">
    <fb>1258286717124.53</fb>
    <v>30</v>
  </rv>
  <rv s="1">
    <fb>1.0577000999999999</fb>
    <v>23</v>
  </rv>
  <rv s="1">
    <fb>0.40228960000000002</fb>
    <v>23</v>
  </rv>
  <rv s="2">
    <v>70</v>
    <v>21</v>
    <v>451</v>
    <v>7</v>
    <v>0</v>
    <v>Image of Mexico</v>
  </rv>
  <rv s="0">
    <v>805306368</v>
    <v>Claudia Sheinbaum (President)</v>
    <v>d0490c30-2b7a-cbfd-f6ed-dffdff40aeb0</v>
    <v>en-US</v>
    <v>Generic</v>
  </rv>
  <rv s="0">
    <v>805306368</v>
    <v>Norma Lucía Piña Hernández (Chief justice)</v>
    <v>c6ded009-db4d-d436-ada5-514c16278dd4</v>
    <v>en-US</v>
    <v>Generic</v>
  </rv>
  <rv s="3">
    <v>236</v>
  </rv>
  <rv s="4">
    <v>https://www.bing.com/search?q=mexico&amp;form=skydnc</v>
    <v>Learn more on Bing</v>
  </rv>
  <rv s="1">
    <fb>74.992000000000004</fb>
    <v>28</v>
  </rv>
  <rv s="1">
    <fb>413618820000</fb>
    <v>30</v>
  </rv>
  <rv s="1">
    <fb>33</fb>
    <v>28</v>
  </rv>
  <rv s="3">
    <v>237</v>
  </rv>
  <rv s="1">
    <fb>0.41370018680000004</fb>
    <v>23</v>
  </rv>
  <rv s="1">
    <fb>2.3826999999999998</fb>
    <v>25</v>
  </rv>
  <rv s="1">
    <fb>127504125</fb>
    <v>24</v>
  </rv>
  <rv s="1">
    <fb>0.36399999999999999</fb>
    <v>23</v>
  </rv>
  <rv s="1">
    <fb>0.51700000000000002</fb>
    <v>23</v>
  </rv>
  <rv s="1">
    <fb>0.02</fb>
    <v>23</v>
  </rv>
  <rv s="1">
    <fb>5.4000000000000006E-2</fb>
    <v>23</v>
  </rv>
  <rv s="1">
    <fb>0.60680000305175807</fb>
    <v>23</v>
  </rv>
  <rv s="0">
    <v>536870912</v>
    <v>Aguascalientes</v>
    <v>7f39db16-d0e9-f4ba-b929-2a69336bbcb0</v>
    <v>en-US</v>
    <v>Map</v>
  </rv>
  <rv s="0">
    <v>536870912</v>
    <v>Baja California</v>
    <v>6b504587-24aa-0512-9ca8-180f7fa0f586</v>
    <v>en-US</v>
    <v>Map</v>
  </rv>
  <rv s="0">
    <v>536870912</v>
    <v>Baja California Sur</v>
    <v>72f2373c-402d-1899-776e-ebde71dada5d</v>
    <v>en-US</v>
    <v>Map</v>
  </rv>
  <rv s="0">
    <v>536870912</v>
    <v>Campeche</v>
    <v>7c67b06b-20b4-3244-d633-4a6255df7395</v>
    <v>en-US</v>
    <v>Map</v>
  </rv>
  <rv s="0">
    <v>536870912</v>
    <v>Chiapas</v>
    <v>f0d5e228-a3c3-8699-7df3-32ab85b078b3</v>
    <v>en-US</v>
    <v>Map</v>
  </rv>
  <rv s="0">
    <v>536870912</v>
    <v>Chihuahua</v>
    <v>ce5a5e29-7bae-05e8-fec7-e028f5c1e139</v>
    <v>en-US</v>
    <v>Map</v>
  </rv>
  <rv s="0">
    <v>536870912</v>
    <v>Coahuila</v>
    <v>b1fb0720-5dff-3cd3-aa9b-e91c0988b9f4</v>
    <v>en-US</v>
    <v>Map</v>
  </rv>
  <rv s="0">
    <v>536870912</v>
    <v>Colima</v>
    <v>c5187e51-1440-155f-505d-5c7804e1489f</v>
    <v>en-US</v>
    <v>Map</v>
  </rv>
  <rv s="0">
    <v>536870912</v>
    <v>Durango</v>
    <v>d5a4a060-173a-aa5a-3023-abf4cbc2f03d</v>
    <v>en-US</v>
    <v>Map</v>
  </rv>
  <rv s="0">
    <v>536870912</v>
    <v>Guanajuato</v>
    <v>9eaf00cd-2b5c-3655-adbc-dc91f1f0fca3</v>
    <v>en-US</v>
    <v>Map</v>
  </rv>
  <rv s="0">
    <v>536870912</v>
    <v>Guerrero</v>
    <v>86638283-e8d0-0d69-1241-dc688f82149b</v>
    <v>en-US</v>
    <v>Map</v>
  </rv>
  <rv s="0">
    <v>536870912</v>
    <v>Hidalgo</v>
    <v>76baa939-e01a-077d-0c83-522220d05a5b</v>
    <v>en-US</v>
    <v>Map</v>
  </rv>
  <rv s="0">
    <v>536870912</v>
    <v>Jalisco</v>
    <v>18c29bf9-bbf0-e90f-10f3-c48c9791339b</v>
    <v>en-US</v>
    <v>Map</v>
  </rv>
  <rv s="0">
    <v>536870912</v>
    <v>State of Mexico</v>
    <v>884c2c6c-6f06-85ee-aa8d-65b8980f2231</v>
    <v>en-US</v>
    <v>Map</v>
  </rv>
  <rv s="0">
    <v>536870912</v>
    <v>Michoacán</v>
    <v>33ec3160-5b7b-5fef-defd-4574b6b819d6</v>
    <v>en-US</v>
    <v>Map</v>
  </rv>
  <rv s="0">
    <v>536870912</v>
    <v>Morelos</v>
    <v>457cd12b-12ce-71c2-81d5-f60ba9645b36</v>
    <v>en-US</v>
    <v>Map</v>
  </rv>
  <rv s="0">
    <v>536870912</v>
    <v>Nayarit</v>
    <v>d5ab8703-9922-20b7-03c7-acb17f76b03e</v>
    <v>en-US</v>
    <v>Map</v>
  </rv>
  <rv s="0">
    <v>536870912</v>
    <v>Nuevo León</v>
    <v>1696b325-bf35-b9aa-28db-3304c1996498</v>
    <v>en-US</v>
    <v>Map</v>
  </rv>
  <rv s="0">
    <v>536870912</v>
    <v>Oaxaca</v>
    <v>2a651e2b-4cd2-6315-971b-6bddb30dfb4d</v>
    <v>en-US</v>
    <v>Map</v>
  </rv>
  <rv s="0">
    <v>536870912</v>
    <v>Puebla</v>
    <v>e266f3f0-af5e-7537-36e1-118cfcc783a3</v>
    <v>en-US</v>
    <v>Map</v>
  </rv>
  <rv s="0">
    <v>536870912</v>
    <v>Querétaro</v>
    <v>4a2d4179-0f55-70d5-99e7-165b2289a273</v>
    <v>en-US</v>
    <v>Map</v>
  </rv>
  <rv s="0">
    <v>536870912</v>
    <v>Quintana Roo</v>
    <v>96bcffec-8d1c-5e86-ab0e-e31d5b9a157c</v>
    <v>en-US</v>
    <v>Map</v>
  </rv>
  <rv s="0">
    <v>536870912</v>
    <v>San Luis Potosí</v>
    <v>c228dff2-2024-525b-1b90-fe82a2f5ccfc</v>
    <v>en-US</v>
    <v>Map</v>
  </rv>
  <rv s="0">
    <v>536870912</v>
    <v>Sinaloa</v>
    <v>ef7dcafc-cca2-39b2-e063-e2bbf5b2022e</v>
    <v>en-US</v>
    <v>Map</v>
  </rv>
  <rv s="0">
    <v>536870912</v>
    <v>Sonora</v>
    <v>e59e4f16-5e42-af6e-b970-e0ae59046077</v>
    <v>en-US</v>
    <v>Map</v>
  </rv>
  <rv s="0">
    <v>536870912</v>
    <v>Tabasco</v>
    <v>f96880d9-0a36-58d3-7351-a4c7070c642d</v>
    <v>en-US</v>
    <v>Map</v>
  </rv>
  <rv s="0">
    <v>536870912</v>
    <v>Tamaulipas</v>
    <v>6f2fce2f-2090-8583-dbf3-dd9d6fc3cab3</v>
    <v>en-US</v>
    <v>Map</v>
  </rv>
  <rv s="0">
    <v>536870912</v>
    <v>Tlaxcala</v>
    <v>77063c53-3a0e-fbf0-30d8-68218fbc38fa</v>
    <v>en-US</v>
    <v>Map</v>
  </rv>
  <rv s="0">
    <v>536870912</v>
    <v>Veracruz</v>
    <v>10381f79-264a-f2fd-08f8-cc5377683832</v>
    <v>en-US</v>
    <v>Map</v>
  </rv>
  <rv s="0">
    <v>536870912</v>
    <v>Yucatán</v>
    <v>f096e19b-5b56-f73a-3e33-e3f03e33fffc</v>
    <v>en-US</v>
    <v>Map</v>
  </rv>
  <rv s="0">
    <v>536870912</v>
    <v>Zacatecas</v>
    <v>135a47e4-6f2c-2112-febf-50c21b485bd3</v>
    <v>en-US</v>
    <v>Map</v>
  </rv>
  <rv s="3">
    <v>238</v>
  </rv>
  <rv s="1">
    <fb>0.130829255322402</fb>
    <v>23</v>
  </rv>
  <rv s="3">
    <v>239</v>
  </rv>
  <rv s="1">
    <fb>0.55100000000000005</fb>
    <v>23</v>
  </rv>
  <rv s="1">
    <fb>3.4249999523162801E-2</fb>
    <v>31</v>
  </rv>
  <rv s="1">
    <fb>102626859</fb>
    <v>24</v>
  </rv>
  <rv s="7">
    <v>#VALUE!</v>
    <v>en-US</v>
    <v>8e475659-4bdc-d912-6494-affce0096bc1</v>
    <v>536870912</v>
    <v>1</v>
    <v>454</v>
    <v>49</v>
    <v>Mexico</v>
    <v>19</v>
    <v>20</v>
    <v>Map</v>
    <v>21</v>
    <v>455</v>
    <v>MX</v>
    <v>4238</v>
    <v>4239</v>
    <v>4240</v>
    <v>4241</v>
    <v>4242</v>
    <v>4243</v>
    <v>4244</v>
    <v>4245</v>
    <v>4246</v>
    <v>MXN</v>
    <v>Mexico, officially the United Mexican States, is a country in North America. It borders the United States to the north, and Guatemala and Belize to the southeast; while having maritime boundaries with the Pacific Ocean to the west, the Caribbean ...</v>
    <v>4247</v>
    <v>4248</v>
    <v>4249</v>
    <v>4250</v>
    <v>2970</v>
    <v>4251</v>
    <v>4252</v>
    <v>4253</v>
    <v>4254</v>
    <v>933</v>
    <v>4243</v>
    <v>4257</v>
    <v>4258</v>
    <v>4259</v>
    <v>4260</v>
    <v>4261</v>
    <v>629</v>
    <v>Mexico</v>
    <v>Himno Nacional Mexicano</v>
    <v>4262</v>
    <v>Estaos Xuníos Mexicanos</v>
    <v>4263</v>
    <v>4264</v>
    <v>4265</v>
    <v>3400</v>
    <v>4266</v>
    <v>4267</v>
    <v>4268</v>
    <v>4269</v>
    <v>1555</v>
    <v>2719</v>
    <v>4270</v>
    <v>4302</v>
    <v>4303</v>
    <v>4304</v>
    <v>4305</v>
    <v>4306</v>
    <v>Mexico</v>
    <v>4307</v>
    <v>mdp/vdpid/166</v>
  </rv>
  <rv s="0">
    <v>536870912</v>
    <v>Namibia</v>
    <v>8fa38619-fcde-c9ff-939f-48a96fb1e4a6</v>
    <v>en-US</v>
    <v>Map</v>
  </rv>
  <rv s="1">
    <fb>0.47138918242660499</fb>
    <v>23</v>
  </rv>
  <rv s="1">
    <fb>825615</fb>
    <v>24</v>
  </rv>
  <rv s="1">
    <fb>28.638999999999999</fb>
    <v>25</v>
  </rv>
  <rv s="1">
    <fb>264</fb>
    <v>26</v>
  </rv>
  <rv s="0">
    <v>536870912</v>
    <v>Windhoek</v>
    <v>61966627-3552-ec0f-dc8a-65cecb9ffb6a</v>
    <v>en-US</v>
    <v>Map</v>
  </rv>
  <rv s="1">
    <fb>4228.0510000000004</fb>
    <v>24</v>
  </rv>
  <rv s="1">
    <fb>157.96836796149401</fb>
    <v>27</v>
  </rv>
  <rv s="1">
    <fb>3.7269751162113902E-2</fb>
    <v>23</v>
  </rv>
  <rv s="1">
    <fb>1652.56902565727</fb>
    <v>24</v>
  </rv>
  <rv s="1">
    <fb>3.3959999999999999</fb>
    <v>25</v>
  </rv>
  <rv s="1">
    <fb>8.3139596068062302E-2</fb>
    <v>23</v>
  </rv>
  <rv s="1">
    <fb>66.719090832065604</fb>
    <v>28</v>
  </rv>
  <rv s="1">
    <fb>0.76</fb>
    <v>29</v>
  </rv>
  <rv s="1">
    <fb>12366527719.332199</fb>
    <v>30</v>
  </rv>
  <rv s="1">
    <fb>1.2424839000000001</fb>
    <v>23</v>
  </rv>
  <rv s="1">
    <fb>0.22888159999999999</fb>
    <v>23</v>
  </rv>
  <rv s="2">
    <v>71</v>
    <v>21</v>
    <v>457</v>
    <v>7</v>
    <v>0</v>
    <v>Image of Namibia</v>
  </rv>
  <rv s="0">
    <v>805306368</v>
    <v>Nangolo Mbumba (President)</v>
    <v>a97b47aa-9826-f80c-12f7-e8308dc5656d</v>
    <v>en-US</v>
    <v>Generic</v>
  </rv>
  <rv s="0">
    <v>805306368</v>
    <v>Netumbo Nandi-Ndaitwah (Vice president)</v>
    <v>f1af9554-b3e8-140c-1b86-c381ced93512</v>
    <v>en-US</v>
    <v>Generic</v>
  </rv>
  <rv s="0">
    <v>805306368</v>
    <v>Saara Kuugongelwa (Prime minister)</v>
    <v>4f8f6318-a7c7-8cf9-17a1-b446ae3b5648</v>
    <v>en-US</v>
    <v>Generic</v>
  </rv>
  <rv s="0">
    <v>805306368</v>
    <v>John Mutorwa (Deputy prime minister)</v>
    <v>7ebaffea-1c75-4643-04b6-a29ead07c6a9</v>
    <v>en-US</v>
    <v>Generic</v>
  </rv>
  <rv s="0">
    <v>805306368</v>
    <v>Peter Shivute (Chief justice)</v>
    <v>e9ef246f-6cda-b0f8-c6f9-30ca0b3a86ff</v>
    <v>en-US</v>
    <v>Generic</v>
  </rv>
  <rv s="3">
    <v>240</v>
  </rv>
  <rv s="4">
    <v>https://www.bing.com/search?q=namibia&amp;form=skydnc</v>
    <v>Learn more on Bing</v>
  </rv>
  <rv s="1">
    <fb>63.372999999999998</fb>
    <v>28</v>
  </rv>
  <rv s="1">
    <fb>2609010000</fb>
    <v>30</v>
  </rv>
  <rv s="1">
    <fb>195</fb>
    <v>28</v>
  </rv>
  <rv s="1">
    <fb>8.3264359300000007E-2</fb>
    <v>23</v>
  </rv>
  <rv s="1">
    <fb>0.41820000000000002</fb>
    <v>25</v>
  </rv>
  <rv s="1">
    <fb>2567012</fb>
    <v>24</v>
  </rv>
  <rv s="1">
    <fb>0.17899999999999999</fb>
    <v>23</v>
  </rv>
  <rv s="1">
    <fb>0.63700000000000001</fb>
    <v>23</v>
  </rv>
  <rv s="1">
    <fb>9.8000000000000004E-2</fb>
    <v>23</v>
  </rv>
  <rv s="1">
    <fb>0.59534000396728504</fb>
    <v>23</v>
  </rv>
  <rv s="0">
    <v>536870912</v>
    <v>Zambezi Region</v>
    <v>1bf4722e-e938-ad4c-053a-5c5c7f5b14eb</v>
    <v>en-US</v>
    <v>Map</v>
  </rv>
  <rv s="0">
    <v>536870912</v>
    <v>Erongo Region</v>
    <v>7072d0f4-22f8-e275-f0aa-83396628c9f3</v>
    <v>en-US</v>
    <v>Map</v>
  </rv>
  <rv s="0">
    <v>536870912</v>
    <v>Hardap Region</v>
    <v>475a376d-8f09-927c-3e85-1b422c2179b4</v>
    <v>en-US</v>
    <v>Map</v>
  </rv>
  <rv s="0">
    <v>536870912</v>
    <v>ǁKaras Region</v>
    <v>73468a3b-7afd-9db8-82f1-bb96ada49696</v>
    <v>en-US</v>
    <v>Map</v>
  </rv>
  <rv s="0">
    <v>536870912</v>
    <v>Kavango East</v>
    <v>afd19a17-dd6f-4fbf-911a-62084dec9dd8</v>
    <v>en-US</v>
    <v>Map</v>
  </rv>
  <rv s="0">
    <v>536870912</v>
    <v>Khomas Region</v>
    <v>1bcf84dc-ec83-87ee-188b-9bbb34834301</v>
    <v>en-US</v>
    <v>Map</v>
  </rv>
  <rv s="0">
    <v>536870912</v>
    <v>Kunene Region</v>
    <v>727f4106-d962-2f6e-aea5-6208d9a9b21f</v>
    <v>en-US</v>
    <v>Map</v>
  </rv>
  <rv s="0">
    <v>536870912</v>
    <v>Ohangwena Region</v>
    <v>b34e8d41-f19f-dc00-4a44-24d519a4d386</v>
    <v>en-US</v>
    <v>Map</v>
  </rv>
  <rv s="0">
    <v>536870912</v>
    <v>Omaheke Region</v>
    <v>40cbe65c-9c66-4caa-1fb9-957cb23c070a</v>
    <v>en-US</v>
    <v>Map</v>
  </rv>
  <rv s="0">
    <v>536870912</v>
    <v>Omusati Region</v>
    <v>b1abbd50-50bb-d8f9-0fed-7c3e07895a7b</v>
    <v>en-US</v>
    <v>Map</v>
  </rv>
  <rv s="0">
    <v>536870912</v>
    <v>Oshana Region</v>
    <v>2e086734-bbe2-f5af-51ee-1f83de3d43c0</v>
    <v>en-US</v>
    <v>Map</v>
  </rv>
  <rv s="0">
    <v>536870912</v>
    <v>Oshikoto Region</v>
    <v>fa58d0b5-8c90-9050-fb4b-e92fbeef64db</v>
    <v>en-US</v>
    <v>Map</v>
  </rv>
  <rv s="0">
    <v>536870912</v>
    <v>Otjozondjupa Region</v>
    <v>da0a0614-db74-f49b-c81c-18ff9df883d3</v>
    <v>en-US</v>
    <v>Map</v>
  </rv>
  <rv s="0">
    <v>536870912</v>
    <v>Kavango West</v>
    <v>758e8b1a-cc53-4671-7d80-3a49ec51d39f</v>
    <v>en-US</v>
    <v>Map</v>
  </rv>
  <rv s="3">
    <v>241</v>
  </rv>
  <rv s="1">
    <fb>0.271186804983226</fb>
    <v>23</v>
  </rv>
  <rv s="3">
    <v>242</v>
  </rv>
  <rv s="1">
    <fb>0.202730007171631</fb>
    <v>31</v>
  </rv>
  <rv s="1">
    <fb>1273258</fb>
    <v>24</v>
  </rv>
  <rv s="6">
    <v>#VALUE!</v>
    <v>en-US</v>
    <v>8fa38619-fcde-c9ff-939f-48a96fb1e4a6</v>
    <v>536870912</v>
    <v>1</v>
    <v>460</v>
    <v>37</v>
    <v>Namibia</v>
    <v>19</v>
    <v>20</v>
    <v>Map</v>
    <v>21</v>
    <v>461</v>
    <v>NA</v>
    <v>4310</v>
    <v>4311</v>
    <v>2732</v>
    <v>4312</v>
    <v>4313</v>
    <v>4314</v>
    <v>4315</v>
    <v>4316</v>
    <v>4317</v>
    <v>NAD</v>
    <v>Namibia, officially the Republic of Namibia, is a country on the west coast of Southern Africa. Its borders include the Atlantic Ocean to the west, Angola and Zambia to the north, Botswana to the east and South Africa to the south; in the ...</v>
    <v>4318</v>
    <v>4319</v>
    <v>4320</v>
    <v>4321</v>
    <v>4322</v>
    <v>4323</v>
    <v>4324</v>
    <v>4325</v>
    <v>4326</v>
    <v>1158</v>
    <v>4314</v>
    <v>4332</v>
    <v>4333</v>
    <v>4334</v>
    <v>4335</v>
    <v>4336</v>
    <v>Namibia</v>
    <v>Namibia, Land of the Brave</v>
    <v>997</v>
    <v>Namibia</v>
    <v>4337</v>
    <v>4338</v>
    <v>4339</v>
    <v>4340</v>
    <v>1770</v>
    <v>4341</v>
    <v>3079</v>
    <v>1103</v>
    <v>1771</v>
    <v>4342</v>
    <v>4343</v>
    <v>4358</v>
    <v>4359</v>
    <v>4360</v>
    <v>2714</v>
    <v>4361</v>
    <v>Namibia</v>
    <v>4362</v>
    <v>mdp/vdpid/254</v>
  </rv>
  <rv s="0">
    <v>536870912</v>
    <v>Argentina</v>
    <v>87153d87-9bb0-166a-3d56-613bdc274e1b</v>
    <v>en-US</v>
    <v>Map</v>
  </rv>
  <rv s="1">
    <fb>0.54335712119385104</fb>
    <v>23</v>
  </rv>
  <rv s="1">
    <fb>2780400</fb>
    <v>24</v>
  </rv>
  <rv s="1">
    <fb>105000</fb>
    <v>24</v>
  </rv>
  <rv s="1">
    <fb>17.021000000000001</fb>
    <v>25</v>
  </rv>
  <rv s="1">
    <fb>54</fb>
    <v>26</v>
  </rv>
  <rv s="0">
    <v>536870912</v>
    <v>Buenos Aires</v>
    <v>857a6814-3fe8-c414-84da-24018be87fce</v>
    <v>en-US</v>
    <v>Map</v>
  </rv>
  <rv s="1">
    <fb>201347.636</fb>
    <v>24</v>
  </rv>
  <rv s="1">
    <fb>232.75109166666701</fb>
    <v>27</v>
  </rv>
  <rv s="1">
    <fb>0.53548304349234199</fb>
    <v>23</v>
  </rv>
  <rv s="1">
    <fb>3074.70207056563</fb>
    <v>24</v>
  </rv>
  <rv s="1">
    <fb>2.2610000000000001</fb>
    <v>25</v>
  </rv>
  <rv s="1">
    <fb>9.7984058182512504E-2</fb>
    <v>23</v>
  </rv>
  <rv s="1">
    <fb>87.722407479689195</fb>
    <v>28</v>
  </rv>
  <rv s="1">
    <fb>1.1000000000000001</fb>
    <v>29</v>
  </rv>
  <rv s="1">
    <fb>449663446954.073</fb>
    <v>30</v>
  </rv>
  <rv s="1">
    <fb>1.0974146</fb>
    <v>23</v>
  </rv>
  <rv s="1">
    <fb>0.89958519999999997</fb>
    <v>23</v>
  </rv>
  <rv s="2">
    <v>72</v>
    <v>21</v>
    <v>463</v>
    <v>7</v>
    <v>0</v>
    <v>Image of Argentina</v>
  </rv>
  <rv s="1">
    <fb>8.8000000000000007</fb>
    <v>28</v>
  </rv>
  <rv s="0">
    <v>805306368</v>
    <v>Javier Milei (President)</v>
    <v>9e292152-d659-8459-891a-e2e34df73a4f</v>
    <v>en-US</v>
    <v>Generic</v>
  </rv>
  <rv s="0">
    <v>805306368</v>
    <v>Victoria Villarruel (Vice president)</v>
    <v>c9d496be-e912-ca9e-b72e-cd37e371c69a</v>
    <v>en-US</v>
    <v>Generic</v>
  </rv>
  <rv s="3">
    <v>243</v>
  </rv>
  <rv s="4">
    <v>https://www.bing.com/search?q=argentina&amp;form=skydnc</v>
    <v>Learn more on Bing</v>
  </rv>
  <rv s="1">
    <fb>76.52</fb>
    <v>28</v>
  </rv>
  <rv s="1">
    <fb>39393540000</fb>
    <v>30</v>
  </rv>
  <rv s="1">
    <fb>39</fb>
    <v>28</v>
  </rv>
  <rv s="1">
    <fb>3.35</fb>
    <v>29</v>
  </rv>
  <rv s="3">
    <v>244</v>
  </rv>
  <rv s="1">
    <fb>0.17628076140000001</fb>
    <v>23</v>
  </rv>
  <rv s="1">
    <fb>3.96</fb>
    <v>25</v>
  </rv>
  <rv s="1">
    <fb>46234830</fb>
    <v>24</v>
  </rv>
  <rv s="1">
    <fb>0.29899999999999999</fb>
    <v>23</v>
  </rv>
  <rv s="1">
    <fb>0.46500000000000002</fb>
    <v>23</v>
  </rv>
  <rv s="1">
    <fb>0.05</fb>
    <v>23</v>
  </rv>
  <rv s="1">
    <fb>0.61301998138427694</fb>
    <v>23</v>
  </rv>
  <rv s="0">
    <v>536870912</v>
    <v>Buenos Aires Province</v>
    <v>83e02b50-6d03-7c2c-eadf-7346066b2dea</v>
    <v>en-US</v>
    <v>Map</v>
  </rv>
  <rv s="0">
    <v>536870912</v>
    <v>Catamarca Province</v>
    <v>3c1c44fb-1be4-0807-a41a-389b53882281</v>
    <v>en-US</v>
    <v>Map</v>
  </rv>
  <rv s="0">
    <v>536870912</v>
    <v>Chaco Province</v>
    <v>7ba7eceb-7d6e-ca38-3de8-8edff91abe6c</v>
    <v>en-US</v>
    <v>Map</v>
  </rv>
  <rv s="0">
    <v>536870912</v>
    <v>Córdoba Province, Argentina</v>
    <v>ee360e95-eb6e-6500-1854-d0ba2979c8c5</v>
    <v>en-US</v>
    <v>Map</v>
  </rv>
  <rv s="0">
    <v>536870912</v>
    <v>Corrientes Province</v>
    <v>370306e6-e553-7210-5bdd-cba530b5bb5e</v>
    <v>en-US</v>
    <v>Map</v>
  </rv>
  <rv s="0">
    <v>536870912</v>
    <v>Entre Ríos Province</v>
    <v>8f271891-a2e7-4452-b33a-32b209204098</v>
    <v>en-US</v>
    <v>Map</v>
  </rv>
  <rv s="0">
    <v>536870912</v>
    <v>Formosa Province</v>
    <v>2c10e13d-832d-d54f-08b1-364c9870d186</v>
    <v>en-US</v>
    <v>Map</v>
  </rv>
  <rv s="0">
    <v>536870912</v>
    <v>Jujuy Province</v>
    <v>4336eba8-fc73-200e-9d91-4273dd01d498</v>
    <v>en-US</v>
    <v>Map</v>
  </rv>
  <rv s="0">
    <v>536870912</v>
    <v>La Pampa Province</v>
    <v>44de277d-e840-a824-59d9-b6a9740aba03</v>
    <v>en-US</v>
    <v>Map</v>
  </rv>
  <rv s="0">
    <v>536870912</v>
    <v>La Rioja Province, Argentina</v>
    <v>dac821c4-934d-98a0-3515-ecf294d05f34</v>
    <v>en-US</v>
    <v>Map</v>
  </rv>
  <rv s="0">
    <v>536870912</v>
    <v>Mendoza Province</v>
    <v>67d55d79-bbf5-f1ea-b2b6-9eaf7f8cbf5c</v>
    <v>en-US</v>
    <v>Map</v>
  </rv>
  <rv s="0">
    <v>536870912</v>
    <v>Misiones Province</v>
    <v>b5dd089e-a58d-3344-220d-67d53fbe2b62</v>
    <v>en-US</v>
    <v>Map</v>
  </rv>
  <rv s="0">
    <v>536870912</v>
    <v>Neuquén Province</v>
    <v>bf5efd04-a076-eedb-ad38-b133bbf30276</v>
    <v>en-US</v>
    <v>Map</v>
  </rv>
  <rv s="0">
    <v>536870912</v>
    <v>Río Negro Province</v>
    <v>d2c8f222-11b8-dd86-e0ab-8d14cb406edc</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0">
    <v>536870912</v>
    <v>Santa Cruz Province, Argentina</v>
    <v>33b38460-8bb6-75dd-5a16-ccfffb6378dc</v>
    <v>en-US</v>
    <v>Map</v>
  </rv>
  <rv s="0">
    <v>536870912</v>
    <v>Santa Fe Province</v>
    <v>7e0bc671-7ee3-bfe7-3fbf-0780b251b2f6</v>
    <v>en-US</v>
    <v>Map</v>
  </rv>
  <rv s="0">
    <v>536870912</v>
    <v>Santiago del Estero Province</v>
    <v>ec88ec56-2be0-4304-ab71-391ce9c013de</v>
    <v>en-US</v>
    <v>Map</v>
  </rv>
  <rv s="0">
    <v>536870912</v>
    <v>Tierra del Fuego Province, Argentina</v>
    <v>3bb8cbb1-ced9-fc53-1bf4-d1685a3435ea</v>
    <v>en-US</v>
    <v>Map</v>
  </rv>
  <rv s="0">
    <v>536870912</v>
    <v>Tucumán Province</v>
    <v>4f81112c-c69e-b6cc-2acc-73c36fc9a0aa</v>
    <v>en-US</v>
    <v>Map</v>
  </rv>
  <rv s="0">
    <v>536870912</v>
    <v>Chubut Province</v>
    <v>893cfb2e-6128-06e8-d927-6cdee06773f8</v>
    <v>en-US</v>
    <v>Map</v>
  </rv>
  <rv s="3">
    <v>245</v>
  </rv>
  <rv s="1">
    <fb>0.10087499305375699</fb>
    <v>23</v>
  </rv>
  <rv s="3">
    <v>246</v>
  </rv>
  <rv s="1">
    <fb>1.0629999999999999</fb>
    <v>23</v>
  </rv>
  <rv s="1">
    <fb>9.7889995574951205E-2</fb>
    <v>31</v>
  </rv>
  <rv s="1">
    <fb>41339571</fb>
    <v>24</v>
  </rv>
  <rv s="7">
    <v>#VALUE!</v>
    <v>en-US</v>
    <v>87153d87-9bb0-166a-3d56-613bdc274e1b</v>
    <v>536870912</v>
    <v>1</v>
    <v>466</v>
    <v>49</v>
    <v>Argentina</v>
    <v>19</v>
    <v>20</v>
    <v>Map</v>
    <v>21</v>
    <v>467</v>
    <v>AR</v>
    <v>4365</v>
    <v>4366</v>
    <v>4367</v>
    <v>4368</v>
    <v>4369</v>
    <v>4370</v>
    <v>4371</v>
    <v>4372</v>
    <v>4373</v>
    <v>ARS</v>
    <v>Argentina, officially the Argentine Republic, is a country in the southern half of South America. It covers an area of 2,780,085 km², making it the second-largest country in South America after Brazil, the fourth-largest country in the Americas, ...</v>
    <v>4374</v>
    <v>4375</v>
    <v>4376</v>
    <v>4377</v>
    <v>4378</v>
    <v>4379</v>
    <v>4380</v>
    <v>4381</v>
    <v>4382</v>
    <v>4383</v>
    <v>4370</v>
    <v>4386</v>
    <v>4387</v>
    <v>4388</v>
    <v>4389</v>
    <v>4390</v>
    <v>4391</v>
    <v>Argentina</v>
    <v>Argentine National Anthem</v>
    <v>4392</v>
    <v>República Argentina</v>
    <v>4393</v>
    <v>4394</v>
    <v>4395</v>
    <v>939</v>
    <v>4396</v>
    <v>4397</v>
    <v>3872</v>
    <v>4398</v>
    <v>3874</v>
    <v>3148</v>
    <v>4399</v>
    <v>4423</v>
    <v>4424</v>
    <v>4425</v>
    <v>4426</v>
    <v>4427</v>
    <v>Argentina</v>
    <v>4428</v>
    <v>mdp/vdpid/11</v>
  </rv>
  <rv s="21">
    <v>12</v>
    <v>GDP</v>
    <v>0</v>
  </rv>
  <rv s="0">
    <v>536870912</v>
    <v>Mali</v>
    <v>cb03b340-e63c-9100-b964-810a109c951b</v>
    <v>en-US</v>
    <v>Map</v>
  </rv>
  <rv s="1">
    <fb>0.337660528278383</fb>
    <v>23</v>
  </rv>
  <rv s="1">
    <fb>1240192</fb>
    <v>24</v>
  </rv>
  <rv s="1">
    <fb>41.542999999999999</fb>
    <v>25</v>
  </rv>
  <rv s="1">
    <fb>223</fb>
    <v>26</v>
  </rv>
  <rv s="0">
    <v>536870912</v>
    <v>Bamako</v>
    <v>36570696-0722-c230-e02f-48363a1eb2c0</v>
    <v>en-US</v>
    <v>Map</v>
  </rv>
  <rv s="1">
    <fb>3179.2890000000002</fb>
    <v>24</v>
  </rv>
  <rv s="1">
    <fb>108.726079750895</fb>
    <v>27</v>
  </rv>
  <rv s="1">
    <fb>-1.6582669484636801E-2</fb>
    <v>23</v>
  </rv>
  <rv s="1">
    <fb>5.8769999999999998</fb>
    <v>25</v>
  </rv>
  <rv s="1">
    <fb>3.79940828887304E-2</fb>
    <v>23</v>
  </rv>
  <rv s="1">
    <fb>17510141171.340302</fb>
    <v>30</v>
  </rv>
  <rv s="1">
    <fb>0.75600599999999996</fb>
    <v>23</v>
  </rv>
  <rv s="1">
    <fb>4.5168999999999994E-2</fb>
    <v>23</v>
  </rv>
  <rv s="2">
    <v>73</v>
    <v>21</v>
    <v>469</v>
    <v>7</v>
    <v>0</v>
    <v>Image of Mali</v>
  </rv>
  <rv s="1">
    <fb>62</fb>
    <v>28</v>
  </rv>
  <rv s="0">
    <v>805306368</v>
    <v>Assimi Goïta (President)</v>
    <v>342e173e-887f-3282-7adc-383a6ef45cd6</v>
    <v>en-US</v>
    <v>Generic</v>
  </rv>
  <rv s="0">
    <v>805306368</v>
    <v>Abdoulaye Maïga (Prime minister)</v>
    <v>43a0d807-df96-eb00-4d1b-4ab8e7c42ef7</v>
    <v>en-US</v>
    <v>Generic</v>
  </rv>
  <rv s="3">
    <v>247</v>
  </rv>
  <rv s="4">
    <v>https://www.bing.com/search?q=mali&amp;form=skydnc</v>
    <v>Learn more on Bing</v>
  </rv>
  <rv s="1">
    <fb>58.893000000000001</fb>
    <v>28</v>
  </rv>
  <rv s="1">
    <fb>562</fb>
    <v>28</v>
  </rv>
  <rv s="1">
    <fb>0.23</fb>
    <v>29</v>
  </rv>
  <rv s="3">
    <v>248</v>
  </rv>
  <rv s="1">
    <fb>0.46307496290000005</fb>
    <v>23</v>
  </rv>
  <rv s="1">
    <fb>0.12859999999999999</fb>
    <v>25</v>
  </rv>
  <rv s="1">
    <fb>22593590</fb>
    <v>24</v>
  </rv>
  <rv s="1">
    <fb>0.25700000000000001</fb>
    <v>23</v>
  </rv>
  <rv s="1">
    <fb>0.41299999999999998</fb>
    <v>23</v>
  </rv>
  <rv s="1">
    <fb>0.121</fb>
    <v>23</v>
  </rv>
  <rv s="1">
    <fb>0.7081300354003911</fb>
    <v>23</v>
  </rv>
  <rv s="0">
    <v>536870912</v>
    <v>Kayes Region</v>
    <v>1b608b9e-a98d-ad0a-dcee-094d4c484fbd</v>
    <v>en-US</v>
    <v>Map</v>
  </rv>
  <rv s="0">
    <v>536870912</v>
    <v>Koulikoro Region</v>
    <v>2bd39bdd-3736-a93c-d0e4-054c2801fd79</v>
    <v>en-US</v>
    <v>Map</v>
  </rv>
  <rv s="0">
    <v>536870912</v>
    <v>Sikasso Region</v>
    <v>2a095c2d-d3cc-f1a2-befa-11deec7e536f</v>
    <v>en-US</v>
    <v>Map</v>
  </rv>
  <rv s="0">
    <v>536870912</v>
    <v>Ségou Region</v>
    <v>609fb603-8312-80f3-9c23-4f986fc53a3e</v>
    <v>en-US</v>
    <v>Map</v>
  </rv>
  <rv s="0">
    <v>536870912</v>
    <v>Mopti Region</v>
    <v>62a291d5-a9c7-ad43-7309-bafc02a61a65</v>
    <v>en-US</v>
    <v>Map</v>
  </rv>
  <rv s="0">
    <v>536870912</v>
    <v>Tombouctou Region</v>
    <v>13d3585e-174a-78f7-0dda-1916db122d33</v>
    <v>en-US</v>
    <v>Map</v>
  </rv>
  <rv s="0">
    <v>536870912</v>
    <v>Gao Region</v>
    <v>625e3302-be1c-52fa-cc98-b124099e84fd</v>
    <v>en-US</v>
    <v>Map</v>
  </rv>
  <rv s="0">
    <v>536870912</v>
    <v>Kidal Region</v>
    <v>0d1b7009-70ec-e5d6-1a13-ae2a57637be9</v>
    <v>en-US</v>
    <v>Map</v>
  </rv>
  <rv s="3">
    <v>249</v>
  </rv>
  <rv s="1">
    <fb>0.116009205091107</fb>
    <v>23</v>
  </rv>
  <rv s="3">
    <v>250</v>
  </rv>
  <rv s="1">
    <fb>0.54500000000000004</fb>
    <v>23</v>
  </rv>
  <rv s="1">
    <fb>7.2239999771118196E-2</fb>
    <v>31</v>
  </rv>
  <rv s="1">
    <fb>8479688</fb>
    <v>24</v>
  </rv>
  <rv s="22">
    <v>#VALUE!</v>
    <v>en-US</v>
    <v>cb03b340-e63c-9100-b964-810a109c951b</v>
    <v>536870912</v>
    <v>1</v>
    <v>472</v>
    <v>473</v>
    <v>Mali</v>
    <v>19</v>
    <v>20</v>
    <v>Map</v>
    <v>21</v>
    <v>474</v>
    <v>ML</v>
    <v>4432</v>
    <v>4433</v>
    <v>2496</v>
    <v>4434</v>
    <v>4435</v>
    <v>4436</v>
    <v>4437</v>
    <v>4438</v>
    <v>4439</v>
    <v>XOF</v>
    <v>Mali, officially the Republic of Mali, is a landlocked country in West Africa. It is the eighth-largest country in Africa, with an area of over 1,240,192 square kilometres. The country is bordered to the north by Algeria, to the east by Niger, ...</v>
    <v>4440</v>
    <v>4441</v>
    <v>2709</v>
    <v>4442</v>
    <v>4443</v>
    <v>4444</v>
    <v>4445</v>
    <v>4446</v>
    <v>4436</v>
    <v>4449</v>
    <v>4450</v>
    <v>4451</v>
    <v>4452</v>
    <v>4453</v>
    <v>Mali</v>
    <v>Le Mali</v>
    <v>4454</v>
    <v>Mali</v>
    <v>4455</v>
    <v>4456</v>
    <v>4457</v>
    <v>1457</v>
    <v>4458</v>
    <v>4459</v>
    <v>432</v>
    <v>381</v>
    <v>4460</v>
    <v>3484</v>
    <v>4461</v>
    <v>4470</v>
    <v>4471</v>
    <v>4472</v>
    <v>4473</v>
    <v>4474</v>
    <v>Mali</v>
    <v>4475</v>
    <v>mdp/vdpid/157</v>
  </rv>
  <rv s="0">
    <v>536870912</v>
    <v>Nigeria</v>
    <v>f8afbbd6-9c3e-02be-7cb2-eac695e2da02</v>
    <v>en-US</v>
    <v>Map</v>
  </rv>
  <rv s="1">
    <fb>0.77736420830725605</fb>
    <v>23</v>
  </rv>
  <rv s="1">
    <fb>923768</fb>
    <v>24</v>
  </rv>
  <rv s="1">
    <fb>215000</fb>
    <v>24</v>
  </rv>
  <rv s="1">
    <fb>37.905000000000001</fb>
    <v>25</v>
  </rv>
  <rv s="1">
    <fb>234</fb>
    <v>26</v>
  </rv>
  <rv s="0">
    <v>536870912</v>
    <v>Abuja</v>
    <v>c82a7acc-0007-36fc-7343-e970618e072d</v>
    <v>en-US</v>
    <v>Map</v>
  </rv>
  <rv s="1">
    <fb>120369.27499999999</fb>
    <v>24</v>
  </rv>
  <rv s="1">
    <fb>267.51151513417602</fb>
    <v>27</v>
  </rv>
  <rv s="1">
    <fb>0.113967949687168</fb>
    <v>23</v>
  </rv>
  <rv s="1">
    <fb>144.525462223266</fb>
    <v>24</v>
  </rv>
  <rv s="1">
    <fb>5.3869999999999996</fb>
    <v>25</v>
  </rv>
  <rv s="1">
    <fb>7.2283890579880203E-2</fb>
    <v>23</v>
  </rv>
  <rv s="1">
    <fb>18.876766756620999</fb>
    <v>28</v>
  </rv>
  <rv s="1">
    <fb>0.46</fb>
    <v>29</v>
  </rv>
  <rv s="1">
    <fb>448120428858.76898</fb>
    <v>30</v>
  </rv>
  <rv s="1">
    <fb>0.84725640000000002</fb>
    <v>23</v>
  </rv>
  <rv s="1">
    <fb>0.1017443</fb>
    <v>23</v>
  </rv>
  <rv s="2">
    <v>74</v>
    <v>21</v>
    <v>476</v>
    <v>7</v>
    <v>0</v>
    <v>Image of Nigeria</v>
  </rv>
  <rv s="1">
    <fb>75.7</fb>
    <v>28</v>
  </rv>
  <rv s="0">
    <v>536870912</v>
    <v>Lagos</v>
    <v>f9b45ba3-39cb-62a0-eb5c-1209a05fb3da</v>
    <v>en-US</v>
    <v>Map</v>
  </rv>
  <rv s="0">
    <v>805306368</v>
    <v>Bola Tinubu (President)</v>
    <v>0bab946b-fc6e-b461-0758-014e137942c4</v>
    <v>en-US</v>
    <v>Generic</v>
  </rv>
  <rv s="0">
    <v>805306368</v>
    <v>Kashim Shettima (Vice president)</v>
    <v>c19ad62c-de0d-617d-28ae-10ab8db975f8</v>
    <v>en-US</v>
    <v>Generic</v>
  </rv>
  <rv s="0">
    <v>805306368</v>
    <v>Tajudeen Abbas (Speaker)</v>
    <v>d3886a52-f1ee-65f9-9ef4-fdfa53130483</v>
    <v>en-US</v>
    <v>Generic</v>
  </rv>
  <rv s="0">
    <v>805306368</v>
    <v>Kudirat Kekere-Ekun (Chief justice)</v>
    <v>e0b78dc3-1346-97f8-4f68-5604a3efde81</v>
    <v>en-US</v>
    <v>Generic</v>
  </rv>
  <rv s="3">
    <v>251</v>
  </rv>
  <rv s="4">
    <v>https://www.bing.com/search?q=nigeria&amp;form=skydnc</v>
    <v>Learn more on Bing</v>
  </rv>
  <rv s="1">
    <fb>54.332000000000001</fb>
    <v>28</v>
  </rv>
  <rv s="1">
    <fb>43921600000</fb>
    <v>30</v>
  </rv>
  <rv s="1">
    <fb>917</fb>
    <v>28</v>
  </rv>
  <rv s="1">
    <fb>0.54</fb>
    <v>29</v>
  </rv>
  <rv s="1">
    <fb>0.72238616980000003</fb>
    <v>23</v>
  </rv>
  <rv s="1">
    <fb>0.38059999999999999</fb>
    <v>25</v>
  </rv>
  <rv s="1">
    <fb>218541212</fb>
    <v>24</v>
  </rv>
  <rv s="1">
    <fb>0.32700000000000001</fb>
    <v>23</v>
  </rv>
  <rv s="1">
    <fb>0.49</fb>
    <v>23</v>
  </rv>
  <rv s="1">
    <fb>0.14400000000000002</fb>
    <v>23</v>
  </rv>
  <rv s="1">
    <fb>0.52907001495361294</fb>
    <v>23</v>
  </rv>
  <rv s="0">
    <v>536870912</v>
    <v>Abia State</v>
    <v>69b8a646-2ce1-bbd4-2133-6a3e8ccd7216</v>
    <v>en-US</v>
    <v>Map</v>
  </rv>
  <rv s="0">
    <v>536870912</v>
    <v>Adamawa State</v>
    <v>89e5889b-a771-6d19-8318-bdbc1b461471</v>
    <v>en-US</v>
    <v>Map</v>
  </rv>
  <rv s="0">
    <v>536870912</v>
    <v>Akwa Ibom State</v>
    <v>db375712-d1b5-7800-f3bf-f5682e9c4b9f</v>
    <v>en-US</v>
    <v>Map</v>
  </rv>
  <rv s="0">
    <v>536870912</v>
    <v>Anambra State</v>
    <v>a4e8fb7a-e9a1-e893-4f70-23580f99b653</v>
    <v>en-US</v>
    <v>Map</v>
  </rv>
  <rv s="0">
    <v>536870912</v>
    <v>Bauchi State</v>
    <v>72aa6eb8-97d7-2620-c490-937972d163b7</v>
    <v>en-US</v>
    <v>Map</v>
  </rv>
  <rv s="0">
    <v>536870912</v>
    <v>Bayelsa State</v>
    <v>df2489d2-29f0-e5cd-4972-a1eae029e08e</v>
    <v>en-US</v>
    <v>Map</v>
  </rv>
  <rv s="0">
    <v>536870912</v>
    <v>Benue State</v>
    <v>da448603-05b5-1cc7-5b90-e2f74bcb7e4b</v>
    <v>en-US</v>
    <v>Map</v>
  </rv>
  <rv s="0">
    <v>536870912</v>
    <v>Borno State</v>
    <v>f2c07e45-570f-e47c-13ec-ca77b5c8fadc</v>
    <v>en-US</v>
    <v>Map</v>
  </rv>
  <rv s="0">
    <v>536870912</v>
    <v>Cross River State</v>
    <v>ae57951f-2c0a-25da-f239-0d304fb7957b</v>
    <v>en-US</v>
    <v>Map</v>
  </rv>
  <rv s="0">
    <v>536870912</v>
    <v>Delta State</v>
    <v>2bf2d4ef-c065-a0b4-022f-0e19dee39b09</v>
    <v>en-US</v>
    <v>Map</v>
  </rv>
  <rv s="0">
    <v>536870912</v>
    <v>Ebonyi State</v>
    <v>4c7ea440-73b2-dafe-8923-4db635cf8052</v>
    <v>en-US</v>
    <v>Map</v>
  </rv>
  <rv s="0">
    <v>536870912</v>
    <v>Edo State</v>
    <v>9746883b-174d-225c-3658-96453ede7f6d</v>
    <v>en-US</v>
    <v>Map</v>
  </rv>
  <rv s="0">
    <v>536870912</v>
    <v>Ekiti State</v>
    <v>0c095d44-2cfe-b1f5-cd64-79be6091a31b</v>
    <v>en-US</v>
    <v>Map</v>
  </rv>
  <rv s="0">
    <v>536870912</v>
    <v>Enugu State</v>
    <v>3b086e6a-3058-6d2a-de5f-baecb67e0cba</v>
    <v>en-US</v>
    <v>Map</v>
  </rv>
  <rv s="0">
    <v>536870912</v>
    <v>Gombe State</v>
    <v>c151d028-70dc-772d-4ea0-e039483e1792</v>
    <v>en-US</v>
    <v>Map</v>
  </rv>
  <rv s="0">
    <v>536870912</v>
    <v>Imo State</v>
    <v>f23675dc-04a2-53d5-4cf1-d0b7dbeb81f0</v>
    <v>en-US</v>
    <v>Map</v>
  </rv>
  <rv s="0">
    <v>536870912</v>
    <v>Jigawa State</v>
    <v>ad936f43-f8d5-695e-67fe-01235468d235</v>
    <v>en-US</v>
    <v>Map</v>
  </rv>
  <rv s="0">
    <v>536870912</v>
    <v>Kaduna State</v>
    <v>a7b69a0f-8fdd-f577-c080-676a34d982f5</v>
    <v>en-US</v>
    <v>Map</v>
  </rv>
  <rv s="0">
    <v>536870912</v>
    <v>Kano State</v>
    <v>2aa68b5e-36e3-9059-a512-620918fc1982</v>
    <v>en-US</v>
    <v>Map</v>
  </rv>
  <rv s="0">
    <v>536870912</v>
    <v>Katsina State</v>
    <v>1ba9a23e-5c1c-5d07-a6f9-d9dd468364e6</v>
    <v>en-US</v>
    <v>Map</v>
  </rv>
  <rv s="0">
    <v>536870912</v>
    <v>Kebbi State</v>
    <v>fd975f01-e997-df8c-4f64-1fee0565999f</v>
    <v>en-US</v>
    <v>Map</v>
  </rv>
  <rv s="0">
    <v>536870912</v>
    <v>Kogi State</v>
    <v>5d30659c-4b14-04f8-8ac5-87b90f387204</v>
    <v>en-US</v>
    <v>Map</v>
  </rv>
  <rv s="0">
    <v>536870912</v>
    <v>Kwara State</v>
    <v>90b9bd60-65cf-3dfc-cae9-f9b1c9144511</v>
    <v>en-US</v>
    <v>Map</v>
  </rv>
  <rv s="0">
    <v>536870912</v>
    <v>Lagos State</v>
    <v>6b2d76ff-8165-4482-0d57-dd54baace481</v>
    <v>en-US</v>
    <v>Map</v>
  </rv>
  <rv s="0">
    <v>536870912</v>
    <v>Nasarawa State</v>
    <v>54e320be-1f01-765f-270a-0e37cfc1e3d3</v>
    <v>en-US</v>
    <v>Map</v>
  </rv>
  <rv s="0">
    <v>536870912</v>
    <v>Niger State</v>
    <v>5aaa0ce5-04d0-4e26-26b1-0e9999d947b5</v>
    <v>en-US</v>
    <v>Map</v>
  </rv>
  <rv s="0">
    <v>536870912</v>
    <v>Ogun State</v>
    <v>89c68e8c-3fbe-ea3a-5b78-bbe7a4b8a425</v>
    <v>en-US</v>
    <v>Map</v>
  </rv>
  <rv s="0">
    <v>536870912</v>
    <v>Ondo State</v>
    <v>74a24d20-a917-b2f1-c213-f1e7d4e97b6b</v>
    <v>en-US</v>
    <v>Map</v>
  </rv>
  <rv s="0">
    <v>536870912</v>
    <v>Osun State</v>
    <v>2c145d0d-29b4-3b0c-65ca-7da5ed30592a</v>
    <v>en-US</v>
    <v>Map</v>
  </rv>
  <rv s="0">
    <v>536870912</v>
    <v>Oyo State</v>
    <v>712d990a-9716-897a-2f3f-75a7abe71338</v>
    <v>en-US</v>
    <v>Map</v>
  </rv>
  <rv s="0">
    <v>536870912</v>
    <v>Plateau State</v>
    <v>1553fa7c-b7d1-d2b8-d1fa-0d027642e02e</v>
    <v>en-US</v>
    <v>Map</v>
  </rv>
  <rv s="0">
    <v>536870912</v>
    <v>Rivers State</v>
    <v>89671e89-503e-c579-0555-aa21f65a113c</v>
    <v>en-US</v>
    <v>Map</v>
  </rv>
  <rv s="0">
    <v>536870912</v>
    <v>Sokoto State</v>
    <v>8cef5263-b25e-1f7a-dcc4-b85f5a2d81f4</v>
    <v>en-US</v>
    <v>Map</v>
  </rv>
  <rv s="0">
    <v>536870912</v>
    <v>Taraba State</v>
    <v>ab8e951e-d2de-b17d-556a-131a8a77c6e8</v>
    <v>en-US</v>
    <v>Map</v>
  </rv>
  <rv s="0">
    <v>536870912</v>
    <v>Yobe State</v>
    <v>2daeda9e-391e-81ce-fbc9-6f5a21e532eb</v>
    <v>en-US</v>
    <v>Map</v>
  </rv>
  <rv s="0">
    <v>536870912</v>
    <v>Zamfara State</v>
    <v>67d27c6a-27da-4f16-656d-b93176fee807</v>
    <v>en-US</v>
    <v>Map</v>
  </rv>
  <rv s="0">
    <v>536870912</v>
    <v>Federal Capital Territory</v>
    <v>58b26f4f-fe98-5f41-4126-771b8d675bec</v>
    <v>en-US</v>
    <v>Map</v>
  </rv>
  <rv s="3">
    <v>252</v>
  </rv>
  <rv s="1">
    <fb>1.4825336684568799E-2</fb>
    <v>23</v>
  </rv>
  <rv s="3">
    <v>253</v>
  </rv>
  <rv s="1">
    <fb>8.0959997177124002E-2</fb>
    <v>31</v>
  </rv>
  <rv s="1">
    <fb>102806948</fb>
    <v>24</v>
  </rv>
  <rv s="7">
    <v>#VALUE!</v>
    <v>en-US</v>
    <v>f8afbbd6-9c3e-02be-7cb2-eac695e2da02</v>
    <v>536870912</v>
    <v>1</v>
    <v>479</v>
    <v>49</v>
    <v>Nigeria</v>
    <v>19</v>
    <v>20</v>
    <v>Map</v>
    <v>21</v>
    <v>480</v>
    <v>NG</v>
    <v>4478</v>
    <v>4479</v>
    <v>4480</v>
    <v>4481</v>
    <v>4482</v>
    <v>4483</v>
    <v>4484</v>
    <v>4485</v>
    <v>4486</v>
    <v>NGN</v>
    <v>Nigeria, officially the Federal Republic of Nigeria, is a country in West Africa. It is situated between the Sahel to the north and the Gulf of Guinea in the Atlantic Ocean to the south. It covers an area of 923,769 square kilometres. With a ...</v>
    <v>4487</v>
    <v>4488</v>
    <v>4489</v>
    <v>4490</v>
    <v>4491</v>
    <v>4492</v>
    <v>4493</v>
    <v>4494</v>
    <v>4495</v>
    <v>4496</v>
    <v>4497</v>
    <v>4502</v>
    <v>4503</v>
    <v>4504</v>
    <v>4505</v>
    <v>4506</v>
    <v>4507</v>
    <v>Nigeria</v>
    <v>Nigeria, We Hail Thee</v>
    <v>997</v>
    <v>Federal Republic of Nigeria</v>
    <v>4508</v>
    <v>4509</v>
    <v>4510</v>
    <v>1350</v>
    <v>4511</v>
    <v>4512</v>
    <v>4268</v>
    <v>4269</v>
    <v>3738</v>
    <v>4513</v>
    <v>4514</v>
    <v>4552</v>
    <v>4553</v>
    <v>4554</v>
    <v>2715</v>
    <v>4555</v>
    <v>Nigeria</v>
    <v>4556</v>
    <v>mdp/vdpid/175</v>
  </rv>
  <rv s="0">
    <v>536870912</v>
    <v>Russia</v>
    <v>ed4fce79-8ad4-352b-205b-e4db36c49bbe</v>
    <v>en-US</v>
    <v>Map</v>
  </rv>
  <rv s="1">
    <fb>0.13294470341402198</fb>
    <v>23</v>
  </rv>
  <rv s="1">
    <fb>17075400</fb>
    <v>24</v>
  </rv>
  <rv s="1">
    <fb>1454000</fb>
    <v>24</v>
  </rv>
  <rv s="1">
    <fb>11.5</fb>
    <v>25</v>
  </rv>
  <rv s="1">
    <fb>7</fb>
    <v>26</v>
  </rv>
  <rv s="0">
    <v>536870912</v>
    <v>Moscow</v>
    <v>6bb559e5-6af9-adf8-d8bc-7f999aba8a3a</v>
    <v>en-US</v>
    <v>Map</v>
  </rv>
  <rv s="1">
    <fb>1732026.7760000001</fb>
    <v>24</v>
  </rv>
  <rv s="1">
    <fb>180.74643865422601</fb>
    <v>27</v>
  </rv>
  <rv s="1">
    <fb>4.4703597689969995E-2</fb>
    <v>23</v>
  </rv>
  <rv s="1">
    <fb>6602.6575252928196</fb>
    <v>24</v>
  </rv>
  <rv s="1">
    <fb>1.57</fb>
    <v>25</v>
  </rv>
  <rv s="1">
    <fb>0.49758561923004796</fb>
    <v>23</v>
  </rv>
  <rv s="1">
    <fb>92.142875817828696</fb>
    <v>28</v>
  </rv>
  <rv s="1">
    <fb>0.59</fb>
    <v>29</v>
  </rv>
  <rv s="1">
    <fb>1699876578871.3501</fb>
    <v>30</v>
  </rv>
  <rv s="1">
    <fb>1.0258246</fb>
    <v>23</v>
  </rv>
  <rv s="1">
    <fb>0.81909310000000002</fb>
    <v>23</v>
  </rv>
  <rv s="2">
    <v>75</v>
    <v>21</v>
    <v>482</v>
    <v>7</v>
    <v>0</v>
    <v>Image of Russia</v>
  </rv>
  <rv s="0">
    <v>805306368</v>
    <v>Vladimir Putin (President)</v>
    <v>60d41b9e-06ae-967b-bcc5-97ad4a13d29c</v>
    <v>en-US</v>
    <v>Generic</v>
  </rv>
  <rv s="0">
    <v>805306368</v>
    <v>Mikhail Mishustin (Prime minister)</v>
    <v>8176b935-a6dc-cfbe-2565-cfb891845a4a</v>
    <v>en-US</v>
    <v>Generic</v>
  </rv>
  <rv s="3">
    <v>254</v>
  </rv>
  <rv s="4">
    <v>https://www.bing.com/search?q=russia&amp;form=skydnc</v>
    <v>Learn more on Bing</v>
  </rv>
  <rv s="1">
    <fb>72.657317073170702</fb>
    <v>28</v>
  </rv>
  <rv s="1">
    <fb>576116340000</fb>
    <v>30</v>
  </rv>
  <rv s="1">
    <fb>0.53</fb>
    <v>29</v>
  </rv>
  <rv s="3">
    <v>255</v>
  </rv>
  <rv s="1">
    <fb>0.36436404289999996</fb>
    <v>23</v>
  </rv>
  <rv s="1">
    <fb>4.0138999999999996</fb>
    <v>25</v>
  </rv>
  <rv s="1">
    <fb>143555736</fb>
    <v>24</v>
  </rv>
  <rv s="1">
    <fb>0.45100000000000001</fb>
    <v>23</v>
  </rv>
  <rv s="1">
    <fb>0.11199999999999999</fb>
    <v>23</v>
  </rv>
  <rv s="1">
    <fb>0.152</fb>
    <v>23</v>
  </rv>
  <rv s="1">
    <fb>0.61800998687744102</fb>
    <v>23</v>
  </rv>
  <rv s="0">
    <v>536870912</v>
    <v>Adygea</v>
    <v>22b5ba45-672e-34b8-e6f1-db4a112d6473</v>
    <v>en-US</v>
    <v>Map</v>
  </rv>
  <rv s="0">
    <v>536870912</v>
    <v>Altai Republic</v>
    <v>bc671e26-2d75-8823-293a-5af58859f724</v>
    <v>en-US</v>
    <v>Map</v>
  </rv>
  <rv s="0">
    <v>536870912</v>
    <v>Bashkortostan</v>
    <v>fc6eab09-3383-820f-1442-4f6dde32cbf9</v>
    <v>en-US</v>
    <v>Map</v>
  </rv>
  <rv s="0">
    <v>536870912</v>
    <v>Buryatia</v>
    <v>559aae54-84df-2df7-b208-d0e2975a541f</v>
    <v>en-US</v>
    <v>Map</v>
  </rv>
  <rv s="0">
    <v>536870912</v>
    <v>Dagestan</v>
    <v>7be0631e-08a6-71a2-bd8f-1be3fab541d4</v>
    <v>en-US</v>
    <v>Map</v>
  </rv>
  <rv s="0">
    <v>536870912</v>
    <v>Ingushetia</v>
    <v>d71ef53a-a58c-2149-fc5b-7f305c67d703</v>
    <v>en-US</v>
    <v>Map</v>
  </rv>
  <rv s="0">
    <v>536870912</v>
    <v>Kabardino-Balkaria</v>
    <v>3c3eefab-1013-5556-2903-4a792d0de818</v>
    <v>en-US</v>
    <v>Map</v>
  </rv>
  <rv s="0">
    <v>536870912</v>
    <v>Kalmykia</v>
    <v>aa5d46bb-1a45-ccab-629e-32a57e11433b</v>
    <v>en-US</v>
    <v>Map</v>
  </rv>
  <rv s="0">
    <v>536870912</v>
    <v>Karachay-Cherkessia</v>
    <v>427be6f6-6a91-8144-0b4b-023b249fb86c</v>
    <v>en-US</v>
    <v>Map</v>
  </rv>
  <rv s="0">
    <v>536870912</v>
    <v>Komi Republic</v>
    <v>7ef61531-763c-4148-8cc5-3804e7ea0b0f</v>
    <v>en-US</v>
    <v>Map</v>
  </rv>
  <rv s="0">
    <v>536870912</v>
    <v>Stavropol Krai</v>
    <v>cea31d3e-370c-d7b9-8aa9-739d9a55a85a</v>
    <v>en-US</v>
    <v>Map</v>
  </rv>
  <rv s="0">
    <v>536870912</v>
    <v>Mari El</v>
    <v>b89c03bf-1661-bc0b-45ea-52497ba4afaf</v>
    <v>en-US</v>
    <v>Map</v>
  </rv>
  <rv s="0">
    <v>536870912</v>
    <v>Mordovia</v>
    <v>f239c732-02c7-4a65-ceef-e3e0f395c4ad</v>
    <v>en-US</v>
    <v>Map</v>
  </rv>
  <rv s="0">
    <v>536870912</v>
    <v>Sakha Republic</v>
    <v>ea625ee4-93bc-476d-b81d-2daeb4e75cc9</v>
    <v>en-US</v>
    <v>Map</v>
  </rv>
  <rv s="0">
    <v>536870912</v>
    <v>North Ossetia–Alania</v>
    <v>d769211e-6a13-19e2-34f9-58681d88ee0e</v>
    <v>en-US</v>
    <v>Map</v>
  </rv>
  <rv s="0">
    <v>536870912</v>
    <v>Tatarstan</v>
    <v>7e36bead-7c24-03eb-3164-2a047e5b7eb1</v>
    <v>en-US</v>
    <v>Map</v>
  </rv>
  <rv s="0">
    <v>536870912</v>
    <v>Tuva</v>
    <v>ab07bfe8-07ff-28f8-5b60-d4cd5e7f48f8</v>
    <v>en-US</v>
    <v>Map</v>
  </rv>
  <rv s="0">
    <v>536870912</v>
    <v>Udmurtia</v>
    <v>9650b146-7f52-f62d-cc53-c0f71081c647</v>
    <v>en-US</v>
    <v>Map</v>
  </rv>
  <rv s="0">
    <v>536870912</v>
    <v>Khakassia</v>
    <v>f1e1928b-1461-ec9b-f1f0-d161dfb0ded0</v>
    <v>en-US</v>
    <v>Map</v>
  </rv>
  <rv s="0">
    <v>536870912</v>
    <v>Chechnya</v>
    <v>380a5b31-8fbf-1061-698e-34d4218fc514</v>
    <v>en-US</v>
    <v>Map</v>
  </rv>
  <rv s="0">
    <v>536870912</v>
    <v>Chuvashia</v>
    <v>52dde999-303c-705c-0053-8cd4a44ea3bc</v>
    <v>en-US</v>
    <v>Map</v>
  </rv>
  <rv s="0">
    <v>536870912</v>
    <v>Altai Krai</v>
    <v>5e9c8636-bfc7-6ace-eac3-4751db61d1cd</v>
    <v>en-US</v>
    <v>Map</v>
  </rv>
  <rv s="0">
    <v>536870912</v>
    <v>Krasnodar Krai</v>
    <v>9a429c3b-d4ba-835f-1b73-b43e11683d61</v>
    <v>en-US</v>
    <v>Map</v>
  </rv>
  <rv s="0">
    <v>536870912</v>
    <v>Krasnoyarsk Krai</v>
    <v>1266f13e-65bc-fc05-ccd0-3c7a17af0597</v>
    <v>en-US</v>
    <v>Map</v>
  </rv>
  <rv s="0">
    <v>536870912</v>
    <v>Primorsky Krai</v>
    <v>c162694d-0600-3d2a-14ab-bd32888d7c8d</v>
    <v>en-US</v>
    <v>Map</v>
  </rv>
  <rv s="0">
    <v>536870912</v>
    <v>Khabarovsk Krai</v>
    <v>02068939-5788-e619-fddd-7743d37b74b3</v>
    <v>en-US</v>
    <v>Map</v>
  </rv>
  <rv s="0">
    <v>536870912</v>
    <v>Amur Oblast</v>
    <v>706fd605-8507-bdd1-46b4-ee14136bf6f2</v>
    <v>en-US</v>
    <v>Map</v>
  </rv>
  <rv s="0">
    <v>536870912</v>
    <v>Astrakhan Oblast</v>
    <v>06c7a94b-2d3b-41f7-ad05-8d46bb820ade</v>
    <v>en-US</v>
    <v>Map</v>
  </rv>
  <rv s="0">
    <v>536870912</v>
    <v>Arkhangelsk Oblast</v>
    <v>a26f0229-f4b7-1b73-1448-9522bf6b8a00</v>
    <v>en-US</v>
    <v>Map</v>
  </rv>
  <rv s="0">
    <v>536870912</v>
    <v>Belgorod Oblast</v>
    <v>c8940f0f-9335-1cda-1a75-5dd0ab1960ff</v>
    <v>en-US</v>
    <v>Map</v>
  </rv>
  <rv s="0">
    <v>536870912</v>
    <v>Bryansk Oblast</v>
    <v>0ea1957d-9d7f-b8a7-f59b-31b5d6b1bd4a</v>
    <v>en-US</v>
    <v>Map</v>
  </rv>
  <rv s="0">
    <v>536870912</v>
    <v>Vladimir Oblast</v>
    <v>2d317c56-15fe-4a06-56e0-02319a666d05</v>
    <v>en-US</v>
    <v>Map</v>
  </rv>
  <rv s="0">
    <v>536870912</v>
    <v>Volgograd Oblast</v>
    <v>8b9d97f0-f2de-ac3e-5891-976a9a8b1e60</v>
    <v>en-US</v>
    <v>Map</v>
  </rv>
  <rv s="0">
    <v>536870912</v>
    <v>Vologda Oblast</v>
    <v>e52cd8ce-a2fe-316d-8b57-f4e3b77333a5</v>
    <v>en-US</v>
    <v>Map</v>
  </rv>
  <rv s="0">
    <v>536870912</v>
    <v>Voronezh Oblast</v>
    <v>9b7449fa-9d99-9753-8580-fc09a3e938a1</v>
    <v>en-US</v>
    <v>Map</v>
  </rv>
  <rv s="0">
    <v>536870912</v>
    <v>Ivanovo Oblast</v>
    <v>fdcd3a68-b12f-1397-beb5-b43095d4606b</v>
    <v>en-US</v>
    <v>Map</v>
  </rv>
  <rv s="0">
    <v>536870912</v>
    <v>Irkutsk Oblast</v>
    <v>d1d27863-f692-cd79-ec4a-a224cb9b6b50</v>
    <v>en-US</v>
    <v>Map</v>
  </rv>
  <rv s="0">
    <v>536870912</v>
    <v>Kaliningrad Oblast</v>
    <v>7898a7d2-2c53-4ac9-fd66-da04a64ed92e</v>
    <v>en-US</v>
    <v>Map</v>
  </rv>
  <rv s="0">
    <v>536870912</v>
    <v>Kaluga Oblast</v>
    <v>97df7123-82c1-1ae8-dc29-631fa213b57f</v>
    <v>en-US</v>
    <v>Map</v>
  </rv>
  <rv s="0">
    <v>536870912</v>
    <v>Kamchatka Krai</v>
    <v>aa601ace-14aa-0457-d7e0-cc6046c92351</v>
    <v>en-US</v>
    <v>Map</v>
  </rv>
  <rv s="0">
    <v>536870912</v>
    <v>Kemerovo Oblast</v>
    <v>1e6a003a-be48-9fa5-55bd-e117a8409e45</v>
    <v>en-US</v>
    <v>Map</v>
  </rv>
  <rv s="0">
    <v>536870912</v>
    <v>Kirov Oblast</v>
    <v>d59795b1-20b4-27f8-b756-5227d25439ae</v>
    <v>en-US</v>
    <v>Map</v>
  </rv>
  <rv s="0">
    <v>536870912</v>
    <v>Kostroma Oblast</v>
    <v>48255075-9db6-a984-2d1d-fcf0441e427b</v>
    <v>en-US</v>
    <v>Map</v>
  </rv>
  <rv s="0">
    <v>536870912</v>
    <v>Kurgan Oblast</v>
    <v>903834e8-fe8c-1307-487f-0fb6d8993461</v>
    <v>en-US</v>
    <v>Map</v>
  </rv>
  <rv s="0">
    <v>536870912</v>
    <v>Kursk Oblast</v>
    <v>567e1124-acb2-49af-175b-c71b4a0ba198</v>
    <v>en-US</v>
    <v>Map</v>
  </rv>
  <rv s="0">
    <v>536870912</v>
    <v>Leningrad Oblast</v>
    <v>5c4a620f-878c-b7a4-a401-7f5115731d25</v>
    <v>en-US</v>
    <v>Map</v>
  </rv>
  <rv s="0">
    <v>536870912</v>
    <v>Lipetsk Oblast</v>
    <v>f35c04f7-4cb7-0802-ca04-755f7af52074</v>
    <v>en-US</v>
    <v>Map</v>
  </rv>
  <rv s="0">
    <v>536870912</v>
    <v>Magadan Oblast</v>
    <v>41a617f0-e934-53ad-bb6c-2cac390b18ba</v>
    <v>en-US</v>
    <v>Map</v>
  </rv>
  <rv s="0">
    <v>536870912</v>
    <v>Moscow Oblast</v>
    <v>dd63de90-3429-69f1-11c7-7129ec818a44</v>
    <v>en-US</v>
    <v>Map</v>
  </rv>
  <rv s="0">
    <v>536870912</v>
    <v>Murmansk Oblast</v>
    <v>07a783e3-274d-ec11-cee4-83081096a87f</v>
    <v>en-US</v>
    <v>Map</v>
  </rv>
  <rv s="0">
    <v>536870912</v>
    <v>Nizhny Novgorod Oblast</v>
    <v>691cbf3e-b13a-27a2-730d-d3a89a54588c</v>
    <v>en-US</v>
    <v>Map</v>
  </rv>
  <rv s="0">
    <v>536870912</v>
    <v>Novgorod Oblast</v>
    <v>5c6f11f1-917e-4dd9-5f0f-bca854810e3e</v>
    <v>en-US</v>
    <v>Map</v>
  </rv>
  <rv s="0">
    <v>536870912</v>
    <v>Novosibirsk Oblast</v>
    <v>e05e3666-c6d4-b98c-cf0b-3f8fbdcca509</v>
    <v>en-US</v>
    <v>Map</v>
  </rv>
  <rv s="0">
    <v>536870912</v>
    <v>Omsk Oblast</v>
    <v>ca626861-e115-9a15-2bb4-9047d7b785cd</v>
    <v>en-US</v>
    <v>Map</v>
  </rv>
  <rv s="0">
    <v>536870912</v>
    <v>Orenburg Oblast</v>
    <v>e416ef3d-74dd-73c7-82c5-e10e02791bfb</v>
    <v>en-US</v>
    <v>Map</v>
  </rv>
  <rv s="0">
    <v>536870912</v>
    <v>Oryol Oblast</v>
    <v>30918ef9-6129-11eb-d922-92a0eda65b46</v>
    <v>en-US</v>
    <v>Map</v>
  </rv>
  <rv s="0">
    <v>536870912</v>
    <v>Penza Oblast</v>
    <v>6037735b-86a2-89e3-37b1-b7b82ed427b8</v>
    <v>en-US</v>
    <v>Map</v>
  </rv>
  <rv s="0">
    <v>536870912</v>
    <v>Perm Krai</v>
    <v>e3254562-12b4-8af6-5efc-c33e6b4cc2fd</v>
    <v>en-US</v>
    <v>Map</v>
  </rv>
  <rv s="0">
    <v>536870912</v>
    <v>Pskov Oblast</v>
    <v>c4c338de-2857-ea26-c274-85903024dee2</v>
    <v>en-US</v>
    <v>Map</v>
  </rv>
  <rv s="0">
    <v>536870912</v>
    <v>Rostov Oblast</v>
    <v>05c23ef3-37da-92dc-0d82-db4e339caaa8</v>
    <v>en-US</v>
    <v>Map</v>
  </rv>
  <rv s="0">
    <v>536870912</v>
    <v>Ryazan Oblast</v>
    <v>6c69b62c-3503-7ba4-5d89-faeb0fc23ab3</v>
    <v>en-US</v>
    <v>Map</v>
  </rv>
  <rv s="0">
    <v>536870912</v>
    <v>Samara Oblast</v>
    <v>13d9bea7-a7c1-1b2c-7fb1-e678ddcd7a71</v>
    <v>en-US</v>
    <v>Map</v>
  </rv>
  <rv s="0">
    <v>536870912</v>
    <v>Saratov Oblast</v>
    <v>a391453d-4362-449f-bbe1-00b8176ec2f8</v>
    <v>en-US</v>
    <v>Map</v>
  </rv>
  <rv s="0">
    <v>536870912</v>
    <v>Sakhalin Oblast</v>
    <v>a0ca8508-79a7-09d7-1e4f-84e80916d921</v>
    <v>en-US</v>
    <v>Map</v>
  </rv>
  <rv s="0">
    <v>536870912</v>
    <v>Sverdlovsk Oblast</v>
    <v>32643100-03ea-0c14-f58e-a7d70c8c1468</v>
    <v>en-US</v>
    <v>Map</v>
  </rv>
  <rv s="0">
    <v>536870912</v>
    <v>Smolensk Oblast</v>
    <v>d2bbaf83-1065-8b46-d8df-55a0e9dd6b3a</v>
    <v>en-US</v>
    <v>Map</v>
  </rv>
  <rv s="0">
    <v>536870912</v>
    <v>Tambov Oblast</v>
    <v>c8c484f3-ed59-31b5-c134-bc324e7837a7</v>
    <v>en-US</v>
    <v>Map</v>
  </rv>
  <rv s="0">
    <v>536870912</v>
    <v>Tver Oblast</v>
    <v>43dbfe25-b444-4ee4-6a06-4a0c84faf831</v>
    <v>en-US</v>
    <v>Map</v>
  </rv>
  <rv s="0">
    <v>536870912</v>
    <v>Tomsk Oblast</v>
    <v>4833e982-a51c-b27a-99ba-c7aa39fdbfc5</v>
    <v>en-US</v>
    <v>Map</v>
  </rv>
  <rv s="0">
    <v>536870912</v>
    <v>Tula Oblast</v>
    <v>06958213-9024-c72f-be1d-870a43124549</v>
    <v>en-US</v>
    <v>Map</v>
  </rv>
  <rv s="0">
    <v>536870912</v>
    <v>Tyumen Oblast</v>
    <v>f7074e1e-5809-6c44-a836-391d78cc63b0</v>
    <v>en-US</v>
    <v>Map</v>
  </rv>
  <rv s="0">
    <v>536870912</v>
    <v>Ulyanovsk Oblast</v>
    <v>285ad0e8-dfc5-6c4f-f919-783c565347c2</v>
    <v>en-US</v>
    <v>Map</v>
  </rv>
  <rv s="0">
    <v>536870912</v>
    <v>Chelyabinsk Oblast</v>
    <v>e8506c94-c78a-be96-22a5-f42d90ce4d85</v>
    <v>en-US</v>
    <v>Map</v>
  </rv>
  <rv s="0">
    <v>536870912</v>
    <v>Zabaykalsky Krai</v>
    <v>4eec5a15-6252-a5ba-a675-32f7c3941986</v>
    <v>en-US</v>
    <v>Map</v>
  </rv>
  <rv s="0">
    <v>536870912</v>
    <v>Yaroslavl Oblast</v>
    <v>78a787d0-5bd7-369e-abec-20334f55f284</v>
    <v>en-US</v>
    <v>Map</v>
  </rv>
  <rv s="0">
    <v>536870912</v>
    <v>Saint Petersburg</v>
    <v>e3ed1086-8cd2-4813-dfa1-22d6666852c7</v>
    <v>en-US</v>
    <v>Map</v>
  </rv>
  <rv s="0">
    <v>536870912</v>
    <v>Sevastopol</v>
    <v>1d4e43aa-65a2-a88a-3324-a9ac6e098708</v>
    <v>en-US</v>
    <v>Map</v>
  </rv>
  <rv s="0">
    <v>536870912</v>
    <v>Jewish Autonomous Oblast</v>
    <v>f238d267-34ac-88dc-5e18-ecd8a1d9f1bd</v>
    <v>en-US</v>
    <v>Map</v>
  </rv>
  <rv s="0">
    <v>536870912</v>
    <v>Nenets Autonomous Okrug</v>
    <v>0bfd44fb-94fd-9862-0994-343325ef0e56</v>
    <v>en-US</v>
    <v>Map</v>
  </rv>
  <rv s="0">
    <v>536870912</v>
    <v>Khanty-Mansi Autonomous Okrug</v>
    <v>c54c2f51-aac8-6ea4-fc82-3027ba8cc45b</v>
    <v>en-US</v>
    <v>Map</v>
  </rv>
  <rv s="0">
    <v>536870912</v>
    <v>Chukotka Autonomous Okrug</v>
    <v>32d0b1a4-54c8-f9af-b97c-f05f93680504</v>
    <v>en-US</v>
    <v>Map</v>
  </rv>
  <rv s="0">
    <v>536870912</v>
    <v>Yamalo-Nenets Autonomous Okrug</v>
    <v>9ad3fb88-2ff4-83f3-32a9-b85ad7f10c6c</v>
    <v>en-US</v>
    <v>Map</v>
  </rv>
  <rv s="3">
    <v>256</v>
  </rv>
  <rv s="1">
    <fb>0.11384595754929799</fb>
    <v>23</v>
  </rv>
  <rv s="3">
    <v>257</v>
  </rv>
  <rv s="1">
    <fb>4.5850000381469698E-2</fb>
    <v>31</v>
  </rv>
  <rv s="1">
    <fb>107683889</fb>
    <v>24</v>
  </rv>
  <rv s="7">
    <v>#VALUE!</v>
    <v>en-US</v>
    <v>ed4fce79-8ad4-352b-205b-e4db36c49bbe</v>
    <v>536870912</v>
    <v>1</v>
    <v>485</v>
    <v>49</v>
    <v>Russia</v>
    <v>19</v>
    <v>20</v>
    <v>Map</v>
    <v>21</v>
    <v>486</v>
    <v>RU</v>
    <v>4559</v>
    <v>4560</v>
    <v>4561</v>
    <v>4562</v>
    <v>4563</v>
    <v>4564</v>
    <v>4565</v>
    <v>4566</v>
    <v>4567</v>
    <v>RUB</v>
    <v>Russia, or the Russian Federation, is a country spanning Eastern Europe and North Asia. It is the largest country in the world by land area, and extends across eleven time zones; sharing land borders with fourteen countries. Russia is the most ...</v>
    <v>4568</v>
    <v>4569</v>
    <v>4570</v>
    <v>4571</v>
    <v>4572</v>
    <v>4573</v>
    <v>4574</v>
    <v>4575</v>
    <v>4576</v>
    <v>1922</v>
    <v>4564</v>
    <v>4579</v>
    <v>4580</v>
    <v>4581</v>
    <v>4582</v>
    <v>2448</v>
    <v>4583</v>
    <v>Russia</v>
    <v>National anthem of Russia</v>
    <v>4584</v>
    <v>Российская Федерация</v>
    <v>4585</v>
    <v>4586</v>
    <v>4587</v>
    <v>646</v>
    <v>4396</v>
    <v>4588</v>
    <v>189</v>
    <v>1459</v>
    <v>4589</v>
    <v>4590</v>
    <v>4591</v>
    <v>4674</v>
    <v>4675</v>
    <v>4676</v>
    <v>2271</v>
    <v>4677</v>
    <v>Russia</v>
    <v>4678</v>
    <v>mdp/vdpid/203</v>
  </rv>
  <rv s="0">
    <v>536870912</v>
    <v>Uzbekistan</v>
    <v>fbaefa3b-5942-368c-9138-b177b90efb38</v>
    <v>en-US</v>
    <v>Map</v>
  </rv>
  <rv s="1">
    <fb>0.62929007992477703</fb>
    <v>23</v>
  </rv>
  <rv s="1">
    <fb>448978</fb>
    <v>24</v>
  </rv>
  <rv s="1">
    <fb>68000</fb>
    <v>24</v>
  </rv>
  <rv s="1">
    <fb>23.3</fb>
    <v>25</v>
  </rv>
  <rv s="1">
    <fb>998</fb>
    <v>26</v>
  </rv>
  <rv s="0">
    <v>536870912</v>
    <v>Tashkent</v>
    <v>9a082910-0210-882c-d498-45343d7316df</v>
    <v>en-US</v>
    <v>Map</v>
  </rv>
  <rv s="1">
    <fb>91810.679000000004</fb>
    <v>24</v>
  </rv>
  <rv s="1">
    <fb>1645.44162925056</fb>
    <v>24</v>
  </rv>
  <rv s="1">
    <fb>2.419</fb>
    <v>25</v>
  </rv>
  <rv s="1">
    <fb>7.5429713899785603E-2</fb>
    <v>23</v>
  </rv>
  <rv s="1">
    <fb>97.738499471809007</fb>
    <v>28</v>
  </rv>
  <rv s="1">
    <fb>57921286440.349503</fb>
    <v>30</v>
  </rv>
  <rv s="1">
    <fb>1.0423298000000001</fb>
    <v>23</v>
  </rv>
  <rv s="1">
    <fb>0.10076349999999999</fb>
    <v>23</v>
  </rv>
  <rv s="2">
    <v>76</v>
    <v>21</v>
    <v>488</v>
    <v>7</v>
    <v>0</v>
    <v>Image of Uzbekistan</v>
  </rv>
  <rv s="1">
    <fb>19.100000000000001</fb>
    <v>28</v>
  </rv>
  <rv s="0">
    <v>805306368</v>
    <v>Shavkat Mirziyoyev (President)</v>
    <v>c5895c46-c1eb-feb7-57fb-304e2233b324</v>
    <v>en-US</v>
    <v>Generic</v>
  </rv>
  <rv s="0">
    <v>805306368</v>
    <v>Abdulla Aripov (Prime minister)</v>
    <v>7f535ca8-4a0d-d432-d298-301940dec034</v>
    <v>en-US</v>
    <v>Generic</v>
  </rv>
  <rv s="3">
    <v>258</v>
  </rv>
  <rv s="4">
    <v>https://www.bing.com/search?q=uzbekistan&amp;form=skydnc</v>
    <v>Learn more on Bing</v>
  </rv>
  <rv s="1">
    <fb>71.572999999999993</fb>
    <v>28</v>
  </rv>
  <rv s="3">
    <v>259</v>
  </rv>
  <rv s="1">
    <fb>0.42732442009999999</fb>
    <v>23</v>
  </rv>
  <rv s="1">
    <fb>2.3685</fb>
    <v>25</v>
  </rv>
  <rv s="1">
    <fb>35648100</fb>
    <v>24</v>
  </rv>
  <rv s="1">
    <fb>0.434</fb>
    <v>23</v>
  </rv>
  <rv s="1">
    <fb>0.158</fb>
    <v>23</v>
  </rv>
  <rv s="1">
    <fb>0.65059997558593807</fb>
    <v>23</v>
  </rv>
  <rv s="0">
    <v>536870912</v>
    <v>Karakalpakstan</v>
    <v>74032845-b5fe-a4aa-b67a-8c6da7831a09</v>
    <v>en-US</v>
    <v>Map</v>
  </rv>
  <rv s="0">
    <v>536870912</v>
    <v>Andijan Region</v>
    <v>0662f365-28c1-fd4d-9a45-18c6d874b47e</v>
    <v>en-US</v>
    <v>Map</v>
  </rv>
  <rv s="0">
    <v>536870912</v>
    <v>Bukhara Region</v>
    <v>60d752ad-a68b-3f13-2d20-39bc59fb4576</v>
    <v>en-US</v>
    <v>Map</v>
  </rv>
  <rv s="0">
    <v>536870912</v>
    <v>Fergana Region</v>
    <v>0de78b83-1d6e-1a10-7ac4-27ab5d66aeab</v>
    <v>en-US</v>
    <v>Map</v>
  </rv>
  <rv s="0">
    <v>536870912</v>
    <v>Jizzakh Region</v>
    <v>e37d88f2-caf4-58e7-6a43-846282d60e03</v>
    <v>en-US</v>
    <v>Map</v>
  </rv>
  <rv s="0">
    <v>536870912</v>
    <v>Namangan Region</v>
    <v>1b1e8b72-a5b9-d4f2-81a6-958b035e5f9a</v>
    <v>en-US</v>
    <v>Map</v>
  </rv>
  <rv s="0">
    <v>536870912</v>
    <v>Navoiy Region</v>
    <v>025059a8-cfea-d967-a8a8-5adf17313efe</v>
    <v>en-US</v>
    <v>Map</v>
  </rv>
  <rv s="0">
    <v>536870912</v>
    <v>Qashqadaryo Region</v>
    <v>cee568ae-ba49-3c1d-e6c6-fcbc96807e20</v>
    <v>en-US</v>
    <v>Map</v>
  </rv>
  <rv s="0">
    <v>536870912</v>
    <v>Samarkand Region</v>
    <v>55d0a29b-c35d-5a5b-dc3c-6e8c07ed6993</v>
    <v>en-US</v>
    <v>Map</v>
  </rv>
  <rv s="0">
    <v>536870912</v>
    <v>Sirdaryo Region</v>
    <v>da57c295-298d-d098-7553-ef3bd9c4d156</v>
    <v>en-US</v>
    <v>Map</v>
  </rv>
  <rv s="0">
    <v>536870912</v>
    <v>Surxondaryo Region</v>
    <v>de4d3b5b-9633-41e7-8b54-e0053a803788</v>
    <v>en-US</v>
    <v>Map</v>
  </rv>
  <rv s="0">
    <v>536870912</v>
    <v>Tashkent Region</v>
    <v>6019235b-571e-e048-fc80-195cec8e6cc7</v>
    <v>en-US</v>
    <v>Map</v>
  </rv>
  <rv s="0">
    <v>536870912</v>
    <v>Khorazm Region</v>
    <v>1a369522-72bb-2b2b-412f-fccf0c7578c3</v>
    <v>en-US</v>
    <v>Map</v>
  </rv>
  <rv s="3">
    <v>260</v>
  </rv>
  <rv s="1">
    <fb>0.14755695573088201</fb>
    <v>23</v>
  </rv>
  <rv s="3">
    <v>261</v>
  </rv>
  <rv s="1">
    <fb>0.316</fb>
    <v>23</v>
  </rv>
  <rv s="1">
    <fb>5.9169998168945304E-2</fb>
    <v>31</v>
  </rv>
  <rv s="1">
    <fb>16935729</fb>
    <v>24</v>
  </rv>
  <rv s="23">
    <v>#VALUE!</v>
    <v>en-US</v>
    <v>fbaefa3b-5942-368c-9138-b177b90efb38</v>
    <v>536870912</v>
    <v>1</v>
    <v>491</v>
    <v>492</v>
    <v>Uzbekistan</v>
    <v>19</v>
    <v>20</v>
    <v>Map</v>
    <v>21</v>
    <v>493</v>
    <v>UZ</v>
    <v>4681</v>
    <v>4682</v>
    <v>4683</v>
    <v>4684</v>
    <v>4685</v>
    <v>4686</v>
    <v>4687</v>
    <v>UZS</v>
    <v>Uzbekistan, officially the Republic of Uzbekistan, is a doubly landlocked country located in Central Asia. It is surrounded by five countries: Kazakhstan to the north, Kyrgyzstan to the northeast, Tajikistan to the southeast, Afghanistan to the ...</v>
    <v>4688</v>
    <v>4689</v>
    <v>4690</v>
    <v>4691</v>
    <v>3720</v>
    <v>4692</v>
    <v>4693</v>
    <v>4694</v>
    <v>4695</v>
    <v>4696</v>
    <v>4686</v>
    <v>4699</v>
    <v>4700</v>
    <v>4701</v>
    <v>1158</v>
    <v>2437</v>
    <v>Uzbekistan</v>
    <v>State Anthem of Uzbekistan</v>
    <v>4702</v>
    <v>O‘zbekiston Respublikasi</v>
    <v>4703</v>
    <v>4704</v>
    <v>4705</v>
    <v>646</v>
    <v>3180</v>
    <v>4706</v>
    <v>189</v>
    <v>1104</v>
    <v>650</v>
    <v>4707</v>
    <v>4708</v>
    <v>4722</v>
    <v>4723</v>
    <v>4724</v>
    <v>4725</v>
    <v>4726</v>
    <v>Uzbekistan</v>
    <v>4727</v>
    <v>mdp/vdpid/247</v>
  </rv>
  <rv s="0">
    <v>536870912</v>
    <v>Albania</v>
    <v>bb9fa97a-a48f-634d-5eeb-22dfd5d6fe3f</v>
    <v>en-US</v>
    <v>Map</v>
  </rv>
  <rv s="1">
    <fb>0.43127735444229204</fb>
    <v>23</v>
  </rv>
  <rv s="1">
    <fb>28748</fb>
    <v>24</v>
  </rv>
  <rv s="1">
    <fb>11.78</fb>
    <v>25</v>
  </rv>
  <rv s="1">
    <fb>355</fb>
    <v>26</v>
  </rv>
  <rv s="0">
    <v>536870912</v>
    <v>Tirana</v>
    <v>dfc7b09c-d0b8-1a92-df3b-f227d63e29b3</v>
    <v>en-US</v>
    <v>Map</v>
  </rv>
  <rv s="1">
    <fb>4536.0789999999997</fb>
    <v>24</v>
  </rv>
  <rv s="1">
    <fb>119.04925838438101</fb>
    <v>27</v>
  </rv>
  <rv s="1">
    <fb>1.41109078954244E-2</fb>
    <v>23</v>
  </rv>
  <rv s="1">
    <fb>2309.3665025558098</fb>
    <v>24</v>
  </rv>
  <rv s="1">
    <fb>1.617</fb>
    <v>25</v>
  </rv>
  <rv s="1">
    <fb>0.28121897008297198</fb>
    <v>23</v>
  </rv>
  <rv s="1">
    <fb>61.421801394263802</fb>
    <v>28</v>
  </rv>
  <rv s="1">
    <fb>15278077446.8643</fb>
    <v>30</v>
  </rv>
  <rv s="1">
    <fb>1.0699342000000001</fb>
    <v>23</v>
  </rv>
  <rv s="1">
    <fb>0.54961329999999997</fb>
    <v>23</v>
  </rv>
  <rv s="2">
    <v>77</v>
    <v>21</v>
    <v>495</v>
    <v>7</v>
    <v>0</v>
    <v>Image of Albania</v>
  </rv>
  <rv s="0">
    <v>805306368</v>
    <v>Bajram Begaj (President)</v>
    <v>4bd28903-8326-e508-be49-1f6e00ecc414</v>
    <v>en-US</v>
    <v>Generic</v>
  </rv>
  <rv s="0">
    <v>805306368</v>
    <v>Edi Rama (Prime minister)</v>
    <v>a8db445f-2f2e-cde7-88b8-114189a700d1</v>
    <v>en-US</v>
    <v>Generic</v>
  </rv>
  <rv s="3">
    <v>262</v>
  </rv>
  <rv s="4">
    <v>https://www.bing.com/search?q=albania&amp;form=skydnc</v>
    <v>Learn more on Bing</v>
  </rv>
  <rv s="1">
    <fb>78.457999999999998</fb>
    <v>28</v>
  </rv>
  <rv s="1">
    <fb>15</fb>
    <v>28</v>
  </rv>
  <rv s="3">
    <v>263</v>
  </rv>
  <rv s="1">
    <fb>0.56925469890000002</fb>
    <v>23</v>
  </rv>
  <rv s="1">
    <fb>1.1998</fb>
    <v>25</v>
  </rv>
  <rv s="1">
    <fb>2775634</fb>
    <v>24</v>
  </rv>
  <rv s="1">
    <fb>0.248</fb>
    <v>23</v>
  </rv>
  <rv s="1">
    <fb>0.55731998443603503</fb>
    <v>23</v>
  </rv>
  <rv s="0">
    <v>536870912</v>
    <v>Berat County</v>
    <v>01968c2b-daec-a2a7-275b-824389c034c8</v>
    <v>en-US</v>
    <v>Map</v>
  </rv>
  <rv s="0">
    <v>536870912</v>
    <v>Dibër County</v>
    <v>b5c567c6-687f-ae2c-7528-a5c3a901aa2d</v>
    <v>en-US</v>
    <v>Map</v>
  </rv>
  <rv s="0">
    <v>536870912</v>
    <v>Durrës County</v>
    <v>ea9915f6-84d9-48dc-7f0c-8a7ba599e3d3</v>
    <v>en-US</v>
    <v>Map</v>
  </rv>
  <rv s="0">
    <v>536870912</v>
    <v>Elbasan County</v>
    <v>eae5363e-fefe-7ca9-433c-01efa8c0e0d6</v>
    <v>en-US</v>
    <v>Map</v>
  </rv>
  <rv s="0">
    <v>536870912</v>
    <v>Fier County</v>
    <v>f29399f6-60c8-4e8f-dc55-63563bd2bb99</v>
    <v>en-US</v>
    <v>Map</v>
  </rv>
  <rv s="0">
    <v>536870912</v>
    <v>Gjirokastër County</v>
    <v>c45588d3-34a7-8c31-f18c-940f2ceaa8ad</v>
    <v>en-US</v>
    <v>Map</v>
  </rv>
  <rv s="0">
    <v>536870912</v>
    <v>Korçë County</v>
    <v>a9670c9a-9795-237b-b6dd-6396ef1a7aa3</v>
    <v>en-US</v>
    <v>Map</v>
  </rv>
  <rv s="0">
    <v>536870912</v>
    <v>Kukës County</v>
    <v>e806dfc8-9082-7d29-b543-270834c82cb8</v>
    <v>en-US</v>
    <v>Map</v>
  </rv>
  <rv s="0">
    <v>536870912</v>
    <v>Lezhë County</v>
    <v>8c522355-68c8-e81d-b510-02c3418f07e7</v>
    <v>en-US</v>
    <v>Map</v>
  </rv>
  <rv s="0">
    <v>536870912</v>
    <v>Shkodër County</v>
    <v>dc286f1f-429c-7703-de2d-0b1b940d6a49</v>
    <v>en-US</v>
    <v>Map</v>
  </rv>
  <rv s="0">
    <v>536870912</v>
    <v>Tirana County</v>
    <v>94012264-6b46-af1a-8df5-b63a44a11277</v>
    <v>en-US</v>
    <v>Map</v>
  </rv>
  <rv s="0">
    <v>536870912</v>
    <v>Vlorë County</v>
    <v>408be633-7423-80d9-87da-63e68b5da2cd</v>
    <v>en-US</v>
    <v>Map</v>
  </rv>
  <rv s="3">
    <v>264</v>
  </rv>
  <rv s="1">
    <fb>0.18557475395326101</fb>
    <v>23</v>
  </rv>
  <rv s="1">
    <fb>0.12331000328064</fb>
    <v>31</v>
  </rv>
  <rv s="1">
    <fb>1747593</fb>
    <v>24</v>
  </rv>
  <rv s="10">
    <v>#VALUE!</v>
    <v>en-US</v>
    <v>bb9fa97a-a48f-634d-5eeb-22dfd5d6fe3f</v>
    <v>536870912</v>
    <v>1</v>
    <v>498</v>
    <v>182</v>
    <v>Albania</v>
    <v>19</v>
    <v>20</v>
    <v>Map</v>
    <v>21</v>
    <v>499</v>
    <v>AL</v>
    <v>4730</v>
    <v>4731</v>
    <v>1573</v>
    <v>4732</v>
    <v>4733</v>
    <v>4734</v>
    <v>4735</v>
    <v>4736</v>
    <v>4737</v>
    <v>ALL</v>
    <v>Albania, officially the Republic of Albania, is a country in Southeast Europe. It is located in the Balkans, on the Adriatic and Ionian Seas within the Mediterranean Sea, and shares land borders with Montenegro to the northwest, Kosovo to the ...</v>
    <v>4738</v>
    <v>4739</v>
    <v>4740</v>
    <v>4741</v>
    <v>2609</v>
    <v>4742</v>
    <v>4743</v>
    <v>4744</v>
    <v>4745</v>
    <v>2136</v>
    <v>4734</v>
    <v>4748</v>
    <v>4749</v>
    <v>4750</v>
    <v>4751</v>
    <v>2709</v>
    <v>Albania</v>
    <v>Himni i Flamurit</v>
    <v>4752</v>
    <v>Republika e Shqipërisë</v>
    <v>4753</v>
    <v>4754</v>
    <v>4755</v>
    <v>247</v>
    <v>4756</v>
    <v>3696</v>
    <v>313</v>
    <v>975</v>
    <v>650</v>
    <v>1406</v>
    <v>4757</v>
    <v>4770</v>
    <v>4771</v>
    <v>149</v>
    <v>99</v>
    <v>4772</v>
    <v>Albania</v>
    <v>4773</v>
    <v>mdp/vdpid/6</v>
  </rv>
  <rv s="0">
    <v>536870912</v>
    <v>Algeria</v>
    <v>9670a4ec-16dd-f8c8-9fa8-4a541682532b</v>
    <v>en-US</v>
    <v>Map</v>
  </rv>
  <rv s="1">
    <fb>0.17365539151523698</fb>
    <v>23</v>
  </rv>
  <rv s="1">
    <fb>2381741</fb>
    <v>24</v>
  </rv>
  <rv s="1">
    <fb>317000</fb>
    <v>24</v>
  </rv>
  <rv s="1">
    <fb>24.282</fb>
    <v>25</v>
  </rv>
  <rv s="1">
    <fb>213</fb>
    <v>26</v>
  </rv>
  <rv s="0">
    <v>536870912</v>
    <v>Algiers</v>
    <v>4ae67151-d610-04af-dcbe-ab5836a4ec9a</v>
    <v>en-US</v>
    <v>Map</v>
  </rv>
  <rv s="1">
    <fb>150005.96900000001</fb>
    <v>24</v>
  </rv>
  <rv s="1">
    <fb>151.36166776774601</fb>
    <v>27</v>
  </rv>
  <rv s="1">
    <fb>1.95176821052894E-2</fb>
    <v>23</v>
  </rv>
  <rv s="1">
    <fb>1362.87191909646</fb>
    <v>24</v>
  </rv>
  <rv s="1">
    <fb>3.0230000000000001</fb>
    <v>25</v>
  </rv>
  <rv s="1">
    <fb>8.2443926523715402E-3</fb>
    <v>23</v>
  </rv>
  <rv s="1">
    <fb>99.977916720160493</fb>
    <v>28</v>
  </rv>
  <rv s="1">
    <fb>0.28000000000000003</fb>
    <v>29</v>
  </rv>
  <rv s="1">
    <fb>169988236398.12601</fb>
    <v>30</v>
  </rv>
  <rv s="1">
    <fb>1.0988282</fb>
    <v>23</v>
  </rv>
  <rv s="1">
    <fb>0.51365669999999997</fb>
    <v>23</v>
  </rv>
  <rv s="2">
    <v>78</v>
    <v>21</v>
    <v>501</v>
    <v>7</v>
    <v>0</v>
    <v>Image of Algeria</v>
  </rv>
  <rv s="1">
    <fb>20.100000000000001</fb>
    <v>28</v>
  </rv>
  <rv s="0">
    <v>805306368</v>
    <v>Abdelmadjid Tebboune (President)</v>
    <v>436c70fd-cb2e-c836-8892-66d5579a3e0d</v>
    <v>en-US</v>
    <v>Generic</v>
  </rv>
  <rv s="0">
    <v>805306368</v>
    <v>Nadir Larbaoui (Prime minister)</v>
    <v>1787c8b3-1c4c-fb85-6a09-2f5a637efb79</v>
    <v>en-US</v>
    <v>Generic</v>
  </rv>
  <rv s="3">
    <v>265</v>
  </rv>
  <rv s="4">
    <v>https://www.bing.com/search?q=algeria&amp;form=skydnc</v>
    <v>Learn more on Bing</v>
  </rv>
  <rv s="1">
    <fb>76.692999999999998</fb>
    <v>28</v>
  </rv>
  <rv s="1">
    <fb>371418617.76844501</fb>
    <v>30</v>
  </rv>
  <rv s="1">
    <fb>112</fb>
    <v>28</v>
  </rv>
  <rv s="3">
    <v>266</v>
  </rv>
  <rv s="1">
    <fb>0.2809868089</fb>
    <v>23</v>
  </rv>
  <rv s="1">
    <fb>1.7193000000000001</fb>
    <v>25</v>
  </rv>
  <rv s="1">
    <fb>44903225</fb>
    <v>24</v>
  </rv>
  <rv s="1">
    <fb>0.41150001525878899</fb>
    <v>23</v>
  </rv>
  <rv s="0">
    <v>536870912</v>
    <v>Adrar Province</v>
    <v>e80340d2-0aa5-2b0c-fb1c-bd69bab50fee</v>
    <v>en-US</v>
    <v>Map</v>
  </rv>
  <rv s="0">
    <v>536870912</v>
    <v>Chlef Province</v>
    <v>1acf3983-2a04-0df1-0997-69dc42da586f</v>
    <v>en-US</v>
    <v>Map</v>
  </rv>
  <rv s="0">
    <v>536870912</v>
    <v>Laghouat Province</v>
    <v>d4076a39-39e3-f41a-92d2-b9618007f75f</v>
    <v>en-US</v>
    <v>Map</v>
  </rv>
  <rv s="0">
    <v>536870912</v>
    <v>Oum El Bouaghi Province</v>
    <v>1e877a8b-f23f-144a-273a-acf4cf64e874</v>
    <v>en-US</v>
    <v>Map</v>
  </rv>
  <rv s="0">
    <v>536870912</v>
    <v>Batna Province</v>
    <v>03798679-3067-3ce1-e775-136bc42632b4</v>
    <v>en-US</v>
    <v>Map</v>
  </rv>
  <rv s="0">
    <v>536870912</v>
    <v>Béjaïa Province</v>
    <v>30f9883c-00f0-bcb1-5b07-73c107d4ec27</v>
    <v>en-US</v>
    <v>Map</v>
  </rv>
  <rv s="0">
    <v>536870912</v>
    <v>Biskra Province</v>
    <v>30caea82-5ebf-afc8-093d-b1fcc02f8822</v>
    <v>en-US</v>
    <v>Map</v>
  </rv>
  <rv s="0">
    <v>536870912</v>
    <v>Béchar Province</v>
    <v>24f80762-70ab-125d-3b2a-fb404f45b0c9</v>
    <v>en-US</v>
    <v>Map</v>
  </rv>
  <rv s="0">
    <v>536870912</v>
    <v>Blida Province</v>
    <v>71591415-5039-fe81-f0d4-611b0460e355</v>
    <v>en-US</v>
    <v>Map</v>
  </rv>
  <rv s="0">
    <v>536870912</v>
    <v>Bouïra Province</v>
    <v>55ca513f-5cd5-7951-a652-a1fb57037b1b</v>
    <v>en-US</v>
    <v>Map</v>
  </rv>
  <rv s="0">
    <v>536870912</v>
    <v>Tamanrasset Province</v>
    <v>8348fc50-5a85-1652-57b9-c003a081b5df</v>
    <v>en-US</v>
    <v>Map</v>
  </rv>
  <rv s="0">
    <v>536870912</v>
    <v>Tébessa Province</v>
    <v>f2ebf872-2516-1716-e59d-f3545c77d034</v>
    <v>en-US</v>
    <v>Map</v>
  </rv>
  <rv s="0">
    <v>536870912</v>
    <v>Tlemcen Province</v>
    <v>69d07753-699a-b527-d530-1469a9ff5a30</v>
    <v>en-US</v>
    <v>Map</v>
  </rv>
  <rv s="0">
    <v>536870912</v>
    <v>Tiaret Province</v>
    <v>26ec220a-73b5-8acc-51e5-f254398bda65</v>
    <v>en-US</v>
    <v>Map</v>
  </rv>
  <rv s="0">
    <v>536870912</v>
    <v>Tizi Ouzou Province</v>
    <v>c41bb1c1-e903-14bd-c6f9-df096c22fbe6</v>
    <v>en-US</v>
    <v>Map</v>
  </rv>
  <rv s="0">
    <v>536870912</v>
    <v>Algiers Province</v>
    <v>ea8a9141-0ad1-066d-5e89-cb0db5eb4917</v>
    <v>en-US</v>
    <v>Map</v>
  </rv>
  <rv s="0">
    <v>536870912</v>
    <v>Djelfa Province</v>
    <v>831a90bb-6e78-8f93-6238-5392a1713a9d</v>
    <v>en-US</v>
    <v>Map</v>
  </rv>
  <rv s="0">
    <v>536870912</v>
    <v>Jijel Province</v>
    <v>919f38f1-2c46-7d06-90e9-1d6e9fc5538a</v>
    <v>en-US</v>
    <v>Map</v>
  </rv>
  <rv s="0">
    <v>536870912</v>
    <v>Sétif Province</v>
    <v>060f7c8c-07c4-f638-2a58-1eaf6fbf9249</v>
    <v>en-US</v>
    <v>Map</v>
  </rv>
  <rv s="0">
    <v>536870912</v>
    <v>Saïda Province</v>
    <v>3fa9fedb-4fa5-1a1d-4434-2cf1ac843569</v>
    <v>en-US</v>
    <v>Map</v>
  </rv>
  <rv s="0">
    <v>536870912</v>
    <v>Skikda Province</v>
    <v>138b26fc-1717-c9a9-7539-e60aa374f21a</v>
    <v>en-US</v>
    <v>Map</v>
  </rv>
  <rv s="0">
    <v>536870912</v>
    <v>Sidi Bel Abbès Province</v>
    <v>69b6ecb6-5801-49ba-06fe-3c6d9972fd69</v>
    <v>en-US</v>
    <v>Map</v>
  </rv>
  <rv s="0">
    <v>536870912</v>
    <v>Annaba Province</v>
    <v>a6e46d37-fc33-8276-f921-57d5fe6789af</v>
    <v>en-US</v>
    <v>Map</v>
  </rv>
  <rv s="0">
    <v>536870912</v>
    <v>Guelma Province</v>
    <v>94b58887-31b3-08b5-6536-39538653ae1f</v>
    <v>en-US</v>
    <v>Map</v>
  </rv>
  <rv s="0">
    <v>536870912</v>
    <v>Constantine Province</v>
    <v>eb74d20a-ef89-edde-bd54-ae45f66e22cb</v>
    <v>en-US</v>
    <v>Map</v>
  </rv>
  <rv s="0">
    <v>536870912</v>
    <v>Médéa Province</v>
    <v>3da968a2-6ead-44cf-bc06-fd404b739dba</v>
    <v>en-US</v>
    <v>Map</v>
  </rv>
  <rv s="0">
    <v>536870912</v>
    <v>Mostaganem Province</v>
    <v>36d36997-eea3-4842-7a5e-49f78217c3b7</v>
    <v>en-US</v>
    <v>Map</v>
  </rv>
  <rv s="0">
    <v>536870912</v>
    <v>M'Sila Province</v>
    <v>63b01c60-7512-43c0-9b2e-6b6dba83f42f</v>
    <v>en-US</v>
    <v>Map</v>
  </rv>
  <rv s="0">
    <v>536870912</v>
    <v>Mascara Province</v>
    <v>3ff9b333-7d59-1405-1ca1-803a869f3996</v>
    <v>en-US</v>
    <v>Map</v>
  </rv>
  <rv s="0">
    <v>536870912</v>
    <v>Ouargla Province</v>
    <v>39052d39-9c8a-f6bb-7992-377b3fb685ee</v>
    <v>en-US</v>
    <v>Map</v>
  </rv>
  <rv s="0">
    <v>536870912</v>
    <v>Oran Province</v>
    <v>829bd425-a119-4b49-b667-0ae18016a69d</v>
    <v>en-US</v>
    <v>Map</v>
  </rv>
  <rv s="0">
    <v>536870912</v>
    <v>El Bayadh Province</v>
    <v>840dda87-341b-8851-c804-6090462701dc</v>
    <v>en-US</v>
    <v>Map</v>
  </rv>
  <rv s="0">
    <v>536870912</v>
    <v>Illizi Province</v>
    <v>536aa71a-66b8-79ef-13c3-ff4fdcdff0ed</v>
    <v>en-US</v>
    <v>Map</v>
  </rv>
  <rv s="0">
    <v>536870912</v>
    <v>Bordj Bou Arréridj Province</v>
    <v>ee29c9bc-9c3f-6a55-0bdf-5f8ea504a1ae</v>
    <v>en-US</v>
    <v>Map</v>
  </rv>
  <rv s="0">
    <v>536870912</v>
    <v>Boumerdès Province</v>
    <v>b901dc60-651a-6b30-3086-01e6ef851d60</v>
    <v>en-US</v>
    <v>Map</v>
  </rv>
  <rv s="0">
    <v>536870912</v>
    <v>El Taref Province</v>
    <v>07d91857-cce9-d9c1-d1e1-667e6c62dd04</v>
    <v>en-US</v>
    <v>Map</v>
  </rv>
  <rv s="0">
    <v>536870912</v>
    <v>Tindouf Province</v>
    <v>788fbab2-bfde-86b7-ad42-160dc24f5efa</v>
    <v>en-US</v>
    <v>Map</v>
  </rv>
  <rv s="0">
    <v>536870912</v>
    <v>Tissemsilt Province</v>
    <v>c9cb8041-1f5f-e573-0832-218ec37b549c</v>
    <v>en-US</v>
    <v>Map</v>
  </rv>
  <rv s="0">
    <v>536870912</v>
    <v>El Oued Province</v>
    <v>d0e2786c-ea9d-dc18-983c-bd8019d89ffe</v>
    <v>en-US</v>
    <v>Map</v>
  </rv>
  <rv s="0">
    <v>536870912</v>
    <v>Khenchela Province</v>
    <v>c88af56d-093f-fb0a-943e-79bf2fef03df</v>
    <v>en-US</v>
    <v>Map</v>
  </rv>
  <rv s="0">
    <v>536870912</v>
    <v>Souk Ahras Province</v>
    <v>a69fb5c9-79e5-4c96-b4a3-2828652e0600</v>
    <v>en-US</v>
    <v>Map</v>
  </rv>
  <rv s="0">
    <v>536870912</v>
    <v>Tipaza Province</v>
    <v>a29c7857-b220-2939-ae52-084e1879daff</v>
    <v>en-US</v>
    <v>Map</v>
  </rv>
  <rv s="0">
    <v>536870912</v>
    <v>Mila Province</v>
    <v>51dcefda-cbda-a660-78bf-2a927a530acf</v>
    <v>en-US</v>
    <v>Map</v>
  </rv>
  <rv s="0">
    <v>536870912</v>
    <v>Aïn Defla Province</v>
    <v>3ebea165-7a1f-fc5d-6bd7-3e252f0e47c7</v>
    <v>en-US</v>
    <v>Map</v>
  </rv>
  <rv s="0">
    <v>536870912</v>
    <v>Naâma Province</v>
    <v>f5d98543-5eaf-b83a-8198-a5c40fe9cf09</v>
    <v>en-US</v>
    <v>Map</v>
  </rv>
  <rv s="0">
    <v>536870912</v>
    <v>Aïn Témouchent Province</v>
    <v>d08a520e-10b6-7977-186b-3702c2f6569f</v>
    <v>en-US</v>
    <v>Map</v>
  </rv>
  <rv s="0">
    <v>536870912</v>
    <v>Ghardaïa Province</v>
    <v>ad52639a-6c24-85ac-b45e-bfcb70c7c9de</v>
    <v>en-US</v>
    <v>Map</v>
  </rv>
  <rv s="0">
    <v>536870912</v>
    <v>Relizane Province</v>
    <v>1e82e6d1-4556-73c7-20ee-ced90d66ec84</v>
    <v>en-US</v>
    <v>Map</v>
  </rv>
  <rv s="3">
    <v>267</v>
  </rv>
  <rv s="1">
    <fb>0.37184736139700098</fb>
    <v>23</v>
  </rv>
  <rv s="3">
    <v>268</v>
  </rv>
  <rv s="1">
    <fb>0.66099999999999992</fb>
    <v>23</v>
  </rv>
  <rv s="1">
    <fb>0.11704000473022499</fb>
    <v>31</v>
  </rv>
  <rv s="1">
    <fb>31510100</fb>
    <v>24</v>
  </rv>
  <rv s="7">
    <v>#VALUE!</v>
    <v>en-US</v>
    <v>9670a4ec-16dd-f8c8-9fa8-4a541682532b</v>
    <v>536870912</v>
    <v>1</v>
    <v>504</v>
    <v>49</v>
    <v>Algeria</v>
    <v>19</v>
    <v>20</v>
    <v>Map</v>
    <v>21</v>
    <v>505</v>
    <v>DZ</v>
    <v>4776</v>
    <v>4777</v>
    <v>4778</v>
    <v>4779</v>
    <v>4780</v>
    <v>4781</v>
    <v>4782</v>
    <v>4783</v>
    <v>4784</v>
    <v>DZD</v>
    <v>Algeria, officially the People's Democratic Republic of Algeria, is a country in the Maghreb region of North Africa. It is bordered to the northeast by Tunisia; to the east by Libya; to the southeast by Niger; to the southwest by Mali, ...</v>
    <v>4785</v>
    <v>4786</v>
    <v>4787</v>
    <v>4788</v>
    <v>4789</v>
    <v>4790</v>
    <v>4791</v>
    <v>4792</v>
    <v>4793</v>
    <v>4794</v>
    <v>4781</v>
    <v>4797</v>
    <v>4798</v>
    <v>4799</v>
    <v>4800</v>
    <v>4801</v>
    <v>3309</v>
    <v>Algeria</v>
    <v>Kassaman</v>
    <v>4802</v>
    <v>اَلْجُمهُورِيَّة اَلْجَزَائِرِيَّة اَلدِّيمُقرَاطِيَّة اَلشَّعبِيَّة</v>
    <v>4803</v>
    <v>4804</v>
    <v>4805</v>
    <v>69</v>
    <v>2521</v>
    <v>3663</v>
    <v>4094</v>
    <v>73</v>
    <v>139</v>
    <v>252</v>
    <v>4806</v>
    <v>4855</v>
    <v>4856</v>
    <v>4857</v>
    <v>4858</v>
    <v>4859</v>
    <v>Algeria</v>
    <v>4860</v>
    <v>mdp/vdpid/4</v>
  </rv>
  <rv s="0">
    <v>536870912</v>
    <v>Armenia</v>
    <v>0cf59763-eb22-66a5-d4c7-65403c07ce91</v>
    <v>en-US</v>
    <v>Map</v>
  </rv>
  <rv s="1">
    <fb>0.58897086365582407</fb>
    <v>23</v>
  </rv>
  <rv s="1">
    <fb>29743.423459000001</fb>
    <v>24</v>
  </rv>
  <rv s="1">
    <fb>49000</fb>
    <v>24</v>
  </rv>
  <rv s="1">
    <fb>13.987</fb>
    <v>25</v>
  </rv>
  <rv s="1">
    <fb>374</fb>
    <v>26</v>
  </rv>
  <rv s="0">
    <v>536870912</v>
    <v>Yerevan</v>
    <v>91773b72-1da5-803b-5eda-a6d97e07faf8</v>
    <v>en-US</v>
    <v>Map</v>
  </rv>
  <rv s="1">
    <fb>5155.8019999999997</fb>
    <v>24</v>
  </rv>
  <rv s="1">
    <fb>129.17600732674799</fb>
    <v>27</v>
  </rv>
  <rv s="1">
    <fb>1.4434466077070201E-2</fb>
    <v>23</v>
  </rv>
  <rv s="1">
    <fb>1961.6103952646699</fb>
    <v>24</v>
  </rv>
  <rv s="1">
    <fb>1.7549999999999999</fb>
    <v>25</v>
  </rv>
  <rv s="1">
    <fb>0.11668423330067799</fb>
    <v>23</v>
  </rv>
  <rv s="1">
    <fb>74.5618657137382</fb>
    <v>28</v>
  </rv>
  <rv s="1">
    <fb>0.77</fb>
    <v>29</v>
  </rv>
  <rv s="1">
    <fb>13672802157.832399</fb>
    <v>30</v>
  </rv>
  <rv s="1">
    <fb>0.92715249999999994</fb>
    <v>23</v>
  </rv>
  <rv s="1">
    <fb>0.54570479999999999</fb>
    <v>23</v>
  </rv>
  <rv s="2">
    <v>79</v>
    <v>21</v>
    <v>507</v>
    <v>7</v>
    <v>0</v>
    <v>Image of Armenia</v>
  </rv>
  <rv s="0">
    <v>805306368</v>
    <v>Vahagn Khachaturyan (President)</v>
    <v>63add6be-c7d6-4d39-9c0f-b72a005b3974</v>
    <v>en-US</v>
    <v>Generic</v>
  </rv>
  <rv s="0">
    <v>805306368</v>
    <v>Nikol Pashinyan (Prime minister)</v>
    <v>b733db45-ded3-7f35-1ae5-363d205d5c97</v>
    <v>en-US</v>
    <v>Generic</v>
  </rv>
  <rv s="3">
    <v>269</v>
  </rv>
  <rv s="4">
    <v>https://www.bing.com/search?q=armenia&amp;form=skydnc</v>
    <v>Learn more on Bing</v>
  </rv>
  <rv s="1">
    <fb>74.944999999999993</fb>
    <v>28</v>
  </rv>
  <rv s="1">
    <fb>26</fb>
    <v>28</v>
  </rv>
  <rv s="1">
    <fb>0.66</fb>
    <v>29</v>
  </rv>
  <rv s="3">
    <v>270</v>
  </rv>
  <rv s="1">
    <fb>0.81629877559999997</fb>
    <v>23</v>
  </rv>
  <rv s="1">
    <fb>4.4023000000000003</fb>
    <v>25</v>
  </rv>
  <rv s="1">
    <fb>2780469</fb>
    <v>24</v>
  </rv>
  <rv s="1">
    <fb>0.55624000549316399</fb>
    <v>23</v>
  </rv>
  <rv s="0">
    <v>536870912</v>
    <v>Aragatsotn Province</v>
    <v>13d52c9d-2b6b-8c7d-8a7f-f1265f2ebc56</v>
    <v>en-US</v>
    <v>Map</v>
  </rv>
  <rv s="0">
    <v>536870912</v>
    <v>Ararat Province</v>
    <v>385082df-ac6d-777e-c11c-6f57a83687e7</v>
    <v>en-US</v>
    <v>Map</v>
  </rv>
  <rv s="0">
    <v>536870912</v>
    <v>Armavir Province</v>
    <v>169d68c5-2629-0b06-6c7f-c6858ad06b11</v>
    <v>en-US</v>
    <v>Map</v>
  </rv>
  <rv s="0">
    <v>536870912</v>
    <v>Gegharkunik Province</v>
    <v>6da95128-b156-99be-2774-0f9ed7a69552</v>
    <v>en-US</v>
    <v>Map</v>
  </rv>
  <rv s="0">
    <v>536870912</v>
    <v>Kotayk Province</v>
    <v>eb739598-c085-b9da-d0b8-2c56ef5ef41a</v>
    <v>en-US</v>
    <v>Map</v>
  </rv>
  <rv s="0">
    <v>536870912</v>
    <v>Lori Province</v>
    <v>f21f6f45-bbf8-a510-d821-8296ed7f9f82</v>
    <v>en-US</v>
    <v>Map</v>
  </rv>
  <rv s="0">
    <v>536870912</v>
    <v>Shirak Province</v>
    <v>e8dba464-cfca-02fe-1abf-e1255ccf30ce</v>
    <v>en-US</v>
    <v>Map</v>
  </rv>
  <rv s="0">
    <v>536870912</v>
    <v>Syunik Province</v>
    <v>6c9b9354-d6ab-6997-2b2b-b15055429edc</v>
    <v>en-US</v>
    <v>Map</v>
  </rv>
  <rv s="0">
    <v>536870912</v>
    <v>Tavush Province</v>
    <v>93a795b6-00e6-d19b-4b7c-cac9af924be2</v>
    <v>en-US</v>
    <v>Map</v>
  </rv>
  <rv s="0">
    <v>536870912</v>
    <v>Vayots Dzor Province</v>
    <v>cfdf0900-9321-fc0f-63db-937fc7a360bc</v>
    <v>en-US</v>
    <v>Map</v>
  </rv>
  <rv s="3">
    <v>271</v>
  </rv>
  <rv s="1">
    <fb>0.20870103903181397</fb>
    <v>23</v>
  </rv>
  <rv s="3">
    <v>272</v>
  </rv>
  <rv s="1">
    <fb>0.169899997711182</fb>
    <v>31</v>
  </rv>
  <rv s="1">
    <fb>1869848</fb>
    <v>24</v>
  </rv>
  <rv s="10">
    <v>#VALUE!</v>
    <v>en-US</v>
    <v>0cf59763-eb22-66a5-d4c7-65403c07ce91</v>
    <v>536870912</v>
    <v>1</v>
    <v>510</v>
    <v>182</v>
    <v>Armenia</v>
    <v>19</v>
    <v>20</v>
    <v>Map</v>
    <v>21</v>
    <v>511</v>
    <v>AM</v>
    <v>4863</v>
    <v>4864</v>
    <v>4865</v>
    <v>4866</v>
    <v>4867</v>
    <v>4868</v>
    <v>4869</v>
    <v>4870</v>
    <v>4871</v>
    <v>AMD</v>
    <v>Armenia, officially the Republic of Armenia, is a landlocked country in the Armenian Highlands of West Asia. It is a part of the Caucasus region and is bordered by Turkey to the west, Georgia to the north and Azerbaijan to the east, and Iran and ...</v>
    <v>4872</v>
    <v>4873</v>
    <v>4874</v>
    <v>4875</v>
    <v>4876</v>
    <v>4877</v>
    <v>4878</v>
    <v>4879</v>
    <v>4880</v>
    <v>933</v>
    <v>4868</v>
    <v>4883</v>
    <v>4884</v>
    <v>4885</v>
    <v>4886</v>
    <v>4887</v>
    <v>Armenia</v>
    <v>Mer Hayrenik</v>
    <v>4888</v>
    <v>Հայաստան</v>
    <v>4889</v>
    <v>4890</v>
    <v>4891</v>
    <v>4038</v>
    <v>1425</v>
    <v>4004</v>
    <v>432</v>
    <v>698</v>
    <v>856</v>
    <v>661</v>
    <v>4892</v>
    <v>4903</v>
    <v>4904</v>
    <v>4905</v>
    <v>70</v>
    <v>4906</v>
    <v>Armenia</v>
    <v>4907</v>
    <v>mdp/vdpid/7</v>
  </rv>
  <rv s="0">
    <v>536870912</v>
    <v>Bhutan</v>
    <v>10889457-0175-c510-019f-5ced6d4a02ed</v>
    <v>en-US</v>
    <v>Map</v>
  </rv>
  <rv s="1">
    <fb>0.136063342409668</fb>
    <v>23</v>
  </rv>
  <rv s="1">
    <fb>38394</fb>
    <v>24</v>
  </rv>
  <rv s="1">
    <fb>17.259</fb>
    <v>25</v>
  </rv>
  <rv s="1">
    <fb>975</fb>
    <v>26</v>
  </rv>
  <rv s="0">
    <v>536870912</v>
    <v>Thimphu</v>
    <v>f5d856a6-c9ae-0fff-5969-806e5a5604dd</v>
    <v>en-US</v>
    <v>Map</v>
  </rv>
  <rv s="1">
    <fb>1261.4480000000001</fb>
    <v>24</v>
  </rv>
  <rv s="1">
    <fb>167.18245868540899</fb>
    <v>27</v>
  </rv>
  <rv s="1">
    <fb>2.7258210430730401E-2</fb>
    <v>23</v>
  </rv>
  <rv s="1">
    <fb>1.9750000000000001</fb>
    <v>25</v>
  </rv>
  <rv s="1">
    <fb>0.72484536714605996</fb>
    <v>23</v>
  </rv>
  <rv s="1">
    <fb>2446674101.3737001</fb>
    <v>30</v>
  </rv>
  <rv s="1">
    <fb>1.0013968</fb>
    <v>23</v>
  </rv>
  <rv s="1">
    <fb>0.15554509999999999</fb>
    <v>23</v>
  </rv>
  <rv s="2">
    <v>80</v>
    <v>21</v>
    <v>513</v>
    <v>7</v>
    <v>0</v>
    <v>Image of Bhutan</v>
  </rv>
  <rv s="1">
    <fb>24.8</fb>
    <v>28</v>
  </rv>
  <rv s="0">
    <v>805306368</v>
    <v>Tshering Tobgay (Prime minister)</v>
    <v>3ad3f5fa-8a0a-3d6d-d5c3-a0fd0f0700e0</v>
    <v>en-US</v>
    <v>Generic</v>
  </rv>
  <rv s="3">
    <v>273</v>
  </rv>
  <rv s="4">
    <v>https://www.bing.com/search?q=bhutan&amp;form=skydnc</v>
    <v>Learn more on Bing</v>
  </rv>
  <rv s="1">
    <fb>71.459999999999994</fb>
    <v>28</v>
  </rv>
  <rv s="1">
    <fb>183</fb>
    <v>28</v>
  </rv>
  <rv s="1">
    <fb>0.32</fb>
    <v>29</v>
  </rv>
  <rv s="3">
    <v>274</v>
  </rv>
  <rv s="1">
    <fb>0.19794020509999999</fb>
    <v>23</v>
  </rv>
  <rv s="1">
    <fb>0.42420000000000002</fb>
    <v>25</v>
  </rv>
  <rv s="1">
    <fb>782455</fb>
    <v>24</v>
  </rv>
  <rv s="1">
    <fb>0.27899999999999997</fb>
    <v>23</v>
  </rv>
  <rv s="1">
    <fb>0.10800000000000001</fb>
    <v>23</v>
  </rv>
  <rv s="1">
    <fb>0.66713996887207005</fb>
    <v>23</v>
  </rv>
  <rv s="0">
    <v>536870912</v>
    <v>Bumthang District</v>
    <v>c9d9491b-78c6-ee53-3e10-7161a7aab970</v>
    <v>en-US</v>
    <v>Map</v>
  </rv>
  <rv s="0">
    <v>536870912</v>
    <v>Chukha District</v>
    <v>7d8cde63-fb73-afb8-6e8f-a7317c70e238</v>
    <v>en-US</v>
    <v>Map</v>
  </rv>
  <rv s="0">
    <v>536870912</v>
    <v>Dagana District</v>
    <v>62cf2299-af59-ce64-db6c-1cf9509c8a84</v>
    <v>en-US</v>
    <v>Map</v>
  </rv>
  <rv s="0">
    <v>536870912</v>
    <v>Gasa District</v>
    <v>8841d62f-1173-0e62-95ba-60766e33ee4e</v>
    <v>en-US</v>
    <v>Map</v>
  </rv>
  <rv s="0">
    <v>536870912</v>
    <v>Haa District</v>
    <v>a00f0377-849d-8753-06c7-6ef1a3ccd2d8</v>
    <v>en-US</v>
    <v>Map</v>
  </rv>
  <rv s="0">
    <v>536870912</v>
    <v>Lhuntse District</v>
    <v>e3eb7bc4-9509-0671-69c5-28bb67312e3a</v>
    <v>en-US</v>
    <v>Map</v>
  </rv>
  <rv s="0">
    <v>536870912</v>
    <v>Mongar District</v>
    <v>e72b2b9d-ac35-5368-b945-e79ae653ce8d</v>
    <v>en-US</v>
    <v>Map</v>
  </rv>
  <rv s="0">
    <v>536870912</v>
    <v>Paro District</v>
    <v>00ae02e4-2c03-8951-1644-61dd0d2a4ae0</v>
    <v>en-US</v>
    <v>Map</v>
  </rv>
  <rv s="0">
    <v>536870912</v>
    <v>Pemagatshel District</v>
    <v>12fb61a6-70e3-1534-c8cb-e92667edc109</v>
    <v>en-US</v>
    <v>Map</v>
  </rv>
  <rv s="0">
    <v>536870912</v>
    <v>Punakha District</v>
    <v>fc16bedc-07ef-117a-5034-f58d31997444</v>
    <v>en-US</v>
    <v>Map</v>
  </rv>
  <rv s="0">
    <v>536870912</v>
    <v>Samdrup Jongkhar District</v>
    <v>9258ad98-e00a-56c8-99cb-6127bf13f82d</v>
    <v>en-US</v>
    <v>Map</v>
  </rv>
  <rv s="0">
    <v>536870912</v>
    <v>Samtse District</v>
    <v>2e1dce3f-5bde-41ef-85b0-2aeb5f4c1261</v>
    <v>en-US</v>
    <v>Map</v>
  </rv>
  <rv s="0">
    <v>536870912</v>
    <v>Sarpang District</v>
    <v>00e92243-5058-ddfa-ba59-3dd58fa55054</v>
    <v>en-US</v>
    <v>Map</v>
  </rv>
  <rv s="0">
    <v>536870912</v>
    <v>Thimphu District</v>
    <v>a7c71886-c68c-6f9c-a46d-9fc6367e5384</v>
    <v>en-US</v>
    <v>Map</v>
  </rv>
  <rv s="0">
    <v>536870912</v>
    <v>Trashigang District</v>
    <v>e534212a-97b7-6058-5912-6812a671f21e</v>
    <v>en-US</v>
    <v>Map</v>
  </rv>
  <rv s="0">
    <v>536870912</v>
    <v>Trashiyangtse District</v>
    <v>8baff5b7-abbc-2a2b-806d-d13f02f19b1e</v>
    <v>en-US</v>
    <v>Map</v>
  </rv>
  <rv s="0">
    <v>536870912</v>
    <v>Trongsa District</v>
    <v>7faa71eb-3f76-adab-b76b-90019c6feee2</v>
    <v>en-US</v>
    <v>Map</v>
  </rv>
  <rv s="0">
    <v>536870912</v>
    <v>Tsirang District</v>
    <v>6546d106-4aa9-7c03-ce69-cf5edb220344</v>
    <v>en-US</v>
    <v>Map</v>
  </rv>
  <rv s="0">
    <v>536870912</v>
    <v>Wangdue Phodrang District</v>
    <v>08dfd4ca-4969-726f-cef4-e8ecffc3aa14</v>
    <v>en-US</v>
    <v>Map</v>
  </rv>
  <rv s="0">
    <v>536870912</v>
    <v>Zhemgang District</v>
    <v>84cd4160-8271-688d-87f5-97503419e619</v>
    <v>en-US</v>
    <v>Map</v>
  </rv>
  <rv s="3">
    <v>275</v>
  </rv>
  <rv s="1">
    <fb>0.160188437410588</fb>
    <v>23</v>
  </rv>
  <rv s="3">
    <v>276</v>
  </rv>
  <rv s="1">
    <fb>0.35299999999999998</fb>
    <v>23</v>
  </rv>
  <rv s="1">
    <fb>2.3420000076293902E-2</fb>
    <v>31</v>
  </rv>
  <rv s="1">
    <fb>317538</fb>
    <v>24</v>
  </rv>
  <rv s="24">
    <v>#VALUE!</v>
    <v>en-US</v>
    <v>10889457-0175-c510-019f-5ced6d4a02ed</v>
    <v>536870912</v>
    <v>1</v>
    <v>516</v>
    <v>517</v>
    <v>Bhutan</v>
    <v>19</v>
    <v>20</v>
    <v>Map</v>
    <v>21</v>
    <v>518</v>
    <v>BT</v>
    <v>4910</v>
    <v>4911</v>
    <v>1477</v>
    <v>4912</v>
    <v>4913</v>
    <v>4914</v>
    <v>4915</v>
    <v>4916</v>
    <v>4917</v>
    <v>BTN</v>
    <v>Bhutan, officially the Kingdom of Bhutan, is a landlocked country in South Asia, situated in the Eastern Himalayas between China in the north and India in the south, with the Indian state of Sikkim separating it from neighbouring Nepal. With a ...</v>
    <v>4918</v>
    <v>4919</v>
    <v>3979</v>
    <v>4148</v>
    <v>4920</v>
    <v>4921</v>
    <v>4922</v>
    <v>4923</v>
    <v>4924</v>
    <v>4914</v>
    <v>4926</v>
    <v>4927</v>
    <v>4928</v>
    <v>4929</v>
    <v>4930</v>
    <v>Bhutan</v>
    <v>Druk Tsenden</v>
    <v>4931</v>
    <v>Kingdom of Bhutan</v>
    <v>4932</v>
    <v>4933</v>
    <v>4934</v>
    <v>430</v>
    <v>4935</v>
    <v>3517</v>
    <v>1166</v>
    <v>481</v>
    <v>4936</v>
    <v>2152</v>
    <v>4937</v>
    <v>4958</v>
    <v>4959</v>
    <v>4960</v>
    <v>4961</v>
    <v>4962</v>
    <v>Bhutan</v>
    <v>4963</v>
    <v>mdp/vdpid/34</v>
  </rv>
  <rv s="0">
    <v>536870912</v>
    <v>Central African Republic</v>
    <v>420b9ef3-9637-3d01-90d0-c50484f595ee</v>
    <v>en-US</v>
    <v>Map</v>
  </rv>
  <rv s="1">
    <fb>8.1543548749558603E-2</fb>
    <v>23</v>
  </rv>
  <rv s="1">
    <fb>622984</fb>
    <v>24</v>
  </rv>
  <rv s="1">
    <fb>8000</fb>
    <v>24</v>
  </rv>
  <rv s="1">
    <fb>35.347999999999999</fb>
    <v>25</v>
  </rv>
  <rv s="1">
    <fb>236</fb>
    <v>26</v>
  </rv>
  <rv s="0">
    <v>536870912</v>
    <v>Bangui</v>
    <v>f4caf9e9-db41-048d-a9e3-ea4d9c7b0b4f</v>
    <v>en-US</v>
    <v>Map</v>
  </rv>
  <rv s="1">
    <fb>297.02699999999999</fb>
    <v>24</v>
  </rv>
  <rv s="1">
    <fb>186.86166666666699</fb>
    <v>27</v>
  </rv>
  <rv s="1">
    <fb>0.37142214808936502</fb>
    <v>23</v>
  </rv>
  <rv s="1">
    <fb>4.7210000000000001</fb>
    <v>25</v>
  </rv>
  <rv s="1">
    <fb>0.355619769344521</fb>
    <v>23</v>
  </rv>
  <rv s="1">
    <fb>1.41</fb>
    <v>29</v>
  </rv>
  <rv s="1">
    <fb>2220307368.69593</fb>
    <v>30</v>
  </rv>
  <rv s="1">
    <fb>1.020189</fb>
    <v>23</v>
  </rv>
  <rv s="1">
    <fb>2.9803000000000003E-2</fb>
    <v>23</v>
  </rv>
  <rv s="2">
    <v>81</v>
    <v>21</v>
    <v>520</v>
    <v>7</v>
    <v>0</v>
    <v>Image of Central African Republic</v>
  </rv>
  <rv s="1">
    <fb>84.5</fb>
    <v>28</v>
  </rv>
  <rv s="0">
    <v>805306368</v>
    <v>Faustin-Archange Touadéra (President)</v>
    <v>2d2e5254-ebc7-6a93-dac8-a978a245d686</v>
    <v>en-US</v>
    <v>Generic</v>
  </rv>
  <rv s="0">
    <v>805306368</v>
    <v>Félix Moloua (Prime minister)</v>
    <v>3e448327-d290-c5c8-68f9-4cdec6112c98</v>
    <v>en-US</v>
    <v>Generic</v>
  </rv>
  <rv s="3">
    <v>277</v>
  </rv>
  <rv s="4">
    <v>https://www.bing.com/search?q=central+african+republic&amp;form=skydnc</v>
    <v>Learn more on Bing</v>
  </rv>
  <rv s="1">
    <fb>52.805</fb>
    <v>28</v>
  </rv>
  <rv s="1">
    <fb>829</fb>
    <v>28</v>
  </rv>
  <rv s="1">
    <fb>0.37</fb>
    <v>29</v>
  </rv>
  <rv s="1">
    <fb>0.39601532900000003</fb>
    <v>23</v>
  </rv>
  <rv s="1">
    <fb>6.2899999999999998E-2</fb>
    <v>25</v>
  </rv>
  <rv s="1">
    <fb>5579144</fb>
    <v>24</v>
  </rv>
  <rv s="1">
    <fb>0.60899999999999999</fb>
    <v>23</v>
  </rv>
  <rv s="1">
    <fb>0.71955001831054699</fb>
    <v>23</v>
  </rv>
  <rv s="0">
    <v>536870912</v>
    <v>Bamingui-Bangoran</v>
    <v>051db41e-4057-866c-8f0a-de198ef847ae</v>
    <v>en-US</v>
    <v>Map</v>
  </rv>
  <rv s="0">
    <v>536870912</v>
    <v>Basse-Kotto</v>
    <v>72a45a0b-7984-e6b2-a2cc-0c8ef1afb053</v>
    <v>en-US</v>
    <v>Map</v>
  </rv>
  <rv s="0">
    <v>536870912</v>
    <v>Haute-Kotto</v>
    <v>93f5f7ed-b7d9-6116-d12d-cfa4403c9818</v>
    <v>en-US</v>
    <v>Map</v>
  </rv>
  <rv s="0">
    <v>536870912</v>
    <v>Haut-Mbomou</v>
    <v>3b702db9-c1c0-ae2d-f1d6-f28499b64ef3</v>
    <v>en-US</v>
    <v>Map</v>
  </rv>
  <rv s="0">
    <v>536870912</v>
    <v>Kémo</v>
    <v>64879529-02b4-5ef7-2c6d-2fde5868fce6</v>
    <v>en-US</v>
    <v>Map</v>
  </rv>
  <rv s="0">
    <v>536870912</v>
    <v>Lobaye</v>
    <v>f0f7237f-b1ed-2453-b6de-b28e5722cc18</v>
    <v>en-US</v>
    <v>Map</v>
  </rv>
  <rv s="0">
    <v>536870912</v>
    <v>Mambéré-Kadéï</v>
    <v>e8b530a9-256c-039f-aa99-b189ca7bdc09</v>
    <v>en-US</v>
    <v>Map</v>
  </rv>
  <rv s="0">
    <v>536870912</v>
    <v>Mbomou River</v>
    <v>594684b4-34dd-42a2-af49-40c36ea5b23e</v>
    <v>en-US</v>
    <v>Map</v>
  </rv>
  <rv s="0">
    <v>536870912</v>
    <v>Nana-Mambéré</v>
    <v>f908632b-49ae-27aa-5e4e-b2af9440dea5</v>
    <v>en-US</v>
    <v>Map</v>
  </rv>
  <rv s="0">
    <v>536870912</v>
    <v>Ombella-M'Poko</v>
    <v>a50d59e2-1518-d158-af21-fe35f361b428</v>
    <v>en-US</v>
    <v>Map</v>
  </rv>
  <rv s="0">
    <v>536870912</v>
    <v>Ouaka</v>
    <v>82cd1f05-13be-5418-58ad-0ae8481c7720</v>
    <v>en-US</v>
    <v>Map</v>
  </rv>
  <rv s="0">
    <v>536870912</v>
    <v>Ouham-Pendé</v>
    <v>6cb5e24e-44a6-42dd-9d58-bfc1fdd7795b</v>
    <v>en-US</v>
    <v>Map</v>
  </rv>
  <rv s="0">
    <v>536870912</v>
    <v>Vakaga</v>
    <v>2a54753a-cb1c-4363-3d13-9921adec0715</v>
    <v>en-US</v>
    <v>Map</v>
  </rv>
  <rv s="0">
    <v>536870912</v>
    <v>Nana-Grébizi</v>
    <v>34d608ac-7273-069a-a429-92d6b1af7ee0</v>
    <v>en-US</v>
    <v>Map</v>
  </rv>
  <rv s="0">
    <v>536870912</v>
    <v>Sangha-Mbaéré</v>
    <v>45ad2a51-19a4-96d7-6830-cde206ace0c9</v>
    <v>en-US</v>
    <v>Map</v>
  </rv>
  <rv s="3">
    <v>278</v>
  </rv>
  <rv s="1">
    <fb>8.6398307197091503E-2</fb>
    <v>23</v>
  </rv>
  <rv s="3">
    <v>279</v>
  </rv>
  <rv s="1">
    <fb>0.73299999999999998</fb>
    <v>23</v>
  </rv>
  <rv s="1">
    <fb>3.6800000667571997E-2</fb>
    <v>31</v>
  </rv>
  <rv s="1">
    <fb>1982064</fb>
    <v>24</v>
  </rv>
  <rv s="22">
    <v>#VALUE!</v>
    <v>en-US</v>
    <v>420b9ef3-9637-3d01-90d0-c50484f595ee</v>
    <v>536870912</v>
    <v>1</v>
    <v>523</v>
    <v>473</v>
    <v>Central African Republic</v>
    <v>19</v>
    <v>20</v>
    <v>Map</v>
    <v>21</v>
    <v>524</v>
    <v>CF</v>
    <v>4966</v>
    <v>4967</v>
    <v>4968</v>
    <v>4969</v>
    <v>4970</v>
    <v>4971</v>
    <v>4972</v>
    <v>4973</v>
    <v>4974</v>
    <v>XAF</v>
    <v>The Central African Republic is a landlocked country in Central Africa. It is bordered by Chad to the north, Sudan to the northeast, South Sudan to the east, the Democratic Republic of the Congo to the south, the Republic of the Congo to the ...</v>
    <v>4975</v>
    <v>4976</v>
    <v>4977</v>
    <v>4978</v>
    <v>4979</v>
    <v>4980</v>
    <v>4981</v>
    <v>4982</v>
    <v>4971</v>
    <v>4985</v>
    <v>4986</v>
    <v>4987</v>
    <v>4988</v>
    <v>4989</v>
    <v>Central African Republic</v>
    <v>La Renaissance</v>
    <v>691</v>
    <v>Ködörösêse tî Bêafrîka</v>
    <v>4990</v>
    <v>4991</v>
    <v>4992</v>
    <v>1556</v>
    <v>2271</v>
    <v>4993</v>
    <v>3644</v>
    <v>432</v>
    <v>3438</v>
    <v>2151</v>
    <v>4994</v>
    <v>5010</v>
    <v>5011</v>
    <v>5012</v>
    <v>5013</v>
    <v>5014</v>
    <v>Central African Republic</v>
    <v>5015</v>
    <v>mdp/vdpid/55</v>
  </rv>
  <rv s="0">
    <v>536870912</v>
    <v>Democratic Republic of the Congo</v>
    <v>ca4ca1f6-14e8-4ec4-828b-9f989adfdedf</v>
    <v>en-US</v>
    <v>Map</v>
  </rv>
  <rv s="1">
    <fb>0.115568690589092</fb>
    <v>23</v>
  </rv>
  <rv s="1">
    <fb>2344858</fb>
    <v>24</v>
  </rv>
  <rv s="1">
    <fb>134000</fb>
    <v>24</v>
  </rv>
  <rv s="1">
    <fb>41.183</fb>
    <v>25</v>
  </rv>
  <rv s="1">
    <fb>243</fb>
    <v>26</v>
  </rv>
  <rv s="0">
    <v>536870912</v>
    <v>Kinshasa</v>
    <v>2acb1013-1141-4cb4-9703-aa6eef3bc16a</v>
    <v>en-US</v>
    <v>Map</v>
  </rv>
  <rv s="1">
    <fb>2020.5170000000001</fb>
    <v>24</v>
  </rv>
  <rv s="1">
    <fb>133.85092657703501</fb>
    <v>27</v>
  </rv>
  <rv s="1">
    <fb>2.8858510729000902E-2</fb>
    <v>23</v>
  </rv>
  <rv s="1">
    <fb>108.516701140545</fb>
    <v>24</v>
  </rv>
  <rv s="1">
    <fb>5.9189999999999996</fb>
    <v>25</v>
  </rv>
  <rv s="1">
    <fb>0.67165079618888002</fb>
    <v>23</v>
  </rv>
  <rv s="1">
    <fb>5.3558141424821999</fb>
    <v>28</v>
  </rv>
  <rv s="1">
    <fb>1.49</fb>
    <v>29</v>
  </rv>
  <rv s="1">
    <fb>47319624204.093803</fb>
    <v>30</v>
  </rv>
  <rv s="1">
    <fb>1.0797707999999999</fb>
    <v>23</v>
  </rv>
  <rv s="1">
    <fb>6.6033400000000006E-2</fb>
    <v>23</v>
  </rv>
  <rv s="2">
    <v>82</v>
    <v>21</v>
    <v>526</v>
    <v>7</v>
    <v>0</v>
    <v>Image of Democratic Republic of the Congo</v>
  </rv>
  <rv s="1">
    <fb>68.2</fb>
    <v>28</v>
  </rv>
  <rv s="0">
    <v>805306368</v>
    <v>Félix Tshisekedi (President)</v>
    <v>c33cb891-5387-79e5-c3ac-161bddd248b5</v>
    <v>en-US</v>
    <v>Generic</v>
  </rv>
  <rv s="0">
    <v>805306368</v>
    <v>Jean-Michel Sama Lukonde (Prime minister)</v>
    <v>3a92aae7-edf2-2ad7-bcc3-ade7c0b5fa53</v>
    <v>en-US</v>
    <v>Generic</v>
  </rv>
  <rv s="3">
    <v>280</v>
  </rv>
  <rv s="4">
    <v>https://www.bing.com/search?q=democratic+republic+of+the+congo&amp;form=skydnc</v>
    <v>Learn more on Bing</v>
  </rv>
  <rv s="1">
    <fb>60.368000000000002</fb>
    <v>28</v>
  </rv>
  <rv s="1">
    <fb>473</fb>
    <v>28</v>
  </rv>
  <rv s="1">
    <fb>0.18</fb>
    <v>29</v>
  </rv>
  <rv s="1">
    <fb>0.37426708410000004</fb>
    <v>23</v>
  </rv>
  <rv s="1">
    <fb>7.3999999999999996E-2</fb>
    <v>25</v>
  </rv>
  <rv s="1">
    <fb>95894118</fb>
    <v>24</v>
  </rv>
  <rv s="1">
    <fb>0.32</fb>
    <v>23</v>
  </rv>
  <rv s="1">
    <fb>0.48399999999999999</fb>
    <v>23</v>
  </rv>
  <rv s="1">
    <fb>5.5E-2</fb>
    <v>23</v>
  </rv>
  <rv s="1">
    <fb>0.14499999999999999</fb>
    <v>23</v>
  </rv>
  <rv s="1">
    <fb>0.63462001800537104</fb>
    <v>23</v>
  </rv>
  <rv s="0">
    <v>536870912</v>
    <v>Équateur</v>
    <v>0f6db8a7-f756-4513-8871-9fce750158e0</v>
    <v>en-US</v>
    <v>Map</v>
  </rv>
  <rv s="0">
    <v>536870912</v>
    <v>Kasai-Occidental</v>
    <v>f109ad29-3f8e-4a1d-ba07-ff0b3b9ec275</v>
    <v>en-US</v>
    <v>Map</v>
  </rv>
  <rv s="0">
    <v>536870912</v>
    <v>Kasaï-Oriental</v>
    <v>19bed4cb-4bbb-4863-afdf-a7ac510bc840</v>
    <v>en-US</v>
    <v>Map</v>
  </rv>
  <rv s="0">
    <v>536870912</v>
    <v>Katanga Province</v>
    <v>56ae1879-db81-4f74-a52e-7fe9ed5ea5a2</v>
    <v>en-US</v>
    <v>Map</v>
  </rv>
  <rv s="0">
    <v>536870912</v>
    <v>Maniema</v>
    <v>061168d8-c9d6-4e36-a475-b6c1b6b53803</v>
    <v>en-US</v>
    <v>Map</v>
  </rv>
  <rv s="0">
    <v>536870912</v>
    <v>North Kivu</v>
    <v>cff98cf5-c18d-4744-b7fd-3460e4e602e4</v>
    <v>en-US</v>
    <v>Map</v>
  </rv>
  <rv s="0">
    <v>536870912</v>
    <v>South Kivu</v>
    <v>9e033254-96ff-4a56-bf8a-9bd770751374</v>
    <v>en-US</v>
    <v>Map</v>
  </rv>
  <rv s="3">
    <v>281</v>
  </rv>
  <rv s="1">
    <fb>0.10704062801046201</fb>
    <v>23</v>
  </rv>
  <rv s="3">
    <v>282</v>
  </rv>
  <rv s="1">
    <fb>0.50700000000000001</fb>
    <v>23</v>
  </rv>
  <rv s="1">
    <fb>4.2360000610351597E-2</fb>
    <v>31</v>
  </rv>
  <rv s="1">
    <fb>39095679</fb>
    <v>24</v>
  </rv>
  <rv s="10">
    <v>#VALUE!</v>
    <v>en-US</v>
    <v>ca4ca1f6-14e8-4ec4-828b-9f989adfdedf</v>
    <v>536870912</v>
    <v>1</v>
    <v>529</v>
    <v>182</v>
    <v>Democratic Republic of the Congo</v>
    <v>19</v>
    <v>20</v>
    <v>Map</v>
    <v>21</v>
    <v>530</v>
    <v>CD</v>
    <v>5018</v>
    <v>5019</v>
    <v>5020</v>
    <v>5021</v>
    <v>5022</v>
    <v>5023</v>
    <v>5024</v>
    <v>5025</v>
    <v>5026</v>
    <v>CDF</v>
    <v>The Democratic Republic of the Congo, also known as the DR Congo, Congo-Kinshasa, or simply the Congo, is a country in Central Africa. By land area, the country is the second-largest country in Africa and the 11th-largest in the world. With a ...</v>
    <v>5027</v>
    <v>5028</v>
    <v>5029</v>
    <v>5030</v>
    <v>5031</v>
    <v>5032</v>
    <v>5033</v>
    <v>5034</v>
    <v>5035</v>
    <v>5036</v>
    <v>5023</v>
    <v>5039</v>
    <v>5040</v>
    <v>5041</v>
    <v>5042</v>
    <v>5043</v>
    <v>Democratic Republic of the Congo</v>
    <v>Debout Congolais</v>
    <v>691</v>
    <v>République démocratique du Congo</v>
    <v>5044</v>
    <v>5045</v>
    <v>5046</v>
    <v>1350</v>
    <v>5047</v>
    <v>5048</v>
    <v>855</v>
    <v>5049</v>
    <v>2807</v>
    <v>5050</v>
    <v>5051</v>
    <v>5059</v>
    <v>5060</v>
    <v>5061</v>
    <v>5062</v>
    <v>5063</v>
    <v>Democratic Republic of the Congo</v>
    <v>5064</v>
    <v>mdp/vdpid/44</v>
  </rv>
  <rv s="0">
    <v>536870912</v>
    <v>Ghana</v>
    <v>4caa1a94-3f55-f5a7-8b85-5abd256a54f1</v>
    <v>en-US</v>
    <v>Map</v>
  </rv>
  <rv s="1">
    <fb>0.68998857343763698</fb>
    <v>23</v>
  </rv>
  <rv s="1">
    <fb>238535</fb>
    <v>24</v>
  </rv>
  <rv s="1">
    <fb>29.407</fb>
    <v>25</v>
  </rv>
  <rv s="1">
    <fb>233</fb>
    <v>26</v>
  </rv>
  <rv s="0">
    <v>536870912</v>
    <v>Accra</v>
    <v>7dea44eb-65d3-ca6b-c353-eac951cbdc50</v>
    <v>en-US</v>
    <v>Map</v>
  </rv>
  <rv s="1">
    <fb>16670.182000000001</fb>
    <v>24</v>
  </rv>
  <rv s="1">
    <fb>268.36084800436601</fb>
    <v>27</v>
  </rv>
  <rv s="1">
    <fb>7.17592284708857E-2</fb>
    <v>23</v>
  </rv>
  <rv s="1">
    <fb>351.301578961752</fb>
    <v>24</v>
  </rv>
  <rv s="1">
    <fb>3.87</fb>
    <v>25</v>
  </rv>
  <rv s="1">
    <fb>0.41159358313373501</fb>
    <v>23</v>
  </rv>
  <rv s="1">
    <fb>52.543060129263097</fb>
    <v>28</v>
  </rv>
  <rv s="1">
    <fb>66983634223.943001</fb>
    <v>30</v>
  </rv>
  <rv s="1">
    <fb>1.0484141</fb>
    <v>23</v>
  </rv>
  <rv s="1">
    <fb>0.15691769999999999</fb>
    <v>23</v>
  </rv>
  <rv s="2">
    <v>83</v>
    <v>21</v>
    <v>532</v>
    <v>7</v>
    <v>0</v>
    <v>Image of Ghana</v>
  </rv>
  <rv s="1">
    <fb>34.9</fb>
    <v>28</v>
  </rv>
  <rv s="0">
    <v>805306368</v>
    <v>John Mahama (President)</v>
    <v>6d379b32-0cd8-9157-0ec8-883c7cf48d1f</v>
    <v>en-US</v>
    <v>Generic</v>
  </rv>
  <rv s="0">
    <v>805306368</v>
    <v>Jane Naana Opoku-Agyemang (Vice president)</v>
    <v>cdb58c49-a2ad-b3d3-44d6-f5f4a29f565d</v>
    <v>en-US</v>
    <v>Generic</v>
  </rv>
  <rv s="0">
    <v>805306368</v>
    <v>Gertrude Torkornoo (Chief justice)</v>
    <v>e339e2df-9b32-4664-7e6f-17b307e2d43f</v>
    <v>en-US</v>
    <v>Generic</v>
  </rv>
  <rv s="3">
    <v>283</v>
  </rv>
  <rv s="4">
    <v>https://www.bing.com/search?q=ghana&amp;form=skydnc</v>
    <v>Learn more on Bing</v>
  </rv>
  <rv s="1">
    <fb>63.78</fb>
    <v>28</v>
  </rv>
  <rv s="1">
    <fb>3098510000</fb>
    <v>30</v>
  </rv>
  <rv s="1">
    <fb>308</fb>
    <v>28</v>
  </rv>
  <rv s="1">
    <fb>0.27</fb>
    <v>29</v>
  </rv>
  <rv s="1">
    <fb>0.36105228150000002</fb>
    <v>23</v>
  </rv>
  <rv s="1">
    <fb>0.13589999999999999</fb>
    <v>25</v>
  </rv>
  <rv s="1">
    <fb>33475870</fb>
    <v>24</v>
  </rv>
  <rv s="1">
    <fb>0.32200000000000001</fb>
    <v>23</v>
  </rv>
  <rv s="1">
    <fb>0.48599999999999999</fb>
    <v>23</v>
  </rv>
  <rv s="1">
    <fb>4.7E-2</fb>
    <v>23</v>
  </rv>
  <rv s="1">
    <fb>0.67797996520996096</fb>
    <v>23</v>
  </rv>
  <rv s="0">
    <v>536870912</v>
    <v>Ashanti Region</v>
    <v>03a4bbc8-218a-4560-dc76-f52b742a183e</v>
    <v>en-US</v>
    <v>Map</v>
  </rv>
  <rv s="0">
    <v>536870912</v>
    <v>Brong-Ahafo region</v>
    <v>d063ec14-1baf-a6a4-0593-6143782ef01a</v>
    <v>en-US</v>
    <v>Map</v>
  </rv>
  <rv s="0">
    <v>536870912</v>
    <v>Central region</v>
    <v>04a9f5cc-56ee-cdc9-3b25-34ae0f54a835</v>
    <v>en-US</v>
    <v>Map</v>
  </rv>
  <rv s="0">
    <v>536870912</v>
    <v>Eastern Region</v>
    <v>8dd7c62c-e599-708a-4b1a-72c8a568a856</v>
    <v>en-US</v>
    <v>Map</v>
  </rv>
  <rv s="0">
    <v>536870912</v>
    <v>Greater Accra Region</v>
    <v>91f1ae15-d54e-29be-d169-d4548c5bad59</v>
    <v>en-US</v>
    <v>Map</v>
  </rv>
  <rv s="0">
    <v>536870912</v>
    <v>Northern Region</v>
    <v>281b9874-7787-6cbe-36fc-6f1e4b5edeed</v>
    <v>en-US</v>
    <v>Map</v>
  </rv>
  <rv s="0">
    <v>536870912</v>
    <v>Upper East Region</v>
    <v>a536de11-1bf2-b814-79bf-3bfcd2eb23da</v>
    <v>en-US</v>
    <v>Map</v>
  </rv>
  <rv s="0">
    <v>536870912</v>
    <v>Upper West Region</v>
    <v>decfccd3-cb14-9a30-7a4f-c9f5225315dc</v>
    <v>en-US</v>
    <v>Map</v>
  </rv>
  <rv s="0">
    <v>536870912</v>
    <v>Volta Region</v>
    <v>08e5e28e-0235-8c89-7ffb-ba81717c530a</v>
    <v>en-US</v>
    <v>Map</v>
  </rv>
  <rv s="0">
    <v>536870912</v>
    <v>Western region</v>
    <v>9137e271-300a-d288-dc27-09a2e8930911</v>
    <v>en-US</v>
    <v>Map</v>
  </rv>
  <rv s="3">
    <v>284</v>
  </rv>
  <rv s="1">
    <fb>0.12569754463437299</fb>
    <v>23</v>
  </rv>
  <rv s="3">
    <v>285</v>
  </rv>
  <rv s="1">
    <fb>4.3309998512268105E-2</fb>
    <v>31</v>
  </rv>
  <rv s="1">
    <fb>17249054</fb>
    <v>24</v>
  </rv>
  <rv s="7">
    <v>#VALUE!</v>
    <v>en-US</v>
    <v>4caa1a94-3f55-f5a7-8b85-5abd256a54f1</v>
    <v>536870912</v>
    <v>1</v>
    <v>535</v>
    <v>49</v>
    <v>Ghana</v>
    <v>19</v>
    <v>20</v>
    <v>Map</v>
    <v>21</v>
    <v>536</v>
    <v>GH</v>
    <v>5067</v>
    <v>5068</v>
    <v>2732</v>
    <v>5069</v>
    <v>5070</v>
    <v>5071</v>
    <v>5072</v>
    <v>5073</v>
    <v>5074</v>
    <v>GHS</v>
    <v>Ghana, officially the Republic of Ghana, is a country in West Africa. It lies adjacent to the Gulf of Guinea and the Atlantic Ocean to the south, sharing a border with Ivory Coast in the west, Burkina Faso in the north, and Togo in the east. ...</v>
    <v>5075</v>
    <v>5076</v>
    <v>5077</v>
    <v>5078</v>
    <v>1388</v>
    <v>5079</v>
    <v>5080</v>
    <v>5081</v>
    <v>5082</v>
    <v>5083</v>
    <v>5071</v>
    <v>5087</v>
    <v>5088</v>
    <v>5089</v>
    <v>5090</v>
    <v>5091</v>
    <v>5092</v>
    <v>Ghana</v>
    <v>God Bless Our Homeland Ghana</v>
    <v>997</v>
    <v>Ghana</v>
    <v>5093</v>
    <v>5094</v>
    <v>5095</v>
    <v>69</v>
    <v>5096</v>
    <v>5097</v>
    <v>3354</v>
    <v>5098</v>
    <v>4040</v>
    <v>1773</v>
    <v>5099</v>
    <v>5110</v>
    <v>5111</v>
    <v>5112</v>
    <v>442</v>
    <v>5113</v>
    <v>Ghana</v>
    <v>5114</v>
    <v>mdp/vdpid/89</v>
  </rv>
  <rv s="0">
    <v>536870912</v>
    <v>Grenada</v>
    <v>f367a9c3-32b7-139d-25fe-4f100eba17ca</v>
    <v>en-US</v>
    <v>Map</v>
  </rv>
  <rv s="1">
    <fb>0.23529411764705899</fb>
    <v>23</v>
  </rv>
  <rv s="1">
    <fb>348.5</fb>
    <v>24</v>
  </rv>
  <rv s="1">
    <fb>16.465</fb>
    <v>25</v>
  </rv>
  <rv s="1">
    <fb>1473</fb>
    <v>26</v>
  </rv>
  <rv s="0">
    <v>536870912</v>
    <v>St. George's, Grenada</v>
    <v>2255cece-c276-eeda-9623-fb3360bf6c1a</v>
    <v>en-US</v>
    <v>Map</v>
  </rv>
  <rv s="1">
    <fb>267.69099999999997</fb>
    <v>24</v>
  </rv>
  <rv s="1">
    <fb>107.426261562601</fb>
    <v>27</v>
  </rv>
  <rv s="1">
    <fb>8.0410231327703689E-3</fb>
    <v>23</v>
  </rv>
  <rv s="1">
    <fb>2.0630000000000002</fb>
    <v>25</v>
  </rv>
  <rv s="1">
    <fb>0.49970587562112401</fb>
    <v>23</v>
  </rv>
  <rv s="1">
    <fb>1228170370.3703699</fb>
    <v>30</v>
  </rv>
  <rv s="1">
    <fb>1.0685076</fb>
    <v>23</v>
  </rv>
  <rv s="1">
    <fb>1.0456188</fb>
    <v>23</v>
  </rv>
  <rv s="2">
    <v>84</v>
    <v>21</v>
    <v>538</v>
    <v>7</v>
    <v>0</v>
    <v>Image of Grenada</v>
  </rv>
  <rv s="1">
    <fb>13.7</fb>
    <v>28</v>
  </rv>
  <rv s="0">
    <v>805306368</v>
    <v>Dickon Mitchell (Prime minister)</v>
    <v>bba0682a-f34e-26ab-7ac2-760e8493971f</v>
    <v>en-US</v>
    <v>Generic</v>
  </rv>
  <rv s="3">
    <v>286</v>
  </rv>
  <rv s="4">
    <v>https://www.bing.com/search?q=grenada&amp;form=skydnc</v>
    <v>Learn more on Bing</v>
  </rv>
  <rv s="1">
    <fb>72.384</fb>
    <v>28</v>
  </rv>
  <rv s="1">
    <fb>25</fb>
    <v>28</v>
  </rv>
  <rv s="3">
    <v>287</v>
  </rv>
  <rv s="1">
    <fb>0.57040789580000006</fb>
    <v>23</v>
  </rv>
  <rv s="1">
    <fb>1.4067000000000001</fb>
    <v>25</v>
  </rv>
  <rv s="1">
    <fb>125438</fb>
    <v>24</v>
  </rv>
  <rv s="0">
    <v>536870912</v>
    <v>Saint Andrew Parish, Grenada</v>
    <v>c1baed76-ac7e-68e5-cc47-cb4380f84d26</v>
    <v>en-US</v>
    <v>Map</v>
  </rv>
  <rv s="0">
    <v>536870912</v>
    <v>Saint David Parish, Grenada</v>
    <v>79cabe30-ee00-4f5f-1b51-2b4cfbd6c06b</v>
    <v>en-US</v>
    <v>Map</v>
  </rv>
  <rv s="0">
    <v>536870912</v>
    <v>Saint George Parish, Grenada</v>
    <v>fc34f2e6-1800-59ea-2500-e757fcc49aeb</v>
    <v>en-US</v>
    <v>Map</v>
  </rv>
  <rv s="0">
    <v>536870912</v>
    <v>Saint John Parish, Grenada</v>
    <v>fea02f06-cb6e-e0e6-3c93-932d3a056e44</v>
    <v>en-US</v>
    <v>Map</v>
  </rv>
  <rv s="0">
    <v>536870912</v>
    <v>Saint Mark Parish, Grenada</v>
    <v>69d95d49-862b-aeb5-8f55-c8ea83f85597</v>
    <v>en-US</v>
    <v>Map</v>
  </rv>
  <rv s="0">
    <v>536870912</v>
    <v>Saint Patrick Parish, Grenada</v>
    <v>d062a181-8310-aefa-6814-282491080af8</v>
    <v>en-US</v>
    <v>Map</v>
  </rv>
  <rv s="0">
    <v>536870912</v>
    <v>Carriacou</v>
    <v>d9bdca7d-761e-4d50-e817-c07d085ce21c</v>
    <v>en-US</v>
    <v>Map</v>
  </rv>
  <rv s="3">
    <v>288</v>
  </rv>
  <rv s="1">
    <fb>0.194292612759041</fb>
    <v>23</v>
  </rv>
  <rv s="1">
    <fb>40765</fb>
    <v>24</v>
  </rv>
  <rv s="25">
    <v>#VALUE!</v>
    <v>en-US</v>
    <v>f367a9c3-32b7-139d-25fe-4f100eba17ca</v>
    <v>536870912</v>
    <v>1</v>
    <v>541</v>
    <v>542</v>
    <v>Grenada</v>
    <v>19</v>
    <v>20</v>
    <v>Map</v>
    <v>21</v>
    <v>543</v>
    <v>GD</v>
    <v>5117</v>
    <v>5118</v>
    <v>5119</v>
    <v>5120</v>
    <v>5121</v>
    <v>5122</v>
    <v>5123</v>
    <v>5124</v>
    <v>XCD</v>
    <v>Grenada is an island country of the West Indies in the eastern Caribbean Sea. The southernmost of the Windward Islands, Grenada is directly south of Saint Vincent and the Grenadines and about 100 miles north of Trinidad and the South American ...</v>
    <v>5125</v>
    <v>5126</v>
    <v>3979</v>
    <v>2709</v>
    <v>5127</v>
    <v>5128</v>
    <v>5129</v>
    <v>5130</v>
    <v>5131</v>
    <v>5121</v>
    <v>5133</v>
    <v>5134</v>
    <v>5135</v>
    <v>5136</v>
    <v>Grenada</v>
    <v>Hail Grenada</v>
    <v>5137</v>
    <v>Grenada</v>
    <v>5138</v>
    <v>5139</v>
    <v>5140</v>
    <v>5148</v>
    <v>5149</v>
    <v>4003</v>
    <v>1520</v>
    <v>Grenada</v>
    <v>5150</v>
    <v>mdp/vdpid/91</v>
  </rv>
  <rv s="0">
    <v>536870912</v>
    <v>Guinea</v>
    <v>fb286d30-98bc-03ec-5a8c-021c49f1009b</v>
    <v>en-US</v>
    <v>Map</v>
  </rv>
  <rv s="1">
    <fb>0.59010255575451698</fb>
    <v>23</v>
  </rv>
  <rv s="1">
    <fb>245857</fb>
    <v>24</v>
  </rv>
  <rv s="1">
    <fb>13000</fb>
    <v>24</v>
  </rv>
  <rv s="1">
    <fb>36.363999999999997</fb>
    <v>25</v>
  </rv>
  <rv s="1">
    <fb>224</fb>
    <v>26</v>
  </rv>
  <rv s="0">
    <v>536870912</v>
    <v>Conakry</v>
    <v>684c5718-8371-c14b-92c9-6af66425dc35</v>
    <v>en-US</v>
    <v>Map</v>
  </rv>
  <rv s="1">
    <fb>2995.9389999999999</fb>
    <v>24</v>
  </rv>
  <rv s="1">
    <fb>262.949692139783</fb>
    <v>27</v>
  </rv>
  <rv s="1">
    <fb>9.4706971640204307E-2</fb>
    <v>23</v>
  </rv>
  <rv s="1">
    <fb>4.7</fb>
    <v>25</v>
  </rv>
  <rv s="1">
    <fb>0.25752889467686801</fb>
    <v>23</v>
  </rv>
  <rv s="1">
    <fb>0.9</fb>
    <v>29</v>
  </rv>
  <rv s="1">
    <fb>13590281808.692801</fb>
    <v>30</v>
  </rv>
  <rv s="1">
    <fb>0.91509169999999995</fb>
    <v>23</v>
  </rv>
  <rv s="1">
    <fb>0.1155931</fb>
    <v>23</v>
  </rv>
  <rv s="2">
    <v>85</v>
    <v>21</v>
    <v>545</v>
    <v>7</v>
    <v>0</v>
    <v>Image of Guinea</v>
  </rv>
  <rv s="1">
    <fb>64.900000000000006</fb>
    <v>28</v>
  </rv>
  <rv s="0">
    <v>805306368</v>
    <v>Mamady Doumbouya (President)</v>
    <v>4b4da2bd-4ed5-009f-0d86-fb9a1b35f25e</v>
    <v>en-US</v>
    <v>Generic</v>
  </rv>
  <rv s="0">
    <v>805306368</v>
    <v>Mamady Doumbouya (Chairman)</v>
    <v>4b4da2bd-4ed5-009f-0d86-fb9a1b35f25e</v>
    <v>en-US</v>
    <v>Generic</v>
  </rv>
  <rv s="0">
    <v>805306368</v>
    <v>Bah Oury (Prime minister)</v>
    <v>22c59910-48fa-249a-6489-fdd76f285cd3</v>
    <v>en-US</v>
    <v>Generic</v>
  </rv>
  <rv s="3">
    <v>289</v>
  </rv>
  <rv s="4">
    <v>https://www.bing.com/search?q=guinea&amp;form=skydnc</v>
    <v>Learn more on Bing</v>
  </rv>
  <rv s="1">
    <fb>61.185000000000002</fb>
    <v>28</v>
  </rv>
  <rv s="1">
    <fb>576</fb>
    <v>28</v>
  </rv>
  <rv s="1">
    <fb>0.54494895890000006</fb>
    <v>23</v>
  </rv>
  <rv s="1">
    <fb>7.8799999999999995E-2</fb>
    <v>25</v>
  </rv>
  <rv s="1">
    <fb>13859341</fb>
    <v>24</v>
  </rv>
  <rv s="1">
    <fb>0.61534000396728505</fb>
    <v>23</v>
  </rv>
  <rv s="3">
    <v>290</v>
  </rv>
  <rv s="1">
    <fb>0.10841783867052399</fb>
    <v>23</v>
  </rv>
  <rv s="3">
    <v>291</v>
  </rv>
  <rv s="1">
    <fb>0.69299999999999995</fb>
    <v>23</v>
  </rv>
  <rv s="1">
    <fb>4.2960000038146998E-2</fb>
    <v>31</v>
  </rv>
  <rv s="1">
    <fb>4661505</fb>
    <v>24</v>
  </rv>
  <rv s="26">
    <v>#VALUE!</v>
    <v>en-US</v>
    <v>fb286d30-98bc-03ec-5a8c-021c49f1009b</v>
    <v>536870912</v>
    <v>1</v>
    <v>548</v>
    <v>549</v>
    <v>Guinea</v>
    <v>19</v>
    <v>20</v>
    <v>Map</v>
    <v>21</v>
    <v>550</v>
    <v>GN</v>
    <v>5153</v>
    <v>5154</v>
    <v>5155</v>
    <v>5156</v>
    <v>5157</v>
    <v>5158</v>
    <v>5159</v>
    <v>5160</v>
    <v>5161</v>
    <v>GNF</v>
    <v>Guinea, officially the Republic of Guinea, is a coastal country in West Africa. It borders the Atlantic Ocean to the west, Guinea-Bissau to the northwest, Senegal to the north, Mali to the northeast, Côte d'Ivoire to the southeast, and Sierra ...</v>
    <v>5162</v>
    <v>5163</v>
    <v>5164</v>
    <v>5165</v>
    <v>5166</v>
    <v>5167</v>
    <v>5168</v>
    <v>5169</v>
    <v>5158</v>
    <v>5173</v>
    <v>5174</v>
    <v>5175</v>
    <v>5176</v>
    <v>Guinea</v>
    <v>Liberté</v>
    <v>691</v>
    <v>Guinée</v>
    <v>5177</v>
    <v>5178</v>
    <v>5179</v>
    <v>310</v>
    <v>765</v>
    <v>3435</v>
    <v>380</v>
    <v>190</v>
    <v>856</v>
    <v>1461</v>
    <v>5180</v>
    <v>5181</v>
    <v>5182</v>
    <v>5183</v>
    <v>5184</v>
    <v>5185</v>
    <v>Guinea</v>
    <v>5186</v>
    <v>mdp/vdpid/100</v>
  </rv>
  <rv s="0">
    <v>536870912</v>
    <v>Jamaica</v>
    <v>2562ea55-e766-cb17-7e1f-a957c9f8b966</v>
    <v>en-US</v>
    <v>Map</v>
  </rv>
  <rv s="1">
    <fb>0.40997229916897504</fb>
    <v>23</v>
  </rv>
  <rv s="1">
    <fb>10991.909540000001</fb>
    <v>24</v>
  </rv>
  <rv s="1">
    <fb>4000</fb>
    <v>24</v>
  </rv>
  <rv s="1">
    <fb>16.103000000000002</fb>
    <v>25</v>
  </rv>
  <rv s="1">
    <fb>1876</fb>
    <v>26</v>
  </rv>
  <rv s="0">
    <v>536870912</v>
    <v>Kingston, Jamaica</v>
    <v>385a0e1e-d470-c7c3-8231-361da8105710</v>
    <v>en-US</v>
    <v>Map</v>
  </rv>
  <rv s="1">
    <fb>8225.0810000000001</fb>
    <v>24</v>
  </rv>
  <rv s="1">
    <fb>162.47402640959601</fb>
    <v>27</v>
  </rv>
  <rv s="1">
    <fb>3.8918759235825502E-2</fb>
    <v>23</v>
  </rv>
  <rv s="1">
    <fb>1050.73290446087</fb>
    <v>24</v>
  </rv>
  <rv s="1">
    <fb>1.9790000000000001</fb>
    <v>25</v>
  </rv>
  <rv s="1">
    <fb>0.30915974822180897</fb>
    <v>23</v>
  </rv>
  <rv s="1">
    <fb>80.971344808322698</fb>
    <v>28</v>
  </rv>
  <rv s="1">
    <fb>16458071067.8176</fb>
    <v>30</v>
  </rv>
  <rv s="1">
    <fb>0.90995389999999998</fb>
    <v>23</v>
  </rv>
  <rv s="1">
    <fb>0.27130609999999999</fb>
    <v>23</v>
  </rv>
  <rv s="2">
    <v>86</v>
    <v>21</v>
    <v>552</v>
    <v>7</v>
    <v>0</v>
    <v>Image of Jamaica</v>
  </rv>
  <rv s="1">
    <fb>12.4</fb>
    <v>28</v>
  </rv>
  <rv s="0">
    <v>805306368</v>
    <v>Andrew Holness (Prime minister)</v>
    <v>fc7eab19-7d03-0e23-d4ca-3413831f019e</v>
    <v>en-US</v>
    <v>Generic</v>
  </rv>
  <rv s="3">
    <v>292</v>
  </rv>
  <rv s="4">
    <v>https://www.bing.com/search?q=jamaica&amp;form=skydnc</v>
    <v>Learn more on Bing</v>
  </rv>
  <rv s="1">
    <fb>74.367999999999995</fb>
    <v>28</v>
  </rv>
  <rv s="1">
    <fb>15767450000</fb>
    <v>30</v>
  </rv>
  <rv s="1">
    <fb>80</fb>
    <v>28</v>
  </rv>
  <rv s="1">
    <fb>1.33</fb>
    <v>29</v>
  </rv>
  <rv s="3">
    <v>293</v>
  </rv>
  <rv s="1">
    <fb>0.23704219810000002</fb>
    <v>23</v>
  </rv>
  <rv s="1">
    <fb>1.3061</fb>
    <v>25</v>
  </rv>
  <rv s="1">
    <fb>2827377</fb>
    <v>24</v>
  </rv>
  <rv s="1">
    <fb>0.20600000000000002</fb>
    <v>23</v>
  </rv>
  <rv s="1">
    <fb>0.35799999999999998</fb>
    <v>23</v>
  </rv>
  <rv s="1">
    <fb>0.51600000000000001</fb>
    <v>23</v>
  </rv>
  <rv s="1">
    <fb>9.1999999999999998E-2</fb>
    <v>23</v>
  </rv>
  <rv s="1">
    <fb>0.66028999328613291</fb>
    <v>23</v>
  </rv>
  <rv s="0">
    <v>536870912</v>
    <v>Cornwall County, Jamaica</v>
    <v>845f0c8b-1a1e-7e8d-b0d5-7f725b594865</v>
    <v>en-US</v>
    <v>Map</v>
  </rv>
  <rv s="0">
    <v>536870912</v>
    <v>Middlesex County, Jamaica</v>
    <v>05e19e2c-d20d-e0d6-a906-7417f9138fbe</v>
    <v>en-US</v>
    <v>Map</v>
  </rv>
  <rv s="3">
    <v>294</v>
  </rv>
  <rv s="1">
    <fb>0.26809843578632003</fb>
    <v>23</v>
  </rv>
  <rv s="1">
    <fb>0.35100000000000003</fb>
    <v>23</v>
  </rv>
  <rv s="1">
    <fb>8.0019998550415E-2</fb>
    <v>31</v>
  </rv>
  <rv s="1">
    <fb>1650594</fb>
    <v>24</v>
  </rv>
  <rv s="7">
    <v>#VALUE!</v>
    <v>en-US</v>
    <v>2562ea55-e766-cb17-7e1f-a957c9f8b966</v>
    <v>536870912</v>
    <v>1</v>
    <v>555</v>
    <v>49</v>
    <v>Jamaica</v>
    <v>19</v>
    <v>20</v>
    <v>Map</v>
    <v>21</v>
    <v>556</v>
    <v>JM</v>
    <v>5189</v>
    <v>5190</v>
    <v>5191</v>
    <v>5192</v>
    <v>5193</v>
    <v>5194</v>
    <v>5195</v>
    <v>5196</v>
    <v>5197</v>
    <v>JMD</v>
    <v>Jamaica is an island country in the Caribbean Sea and the West Indies. At 10,990 square kilometres, it is the third-largest island—after Cuba and Hispaniola—of the Greater Antilles and the Caribbean. Jamaica lies about 145 km south of Cuba, 191 ...</v>
    <v>5198</v>
    <v>5199</v>
    <v>5200</v>
    <v>5201</v>
    <v>3128</v>
    <v>5202</v>
    <v>5203</v>
    <v>5204</v>
    <v>5205</v>
    <v>5206</v>
    <v>5194</v>
    <v>5208</v>
    <v>5209</v>
    <v>5210</v>
    <v>5211</v>
    <v>5212</v>
    <v>5213</v>
    <v>Jamaica</v>
    <v>Jamaica, Land We Love</v>
    <v>5214</v>
    <v>Jamaica</v>
    <v>5215</v>
    <v>5216</v>
    <v>5217</v>
    <v>5218</v>
    <v>5219</v>
    <v>5220</v>
    <v>855</v>
    <v>3355</v>
    <v>5221</v>
    <v>3260</v>
    <v>5222</v>
    <v>5225</v>
    <v>5226</v>
    <v>3662</v>
    <v>5227</v>
    <v>5228</v>
    <v>Jamaica</v>
    <v>5229</v>
    <v>mdp/vdpid/124</v>
  </rv>
  <rv s="0">
    <v>536870912</v>
    <v>Mauritius</v>
    <v>f9cbeda3-6339-827e-bcf1-2e940cb5e45e</v>
    <v>en-US</v>
    <v>Map</v>
  </rv>
  <rv s="1">
    <fb>0.42364532019704398</fb>
    <v>23</v>
  </rv>
  <rv s="1">
    <fb>2040</fb>
    <v>24</v>
  </rv>
  <rv s="1">
    <fb>3000</fb>
    <v>24</v>
  </rv>
  <rv s="1">
    <fb>230</fb>
    <v>26</v>
  </rv>
  <rv s="0">
    <v>536870912</v>
    <v>Port Louis</v>
    <v>1f88d0f8-1a57-9810-3550-deb8c9a847d8</v>
    <v>en-US</v>
    <v>Map</v>
  </rv>
  <rv s="1">
    <fb>4349.0619999999999</fb>
    <v>24</v>
  </rv>
  <rv s="1">
    <fb>129.91403493449801</fb>
    <v>27</v>
  </rv>
  <rv s="1">
    <fb>4.0565519030951102E-3</fb>
    <v>23</v>
  </rv>
  <rv s="1">
    <fb>2182.5091559114098</fb>
    <v>24</v>
  </rv>
  <rv s="1">
    <fb>0.19034482457954902</fb>
    <v>23</v>
  </rv>
  <rv s="1">
    <fb>84.542360303404394</fb>
    <v>28</v>
  </rv>
  <rv s="1">
    <fb>14180444557.2047</fb>
    <v>30</v>
  </rv>
  <rv s="1">
    <fb>1.0110760000000001</fb>
    <v>23</v>
  </rv>
  <rv s="1">
    <fb>0.4059604</fb>
    <v>23</v>
  </rv>
  <rv s="2">
    <v>87</v>
    <v>21</v>
    <v>558</v>
    <v>7</v>
    <v>0</v>
    <v>Image of Mauritius</v>
  </rv>
  <rv s="1">
    <fb>13.6</fb>
    <v>28</v>
  </rv>
  <rv s="0">
    <v>805306368</v>
    <v>Dharam Gokhool (President)</v>
    <v>dac0a2c7-4dc8-8087-d6cc-71bb6c61e6d7</v>
    <v>en-US</v>
    <v>Generic</v>
  </rv>
  <rv s="0">
    <v>805306368</v>
    <v>Robert Hungley (Vice president)</v>
    <v>f975fb45-92aa-075d-b336-5fa00b29c42f</v>
    <v>en-US</v>
    <v>Generic</v>
  </rv>
  <rv s="0">
    <v>805306368</v>
    <v>Navin Ramgoolam (Prime minister)</v>
    <v>9f337d72-40d4-bb5b-fc64-d40c5e250807</v>
    <v>en-US</v>
    <v>Generic</v>
  </rv>
  <rv s="0">
    <v>805306368</v>
    <v>Paul Bérenger (Deputy prime minister)</v>
    <v>2a7c4bc9-867e-6d11-6106-4c8f0ba5e269</v>
    <v>en-US</v>
    <v>Generic</v>
  </rv>
  <rv s="3">
    <v>295</v>
  </rv>
  <rv s="4">
    <v>https://www.bing.com/search?q=mauritius&amp;form=skydnc</v>
    <v>Learn more on Bing</v>
  </rv>
  <rv s="1">
    <fb>74.416341463414597</fb>
    <v>28</v>
  </rv>
  <rv s="1">
    <fb>8615770000</fb>
    <v>30</v>
  </rv>
  <rv s="1">
    <fb>61</fb>
    <v>28</v>
  </rv>
  <rv s="1">
    <fb>0.38</fb>
    <v>29</v>
  </rv>
  <rv s="3">
    <v>296</v>
  </rv>
  <rv s="1">
    <fb>0.50667020360000004</fb>
    <v>23</v>
  </rv>
  <rv s="1">
    <fb>2.5331000000000001</fb>
    <v>25</v>
  </rv>
  <rv s="1">
    <fb>1262523</fb>
    <v>24</v>
  </rv>
  <rv s="1">
    <fb>0.21100000000000002</fb>
    <v>23</v>
  </rv>
  <rv s="1">
    <fb>0.44600000000000001</fb>
    <v>23</v>
  </rv>
  <rv s="1">
    <fb>0.58312999725341796</fb>
    <v>23</v>
  </rv>
  <rv s="0">
    <v>536870912</v>
    <v>Rivière Noire District</v>
    <v>43960efa-cdf4-05b0-7f6a-ade80eb7b2ed</v>
    <v>en-US</v>
    <v>Map</v>
  </rv>
  <rv s="0">
    <v>536870912</v>
    <v>Flacq District</v>
    <v>f6802203-fee5-ab9e-bd66-54e92ba75fd7</v>
    <v>en-US</v>
    <v>Map</v>
  </rv>
  <rv s="0">
    <v>536870912</v>
    <v>Grand Port District</v>
    <v>170c3315-ad31-7197-f357-0133f1949132</v>
    <v>en-US</v>
    <v>Map</v>
  </rv>
  <rv s="0">
    <v>536870912</v>
    <v>Moka District</v>
    <v>ba7a6636-e1ff-4a38-b1c8-3886078dde32</v>
    <v>en-US</v>
    <v>Map</v>
  </rv>
  <rv s="0">
    <v>536870912</v>
    <v>Pamplemousses District</v>
    <v>ae7a0938-d28e-1af4-c525-4d133acea6a2</v>
    <v>en-US</v>
    <v>Map</v>
  </rv>
  <rv s="0">
    <v>536870912</v>
    <v>Plaines Wilhems District</v>
    <v>d6f61cd5-affc-f553-1d54-4e65b787b250</v>
    <v>en-US</v>
    <v>Map</v>
  </rv>
  <rv s="0">
    <v>536870912</v>
    <v>Port Louis District</v>
    <v>1c9ae027-beba-5460-ae7f-66d0a4367fea</v>
    <v>en-US</v>
    <v>Map</v>
  </rv>
  <rv s="0">
    <v>536870912</v>
    <v>Rivière du Rempart District</v>
    <v>21c3a727-199e-4dff-c26c-eefb2d9d1da1</v>
    <v>en-US</v>
    <v>Map</v>
  </rv>
  <rv s="0">
    <v>536870912</v>
    <v>Savanne District</v>
    <v>ceddfba8-fea9-e6df-c942-749c56c7d753</v>
    <v>en-US</v>
    <v>Map</v>
  </rv>
  <rv s="3">
    <v>297</v>
  </rv>
  <rv s="1">
    <fb>0.19073085653774999</fb>
    <v>23</v>
  </rv>
  <rv s="1">
    <fb>6.6739997863769496E-2</fb>
    <v>31</v>
  </rv>
  <rv s="1">
    <fb>515980</fb>
    <v>24</v>
  </rv>
  <rv s="7">
    <v>#VALUE!</v>
    <v>en-US</v>
    <v>f9cbeda3-6339-827e-bcf1-2e940cb5e45e</v>
    <v>536870912</v>
    <v>1</v>
    <v>561</v>
    <v>49</v>
    <v>Mauritius</v>
    <v>19</v>
    <v>20</v>
    <v>Map</v>
    <v>21</v>
    <v>562</v>
    <v>MU</v>
    <v>5232</v>
    <v>5233</v>
    <v>5234</v>
    <v>1851</v>
    <v>5235</v>
    <v>5236</v>
    <v>5237</v>
    <v>5238</v>
    <v>5239</v>
    <v>MUR</v>
    <v>Mauritius, officially the Republic of Mauritius, is an island country in the Indian Ocean, about 2,000 kilometres off the southeastern coast of East Africa, east of Madagascar. It includes the main island, as well as Rodrigues, Agaléga, and St. ...</v>
    <v>5240</v>
    <v>49</v>
    <v>5241</v>
    <v>5242</v>
    <v>2709</v>
    <v>5243</v>
    <v>5244</v>
    <v>5245</v>
    <v>5246</v>
    <v>5247</v>
    <v>5236</v>
    <v>5252</v>
    <v>5253</v>
    <v>5254</v>
    <v>5255</v>
    <v>5256</v>
    <v>5257</v>
    <v>Mauritius</v>
    <v>Motherland</v>
    <v>5258</v>
    <v>Mauritius</v>
    <v>5259</v>
    <v>5260</v>
    <v>5261</v>
    <v>5262</v>
    <v>4396</v>
    <v>5263</v>
    <v>189</v>
    <v>2150</v>
    <v>2345</v>
    <v>2152</v>
    <v>5264</v>
    <v>5274</v>
    <v>5275</v>
    <v>660</v>
    <v>1163</v>
    <v>5276</v>
    <v>Mauritius</v>
    <v>5277</v>
    <v>mdp/vdpid/160</v>
  </rv>
  <rv s="0">
    <v>536870912</v>
    <v>Moldova</v>
    <v>cc6beb87-eebc-d1b9-c08d-94ab92488417</v>
    <v>en-US</v>
    <v>Map</v>
  </rv>
  <rv s="1">
    <fb>0.74217087260565506</fb>
    <v>23</v>
  </rv>
  <rv s="1">
    <fb>33843.5</fb>
    <v>24</v>
  </rv>
  <rv s="1">
    <fb>373</fb>
    <v>26</v>
  </rv>
  <rv s="0">
    <v>536870912</v>
    <v>Chișinău</v>
    <v>9274279d-0140-1f5d-0a98-a8f07250eb4a</v>
    <v>en-US</v>
    <v>Map</v>
  </rv>
  <rv s="1">
    <fb>5115.4650000000001</fb>
    <v>24</v>
  </rv>
  <rv s="1">
    <fb>166.19627963692099</fb>
    <v>27</v>
  </rv>
  <rv s="1">
    <fb>4.83778351428725E-2</fb>
    <v>23</v>
  </rv>
  <rv s="1">
    <fb>1386.2344389560601</fb>
    <v>24</v>
  </rv>
  <rv s="1">
    <fb>1.262</fb>
    <v>25</v>
  </rv>
  <rv s="1">
    <fb>0.12575251021694001</fb>
    <v>23</v>
  </rv>
  <rv s="1">
    <fb>88.688022239406195</fb>
    <v>28</v>
  </rv>
  <rv s="1">
    <fb>11955435456.7957</fb>
    <v>30</v>
  </rv>
  <rv s="1">
    <fb>0.90618759999999998</fb>
    <v>23</v>
  </rv>
  <rv s="1">
    <fb>0.39821240000000002</fb>
    <v>23</v>
  </rv>
  <rv s="2">
    <v>88</v>
    <v>21</v>
    <v>564</v>
    <v>7</v>
    <v>0</v>
    <v>Image of Moldova</v>
  </rv>
  <rv s="0">
    <v>805306368</v>
    <v>Maia Sandu (President)</v>
    <v>8ffda83f-9dad-4a14-a39b-00493ab4ffa1</v>
    <v>en-US</v>
    <v>Generic</v>
  </rv>
  <rv s="0">
    <v>805306368</v>
    <v>Dorin Recean (Prime minister)</v>
    <v>2aefa8a0-b837-4b49-b239-fb29ea18b1e4</v>
    <v>en-US</v>
    <v>Generic</v>
  </rv>
  <rv s="3">
    <v>298</v>
  </rv>
  <rv s="4">
    <v>https://www.bing.com/search?q=moldova&amp;form=skydnc</v>
    <v>Learn more on Bing</v>
  </rv>
  <rv s="1">
    <fb>71.808000000000007</fb>
    <v>28</v>
  </rv>
  <rv s="1">
    <fb>0.31</fb>
    <v>29</v>
  </rv>
  <rv s="1">
    <fb>0.46187765570000006</fb>
    <v>23</v>
  </rv>
  <rv s="1">
    <fb>3.2065999999999999</fb>
    <v>25</v>
  </rv>
  <rv s="1">
    <fb>2592477</fb>
    <v>24</v>
  </rv>
  <rv s="1">
    <fb>4.4000000000000004E-2</fb>
    <v>23</v>
  </rv>
  <rv s="1">
    <fb>0.430859985351563</fb>
    <v>23</v>
  </rv>
  <rv s="0">
    <v>536870912</v>
    <v>Anenii Noi District</v>
    <v>00fbbcee-9f60-a2dc-30b0-a97c52cf9ebe</v>
    <v>en-US</v>
    <v>Map</v>
  </rv>
  <rv s="0">
    <v>536870912</v>
    <v>Basarabeasca District</v>
    <v>c5e91e54-685e-22a4-4b02-6bda72de73ae</v>
    <v>en-US</v>
    <v>Map</v>
  </rv>
  <rv s="0">
    <v>536870912</v>
    <v>Briceni District</v>
    <v>d55ddb65-6298-ea5c-4012-8ca41a65ae2f</v>
    <v>en-US</v>
    <v>Map</v>
  </rv>
  <rv s="0">
    <v>536870912</v>
    <v>Cahul District</v>
    <v>ae750499-fd09-3581-eca5-32c41a29b14b</v>
    <v>en-US</v>
    <v>Map</v>
  </rv>
  <rv s="0">
    <v>536870912</v>
    <v>Cantemir District</v>
    <v>1e52884e-e76d-82ad-62c5-5a2eef643828</v>
    <v>en-US</v>
    <v>Map</v>
  </rv>
  <rv s="0">
    <v>536870912</v>
    <v>Călărași District</v>
    <v>923a3877-8419-8db5-190c-388ea9000964</v>
    <v>en-US</v>
    <v>Map</v>
  </rv>
  <rv s="0">
    <v>536870912</v>
    <v>Căușeni District</v>
    <v>921d73c6-df75-d40c-d05a-2613f102d3f3</v>
    <v>en-US</v>
    <v>Map</v>
  </rv>
  <rv s="0">
    <v>536870912</v>
    <v>Cimișlia District</v>
    <v>17d45124-6f0e-3eeb-772f-7bbe855b9569</v>
    <v>en-US</v>
    <v>Map</v>
  </rv>
  <rv s="0">
    <v>536870912</v>
    <v>Criuleni District</v>
    <v>6d55321c-a6b0-ef2c-aad3-cb22f3f5c2df</v>
    <v>en-US</v>
    <v>Map</v>
  </rv>
  <rv s="0">
    <v>536870912</v>
    <v>Dondușeni District</v>
    <v>781dbd12-4056-a6e9-f9b8-d47e9f70182d</v>
    <v>en-US</v>
    <v>Map</v>
  </rv>
  <rv s="0">
    <v>536870912</v>
    <v>Drochia District</v>
    <v>6de256f4-615c-af70-9768-e059ddf0e96a</v>
    <v>en-US</v>
    <v>Map</v>
  </rv>
  <rv s="0">
    <v>536870912</v>
    <v>Dubăsari District</v>
    <v>b25870a9-db57-4b63-97c7-313fc028bbd3</v>
    <v>en-US</v>
    <v>Map</v>
  </rv>
  <rv s="0">
    <v>536870912</v>
    <v>Edineț District</v>
    <v>524b623a-e464-88df-af1f-c443942d61c7</v>
    <v>en-US</v>
    <v>Map</v>
  </rv>
  <rv s="0">
    <v>536870912</v>
    <v>Fălești District</v>
    <v>f5d678e6-231a-fe64-8f4b-309c0e3daa9f</v>
    <v>en-US</v>
    <v>Map</v>
  </rv>
  <rv s="0">
    <v>536870912</v>
    <v>Florești District</v>
    <v>1d8fb8dc-5a8f-8a4a-cc38-7ce81a60373d</v>
    <v>en-US</v>
    <v>Map</v>
  </rv>
  <rv s="0">
    <v>536870912</v>
    <v>Glodeni District</v>
    <v>b6e3ea24-0722-48c5-8154-20f8d749a89d</v>
    <v>en-US</v>
    <v>Map</v>
  </rv>
  <rv s="0">
    <v>536870912</v>
    <v>Hîncești District</v>
    <v>24073425-a3ac-09ae-eb8e-305ecb7c5eb9</v>
    <v>en-US</v>
    <v>Map</v>
  </rv>
  <rv s="0">
    <v>536870912</v>
    <v>Ialoveni District</v>
    <v>4fca5b26-b7de-40b7-99c0-aca53db3bd03</v>
    <v>en-US</v>
    <v>Map</v>
  </rv>
  <rv s="0">
    <v>536870912</v>
    <v>Leova District</v>
    <v>2225ac49-247d-0bd2-8578-a91ef17c97a3</v>
    <v>en-US</v>
    <v>Map</v>
  </rv>
  <rv s="0">
    <v>536870912</v>
    <v>Nisporeni District</v>
    <v>bf2ad605-9233-4f63-8082-489b0ca64e77</v>
    <v>en-US</v>
    <v>Map</v>
  </rv>
  <rv s="0">
    <v>536870912</v>
    <v>Ocnița District</v>
    <v>26dff043-9f51-584f-bb4a-f610faccecf6</v>
    <v>en-US</v>
    <v>Map</v>
  </rv>
  <rv s="0">
    <v>536870912</v>
    <v>Orhei District</v>
    <v>79f970d0-7548-4202-865c-96c4ef91a7c0</v>
    <v>en-US</v>
    <v>Map</v>
  </rv>
  <rv s="0">
    <v>536870912</v>
    <v>Rezina District</v>
    <v>394dc29d-e26f-b5bb-7aba-8ef616223c73</v>
    <v>en-US</v>
    <v>Map</v>
  </rv>
  <rv s="0">
    <v>536870912</v>
    <v>Rîșcani District</v>
    <v>5be0ce4f-d963-1786-1634-57f0a5c172cb</v>
    <v>en-US</v>
    <v>Map</v>
  </rv>
  <rv s="0">
    <v>536870912</v>
    <v>Sîngerei District</v>
    <v>90f0d7fa-9bbe-5865-3e85-25ba5e3cb57e</v>
    <v>en-US</v>
    <v>Map</v>
  </rv>
  <rv s="0">
    <v>536870912</v>
    <v>Soroca District</v>
    <v>03254326-9f67-4724-b8ca-4558c48cd311</v>
    <v>en-US</v>
    <v>Map</v>
  </rv>
  <rv s="0">
    <v>536870912</v>
    <v>Strășeni District</v>
    <v>26bf9fc0-fdae-1fbd-fdfe-d503f11e3196</v>
    <v>en-US</v>
    <v>Map</v>
  </rv>
  <rv s="0">
    <v>536870912</v>
    <v>Șoldănești District</v>
    <v>c303ac4e-60cf-2c5d-1894-27c77eb98d24</v>
    <v>en-US</v>
    <v>Map</v>
  </rv>
  <rv s="0">
    <v>536870912</v>
    <v>Ștefan Vodă District</v>
    <v>a8ddc1c1-62ce-3ce7-a54a-6e7276f7bde6</v>
    <v>en-US</v>
    <v>Map</v>
  </rv>
  <rv s="0">
    <v>536870912</v>
    <v>Telenești District</v>
    <v>9730ba5c-6063-c805-fb2a-75565105a6dc</v>
    <v>en-US</v>
    <v>Map</v>
  </rv>
  <rv s="0">
    <v>536870912</v>
    <v>Ungheni District</v>
    <v>6488f6ec-42ae-43dd-a391-b6350607fbf5</v>
    <v>en-US</v>
    <v>Map</v>
  </rv>
  <rv s="0">
    <v>536870912</v>
    <v>Gagauzia</v>
    <v>0314e6e7-9f5f-4491-ba35-ee6a86e2c6f8</v>
    <v>en-US</v>
    <v>Map</v>
  </rv>
  <rv s="0">
    <v>536870912</v>
    <v>Administrative-Territorial Units of the Left Bank of the Dniester</v>
    <v>af409511-164e-437c-aeb0-c76a6cce59a1</v>
    <v>en-US</v>
    <v>Map</v>
  </rv>
  <rv s="3">
    <v>299</v>
  </rv>
  <rv s="1">
    <fb>0.17691629524637301</fb>
    <v>23</v>
  </rv>
  <rv s="1">
    <fb>5.4730000495910598E-2</fb>
    <v>31</v>
  </rv>
  <rv s="1">
    <fb>1135502</fb>
    <v>24</v>
  </rv>
  <rv s="10">
    <v>#VALUE!</v>
    <v>en-US</v>
    <v>cc6beb87-eebc-d1b9-c08d-94ab92488417</v>
    <v>536870912</v>
    <v>1</v>
    <v>567</v>
    <v>182</v>
    <v>Moldova</v>
    <v>19</v>
    <v>20</v>
    <v>Map</v>
    <v>21</v>
    <v>511</v>
    <v>MD</v>
    <v>5280</v>
    <v>5281</v>
    <v>2779</v>
    <v>450</v>
    <v>5282</v>
    <v>5283</v>
    <v>5284</v>
    <v>5285</v>
    <v>5286</v>
    <v>MDL</v>
    <v>Moldova, officially the Republic of Moldova, is a landlocked country in Eastern Europe, on the northeastern corner of the Balkans. The country spans a total of 33,483 km² and has a population of approximately 2.42 million as of January 2024. ...</v>
    <v>5287</v>
    <v>5288</v>
    <v>5289</v>
    <v>5290</v>
    <v>2955</v>
    <v>5291</v>
    <v>5292</v>
    <v>5293</v>
    <v>5294</v>
    <v>5247</v>
    <v>5283</v>
    <v>5297</v>
    <v>5298</v>
    <v>5299</v>
    <v>995</v>
    <v>5300</v>
    <v>Moldova</v>
    <v>Limba noastră</v>
    <v>3348</v>
    <v>Republica Moldova</v>
    <v>5301</v>
    <v>5302</v>
    <v>5303</v>
    <v>1100</v>
    <v>1601</v>
    <v>1351</v>
    <v>5304</v>
    <v>2582</v>
    <v>434</v>
    <v>252</v>
    <v>5305</v>
    <v>5339</v>
    <v>5340</v>
    <v>3516</v>
    <v>1793</v>
    <v>5341</v>
    <v>Moldova</v>
    <v>5342</v>
    <v>mdp/vdpid/152</v>
  </rv>
  <rv s="0">
    <v>536870912</v>
    <v>Mongolia</v>
    <v>ea062577-4c66-e22b-7054-abf32c1063b0</v>
    <v>en-US</v>
    <v>Map</v>
  </rv>
  <rv s="1">
    <fb>0.71488840550091393</fb>
    <v>23</v>
  </rv>
  <rv s="1">
    <fb>1564116</fb>
    <v>24</v>
  </rv>
  <rv s="1">
    <fb>24.131</fb>
    <v>25</v>
  </rv>
  <rv s="1">
    <fb>976</fb>
    <v>26</v>
  </rv>
  <rv s="0">
    <v>536870912</v>
    <v>Ulaanbaatar</v>
    <v>c11a6c9b-cae8-fd85-165c-84f646e12623</v>
    <v>en-US</v>
    <v>Map</v>
  </rv>
  <rv s="1">
    <fb>25368.306</fb>
    <v>24</v>
  </rv>
  <rv s="1">
    <fb>195.762902940885</fb>
    <v>27</v>
  </rv>
  <rv s="1">
    <fb>7.3048159748014804E-2</fb>
    <v>23</v>
  </rv>
  <rv s="1">
    <fb>2006.38888095267</fb>
    <v>24</v>
  </rv>
  <rv s="1">
    <fb>2.895</fb>
    <v>25</v>
  </rv>
  <rv s="1">
    <fb>8.0174048837830497E-2</fb>
    <v>23</v>
  </rv>
  <rv s="1">
    <fb>93.199382825958295</fb>
    <v>28</v>
  </rv>
  <rv s="1">
    <fb>13852850259.485399</fb>
    <v>30</v>
  </rv>
  <rv s="1">
    <fb>1.0404036000000001</fb>
    <v>23</v>
  </rv>
  <rv s="1">
    <fb>0.65595439999999994</fb>
    <v>23</v>
  </rv>
  <rv s="2">
    <v>89</v>
    <v>21</v>
    <v>569</v>
    <v>7</v>
    <v>0</v>
    <v>Image of Mongolia</v>
  </rv>
  <rv s="0">
    <v>805306368</v>
    <v>Ukhnaagiin Khürelsükh (President)</v>
    <v>bc801878-ff5f-0137-5b5c-42148a01e142</v>
    <v>en-US</v>
    <v>Generic</v>
  </rv>
  <rv s="0">
    <v>805306368</v>
    <v>Luvsannamsrain Oyun-Erdene (Prime minister)</v>
    <v>8003655e-4b2a-63b8-1fd2-6559bcc5b341</v>
    <v>en-US</v>
    <v>Generic</v>
  </rv>
  <rv s="0">
    <v>805306368</v>
    <v>Dashzegviin Amarbayasgalan (Chairman)</v>
    <v>614c9ae6-5c28-74ed-640f-f45d38028a56</v>
    <v>en-US</v>
    <v>Generic</v>
  </rv>
  <rv s="3">
    <v>300</v>
  </rv>
  <rv s="4">
    <v>https://www.bing.com/search?q=mongolia&amp;form=skydnc</v>
    <v>Learn more on Bing</v>
  </rv>
  <rv s="1">
    <fb>69.688999999999993</fb>
    <v>28</v>
  </rv>
  <rv s="1">
    <fb>45</fb>
    <v>28</v>
  </rv>
  <rv s="1">
    <fb>0.65</fb>
    <v>29</v>
  </rv>
  <rv s="3">
    <v>301</v>
  </rv>
  <rv s="1">
    <fb>0.39295083490000005</fb>
    <v>23</v>
  </rv>
  <rv s="1">
    <fb>2.8592</fb>
    <v>25</v>
  </rv>
  <rv s="1">
    <fb>3398366</fb>
    <v>24</v>
  </rv>
  <rv s="1">
    <fb>0.40899999999999997</fb>
    <v>23</v>
  </rv>
  <rv s="1">
    <fb>0.59675998687744103</fb>
    <v>23</v>
  </rv>
  <rv s="0">
    <v>536870912</v>
    <v>Arkhangai Province</v>
    <v>edd50e4a-5ecc-305a-df7e-74921f647452</v>
    <v>en-US</v>
    <v>Map</v>
  </rv>
  <rv s="0">
    <v>536870912</v>
    <v>Bayan-Ölgii Province</v>
    <v>50c83bc0-6f0f-59ba-f5d1-bcf9ceb80062</v>
    <v>en-US</v>
    <v>Map</v>
  </rv>
  <rv s="0">
    <v>536870912</v>
    <v>Bayankhongor Province</v>
    <v>6cd2c4a5-4966-4b19-3238-7a58159b158a</v>
    <v>en-US</v>
    <v>Map</v>
  </rv>
  <rv s="0">
    <v>536870912</v>
    <v>Bulgan Province</v>
    <v>e3437407-0307-eaea-a174-7efe4ce6eef5</v>
    <v>en-US</v>
    <v>Map</v>
  </rv>
  <rv s="0">
    <v>536870912</v>
    <v>Darkhan-Uul Province</v>
    <v>c8aeff9e-52e2-62e9-6a80-1e8d4e295a44</v>
    <v>en-US</v>
    <v>Map</v>
  </rv>
  <rv s="0">
    <v>536870912</v>
    <v>Dornod Province</v>
    <v>e0525b6e-3acb-9b47-cdcd-1f3b551cdf1b</v>
    <v>en-US</v>
    <v>Map</v>
  </rv>
  <rv s="0">
    <v>536870912</v>
    <v>Dornogovi Province</v>
    <v>83fd1fbf-9885-13dd-5f94-776cb9aaf282</v>
    <v>en-US</v>
    <v>Map</v>
  </rv>
  <rv s="0">
    <v>536870912</v>
    <v>Dundgobi Province</v>
    <v>81437413-692a-683c-d1d6-72f105203c6b</v>
    <v>en-US</v>
    <v>Map</v>
  </rv>
  <rv s="0">
    <v>536870912</v>
    <v>Govi-Altai Province</v>
    <v>c8bf4ce2-d29e-8a68-6052-28112a2e41f2</v>
    <v>en-US</v>
    <v>Map</v>
  </rv>
  <rv s="0">
    <v>536870912</v>
    <v>Govisümber Province</v>
    <v>8825bc76-9d25-63a9-fef6-7b13f2b456ae</v>
    <v>en-US</v>
    <v>Map</v>
  </rv>
  <rv s="0">
    <v>536870912</v>
    <v>Khentii Province</v>
    <v>f1aa4d79-c82c-7fa9-0808-63e4bb7a84a6</v>
    <v>en-US</v>
    <v>Map</v>
  </rv>
  <rv s="0">
    <v>536870912</v>
    <v>Khovd Province</v>
    <v>9579df50-cdf8-e0f5-1366-2f94d9268421</v>
    <v>en-US</v>
    <v>Map</v>
  </rv>
  <rv s="0">
    <v>536870912</v>
    <v>Khövsgöl Province</v>
    <v>980dcf67-5ab3-8f72-810e-b08e04e958bc</v>
    <v>en-US</v>
    <v>Map</v>
  </rv>
  <rv s="0">
    <v>536870912</v>
    <v>Orkhon Province</v>
    <v>9a9fbd7c-1921-d5b2-18f3-e6db75d8c628</v>
    <v>en-US</v>
    <v>Map</v>
  </rv>
  <rv s="0">
    <v>536870912</v>
    <v>Övörkhangai Province</v>
    <v>f72f2a5b-aa15-a3f1-54be-0d059ad7c7b2</v>
    <v>en-US</v>
    <v>Map</v>
  </rv>
  <rv s="0">
    <v>536870912</v>
    <v>Selenge Province</v>
    <v>8d58b013-7c74-c2c9-c4e9-f248a88ead31</v>
    <v>en-US</v>
    <v>Map</v>
  </rv>
  <rv s="0">
    <v>536870912</v>
    <v>Sükhbaatar Province</v>
    <v>9ac4b054-5253-dbe4-1f52-dfc13c9df5eb</v>
    <v>en-US</v>
    <v>Map</v>
  </rv>
  <rv s="0">
    <v>536870912</v>
    <v>Töv Province</v>
    <v>ff8d47ea-055d-0d90-3dee-9fa1f9dc0682</v>
    <v>en-US</v>
    <v>Map</v>
  </rv>
  <rv s="0">
    <v>536870912</v>
    <v>Uvs Province</v>
    <v>06abb258-94fa-9b40-34c2-ed3ee6456d79</v>
    <v>en-US</v>
    <v>Map</v>
  </rv>
  <rv s="0">
    <v>536870912</v>
    <v>Zavkhan Province</v>
    <v>fda03c42-cec6-29f7-632e-3a19bc1ac52e</v>
    <v>en-US</v>
    <v>Map</v>
  </rv>
  <rv s="3">
    <v>302</v>
  </rv>
  <rv s="1">
    <fb>0.16776784623697399</fb>
    <v>23</v>
  </rv>
  <rv s="1">
    <fb>6.0110001564025899E-2</fb>
    <v>31</v>
  </rv>
  <rv s="1">
    <fb>2210626</fb>
    <v>24</v>
  </rv>
  <rv s="10">
    <v>#VALUE!</v>
    <v>en-US</v>
    <v>ea062577-4c66-e22b-7054-abf32c1063b0</v>
    <v>536870912</v>
    <v>1</v>
    <v>572</v>
    <v>182</v>
    <v>Mongolia</v>
    <v>19</v>
    <v>20</v>
    <v>Map</v>
    <v>21</v>
    <v>573</v>
    <v>MN</v>
    <v>5345</v>
    <v>5346</v>
    <v>2496</v>
    <v>5347</v>
    <v>5348</v>
    <v>5349</v>
    <v>5350</v>
    <v>5351</v>
    <v>5352</v>
    <v>MNT</v>
    <v>Mongolia is a landlocked country in East Asia, bordered by Russia to the north and China to the south. It covers an area of 1,564,116 square kilometres, with a population of 3.5 million, making it the world's most sparsely populated sovereign ...</v>
    <v>5353</v>
    <v>5354</v>
    <v>5355</v>
    <v>5356</v>
    <v>4021</v>
    <v>5357</v>
    <v>5358</v>
    <v>5359</v>
    <v>5360</v>
    <v>1929</v>
    <v>5349</v>
    <v>5364</v>
    <v>5365</v>
    <v>5366</v>
    <v>5367</v>
    <v>5368</v>
    <v>Mongolia</v>
    <v>National anthem of Mongolia</v>
    <v>5369</v>
    <v>Монгол Улс</v>
    <v>5370</v>
    <v>5371</v>
    <v>5372</v>
    <v>1457</v>
    <v>4458</v>
    <v>5373</v>
    <v>432</v>
    <v>1602</v>
    <v>1239</v>
    <v>1406</v>
    <v>5374</v>
    <v>5395</v>
    <v>5396</v>
    <v>1792</v>
    <v>4458</v>
    <v>5397</v>
    <v>Mongolia</v>
    <v>5398</v>
    <v>mdp/vdpid/154</v>
  </rv>
  <rv s="0">
    <v>536870912</v>
    <v>Nicaragua</v>
    <v>69beb9ab-56a0-e052-4bf5-5aac6f9d8bc4</v>
    <v>en-US</v>
    <v>Map</v>
  </rv>
  <rv s="1">
    <fb>0.42089080937344198</fb>
    <v>23</v>
  </rv>
  <rv s="1">
    <fb>130375</fb>
    <v>24</v>
  </rv>
  <rv s="1">
    <fb>20.640999999999998</fb>
    <v>25</v>
  </rv>
  <rv s="1">
    <fb>505</fb>
    <v>26</v>
  </rv>
  <rv s="0">
    <v>536870912</v>
    <v>Managua</v>
    <v>a2ab3b13-a211-525f-4c89-5ec78fab662f</v>
    <v>en-US</v>
    <v>Map</v>
  </rv>
  <rv s="1">
    <fb>5592.1750000000002</fb>
    <v>24</v>
  </rv>
  <rv s="1">
    <fb>162.739607236815</fb>
    <v>27</v>
  </rv>
  <rv s="1">
    <fb>5.3762899084413E-2</fb>
    <v>23</v>
  </rv>
  <rv s="1">
    <fb>568.31381080701397</fb>
    <v>24</v>
  </rv>
  <rv s="1">
    <fb>2.4039999999999999</fb>
    <v>25</v>
  </rv>
  <rv s="1">
    <fb>0.25876682732258599</fb>
    <v>23</v>
  </rv>
  <rv s="1">
    <fb>40.6953920569917</fb>
    <v>28</v>
  </rv>
  <rv s="1">
    <fb>0.91</fb>
    <v>29</v>
  </rv>
  <rv s="1">
    <fb>12520915291.183701</fb>
    <v>30</v>
  </rv>
  <rv s="1">
    <fb>1.2064043</fb>
    <v>23</v>
  </rv>
  <rv s="1">
    <fb>0.17423739999999999</fb>
    <v>23</v>
  </rv>
  <rv s="2">
    <v>90</v>
    <v>21</v>
    <v>575</v>
    <v>7</v>
    <v>0</v>
    <v>Image of Nicaragua</v>
  </rv>
  <rv s="1">
    <fb>15.7</fb>
    <v>28</v>
  </rv>
  <rv s="0">
    <v>805306368</v>
    <v>Daniel Ortega (President)</v>
    <v>ac55a86e-637b-881b-bf5a-b4ef15e8fa9c</v>
    <v>en-US</v>
    <v>Generic</v>
  </rv>
  <rv s="0">
    <v>805306368</v>
    <v>Rosario Murillo (Vice president)</v>
    <v>09da9873-a16b-b570-19b5-b4d6beb3e2f5</v>
    <v>en-US</v>
    <v>Generic</v>
  </rv>
  <rv s="3">
    <v>303</v>
  </rv>
  <rv s="4">
    <v>https://www.bing.com/search?q=nicaragua&amp;form=skydnc</v>
    <v>Learn more on Bing</v>
  </rv>
  <rv s="1">
    <fb>74.275000000000006</fb>
    <v>28</v>
  </rv>
  <rv s="1">
    <fb>98</fb>
    <v>28</v>
  </rv>
  <rv s="3">
    <v>304</v>
  </rv>
  <rv s="1">
    <fb>0.35988268679999996</fb>
    <v>23</v>
  </rv>
  <rv s="1">
    <fb>0.97750000000000004</fb>
    <v>25</v>
  </rv>
  <rv s="1">
    <fb>6948392</fb>
    <v>24</v>
  </rv>
  <rv s="1">
    <fb>0.66404998779296909</fb>
    <v>23</v>
  </rv>
  <rv s="0">
    <v>536870912</v>
    <v>Boaco Department</v>
    <v>f4a2997d-6569-deac-bd36-1d9768d518db</v>
    <v>en-US</v>
    <v>Map</v>
  </rv>
  <rv s="0">
    <v>536870912</v>
    <v>Carazo Department</v>
    <v>b62e3414-410f-d232-ca00-d86157c9c0fe</v>
    <v>en-US</v>
    <v>Map</v>
  </rv>
  <rv s="0">
    <v>536870912</v>
    <v>Chinandega Department</v>
    <v>14f90df8-68f9-84d9-a362-3345b849bb38</v>
    <v>en-US</v>
    <v>Map</v>
  </rv>
  <rv s="0">
    <v>536870912</v>
    <v>Chontales Department</v>
    <v>1eed54b8-e6d3-bfd5-63ee-cc9a5b0041d7</v>
    <v>en-US</v>
    <v>Map</v>
  </rv>
  <rv s="0">
    <v>536870912</v>
    <v>Estelí Department</v>
    <v>dfd7438e-3ec0-15c9-87fe-fc72effd4a92</v>
    <v>en-US</v>
    <v>Map</v>
  </rv>
  <rv s="0">
    <v>536870912</v>
    <v>Granada Department</v>
    <v>5e3471d8-4752-03dd-5cd5-dd61e1ee616c</v>
    <v>en-US</v>
    <v>Map</v>
  </rv>
  <rv s="0">
    <v>536870912</v>
    <v>Jinotega Department</v>
    <v>60398820-edbb-ec8a-84c4-b5ac8549d71e</v>
    <v>en-US</v>
    <v>Map</v>
  </rv>
  <rv s="0">
    <v>536870912</v>
    <v>León Department</v>
    <v>a0f42223-6d04-d9d7-7b62-12425cccc416</v>
    <v>en-US</v>
    <v>Map</v>
  </rv>
  <rv s="0">
    <v>536870912</v>
    <v>Madriz Department</v>
    <v>81728ee1-79f6-9b76-c5cc-ee37f878b3a0</v>
    <v>en-US</v>
    <v>Map</v>
  </rv>
  <rv s="0">
    <v>536870912</v>
    <v>Managua Department</v>
    <v>617c016b-1093-0490-3463-34b0e746c50d</v>
    <v>en-US</v>
    <v>Map</v>
  </rv>
  <rv s="0">
    <v>536870912</v>
    <v>Masaya Department</v>
    <v>375fbc9c-cbcf-1580-6076-ec3acfdd9353</v>
    <v>en-US</v>
    <v>Map</v>
  </rv>
  <rv s="0">
    <v>536870912</v>
    <v>Matagalpa Department</v>
    <v>bda587c9-d64e-df8e-4b77-d9ba64a91c5e</v>
    <v>en-US</v>
    <v>Map</v>
  </rv>
  <rv s="0">
    <v>536870912</v>
    <v>Nueva Segovia Department</v>
    <v>3e264ac6-d062-e9da-1ef9-6cdee93cd8d0</v>
    <v>en-US</v>
    <v>Map</v>
  </rv>
  <rv s="0">
    <v>536870912</v>
    <v>Rivas Department</v>
    <v>d3c0a132-7da8-49f2-a7a1-f47797b6b409</v>
    <v>en-US</v>
    <v>Map</v>
  </rv>
  <rv s="0">
    <v>536870912</v>
    <v>Río San Juan Department</v>
    <v>d3ff03b5-049c-549d-a0ce-006ec8b69962</v>
    <v>en-US</v>
    <v>Map</v>
  </rv>
  <rv s="0">
    <v>536870912</v>
    <v>North Caribbean Coast Autonomous Region</v>
    <v>1d653296-e843-a712-1c4f-a638d23e4441</v>
    <v>en-US</v>
    <v>Map</v>
  </rv>
  <rv s="0">
    <v>536870912</v>
    <v>South Caribbean Coast Autonomous Region</v>
    <v>89d65d77-37fc-6893-ed2e-4c5f37a4d6cb</v>
    <v>en-US</v>
    <v>Map</v>
  </rv>
  <rv s="3">
    <v>305</v>
  </rv>
  <rv s="1">
    <fb>0.15588586333905899</fb>
    <v>23</v>
  </rv>
  <rv s="1">
    <fb>0.60599999999999998</fb>
    <v>23</v>
  </rv>
  <rv s="1">
    <fb>6.8369998931884807E-2</fb>
    <v>31</v>
  </rv>
  <rv s="1">
    <fb>3846137</fb>
    <v>24</v>
  </rv>
  <rv s="10">
    <v>#VALUE!</v>
    <v>en-US</v>
    <v>69beb9ab-56a0-e052-4bf5-5aac6f9d8bc4</v>
    <v>536870912</v>
    <v>1</v>
    <v>578</v>
    <v>182</v>
    <v>Nicaragua</v>
    <v>19</v>
    <v>20</v>
    <v>Map</v>
    <v>21</v>
    <v>579</v>
    <v>NI</v>
    <v>5401</v>
    <v>5402</v>
    <v>4010</v>
    <v>5403</v>
    <v>5404</v>
    <v>5405</v>
    <v>5406</v>
    <v>5407</v>
    <v>5408</v>
    <v>NIC</v>
    <v>Nicaragua, officially the Republic of Nicaragua, is the geographically largest country in Central America, comprising 130,370 km². With a population of 7,142,529 as of 2024, it is the third-most populous country in Central America after ...</v>
    <v>5409</v>
    <v>5410</v>
    <v>5411</v>
    <v>5412</v>
    <v>5413</v>
    <v>5414</v>
    <v>5415</v>
    <v>5416</v>
    <v>5417</v>
    <v>5418</v>
    <v>5405</v>
    <v>5421</v>
    <v>5422</v>
    <v>5423</v>
    <v>5424</v>
    <v>4507</v>
    <v>Nicaragua</v>
    <v>Salve a ti, Nicaragua</v>
    <v>5425</v>
    <v>la République du Nicaragua</v>
    <v>5426</v>
    <v>5427</v>
    <v>5428</v>
    <v>3400</v>
    <v>3663</v>
    <v>4039</v>
    <v>4268</v>
    <v>1004</v>
    <v>5221</v>
    <v>139</v>
    <v>5429</v>
    <v>5447</v>
    <v>5448</v>
    <v>4178</v>
    <v>5449</v>
    <v>5450</v>
    <v>Nicaragua</v>
    <v>5451</v>
    <v>mdp/vdpid/182</v>
  </rv>
  <rv s="0">
    <v>536870912</v>
    <v>Tajikistan</v>
    <v>51f28292-bea6-a5bd-4119-fc439f15243a</v>
    <v>en-US</v>
    <v>Map</v>
  </rv>
  <rv s="1">
    <fb>0.34137906189206702</fb>
    <v>23</v>
  </rv>
  <rv s="1">
    <fb>143100</fb>
    <v>24</v>
  </rv>
  <rv s="1">
    <fb>17000</fb>
    <v>24</v>
  </rv>
  <rv s="1">
    <fb>30.760999999999999</fb>
    <v>25</v>
  </rv>
  <rv s="1">
    <fb>992</fb>
    <v>26</v>
  </rv>
  <rv s="0">
    <v>536870912</v>
    <v>Dushanbe</v>
    <v>216d473a-2c50-bcc0-fe78-4415b30cbc79</v>
    <v>en-US</v>
    <v>Map</v>
  </rv>
  <rv s="1">
    <fb>5309.8159999999998</fb>
    <v>24</v>
  </rv>
  <rv s="1">
    <fb>148.56753447087999</fb>
    <v>27</v>
  </rv>
  <rv s="1">
    <fb>6.0045808232215399E-2</fb>
    <v>23</v>
  </rv>
  <rv s="1">
    <fb>1499.4850859092901</fb>
    <v>24</v>
  </rv>
  <rv s="1">
    <fb>3.585</fb>
    <v>25</v>
  </rv>
  <rv s="1">
    <fb>2.9713955897145601E-2</fb>
    <v>23</v>
  </rv>
  <rv s="1">
    <fb>45.9841418625521</fb>
    <v>28</v>
  </rv>
  <rv s="1">
    <fb>8116626794.2583704</fb>
    <v>30</v>
  </rv>
  <rv s="1">
    <fb>1.0085743999999999</fb>
    <v>23</v>
  </rv>
  <rv s="1">
    <fb>0.3125656</fb>
    <v>23</v>
  </rv>
  <rv s="2">
    <v>91</v>
    <v>21</v>
    <v>581</v>
    <v>7</v>
    <v>0</v>
    <v>Image of Tajikistan</v>
  </rv>
  <rv s="1">
    <fb>30.4</fb>
    <v>28</v>
  </rv>
  <rv s="0">
    <v>805306368</v>
    <v>Emomali Rahmon (President)</v>
    <v>b7d56bfe-09a1-236c-06fb-e37a67d7b283</v>
    <v>en-US</v>
    <v>Generic</v>
  </rv>
  <rv s="0">
    <v>805306368</v>
    <v>Kokhir Rasulzoda (Prime minister)</v>
    <v>e81862d5-90b7-4ef8-aa86-21cbab79b013</v>
    <v>en-US</v>
    <v>Generic</v>
  </rv>
  <rv s="3">
    <v>306</v>
  </rv>
  <rv s="4">
    <v>https://www.bing.com/search?q=tajikistan&amp;form=skydnc</v>
    <v>Learn more on Bing</v>
  </rv>
  <rv s="1">
    <fb>70.879000000000005</fb>
    <v>28</v>
  </rv>
  <rv s="3">
    <v>307</v>
  </rv>
  <rv s="1">
    <fb>0.63062999939999997</fb>
    <v>23</v>
  </rv>
  <rv s="1">
    <fb>1.7002999999999999</fb>
    <v>25</v>
  </rv>
  <rv s="1">
    <fb>9952787</fb>
    <v>24</v>
  </rv>
  <rv s="1">
    <fb>0.41700000000000004</fb>
    <v>23</v>
  </rv>
  <rv s="1">
    <fb>0.42020999908447298</fb>
    <v>23</v>
  </rv>
  <rv s="0">
    <v>536870912</v>
    <v>Districts under Central Government Jurisdiction</v>
    <v>564e4cf4-bf1b-feb0-e1dc-38b09893d12b</v>
    <v>en-US</v>
    <v>Map</v>
  </rv>
  <rv s="0">
    <v>536870912</v>
    <v>Sughd Region</v>
    <v>fdbef49a-a624-b418-31c0-8f98f7af29c9</v>
    <v>en-US</v>
    <v>Map</v>
  </rv>
  <rv s="0">
    <v>536870912</v>
    <v>Khatlon Region</v>
    <v>aa2b17b7-2ed2-b63d-1d1c-598393216e3f</v>
    <v>en-US</v>
    <v>Map</v>
  </rv>
  <rv s="0">
    <v>536870912</v>
    <v>Gorno-Badakhshan</v>
    <v>694eb43a-b479-27c3-1eb4-15001a05953a</v>
    <v>en-US</v>
    <v>Map</v>
  </rv>
  <rv s="3">
    <v>308</v>
  </rv>
  <rv s="1">
    <fb>9.8210237867462288E-2</fb>
    <v>23</v>
  </rv>
  <rv s="1">
    <fb>0.67299999999999993</fb>
    <v>23</v>
  </rv>
  <rv s="1">
    <fb>0.110170001983643</fb>
    <v>31</v>
  </rv>
  <rv s="1">
    <fb>2545477</fb>
    <v>24</v>
  </rv>
  <rv s="10">
    <v>#VALUE!</v>
    <v>en-US</v>
    <v>51f28292-bea6-a5bd-4119-fc439f15243a</v>
    <v>536870912</v>
    <v>1</v>
    <v>584</v>
    <v>182</v>
    <v>Tajikistan</v>
    <v>19</v>
    <v>20</v>
    <v>Map</v>
    <v>21</v>
    <v>585</v>
    <v>TJ</v>
    <v>5454</v>
    <v>5455</v>
    <v>5456</v>
    <v>5457</v>
    <v>5458</v>
    <v>5459</v>
    <v>5460</v>
    <v>5461</v>
    <v>5462</v>
    <v>TJS</v>
    <v>Tajikistan, officially the Republic of Tajikistan, is a landlocked country in Central Asia. Dushanbe is the capital and most populous city. Tajikistan is bordered by Afghanistan to the south, Uzbekistan to the west, Kyrgyzstan to the north, and ...</v>
    <v>5463</v>
    <v>5464</v>
    <v>5465</v>
    <v>5466</v>
    <v>980</v>
    <v>5467</v>
    <v>5468</v>
    <v>5469</v>
    <v>5470</v>
    <v>5471</v>
    <v>5459</v>
    <v>5474</v>
    <v>5475</v>
    <v>5476</v>
    <v>2448</v>
    <v>4453</v>
    <v>Tajikistan</v>
    <v>Surudi Milli</v>
    <v>5477</v>
    <v>Ҷумҳурии Тоҷикистон</v>
    <v>5478</v>
    <v>5479</v>
    <v>5480</v>
    <v>310</v>
    <v>765</v>
    <v>5481</v>
    <v>380</v>
    <v>1104</v>
    <v>650</v>
    <v>1461</v>
    <v>5482</v>
    <v>5487</v>
    <v>5488</v>
    <v>4724</v>
    <v>5489</v>
    <v>5490</v>
    <v>Tajikistan</v>
    <v>5491</v>
    <v>mdp/vdpid/228</v>
  </rv>
  <rv s="0">
    <v>536870912</v>
    <v>Togo</v>
    <v>4b57b145-0846-48a3-d055-cd393d2b9d1d</v>
    <v>en-US</v>
    <v>Map</v>
  </rv>
  <rv s="1">
    <fb>0.70233498804927397</fb>
    <v>23</v>
  </rv>
  <rv s="1">
    <fb>56785</fb>
    <v>24</v>
  </rv>
  <rv s="1">
    <fb>33.113</fb>
    <v>25</v>
  </rv>
  <rv s="1">
    <fb>228</fb>
    <v>26</v>
  </rv>
  <rv s="0">
    <v>536870912</v>
    <v>Lomé</v>
    <v>26666ccd-d6ab-05f9-2335-0f2d1cc7e573</v>
    <v>en-US</v>
    <v>Map</v>
  </rv>
  <rv s="1">
    <fb>2999.6060000000002</fb>
    <v>24</v>
  </rv>
  <rv s="1">
    <fb>113.296929295441</fb>
    <v>27</v>
  </rv>
  <rv s="1">
    <fb>6.7465277007744094E-3</fb>
    <v>23</v>
  </rv>
  <rv s="1">
    <fb>154.665237320778</fb>
    <v>24</v>
  </rv>
  <rv s="1">
    <fb>4.32</fb>
    <v>25</v>
  </rv>
  <rv s="1">
    <fb>3.0924801792285697E-2</fb>
    <v>23</v>
  </rv>
  <rv s="1">
    <fb>17.8006330312163</fb>
    <v>28</v>
  </rv>
  <rv s="1">
    <fb>5459979416.6690798</fb>
    <v>30</v>
  </rv>
  <rv s="1">
    <fb>1.2376463</fb>
    <v>23</v>
  </rv>
  <rv s="1">
    <fb>0.14523929999999999</fb>
    <v>23</v>
  </rv>
  <rv s="2">
    <v>92</v>
    <v>21</v>
    <v>587</v>
    <v>7</v>
    <v>0</v>
    <v>Image of Togo</v>
  </rv>
  <rv s="1">
    <fb>47.4</fb>
    <v>28</v>
  </rv>
  <rv s="0">
    <v>805306368</v>
    <v>Faure Gnassingbé (President)</v>
    <v>2c5b7703-8c00-8fe7-a48c-8768061e69e1</v>
    <v>en-US</v>
    <v>Generic</v>
  </rv>
  <rv s="0">
    <v>805306368</v>
    <v>Victoire Tomegah Dogbé (Prime minister)</v>
    <v>808705e6-d4ce-9cfc-9420-76655972aefd</v>
    <v>en-US</v>
    <v>Generic</v>
  </rv>
  <rv s="3">
    <v>309</v>
  </rv>
  <rv s="4">
    <v>https://www.bing.com/search?q=togo+africa&amp;form=skydnc</v>
    <v>Learn more on Bing</v>
  </rv>
  <rv s="1">
    <fb>60.76</fb>
    <v>28</v>
  </rv>
  <rv s="1">
    <fb>396</fb>
    <v>28</v>
  </rv>
  <rv s="1">
    <fb>0.34</fb>
    <v>29</v>
  </rv>
  <rv s="1">
    <fb>0.50964181450000001</fb>
    <v>23</v>
  </rv>
  <rv s="1">
    <fb>7.7399999999999997E-2</fb>
    <v>25</v>
  </rv>
  <rv s="1">
    <fb>8848699</fb>
    <v>24</v>
  </rv>
  <rv s="1">
    <fb>0.77592002868652299</fb>
    <v>23</v>
  </rv>
  <rv s="0">
    <v>536870912</v>
    <v>Savanes Region, Togo</v>
    <v>2102e12c-a7f7-9075-078b-0b943244fbfd</v>
    <v>en-US</v>
    <v>Map</v>
  </rv>
  <rv s="0">
    <v>536870912</v>
    <v>Kara Region</v>
    <v>36915d15-20f0-ca0e-ae6e-f7c26ba8c9ee</v>
    <v>en-US</v>
    <v>Map</v>
  </rv>
  <rv s="0">
    <v>536870912</v>
    <v>Centrale Region, Togo</v>
    <v>2401957f-a5ee-c190-a97e-18e2d9993603</v>
    <v>en-US</v>
    <v>Map</v>
  </rv>
  <rv s="0">
    <v>536870912</v>
    <v>Maritime Region, Togo</v>
    <v>6ffb70ad-e9c4-43ee-52d4-6bea8d5acae2</v>
    <v>en-US</v>
    <v>Map</v>
  </rv>
  <rv s="0">
    <v>536870912</v>
    <v>Plateaux Region, Togo</v>
    <v>543752fa-bb49-3038-8b31-1f58f988707f</v>
    <v>en-US</v>
    <v>Map</v>
  </rv>
  <rv s="3">
    <v>310</v>
  </rv>
  <rv s="1">
    <fb>0.16875840866195699</fb>
    <v>23</v>
  </rv>
  <rv s="3">
    <v>311</v>
  </rv>
  <rv s="1">
    <fb>0.48200000000000004</fb>
    <v>23</v>
  </rv>
  <rv s="1">
    <fb>2.0380001068115199E-2</fb>
    <v>31</v>
  </rv>
  <rv s="1">
    <fb>3414638</fb>
    <v>24</v>
  </rv>
  <rv s="10">
    <v>#VALUE!</v>
    <v>en-US</v>
    <v>4b57b145-0846-48a3-d055-cd393d2b9d1d</v>
    <v>536870912</v>
    <v>1</v>
    <v>590</v>
    <v>182</v>
    <v>Togo</v>
    <v>19</v>
    <v>20</v>
    <v>Map</v>
    <v>21</v>
    <v>591</v>
    <v>TG</v>
    <v>5494</v>
    <v>5495</v>
    <v>4137</v>
    <v>5496</v>
    <v>5497</v>
    <v>5498</v>
    <v>5499</v>
    <v>5500</v>
    <v>5501</v>
    <v>XOF</v>
    <v>Togo, officially the Togolese Republic, is a country in West Africa. It is bordered by Ghana to the west, Benin to the east and Burkina Faso to the north. It is one of the least developed countries and extends south to the Gulf of Guinea, where ...</v>
    <v>5502</v>
    <v>5503</v>
    <v>5504</v>
    <v>5505</v>
    <v>980</v>
    <v>5506</v>
    <v>5507</v>
    <v>5508</v>
    <v>5509</v>
    <v>5510</v>
    <v>5498</v>
    <v>5513</v>
    <v>5514</v>
    <v>5515</v>
    <v>5516</v>
    <v>5517</v>
    <v>Togo</v>
    <v>Salut à toi, pays de nos aïeux</v>
    <v>691</v>
    <v>Togo</v>
    <v>5518</v>
    <v>5519</v>
    <v>5520</v>
    <v>310</v>
    <v>4725</v>
    <v>5097</v>
    <v>1291</v>
    <v>4398</v>
    <v>1555</v>
    <v>4513</v>
    <v>5521</v>
    <v>5527</v>
    <v>5528</v>
    <v>5529</v>
    <v>5530</v>
    <v>5531</v>
    <v>Togo</v>
    <v>5532</v>
    <v>mdp/vdpid/232</v>
  </rv>
  <rv s="0">
    <v>536870912</v>
    <v>Trinidad and Tobago</v>
    <v>e93b487a-784c-4464-d823-334cd05c5313</v>
    <v>en-US</v>
    <v>Map</v>
  </rv>
  <rv s="1">
    <fb>0.10526315789473699</fb>
    <v>23</v>
  </rv>
  <rv s="1">
    <fb>5128</fb>
    <v>24</v>
  </rv>
  <rv s="1">
    <fb>12.936999999999999</fb>
    <v>25</v>
  </rv>
  <rv s="1">
    <fb>1868</fb>
    <v>26</v>
  </rv>
  <rv s="0">
    <v>536870912</v>
    <v>Port of Spain</v>
    <v>def6ee89-3ed6-d033-25e5-bcefbc6f466a</v>
    <v>en-US</v>
    <v>Map</v>
  </rv>
  <rv s="1">
    <fb>43868.321000000004</fb>
    <v>24</v>
  </rv>
  <rv s="1">
    <fb>141.75327574751901</fb>
    <v>27</v>
  </rv>
  <rv s="1">
    <fb>1.0185693018882801E-2</fb>
    <v>23</v>
  </rv>
  <rv s="1">
    <fb>7092.9326116349603</fb>
    <v>24</v>
  </rv>
  <rv s="1">
    <fb>1.7250000000000001</fb>
    <v>25</v>
  </rv>
  <rv s="1">
    <fb>0.46023393002634699</fb>
    <v>23</v>
  </rv>
  <rv s="1">
    <fb>99.9195064232607</fb>
    <v>28</v>
  </rv>
  <rv s="1">
    <fb>24100202833.750401</fb>
    <v>30</v>
  </rv>
  <rv s="1">
    <fb>1.0621008000000001</fb>
    <v>23</v>
  </rv>
  <rv s="1">
    <fb>0.11950659999999999</fb>
    <v>23</v>
  </rv>
  <rv s="2">
    <v>93</v>
    <v>21</v>
    <v>593</v>
    <v>7</v>
    <v>0</v>
    <v>Image of Trinidad and Tobago</v>
  </rv>
  <rv s="1">
    <fb>16.399999999999999</fb>
    <v>28</v>
  </rv>
  <rv s="0">
    <v>536870912</v>
    <v>Chaguanas</v>
    <v>b49fd44b-24a6-3c73-1650-1312ad4c17b0</v>
    <v>en-US</v>
    <v>Map</v>
  </rv>
  <rv s="0">
    <v>805306368</v>
    <v>Christine Kangaloo (President)</v>
    <v>e1e9588c-fd18-f031-8269-d8d738d8082b</v>
    <v>en-US</v>
    <v>Generic</v>
  </rv>
  <rv s="0">
    <v>805306368</v>
    <v>Keith Rowley (Prime minister)</v>
    <v>8b10666f-ed42-bf69-dab4-5be658eb0c84</v>
    <v>en-US</v>
    <v>Generic</v>
  </rv>
  <rv s="0">
    <v>805306368</v>
    <v>Bridgid Annisette-George (Speaker)</v>
    <v>bf0910d7-35ab-96ce-80c3-8510ccaa70e0</v>
    <v>en-US</v>
    <v>Generic</v>
  </rv>
  <rv s="0">
    <v>805306368</v>
    <v>Ivor Archie (Chief justice)</v>
    <v>d0fdf1a3-f53b-f8f7-cb65-4501bf820247</v>
    <v>en-US</v>
    <v>Generic</v>
  </rv>
  <rv s="3">
    <v>312</v>
  </rv>
  <rv s="4">
    <v>https://www.bing.com/search?q=trinidad+and+tobago&amp;form=skydnc</v>
    <v>Learn more on Bing</v>
  </rv>
  <rv s="1">
    <fb>73.38</fb>
    <v>28</v>
  </rv>
  <rv s="1">
    <fb>3889100000</fb>
    <v>30</v>
  </rv>
  <rv s="1">
    <fb>67</fb>
    <v>28</v>
  </rv>
  <rv s="3">
    <v>313</v>
  </rv>
  <rv s="1">
    <fb>0.37332774149999998</fb>
    <v>23</v>
  </rv>
  <rv s="1">
    <fb>4.1675000000000004</fb>
    <v>25</v>
  </rv>
  <rv s="1">
    <fb>1531044</fb>
    <v>24</v>
  </rv>
  <rv s="1">
    <fb>0.59957000732421906</fb>
    <v>23</v>
  </rv>
  <rv s="0">
    <v>536870912</v>
    <v>San Fernando, Trinidad and Tobago</v>
    <v>b5e7a46e-e785-4faf-9a85-0071df1633c1</v>
    <v>en-US</v>
    <v>Map</v>
  </rv>
  <rv s="0">
    <v>536870912</v>
    <v>Arima</v>
    <v>6b7589e6-16b3-b32c-ae2f-47d32f2759f1</v>
    <v>en-US</v>
    <v>Map</v>
  </rv>
  <rv s="0">
    <v>536870912</v>
    <v>Point Fortin</v>
    <v>651596ee-704d-a002-dc56-343a69ec74fa</v>
    <v>en-US</v>
    <v>Map</v>
  </rv>
  <rv s="0">
    <v>536870912</v>
    <v>Couva–Tabaquite–Talparo</v>
    <v>dbbec70f-b622-6a24-7d8b-c320489f8522</v>
    <v>en-US</v>
    <v>Map</v>
  </rv>
  <rv s="0">
    <v>536870912</v>
    <v>Diego Martin</v>
    <v>e25e7c1e-1451-a7c0-c910-4caf66b5e63a</v>
    <v>en-US</v>
    <v>Map</v>
  </rv>
  <rv s="0">
    <v>536870912</v>
    <v>Penal–Debe</v>
    <v>b7d5bc2b-6de8-4638-e894-319df84be985</v>
    <v>en-US</v>
    <v>Map</v>
  </rv>
  <rv s="0">
    <v>536870912</v>
    <v>Princes Town</v>
    <v>9c340dff-7403-a984-2464-9c6a83c7ce69</v>
    <v>en-US</v>
    <v>Map</v>
  </rv>
  <rv s="0">
    <v>536870912</v>
    <v>Mayaro–Rio Claro</v>
    <v>ab8a7d39-91e4-4c64-91d5-43ac8a5f2ccf</v>
    <v>en-US</v>
    <v>Map</v>
  </rv>
  <rv s="0">
    <v>536870912</v>
    <v>San Juan–Laventille</v>
    <v>9b166e62-f7e9-9fc9-ca53-c1703777a99b</v>
    <v>en-US</v>
    <v>Map</v>
  </rv>
  <rv s="0">
    <v>536870912</v>
    <v>Sangre Grande</v>
    <v>00c830c4-0c46-b277-b0ec-fcce8b1d3e1f</v>
    <v>en-US</v>
    <v>Map</v>
  </rv>
  <rv s="0">
    <v>536870912</v>
    <v>Siparia</v>
    <v>a2adc50f-d23a-be28-8420-b692a6e49230</v>
    <v>en-US</v>
    <v>Map</v>
  </rv>
  <rv s="0">
    <v>536870912</v>
    <v>Tunapuna–Piarco</v>
    <v>11a29174-c3fa-be9f-1c2c-6bbdb7f2e414</v>
    <v>en-US</v>
    <v>Map</v>
  </rv>
  <rv s="3">
    <v>314</v>
  </rv>
  <rv s="1">
    <fb>0.19513730236184601</fb>
    <v>23</v>
  </rv>
  <rv s="1">
    <fb>0.40500000000000003</fb>
    <v>23</v>
  </rv>
  <rv s="1">
    <fb>2.6860001087188699E-2</fb>
    <v>31</v>
  </rv>
  <rv s="1">
    <fb>741944</fb>
    <v>24</v>
  </rv>
  <rv s="7">
    <v>#VALUE!</v>
    <v>en-US</v>
    <v>e93b487a-784c-4464-d823-334cd05c5313</v>
    <v>536870912</v>
    <v>1</v>
    <v>596</v>
    <v>49</v>
    <v>Trinidad and Tobago</v>
    <v>19</v>
    <v>20</v>
    <v>Map</v>
    <v>21</v>
    <v>597</v>
    <v>TT</v>
    <v>5535</v>
    <v>5536</v>
    <v>5191</v>
    <v>5537</v>
    <v>5538</v>
    <v>5539</v>
    <v>5540</v>
    <v>5541</v>
    <v>5542</v>
    <v>TTD</v>
    <v>Trinidad and Tobago, officially the Republic of Trinidad and Tobago, is the southernmost island country in the Caribbean. Comprising the main islands of Trinidad and Tobago, along with numerous smaller islands, it is located 11 kilometres ...</v>
    <v>5543</v>
    <v>5544</v>
    <v>5545</v>
    <v>5546</v>
    <v>4507</v>
    <v>5547</v>
    <v>5548</v>
    <v>5549</v>
    <v>5550</v>
    <v>5551</v>
    <v>5552</v>
    <v>5557</v>
    <v>5558</v>
    <v>5559</v>
    <v>5560</v>
    <v>5561</v>
    <v>3347</v>
    <v>Trinidad and Tobago</v>
    <v>Forged from the Love of Liberty</v>
    <v>5562</v>
    <v>Trinidad and Tobago</v>
    <v>5563</v>
    <v>5564</v>
    <v>5565</v>
    <v>430</v>
    <v>4396</v>
    <v>3938</v>
    <v>855</v>
    <v>5049</v>
    <v>1005</v>
    <v>2152</v>
    <v>5566</v>
    <v>5579</v>
    <v>5580</v>
    <v>4003</v>
    <v>5581</v>
    <v>5582</v>
    <v>Trinidad and Tobago</v>
    <v>5583</v>
    <v>mdp/vdpid/225</v>
  </rv>
  <rv s="0">
    <v>536870912</v>
    <v>Zimbabwe</v>
    <v>b5996cb7-676c-cac9-7199-564ad2aab277</v>
    <v>en-US</v>
    <v>Map</v>
  </rv>
  <rv s="1">
    <fb>0.41876696393951102</fb>
    <v>23</v>
  </rv>
  <rv s="1">
    <fb>390757</fb>
    <v>24</v>
  </rv>
  <rv s="1">
    <fb>51000</fb>
    <v>24</v>
  </rv>
  <rv s="1">
    <fb>30.675999999999998</fb>
    <v>25</v>
  </rv>
  <rv s="1">
    <fb>263</fb>
    <v>26</v>
  </rv>
  <rv s="0">
    <v>536870912</v>
    <v>Harare</v>
    <v>339262f8-e3e8-4a7a-b284-2ec0ae8db056</v>
    <v>en-US</v>
    <v>Map</v>
  </rv>
  <rv s="1">
    <fb>10982.665000000001</fb>
    <v>24</v>
  </rv>
  <rv s="1">
    <fb>105.511848952592</fb>
    <v>27</v>
  </rv>
  <rv s="1">
    <fb>9.0973328962810091E-3</fb>
    <v>23</v>
  </rv>
  <rv s="1">
    <fb>609.12595209970698</fb>
    <v>24</v>
  </rv>
  <rv s="1">
    <fb>3.6150000000000002</fb>
    <v>25</v>
  </rv>
  <rv s="1">
    <fb>0.35542457307418901</fb>
    <v>23</v>
  </rv>
  <rv s="1">
    <fb>29.095759404593402</fb>
    <v>28</v>
  </rv>
  <rv s="1">
    <fb>1.34</fb>
    <v>29</v>
  </rv>
  <rv s="1">
    <fb>21440758800</fb>
    <v>30</v>
  </rv>
  <rv s="1">
    <fb>1.0989279000000001</fb>
    <v>23</v>
  </rv>
  <rv s="1">
    <fb>0.1000655</fb>
    <v>23</v>
  </rv>
  <rv s="2">
    <v>94</v>
    <v>21</v>
    <v>599</v>
    <v>7</v>
    <v>0</v>
    <v>Image of Zimbabwe</v>
  </rv>
  <rv s="1">
    <fb>33.9</fb>
    <v>28</v>
  </rv>
  <rv s="0">
    <v>805306368</v>
    <v>Emmerson Mnangagwa (President)</v>
    <v>5755f18d-9a00-fc38-a49b-d1967f2d89f8</v>
    <v>en-US</v>
    <v>Generic</v>
  </rv>
  <rv s="0">
    <v>805306368</v>
    <v>Constantino Chiwenga (Vice president)</v>
    <v>ef0c364e-5a47-7700-8ddd-c01316d73920</v>
    <v>en-US</v>
    <v>Generic</v>
  </rv>
  <rv s="3">
    <v>315</v>
  </rv>
  <rv s="4">
    <v>https://www.bing.com/search?q=zimbabwe&amp;form=skydnc</v>
    <v>Learn more on Bing</v>
  </rv>
  <rv s="1">
    <fb>61.195</fb>
    <v>28</v>
  </rv>
  <rv s="1">
    <fb>2460690000</fb>
    <v>30</v>
  </rv>
  <rv s="1">
    <fb>458</fb>
    <v>28</v>
  </rv>
  <rv s="3">
    <v>316</v>
  </rv>
  <rv s="1">
    <fb>0.25786417579999998</fb>
    <v>23</v>
  </rv>
  <rv s="1">
    <fb>0.20960000000000001</fb>
    <v>25</v>
  </rv>
  <rv s="1">
    <fb>16320537</fb>
    <v>24</v>
  </rv>
  <rv s="1">
    <fb>0.51100000000000001</fb>
    <v>23</v>
  </rv>
  <rv s="1">
    <fb>0.83098999023437503</fb>
    <v>23</v>
  </rv>
  <rv s="0">
    <v>536870912</v>
    <v>Manicaland Province</v>
    <v>b1f33617-37cf-4b27-9859-5db9bb06fa11</v>
    <v>en-US</v>
    <v>Map</v>
  </rv>
  <rv s="0">
    <v>536870912</v>
    <v>Mashonaland Central Province</v>
    <v>2ef46323-c369-41a1-9e79-1f5e432f3ecd</v>
    <v>en-US</v>
    <v>Map</v>
  </rv>
  <rv s="0">
    <v>536870912</v>
    <v>Mashonaland East Province</v>
    <v>1fc07007-9f63-4db6-a6c5-e8b0f8bdb7a7</v>
    <v>en-US</v>
    <v>Map</v>
  </rv>
  <rv s="0">
    <v>536870912</v>
    <v>Mashonaland West Province</v>
    <v>99e23c4e-5280-488f-afcc-0fd10e492c5a</v>
    <v>en-US</v>
    <v>Map</v>
  </rv>
  <rv s="0">
    <v>536870912</v>
    <v>Matabeleland North Province</v>
    <v>51d8ea84-5806-40c6-b58c-33b181349fe4</v>
    <v>en-US</v>
    <v>Map</v>
  </rv>
  <rv s="0">
    <v>536870912</v>
    <v>Matabeleland South Province</v>
    <v>67f42b25-58c5-468d-b8c4-68f5b3c9f2a9</v>
    <v>en-US</v>
    <v>Map</v>
  </rv>
  <rv s="0">
    <v>536870912</v>
    <v>Midlands Province</v>
    <v>0265a709-9b01-4e2b-a93a-1cabf7de13a0</v>
    <v>en-US</v>
    <v>Map</v>
  </rv>
  <rv s="0">
    <v>536870912</v>
    <v>Harare Province</v>
    <v>8b8018d5-44a5-2bd7-fdd4-b805107e6afa</v>
    <v>en-US</v>
    <v>Map</v>
  </rv>
  <rv s="0">
    <v>536870912</v>
    <v>Masvingo Province</v>
    <v>eaed1e4c-fb87-46f4-9780-f36993637fbe</v>
    <v>en-US</v>
    <v>Map</v>
  </rv>
  <rv s="3">
    <v>317</v>
  </rv>
  <rv s="1">
    <fb>0.20658688009763901</fb>
    <v>23</v>
  </rv>
  <rv s="3">
    <v>318</v>
  </rv>
  <rv s="1">
    <fb>4.9539999961853001E-2</fb>
    <v>31</v>
  </rv>
  <rv s="1">
    <fb>4717305</fb>
    <v>24</v>
  </rv>
  <rv s="6">
    <v>#VALUE!</v>
    <v>en-US</v>
    <v>b5996cb7-676c-cac9-7199-564ad2aab277</v>
    <v>536870912</v>
    <v>1</v>
    <v>602</v>
    <v>37</v>
    <v>Zimbabwe</v>
    <v>19</v>
    <v>20</v>
    <v>Map</v>
    <v>21</v>
    <v>603</v>
    <v>ZW</v>
    <v>5586</v>
    <v>5587</v>
    <v>5588</v>
    <v>5589</v>
    <v>5590</v>
    <v>5591</v>
    <v>5592</v>
    <v>5593</v>
    <v>5594</v>
    <v>AUD</v>
    <v>Zimbabwe, officially the Republic of Zimbabwe, is a landlocked country in Southeast Africa, between the Zambezi and Limpopo Rivers, bordered by South Africa to the south, Botswana to the southwest, Zambia to the north, and Mozambique to the ...</v>
    <v>5595</v>
    <v>5596</v>
    <v>5597</v>
    <v>5598</v>
    <v>5599</v>
    <v>5600</v>
    <v>5601</v>
    <v>5602</v>
    <v>5603</v>
    <v>5604</v>
    <v>5591</v>
    <v>5607</v>
    <v>5608</v>
    <v>5609</v>
    <v>5610</v>
    <v>5611</v>
    <v>Zimbabwe</v>
    <v>National Anthem of Zimbabwe</v>
    <v>5612</v>
    <v>Zimbabwe</v>
    <v>5613</v>
    <v>5614</v>
    <v>5615</v>
    <v>5218</v>
    <v>2715</v>
    <v>5616</v>
    <v>2977</v>
    <v>1292</v>
    <v>138</v>
    <v>3260</v>
    <v>5617</v>
    <v>5627</v>
    <v>5628</v>
    <v>5629</v>
    <v>4725</v>
    <v>5630</v>
    <v>Zimbabwe</v>
    <v>5631</v>
    <v>mdp/vdpid/264</v>
  </rv>
  <rv s="0">
    <v>536870912</v>
    <v>Bolivia</v>
    <v>2da62ca9-5c7a-8f0a-b312-b40ce201f0d0</v>
    <v>en-US</v>
    <v>Map</v>
  </rv>
  <rv s="1">
    <fb>0.34787224222283797</fb>
    <v>23</v>
  </rv>
  <rv s="1">
    <fb>1098581</fb>
    <v>24</v>
  </rv>
  <rv s="1">
    <fb>71000</fb>
    <v>24</v>
  </rv>
  <rv s="1">
    <fb>21.75</fb>
    <v>25</v>
  </rv>
  <rv s="1">
    <fb>591</fb>
    <v>26</v>
  </rv>
  <rv s="0">
    <v>536870912</v>
    <v>Sucre</v>
    <v>f8e304d7-f705-ae11-2527-4417e0689505</v>
    <v>en-US</v>
    <v>Map</v>
  </rv>
  <rv s="1">
    <fb>21605.964</fb>
    <v>24</v>
  </rv>
  <rv s="1">
    <fb>148.31751847535801</fb>
    <v>27</v>
  </rv>
  <rv s="1">
    <fb>1.83954504969032E-2</fb>
    <v>23</v>
  </rv>
  <rv s="1">
    <fb>742.53839974288599</fb>
    <v>24</v>
  </rv>
  <rv s="1">
    <fb>2.73</fb>
    <v>25</v>
  </rv>
  <rv s="1">
    <fb>0.50286162651158495</fb>
    <v>23</v>
  </rv>
  <rv s="1">
    <fb>84.153289986877496</fb>
    <v>28</v>
  </rv>
  <rv s="1">
    <fb>40895322865.412399</fb>
    <v>30</v>
  </rv>
  <rv s="1">
    <fb>0.98150919999999997</fb>
    <v>23</v>
  </rv>
  <rv s="2">
    <v>95</v>
    <v>21</v>
    <v>605</v>
    <v>7</v>
    <v>0</v>
    <v>Image of Bolivia</v>
  </rv>
  <rv s="1">
    <fb>21.8</fb>
    <v>28</v>
  </rv>
  <rv s="0">
    <v>536870912</v>
    <v>Santa Cruz de la Sierra</v>
    <v>af7cf39e-638f-ff6b-c0bc-d59f11e7993e</v>
    <v>en-US</v>
    <v>Map</v>
  </rv>
  <rv s="0">
    <v>805306368</v>
    <v>Luis Arce (President)</v>
    <v>d1f13422-1d15-493d-8364-b20f08fc79ae</v>
    <v>en-US</v>
    <v>Generic</v>
  </rv>
  <rv s="0">
    <v>805306368</v>
    <v>David Choquehuanca (Vice president)</v>
    <v>4084c748-353c-a859-544a-e1be262507f3</v>
    <v>en-US</v>
    <v>Generic</v>
  </rv>
  <rv s="3">
    <v>319</v>
  </rv>
  <rv s="4">
    <v>https://www.bing.com/search?q=bolivia&amp;form=skydnc</v>
    <v>Learn more on Bing</v>
  </rv>
  <rv s="1">
    <fb>71.239000000000004</fb>
    <v>28</v>
  </rv>
  <rv s="1">
    <fb>155</fb>
    <v>28</v>
  </rv>
  <rv s="3">
    <v>320</v>
  </rv>
  <rv s="1">
    <fb>0.25921914619999997</fb>
    <v>23</v>
  </rv>
  <rv s="1">
    <fb>1.5901000000000001</fb>
    <v>25</v>
  </rv>
  <rv s="1">
    <fb>12224110</fb>
    <v>24</v>
  </rv>
  <rv s="1">
    <fb>0.47200000000000003</fb>
    <v>23</v>
  </rv>
  <rv s="1">
    <fb>4.5999999999999999E-2</fb>
    <v>23</v>
  </rv>
  <rv s="1">
    <fb>0.718130035400391</fb>
    <v>23</v>
  </rv>
  <rv s="0">
    <v>536870912</v>
    <v>Beni Department</v>
    <v>2c2bad54-59b5-c8ba-a70d-7afc08c53963</v>
    <v>en-US</v>
    <v>Map</v>
  </rv>
  <rv s="0">
    <v>536870912</v>
    <v>Chuquisaca Department</v>
    <v>02bf17fb-0e5b-d89f-1f80-9faaf75f002a</v>
    <v>en-US</v>
    <v>Map</v>
  </rv>
  <rv s="0">
    <v>536870912</v>
    <v>Cochabamba Department</v>
    <v>773b6e15-7981-19c3-9b72-f562f8e78fd5</v>
    <v>en-US</v>
    <v>Map</v>
  </rv>
  <rv s="0">
    <v>536870912</v>
    <v>La Paz Department</v>
    <v>29c87a7e-90c5-955f-b0fc-971e7610a8fc</v>
    <v>en-US</v>
    <v>Map</v>
  </rv>
  <rv s="0">
    <v>536870912</v>
    <v>Oruro Department</v>
    <v>2431b55d-5fe3-644e-77d3-89d8bace76db</v>
    <v>en-US</v>
    <v>Map</v>
  </rv>
  <rv s="0">
    <v>536870912</v>
    <v>Santa Cruz Department</v>
    <v>4fbb234c-7880-72ad-ed91-20faf0a1ce64</v>
    <v>en-US</v>
    <v>Map</v>
  </rv>
  <rv s="0">
    <v>536870912</v>
    <v>Potosí Department</v>
    <v>a546933d-2809-ff8f-ceed-3714ac903a55</v>
    <v>en-US</v>
    <v>Map</v>
  </rv>
  <rv s="0">
    <v>536870912</v>
    <v>Tarija Department</v>
    <v>bef97951-fecf-0d6d-8e48-4bac07be159e</v>
    <v>en-US</v>
    <v>Map</v>
  </rv>
  <rv s="0">
    <v>536870912</v>
    <v>Pando Department</v>
    <v>eed3cf44-05da-c432-d53e-c47683dc5a6b</v>
    <v>en-US</v>
    <v>Map</v>
  </rv>
  <rv s="3">
    <v>321</v>
  </rv>
  <rv s="1">
    <fb>0.169648658038032</fb>
    <v>23</v>
  </rv>
  <rv s="1">
    <fb>0.83700000000000008</fb>
    <v>23</v>
  </rv>
  <rv s="1">
    <fb>3.4979999065399198E-2</fb>
    <v>31</v>
  </rv>
  <rv s="1">
    <fb>8033035</fb>
    <v>24</v>
  </rv>
  <rv s="27">
    <v>#VALUE!</v>
    <v>en-US</v>
    <v>2da62ca9-5c7a-8f0a-b312-b40ce201f0d0</v>
    <v>536870912</v>
    <v>1</v>
    <v>608</v>
    <v>609</v>
    <v>Bolivia</v>
    <v>19</v>
    <v>20</v>
    <v>Map</v>
    <v>21</v>
    <v>610</v>
    <v>BO</v>
    <v>5634</v>
    <v>5635</v>
    <v>5636</v>
    <v>5637</v>
    <v>5638</v>
    <v>5639</v>
    <v>5640</v>
    <v>5641</v>
    <v>5642</v>
    <v>BOB</v>
    <v>Bolivia, officially the Plurinational State of Bolivia, is a landlocked country located in central South America. The country features diverse geography, including vast Amazonian plains, tropical lowlands, mountains, the Gran Chaco Province, ...</v>
    <v>5643</v>
    <v>5644</v>
    <v>5645</v>
    <v>5646</v>
    <v>980</v>
    <v>5647</v>
    <v>5648</v>
    <v>5649</v>
    <v>5650</v>
    <v>5651</v>
    <v>5654</v>
    <v>5655</v>
    <v>5656</v>
    <v>5657</v>
    <v>2609</v>
    <v>Bolivia</v>
    <v>National anthem of Bolivia</v>
    <v>5658</v>
    <v>Estado Plurinacional de Bolivia</v>
    <v>5659</v>
    <v>5660</v>
    <v>5661</v>
    <v>2521</v>
    <v>3795</v>
    <v>5662</v>
    <v>3437</v>
    <v>5663</v>
    <v>1772</v>
    <v>1006</v>
    <v>5664</v>
    <v>5674</v>
    <v>5675</v>
    <v>4003</v>
    <v>5676</v>
    <v>5677</v>
    <v>Bolivia</v>
    <v>5678</v>
    <v>mdp/vdpid/26</v>
  </rv>
  <rv s="0">
    <v>536870912</v>
    <v>Cambodia</v>
    <v>bb8658d2-efc7-e40e-6397-05439c87cb30</v>
    <v>en-US</v>
    <v>Map</v>
  </rv>
  <rv s="1">
    <fb>0.30903013822796299</fb>
    <v>23</v>
  </rv>
  <rv s="1">
    <fb>181035</fb>
    <v>24</v>
  </rv>
  <rv s="1">
    <fb>22.463999999999999</fb>
    <v>25</v>
  </rv>
  <rv s="1">
    <fb>855</fb>
    <v>26</v>
  </rv>
  <rv s="0">
    <v>536870912</v>
    <v>Phnom Penh</v>
    <v>2af6d400-9e36-c46e-40c8-48152c13e1cc</v>
    <v>en-US</v>
    <v>Map</v>
  </rv>
  <rv s="1">
    <fb>9919.2350000000006</fb>
    <v>24</v>
  </rv>
  <rv s="1">
    <fb>127.633466125719</fb>
    <v>27</v>
  </rv>
  <rv s="1">
    <fb>2.4579649002317901E-2</fb>
    <v>23</v>
  </rv>
  <rv s="1">
    <fb>271.36725823419602</fb>
    <v>24</v>
  </rv>
  <rv s="1">
    <fb>2.5030000000000001</fb>
    <v>25</v>
  </rv>
  <rv s="1">
    <fb>0.52852932298748001</fb>
    <v>23</v>
  </rv>
  <rv s="1">
    <fb>30.629081397543999</fb>
    <v>28</v>
  </rv>
  <rv s="1">
    <fb>27089389786.968399</fb>
    <v>30</v>
  </rv>
  <rv s="1">
    <fb>1.0741485</fb>
    <v>23</v>
  </rv>
  <rv s="1">
    <fb>0.13687760000000002</fb>
    <v>23</v>
  </rv>
  <rv s="2">
    <v>96</v>
    <v>21</v>
    <v>612</v>
    <v>7</v>
    <v>0</v>
    <v>Image of Cambodia</v>
  </rv>
  <rv s="1">
    <fb>24</fb>
    <v>28</v>
  </rv>
  <rv s="0">
    <v>805306368</v>
    <v>Norodom Sihamoni (Monarch)</v>
    <v>a95f7f79-66ee-d11e-a411-10669d3d5027</v>
    <v>en-US</v>
    <v>Generic</v>
  </rv>
  <rv s="0">
    <v>805306368</v>
    <v>Hun Manet (Prime minister)</v>
    <v>01c2714d-bb04-7cc5-12f6-dda3f77b2c62</v>
    <v>en-US</v>
    <v>Generic</v>
  </rv>
  <rv s="3">
    <v>322</v>
  </rv>
  <rv s="4">
    <v>https://www.bing.com/search?q=cambodia&amp;form=skydnc</v>
    <v>Learn more on Bing</v>
  </rv>
  <rv s="1">
    <fb>69.569999999999993</fb>
    <v>28</v>
  </rv>
  <rv s="1">
    <fb>160</fb>
    <v>28</v>
  </rv>
  <rv s="3">
    <v>323</v>
  </rv>
  <rv s="1">
    <fb>0.59363314229999997</fb>
    <v>23</v>
  </rv>
  <rv s="1">
    <fb>0.16819999999999999</fb>
    <v>25</v>
  </rv>
  <rv s="1">
    <fb>16767842</fb>
    <v>24</v>
  </rv>
  <rv s="1">
    <fb>0.82313003540039109</fb>
    <v>23</v>
  </rv>
  <rv s="0">
    <v>536870912</v>
    <v>Banteay Meanchey province</v>
    <v>505a5635-03c6-3282-06d4-b29d4f60e720</v>
    <v>en-US</v>
    <v>Map</v>
  </rv>
  <rv s="0">
    <v>536870912</v>
    <v>Battambang province</v>
    <v>a4627637-5390-c9da-b3fd-9909541ae42c</v>
    <v>en-US</v>
    <v>Map</v>
  </rv>
  <rv s="0">
    <v>536870912</v>
    <v>Kampong Cham province</v>
    <v>8c373015-7888-6d3d-8026-8b55879e04e8</v>
    <v>en-US</v>
    <v>Map</v>
  </rv>
  <rv s="0">
    <v>536870912</v>
    <v>Kampong Chhnang province</v>
    <v>d70295a1-217a-1f43-e542-f65e1b577c7b</v>
    <v>en-US</v>
    <v>Map</v>
  </rv>
  <rv s="0">
    <v>536870912</v>
    <v>Kampong Speu province</v>
    <v>b7c7cee7-453b-f3ed-7e11-91500de7886f</v>
    <v>en-US</v>
    <v>Map</v>
  </rv>
  <rv s="0">
    <v>536870912</v>
    <v>Kampong Thom province</v>
    <v>8612fdc7-179e-420f-418d-f5957626ee3e</v>
    <v>en-US</v>
    <v>Map</v>
  </rv>
  <rv s="0">
    <v>536870912</v>
    <v>Kampot province</v>
    <v>39b642fc-0a43-f761-1735-30054e9c2441</v>
    <v>en-US</v>
    <v>Map</v>
  </rv>
  <rv s="0">
    <v>536870912</v>
    <v>Kandal province</v>
    <v>172ab1c0-4e87-3804-6ebc-5ab4cc1628bf</v>
    <v>en-US</v>
    <v>Map</v>
  </rv>
  <rv s="0">
    <v>536870912</v>
    <v>Koh Kong province</v>
    <v>e2e200f7-3c7d-ddbb-230d-8df6024f0f70</v>
    <v>en-US</v>
    <v>Map</v>
  </rv>
  <rv s="0">
    <v>536870912</v>
    <v>Kratié province</v>
    <v>12dcc255-4c9c-c7fd-12b9-c69ac9bfd061</v>
    <v>en-US</v>
    <v>Map</v>
  </rv>
  <rv s="0">
    <v>536870912</v>
    <v>Mondulkiri province</v>
    <v>f2d64bb2-2943-991b-f338-025dad7c90a2</v>
    <v>en-US</v>
    <v>Map</v>
  </rv>
  <rv s="0">
    <v>536870912</v>
    <v>Oddar Meanchey province</v>
    <v>023439ca-104c-cf5c-fa55-276a17b031d3</v>
    <v>en-US</v>
    <v>Map</v>
  </rv>
  <rv s="0">
    <v>536870912</v>
    <v>Preah Vihear province</v>
    <v>acf0105e-7051-7b0d-cf2a-bc9ceb06a073</v>
    <v>en-US</v>
    <v>Map</v>
  </rv>
  <rv s="0">
    <v>536870912</v>
    <v>Pursat province</v>
    <v>c62a8d40-5575-a2b8-dcc7-14bcf457b830</v>
    <v>en-US</v>
    <v>Map</v>
  </rv>
  <rv s="0">
    <v>536870912</v>
    <v>Prey Veng province</v>
    <v>d48859b0-aeaf-1bdc-d91d-c1c8716e0bf3</v>
    <v>en-US</v>
    <v>Map</v>
  </rv>
  <rv s="0">
    <v>536870912</v>
    <v>Ratanakiri province</v>
    <v>4ea0c574-0a72-3fc7-181b-b7ff35d0a8d4</v>
    <v>en-US</v>
    <v>Map</v>
  </rv>
  <rv s="0">
    <v>536870912</v>
    <v>Siem Reap province</v>
    <v>41502905-753f-39f7-3a73-73920daff8b5</v>
    <v>en-US</v>
    <v>Map</v>
  </rv>
  <rv s="0">
    <v>536870912</v>
    <v>Stung Treng province</v>
    <v>d0d1346d-02f3-ddb5-8dcd-61ed702e40d4</v>
    <v>en-US</v>
    <v>Map</v>
  </rv>
  <rv s="0">
    <v>536870912</v>
    <v>Svay Rieng province</v>
    <v>c2206c42-8e00-3b93-d460-84a6956df4da</v>
    <v>en-US</v>
    <v>Map</v>
  </rv>
  <rv s="0">
    <v>536870912</v>
    <v>Takéo province</v>
    <v>ad3f47be-b385-aa9b-b056-26e1ce0c37e5</v>
    <v>en-US</v>
    <v>Map</v>
  </rv>
  <rv s="0">
    <v>536870912</v>
    <v>Pailin province</v>
    <v>389479ba-7ca4-3b3f-9a3e-54ce0d52f046</v>
    <v>en-US</v>
    <v>Map</v>
  </rv>
  <rv s="3">
    <v>324</v>
  </rv>
  <rv s="1">
    <fb>0.17052091762089902</fb>
    <v>23</v>
  </rv>
  <rv s="1">
    <fb>6.7699998617172198E-3</fb>
    <v>31</v>
  </rv>
  <rv s="1">
    <fb>3924621</fb>
    <v>24</v>
  </rv>
  <rv s="28">
    <v>#VALUE!</v>
    <v>en-US</v>
    <v>bb8658d2-efc7-e40e-6397-05439c87cb30</v>
    <v>536870912</v>
    <v>1</v>
    <v>615</v>
    <v>616</v>
    <v>Cambodia</v>
    <v>19</v>
    <v>20</v>
    <v>Map</v>
    <v>21</v>
    <v>617</v>
    <v>KH</v>
    <v>5681</v>
    <v>5682</v>
    <v>1850</v>
    <v>5683</v>
    <v>5684</v>
    <v>5685</v>
    <v>5686</v>
    <v>5687</v>
    <v>5688</v>
    <v>KHR</v>
    <v>Cambodia, officially the Kingdom of Cambodia, is a country in Southeast Asia on the Indochinese Peninsula. It is bordered by Thailand to the northwest, Laos to the north, and Vietnam to the east, and has a coastline along the Gulf of Thailand in ...</v>
    <v>5689</v>
    <v>5690</v>
    <v>5691</v>
    <v>5692</v>
    <v>5164</v>
    <v>5693</v>
    <v>5694</v>
    <v>5695</v>
    <v>5696</v>
    <v>5697</v>
    <v>5685</v>
    <v>5700</v>
    <v>5701</v>
    <v>5702</v>
    <v>5703</v>
    <v>Cambodia</v>
    <v>Nokor Reach</v>
    <v>5704</v>
    <v>ព្រះរាជាណាចក្រកម្ពុជា</v>
    <v>5705</v>
    <v>5706</v>
    <v>5707</v>
    <v>5708</v>
    <v>5730</v>
    <v>5731</v>
    <v>3041</v>
    <v>377</v>
    <v>5732</v>
    <v>Cambodia</v>
    <v>5733</v>
    <v>mdp/vdpid/40</v>
  </rv>
  <rv s="0">
    <v>536870912</v>
    <v>Gabon</v>
    <v>699f8937-631d-88ab-7da4-c4d4107ecdde</v>
    <v>en-US</v>
    <v>Map</v>
  </rv>
  <rv s="1">
    <fb>0.20025614157643498</fb>
    <v>23</v>
  </rv>
  <rv s="1">
    <fb>267667</fb>
    <v>24</v>
  </rv>
  <rv s="1">
    <fb>31.611000000000001</fb>
    <v>25</v>
  </rv>
  <rv s="1">
    <fb>241</fb>
    <v>26</v>
  </rv>
  <rv s="0">
    <v>536870912</v>
    <v>Libreville</v>
    <v>8cf1387f-7713-cd7f-c3f9-7f932df1bc10</v>
    <v>en-US</v>
    <v>Map</v>
  </rv>
  <rv s="1">
    <fb>5320.817</fb>
    <v>24</v>
  </rv>
  <rv s="1">
    <fb>122.18684118369301</fb>
    <v>27</v>
  </rv>
  <rv s="1">
    <fb>2.0619978836274502E-2</fb>
    <v>23</v>
  </rv>
  <rv s="1">
    <fb>1167.8522136107899</fb>
    <v>24</v>
  </rv>
  <rv s="1">
    <fb>3.9689999999999999</fb>
    <v>25</v>
  </rv>
  <rv s="1">
    <fb>0.90037645049869997</fb>
    <v>23</v>
  </rv>
  <rv s="1">
    <fb>22.786516313758199</fb>
    <v>28</v>
  </rv>
  <rv s="1">
    <fb>16657960228.089199</fb>
    <v>30</v>
  </rv>
  <rv s="1">
    <fb>1.3993362999999999</fb>
    <v>23</v>
  </rv>
  <rv s="1">
    <fb>8.3058599999999996E-2</fb>
    <v>23</v>
  </rv>
  <rv s="2">
    <v>97</v>
    <v>21</v>
    <v>619</v>
    <v>7</v>
    <v>0</v>
    <v>Image of Gabon</v>
  </rv>
  <rv s="1">
    <fb>32.700000000000003</fb>
    <v>28</v>
  </rv>
  <rv s="0">
    <v>805306368</v>
    <v>Brice Oligui Nguema (President)</v>
    <v>f8c968b5-7825-b875-f8c8-901414da5deb</v>
    <v>en-US</v>
    <v>Generic</v>
  </rv>
  <rv s="0">
    <v>805306368</v>
    <v>Brice Oligui Nguema (Chairman)</v>
    <v>f8c968b5-7825-b875-f8c8-901414da5deb</v>
    <v>en-US</v>
    <v>Generic</v>
  </rv>
  <rv s="0">
    <v>805306368</v>
    <v>Joseph Owondault Berre (Vice president)</v>
    <v>4ad7d1bb-3b10-1e54-e618-666880923028</v>
    <v>en-US</v>
    <v>Generic</v>
  </rv>
  <rv s="0">
    <v>805306368</v>
    <v>Raymond Ndong Sima (Prime minister)</v>
    <v>8ed8189a-e8ce-6461-c68d-4d227ac636d3</v>
    <v>en-US</v>
    <v>Generic</v>
  </rv>
  <rv s="3">
    <v>325</v>
  </rv>
  <rv s="4">
    <v>https://www.bing.com/search?q=gabon&amp;form=skydnc</v>
    <v>Learn more on Bing</v>
  </rv>
  <rv s="1">
    <fb>66.186999999999998</fb>
    <v>28</v>
  </rv>
  <rv s="1">
    <fb>252</fb>
    <v>28</v>
  </rv>
  <rv s="1">
    <fb>0.25904658609999998</fb>
    <v>23</v>
  </rv>
  <rv s="1">
    <fb>0.68189999999999995</fb>
    <v>25</v>
  </rv>
  <rv s="1">
    <fb>2388992</fb>
    <v>24</v>
  </rv>
  <rv s="1">
    <fb>2.2000000000000002E-2</fb>
    <v>23</v>
  </rv>
  <rv s="1">
    <fb>0.52895000457763697</fb>
    <v>23</v>
  </rv>
  <rv s="0">
    <v>536870912</v>
    <v>Estuaire Province</v>
    <v>a6dad9ab-b3fa-277f-52a5-96da6142ea76</v>
    <v>en-US</v>
    <v>Map</v>
  </rv>
  <rv s="0">
    <v>536870912</v>
    <v>Haut-Ogooué Province</v>
    <v>eb127ae8-c90a-a2a3-a593-02e2b551956d</v>
    <v>en-US</v>
    <v>Map</v>
  </rv>
  <rv s="0">
    <v>536870912</v>
    <v>Moyen-Ogooué Province</v>
    <v>c2074810-8162-ffca-665c-e57d9f8148bf</v>
    <v>en-US</v>
    <v>Map</v>
  </rv>
  <rv s="0">
    <v>536870912</v>
    <v>Ngounié Province</v>
    <v>4a6d6361-635f-0d30-dfd0-9ed6a5cb63b0</v>
    <v>en-US</v>
    <v>Map</v>
  </rv>
  <rv s="0">
    <v>536870912</v>
    <v>Nyanga Province</v>
    <v>5033ff21-f53f-3e91-69e7-0afd46275833</v>
    <v>en-US</v>
    <v>Map</v>
  </rv>
  <rv s="0">
    <v>536870912</v>
    <v>Ogooué-Ivindo Province</v>
    <v>0c561973-31c3-1fa9-518d-1153f0cc5924</v>
    <v>en-US</v>
    <v>Map</v>
  </rv>
  <rv s="0">
    <v>536870912</v>
    <v>Ogooué-Lolo Province</v>
    <v>89ea1f8b-b578-d994-cfcd-fdf2e1250513</v>
    <v>en-US</v>
    <v>Map</v>
  </rv>
  <rv s="0">
    <v>536870912</v>
    <v>Ogooué-Maritime Province</v>
    <v>87c39d29-9e38-698e-6c3a-de6a5ec810ec</v>
    <v>en-US</v>
    <v>Map</v>
  </rv>
  <rv s="0">
    <v>536870912</v>
    <v>Woleu-Ntem Province</v>
    <v>e3a43d83-75e0-a65d-298f-14f219a370ce</v>
    <v>en-US</v>
    <v>Map</v>
  </rv>
  <rv s="3">
    <v>326</v>
  </rv>
  <rv s="1">
    <fb>0.102183913092029</fb>
    <v>23</v>
  </rv>
  <rv s="1">
    <fb>0.47100000000000003</fb>
    <v>23</v>
  </rv>
  <rv s="1">
    <fb>0.20003999710083001</fb>
    <v>31</v>
  </rv>
  <rv s="1">
    <fb>1949694</fb>
    <v>24</v>
  </rv>
  <rv s="10">
    <v>#VALUE!</v>
    <v>en-US</v>
    <v>699f8937-631d-88ab-7da4-c4d4107ecdde</v>
    <v>536870912</v>
    <v>1</v>
    <v>622</v>
    <v>182</v>
    <v>Gabon</v>
    <v>19</v>
    <v>20</v>
    <v>Map</v>
    <v>21</v>
    <v>623</v>
    <v>GA</v>
    <v>5736</v>
    <v>5737</v>
    <v>2779</v>
    <v>5738</v>
    <v>5739</v>
    <v>5740</v>
    <v>5741</v>
    <v>5742</v>
    <v>5743</v>
    <v>XAF</v>
    <v>Gabon, officially the Gabonese Republic, is a country on the Atlantic coast of Central Africa, on the equator, bordered by Equatorial Guinea to the northwest, Cameroon to the north, the Republic of the Congo to the east and south, and the Gulf ...</v>
    <v>5744</v>
    <v>5745</v>
    <v>5746</v>
    <v>5747</v>
    <v>1388</v>
    <v>5748</v>
    <v>5749</v>
    <v>5750</v>
    <v>5751</v>
    <v>5752</v>
    <v>5740</v>
    <v>5757</v>
    <v>5758</v>
    <v>5759</v>
    <v>5760</v>
    <v>1443</v>
    <v>Gabon</v>
    <v>La Concorde</v>
    <v>691</v>
    <v>Repubblica Gabonese</v>
    <v>5761</v>
    <v>5762</v>
    <v>5763</v>
    <v>378</v>
    <v>1671</v>
    <v>3517</v>
    <v>5764</v>
    <v>1292</v>
    <v>4936</v>
    <v>2469</v>
    <v>5765</v>
    <v>5775</v>
    <v>5776</v>
    <v>4554</v>
    <v>5777</v>
    <v>5778</v>
    <v>Gabon</v>
    <v>5779</v>
    <v>mdp/vdpid/87</v>
  </rv>
  <rv s="0">
    <v>536870912</v>
    <v>Guyana</v>
    <v>83aef9d2-d59b-ac2c-09fe-89520b805d03</v>
    <v>en-US</v>
    <v>Map</v>
  </rv>
  <rv s="1">
    <fb>8.6360172720345393E-2</fb>
    <v>23</v>
  </rv>
  <rv s="1">
    <fb>214970</fb>
    <v>24</v>
  </rv>
  <rv s="1">
    <fb>19.966999999999999</fb>
    <v>25</v>
  </rv>
  <rv s="1">
    <fb>592</fb>
    <v>26</v>
  </rv>
  <rv s="0">
    <v>536870912</v>
    <v>Georgetown, Guyana</v>
    <v>4255bbcd-c419-9eb3-19b7-e9a409467e93</v>
    <v>en-US</v>
    <v>Map</v>
  </rv>
  <rv s="1">
    <fb>2383.5500000000002</fb>
    <v>24</v>
  </rv>
  <rv s="1">
    <fb>116.191475510903</fb>
    <v>27</v>
  </rv>
  <rv s="1">
    <fb>2.0872308916201999E-2</fb>
    <v>23</v>
  </rv>
  <rv s="1">
    <fb>2.4620000000000002</fb>
    <v>25</v>
  </rv>
  <rv s="1">
    <fb>0.83901447802895601</fb>
    <v>23</v>
  </rv>
  <rv s="1">
    <fb>4280443645.08393</fb>
    <v>30</v>
  </rv>
  <rv s="1">
    <fb>0.9781164</fb>
    <v>23</v>
  </rv>
  <rv s="1">
    <fb>0.1162275</fb>
    <v>23</v>
  </rv>
  <rv s="2">
    <v>98</v>
    <v>21</v>
    <v>625</v>
    <v>7</v>
    <v>0</v>
    <v>Image of Guyana</v>
  </rv>
  <rv s="1">
    <fb>25.1</fb>
    <v>28</v>
  </rv>
  <rv s="0">
    <v>805306368</v>
    <v>Irfaan Ali (President)</v>
    <v>e9f3c86e-214e-7ba4-4f7f-360814656335</v>
    <v>en-US</v>
    <v>Generic</v>
  </rv>
  <rv s="0">
    <v>805306368</v>
    <v>Mark Phillips (Vice president)</v>
    <v>c7675577-a6f3-5a9f-8a39-7c7286cc7a3a</v>
    <v>en-US</v>
    <v>Generic</v>
  </rv>
  <rv s="0">
    <v>805306368</v>
    <v>Mark Phillips (Prime minister)</v>
    <v>c7675577-a6f3-5a9f-8a39-7c7286cc7a3a</v>
    <v>en-US</v>
    <v>Generic</v>
  </rv>
  <rv s="0">
    <v>805306368</v>
    <v>Roxane George-Wiltshire (Chief justice)</v>
    <v>ddf21e5e-fa02-6e21-c023-0fa22a018c1b</v>
    <v>en-US</v>
    <v>Generic</v>
  </rv>
  <rv s="3">
    <v>327</v>
  </rv>
  <rv s="4">
    <v>https://www.bing.com/search?q=guyana&amp;form=skydnc</v>
    <v>Learn more on Bing</v>
  </rv>
  <rv s="1">
    <fb>69.774000000000001</fb>
    <v>28</v>
  </rv>
  <rv s="1">
    <fb>169</fb>
    <v>28</v>
  </rv>
  <rv s="1">
    <fb>0.40506672180000003</fb>
    <v>23</v>
  </rv>
  <rv s="1">
    <fb>0.79900000000000004</fb>
    <v>25</v>
  </rv>
  <rv s="1">
    <fb>808726</fb>
    <v>24</v>
  </rv>
  <rv s="1">
    <fb>0.34100000000000003</fb>
    <v>23</v>
  </rv>
  <rv s="1">
    <fb>0.496</fb>
    <v>23</v>
  </rv>
  <rv s="1">
    <fb>4.4999999999999998E-2</fb>
    <v>23</v>
  </rv>
  <rv s="1">
    <fb>0.56182998657226602</fb>
    <v>23</v>
  </rv>
  <rv s="0">
    <v>536870912</v>
    <v>Barima-Waini</v>
    <v>54063ce5-d167-290e-7e7a-a8da815df236</v>
    <v>en-US</v>
    <v>Map</v>
  </rv>
  <rv s="0">
    <v>536870912</v>
    <v>Cuyuni-Mazaruni</v>
    <v>1ce78efc-ee08-bee6-9af2-3d35f3a75d31</v>
    <v>en-US</v>
    <v>Map</v>
  </rv>
  <rv s="0">
    <v>536870912</v>
    <v>Demerara-Mahaica</v>
    <v>6a8a16e1-c0d0-c195-8010-a9e048ab9bad</v>
    <v>en-US</v>
    <v>Map</v>
  </rv>
  <rv s="0">
    <v>536870912</v>
    <v>East Berbice-Corentyne</v>
    <v>1c97e84a-4294-4d24-23f4-bb391c4d8927</v>
    <v>en-US</v>
    <v>Map</v>
  </rv>
  <rv s="0">
    <v>536870912</v>
    <v>Essequibo Islands-West Demerara</v>
    <v>d87a0bf1-5efd-3957-3cc8-5507a36ed4c9</v>
    <v>en-US</v>
    <v>Map</v>
  </rv>
  <rv s="0">
    <v>536870912</v>
    <v>Mahaica-Berbice</v>
    <v>d3978ae1-ef18-d91a-47ba-41848cbfe455</v>
    <v>en-US</v>
    <v>Map</v>
  </rv>
  <rv s="0">
    <v>536870912</v>
    <v>Pomeroon-Supenaam</v>
    <v>ea2a2fbe-4ff2-f5a8-0be3-69be504202d5</v>
    <v>en-US</v>
    <v>Map</v>
  </rv>
  <rv s="0">
    <v>536870912</v>
    <v>Potaro-Siparuni</v>
    <v>c3836d29-90ff-c694-e747-62b928c341dd</v>
    <v>en-US</v>
    <v>Map</v>
  </rv>
  <rv s="0">
    <v>536870912</v>
    <v>Upper Demerara-Berbice</v>
    <v>9a1a14f0-a9af-98b1-b5ba-75cb62fac1a9</v>
    <v>en-US</v>
    <v>Map</v>
  </rv>
  <rv s="0">
    <v>536870912</v>
    <v>Upper Takutu-Upper Essequibo</v>
    <v>1406ad7a-ebab-f092-cdda-bf04525e69af</v>
    <v>en-US</v>
    <v>Map</v>
  </rv>
  <rv s="3">
    <v>328</v>
  </rv>
  <rv s="1">
    <fb>0.11852000236511201</fb>
    <v>31</v>
  </rv>
  <rv s="1">
    <fb>208912</fb>
    <v>24</v>
  </rv>
  <rv s="29">
    <v>#VALUE!</v>
    <v>en-US</v>
    <v>83aef9d2-d59b-ac2c-09fe-89520b805d03</v>
    <v>536870912</v>
    <v>1</v>
    <v>628</v>
    <v>629</v>
    <v>Guyana</v>
    <v>19</v>
    <v>20</v>
    <v>Map</v>
    <v>21</v>
    <v>630</v>
    <v>GY</v>
    <v>5782</v>
    <v>5783</v>
    <v>5234</v>
    <v>5784</v>
    <v>5785</v>
    <v>5786</v>
    <v>5787</v>
    <v>5788</v>
    <v>5789</v>
    <v>GYD</v>
    <v>Guyana, officially the Co-operative Republic of Guyana, is a country on the northern coast of South America, part of the historic mainland British West Indies. Georgetown is the capital of Guyana and is also the country's largest city. Guyana is ...</v>
    <v>5790</v>
    <v>5791</v>
    <v>3979</v>
    <v>5164</v>
    <v>5792</v>
    <v>5793</v>
    <v>5794</v>
    <v>5795</v>
    <v>5796</v>
    <v>5786</v>
    <v>5801</v>
    <v>5802</v>
    <v>5803</v>
    <v>5804</v>
    <v>4148</v>
    <v>Guyana</v>
    <v>Dear Land of Guyana, of Rivers and Plains</v>
    <v>997</v>
    <v>Co-operative Republic of Guyana</v>
    <v>5805</v>
    <v>5806</v>
    <v>5807</v>
    <v>2579</v>
    <v>5808</v>
    <v>5809</v>
    <v>3437</v>
    <v>5810</v>
    <v>3738</v>
    <v>2272</v>
    <v>5811</v>
    <v>5822</v>
    <v>4003</v>
    <v>1470</v>
    <v>5823</v>
    <v>Guyana</v>
    <v>5824</v>
    <v>mdp/vdpid/101</v>
  </rv>
  <rv s="0">
    <v>536870912</v>
    <v>Iraq</v>
    <v>3e3c9969-4616-9bac-b7c5-bb8633513f4c</v>
    <v>en-US</v>
    <v>Map</v>
  </rv>
  <rv s="1">
    <fb>0.21422252959124199</fb>
    <v>23</v>
  </rv>
  <rv s="1">
    <fb>437072</fb>
    <v>24</v>
  </rv>
  <rv s="1">
    <fb>209000</fb>
    <v>24</v>
  </rv>
  <rv s="1">
    <fb>29.074999999999999</fb>
    <v>25</v>
  </rv>
  <rv s="1">
    <fb>964</fb>
    <v>26</v>
  </rv>
  <rv s="0">
    <v>536870912</v>
    <v>Baghdad</v>
    <v>b7cfa129-5958-3a59-439a-4802f071eeac</v>
    <v>en-US</v>
    <v>Map</v>
  </rv>
  <rv s="1">
    <fb>190060.61</fb>
    <v>24</v>
  </rv>
  <rv s="1">
    <fb>119.85717385744201</fb>
    <v>27</v>
  </rv>
  <rv s="1">
    <fb>3.6744148893681E-3</fb>
    <v>23</v>
  </rv>
  <rv s="1">
    <fb>1328.23041622952</fb>
    <v>24</v>
  </rv>
  <rv s="1">
    <fb>3.6720000000000002</fb>
    <v>25</v>
  </rv>
  <rv s="1">
    <fb>1.9003611495997198E-2</fb>
    <v>23</v>
  </rv>
  <rv s="1">
    <fb>95.984176783301507</fb>
    <v>28</v>
  </rv>
  <rv s="1">
    <fb>0.61</fb>
    <v>29</v>
  </rv>
  <rv s="1">
    <fb>234094042938.91699</fb>
    <v>30</v>
  </rv>
  <rv s="1">
    <fb>1.0868902</fb>
    <v>23</v>
  </rv>
  <rv s="1">
    <fb>0.16157419999999997</fb>
    <v>23</v>
  </rv>
  <rv s="2">
    <v>99</v>
    <v>21</v>
    <v>632</v>
    <v>7</v>
    <v>0</v>
    <v>Image of Iraq</v>
  </rv>
  <rv s="0">
    <v>805306368</v>
    <v>Abdul Latif Rashid (President)</v>
    <v>6272ab9c-be64-794f-ea2f-f4a6332535d4</v>
    <v>en-US</v>
    <v>Generic</v>
  </rv>
  <rv s="0">
    <v>805306368</v>
    <v>Mohammed Shia' Al Sudani (Prime minister)</v>
    <v>cac45bad-be45-4dcf-b4fd-9b3cea8e950a</v>
    <v>en-US</v>
    <v>Generic</v>
  </rv>
  <rv s="3">
    <v>329</v>
  </rv>
  <rv s="4">
    <v>https://www.bing.com/search?q=iraq&amp;form=skydnc</v>
    <v>Learn more on Bing</v>
  </rv>
  <rv s="1">
    <fb>70.453999999999994</fb>
    <v>28</v>
  </rv>
  <rv s="1">
    <fb>79</fb>
    <v>28</v>
  </rv>
  <rv s="1">
    <fb>1.24</fb>
    <v>29</v>
  </rv>
  <rv s="3">
    <v>330</v>
  </rv>
  <rv s="1">
    <fb>0.76469981270000009</fb>
    <v>23</v>
  </rv>
  <rv s="1">
    <fb>0.70789999999999997</fb>
    <v>25</v>
  </rv>
  <rv s="1">
    <fb>44496122</fb>
    <v>24</v>
  </rv>
  <rv s="1">
    <fb>0.13100000000000001</fb>
    <v>23</v>
  </rv>
  <rv s="1">
    <fb>0.42997001647949196</fb>
    <v>23</v>
  </rv>
  <rv s="0">
    <v>536870912</v>
    <v>Baghdad Governorate</v>
    <v>6d053cd1-96c7-e036-c501-d0fe961f607a</v>
    <v>en-US</v>
    <v>Map</v>
  </rv>
  <rv s="0">
    <v>536870912</v>
    <v>Saladin Governorate</v>
    <v>f417a2e9-3e38-7c9e-e3db-8fb2beb71bfd</v>
    <v>en-US</v>
    <v>Map</v>
  </rv>
  <rv s="0">
    <v>536870912</v>
    <v>Diyala Governorate</v>
    <v>3c14a6d5-c67f-f045-d7d1-5acfa4f5a1d5</v>
    <v>en-US</v>
    <v>Map</v>
  </rv>
  <rv s="0">
    <v>536870912</v>
    <v>Wasit Governorate</v>
    <v>e7dd5c14-548a-bf0a-e2a5-cee8805ef7d3</v>
    <v>en-US</v>
    <v>Map</v>
  </rv>
  <rv s="0">
    <v>536870912</v>
    <v>Maysan Governorate</v>
    <v>6ac5fd4c-e2f2-1158-cc23-b487c25e16a4</v>
    <v>en-US</v>
    <v>Map</v>
  </rv>
  <rv s="0">
    <v>536870912</v>
    <v>Basra Governorate</v>
    <v>4d839ef8-f010-4362-b54f-ddc708f3f2dc</v>
    <v>en-US</v>
    <v>Map</v>
  </rv>
  <rv s="0">
    <v>536870912</v>
    <v>Dhi Qar Governorate</v>
    <v>87e958d1-deeb-2f8e-f7dd-1e5bf8ee318c</v>
    <v>en-US</v>
    <v>Map</v>
  </rv>
  <rv s="0">
    <v>536870912</v>
    <v>Muthanna Governorate</v>
    <v>571e5a03-dc27-6f59-51ee-86e7f927682d</v>
    <v>en-US</v>
    <v>Map</v>
  </rv>
  <rv s="0">
    <v>536870912</v>
    <v>Al-Qādisiyyah Governorate</v>
    <v>763339e9-b8c9-2ff7-ed37-da22dbe44104</v>
    <v>en-US</v>
    <v>Map</v>
  </rv>
  <rv s="0">
    <v>536870912</v>
    <v>Babylon Governorate</v>
    <v>025e1042-0bda-7f20-06a9-fbb805f2de10</v>
    <v>en-US</v>
    <v>Map</v>
  </rv>
  <rv s="0">
    <v>536870912</v>
    <v>Karbala Governorate</v>
    <v>7fbda097-33ad-0482-1f5e-6bee704d43fc</v>
    <v>en-US</v>
    <v>Map</v>
  </rv>
  <rv s="0">
    <v>536870912</v>
    <v>Najaf Governorate</v>
    <v>decd161a-a9d7-95e0-5421-91fabc475993</v>
    <v>en-US</v>
    <v>Map</v>
  </rv>
  <rv s="0">
    <v>536870912</v>
    <v>Al Anbar Governorate</v>
    <v>3ad9269c-6739-8c53-99fd-ab97969a7cb2</v>
    <v>en-US</v>
    <v>Map</v>
  </rv>
  <rv s="0">
    <v>536870912</v>
    <v>Nineveh Governorate</v>
    <v>56f8cbda-faed-f5bb-9ad0-ae8608949062</v>
    <v>en-US</v>
    <v>Map</v>
  </rv>
  <rv s="0">
    <v>536870912</v>
    <v>Duhok Governorate</v>
    <v>881051a8-20e5-648b-b15d-05817893068c</v>
    <v>en-US</v>
    <v>Map</v>
  </rv>
  <rv s="0">
    <v>536870912</v>
    <v>Erbil Governorate</v>
    <v>376b86d1-3536-d6e8-9e29-cd1db1e65516</v>
    <v>en-US</v>
    <v>Map</v>
  </rv>
  <rv s="0">
    <v>536870912</v>
    <v>Kirkuk Governorate</v>
    <v>47399a30-a91e-9069-7bdf-cee58d5893fd</v>
    <v>en-US</v>
    <v>Map</v>
  </rv>
  <rv s="0">
    <v>536870912</v>
    <v>Sulaymaniyah Governorate</v>
    <v>7befb795-325d-caee-b2cc-732933527bfd</v>
    <v>en-US</v>
    <v>Map</v>
  </rv>
  <rv s="3">
    <v>331</v>
  </rv>
  <rv s="1">
    <fb>1.9794690664270798E-2</fb>
    <v>23</v>
  </rv>
  <rv s="3">
    <v>332</v>
  </rv>
  <rv s="1">
    <fb>0.308</fb>
    <v>23</v>
  </rv>
  <rv s="1">
    <fb>0.12821999549865701</fb>
    <v>31</v>
  </rv>
  <rv s="1">
    <fb>27783368</fb>
    <v>24</v>
  </rv>
  <rv s="10">
    <v>#VALUE!</v>
    <v>en-US</v>
    <v>3e3c9969-4616-9bac-b7c5-bb8633513f4c</v>
    <v>536870912</v>
    <v>1</v>
    <v>635</v>
    <v>182</v>
    <v>Iraq</v>
    <v>19</v>
    <v>20</v>
    <v>Map</v>
    <v>21</v>
    <v>636</v>
    <v>IQ</v>
    <v>5827</v>
    <v>5828</v>
    <v>5829</v>
    <v>5830</v>
    <v>5831</v>
    <v>5832</v>
    <v>5833</v>
    <v>5834</v>
    <v>5835</v>
    <v>IQD</v>
    <v>Iraq, officially known as the Republic of Iraq, is a country in West Asia, bordered by Saudi Arabia to the south, Turkey to the north, Iran to the east, the Persian Gulf and Kuwait to the southeast, Jordan to the southwest, and Syria to the ...</v>
    <v>5836</v>
    <v>5837</v>
    <v>5838</v>
    <v>5839</v>
    <v>5840</v>
    <v>5841</v>
    <v>5842</v>
    <v>5843</v>
    <v>5844</v>
    <v>2698</v>
    <v>5832</v>
    <v>5847</v>
    <v>5848</v>
    <v>5849</v>
    <v>5850</v>
    <v>5851</v>
    <v>Iraq</v>
    <v>Mawtini</v>
    <v>5852</v>
    <v>la République d’Irak</v>
    <v>5853</v>
    <v>5854</v>
    <v>5855</v>
    <v>1457</v>
    <v>1502</v>
    <v>3259</v>
    <v>137</v>
    <v>250</v>
    <v>5856</v>
    <v>192</v>
    <v>5857</v>
    <v>5876</v>
    <v>5877</v>
    <v>5878</v>
    <v>5879</v>
    <v>5880</v>
    <v>Iraq</v>
    <v>5881</v>
    <v>mdp/vdpid/121</v>
  </rv>
  <rv s="0">
    <v>536870912</v>
    <v>Laos</v>
    <v>11c0d945-090a-d0d7-d3dc-dc4c96acbd4a</v>
    <v>en-US</v>
    <v>Map</v>
  </rv>
  <rv s="1">
    <fb>0.10264298093587501</fb>
    <v>23</v>
  </rv>
  <rv s="1">
    <fb>236800</fb>
    <v>24</v>
  </rv>
  <rv s="1">
    <fb>129000</fb>
    <v>24</v>
  </rv>
  <rv s="1">
    <fb>23.548999999999999</fb>
    <v>25</v>
  </rv>
  <rv s="1">
    <fb>856</fb>
    <v>26</v>
  </rv>
  <rv s="0">
    <v>536870912</v>
    <v>Vientiane</v>
    <v>a5f88abd-8d89-0b82-371a-7b61d0882090</v>
    <v>en-US</v>
    <v>Map</v>
  </rv>
  <rv s="1">
    <fb>17762.948</fb>
    <v>24</v>
  </rv>
  <rv s="1">
    <fb>135.86625228013901</fb>
    <v>27</v>
  </rv>
  <rv s="1">
    <fb>3.3228139373129101E-2</fb>
    <v>23</v>
  </rv>
  <rv s="1">
    <fb>2.6669999999999998</fb>
    <v>25</v>
  </rv>
  <rv s="1">
    <fb>0.82108232574198392</fb>
    <v>23</v>
  </rv>
  <rv s="1">
    <fb>18173839128.269901</fb>
    <v>30</v>
  </rv>
  <rv s="1">
    <fb>1.0236099000000001</fb>
    <v>23</v>
  </rv>
  <rv s="1">
    <fb>0.14966760000000001</fb>
    <v>23</v>
  </rv>
  <rv s="2">
    <v>100</v>
    <v>21</v>
    <v>638</v>
    <v>7</v>
    <v>0</v>
    <v>Image of Laos</v>
  </rv>
  <rv s="1">
    <fb>37.6</fb>
    <v>28</v>
  </rv>
  <rv s="0">
    <v>805306368</v>
    <v>Thongloun Sisoulith (President)</v>
    <v>d8ac4dd9-62ca-eb4c-956a-812171790ca5</v>
    <v>en-US</v>
    <v>Generic</v>
  </rv>
  <rv s="0">
    <v>805306368</v>
    <v>Bounthong Chitmany (Vice president)</v>
    <v>3fe15d3a-c644-dba0-fa1b-4a974d8c81d5</v>
    <v>en-US</v>
    <v>Generic</v>
  </rv>
  <rv s="0">
    <v>805306368</v>
    <v>Pany Yathotou (Vice president)</v>
    <v>c8bbfa89-b21d-076b-bf85-fbb01a34cf27</v>
    <v>en-US</v>
    <v>Generic</v>
  </rv>
  <rv s="0">
    <v>805306368</v>
    <v>Sonexay Siphandone (Prime minister)</v>
    <v>79f542a8-96d0-49b7-d8f3-9d56c9953e9d</v>
    <v>en-US</v>
    <v>Generic</v>
  </rv>
  <rv s="3">
    <v>333</v>
  </rv>
  <rv s="4">
    <v>https://www.bing.com/search?q=laos&amp;form=skydnc</v>
    <v>Learn more on Bing</v>
  </rv>
  <rv s="1">
    <fb>67.61</fb>
    <v>28</v>
  </rv>
  <rv s="1">
    <fb>185</fb>
    <v>28</v>
  </rv>
  <rv s="1">
    <fb>0.83</fb>
    <v>29</v>
  </rv>
  <rv s="3">
    <v>334</v>
  </rv>
  <rv s="1">
    <fb>0.45365326220000002</fb>
    <v>23</v>
  </rv>
  <rv s="1">
    <fb>0.37259999999999999</fb>
    <v>25</v>
  </rv>
  <rv s="1">
    <fb>7529475</fb>
    <v>24</v>
  </rv>
  <rv s="1">
    <fb>0.29799999999999999</fb>
    <v>23</v>
  </rv>
  <rv s="1">
    <fb>0.115</fb>
    <v>23</v>
  </rv>
  <rv s="1">
    <fb>0.78473999023437502</fb>
    <v>23</v>
  </rv>
  <rv s="0">
    <v>536870912</v>
    <v>Attapeu province</v>
    <v>69561c74-7aeb-b122-190f-d14f829d9d5b</v>
    <v>en-US</v>
    <v>Map</v>
  </rv>
  <rv s="0">
    <v>536870912</v>
    <v>Bokeo province</v>
    <v>088afd4d-5753-db2b-f393-548242af7f55</v>
    <v>en-US</v>
    <v>Map</v>
  </rv>
  <rv s="0">
    <v>536870912</v>
    <v>Bolikhamsai province</v>
    <v>ab9d8d30-7e5f-60fa-f417-0b2fb45c1edb</v>
    <v>en-US</v>
    <v>Map</v>
  </rv>
  <rv s="0">
    <v>536870912</v>
    <v>Champasak province</v>
    <v>25f44a53-2ef0-a2f9-2223-626c1227f891</v>
    <v>en-US</v>
    <v>Map</v>
  </rv>
  <rv s="0">
    <v>536870912</v>
    <v>Houaphanh province</v>
    <v>4fba35a6-c1cb-d70c-3091-dccd3b88443b</v>
    <v>en-US</v>
    <v>Map</v>
  </rv>
  <rv s="0">
    <v>536870912</v>
    <v>Khammouane province</v>
    <v>803dba3e-3378-cf10-519b-8db0bed79359</v>
    <v>en-US</v>
    <v>Map</v>
  </rv>
  <rv s="0">
    <v>536870912</v>
    <v>Luang Namtha province</v>
    <v>ec0525ed-d54b-4b75-1777-344efdc56c53</v>
    <v>en-US</v>
    <v>Map</v>
  </rv>
  <rv s="0">
    <v>536870912</v>
    <v>Luang Prabang province</v>
    <v>6061d3f3-9c92-8772-c721-ee0c926fd746</v>
    <v>en-US</v>
    <v>Map</v>
  </rv>
  <rv s="0">
    <v>536870912</v>
    <v>Oudomxay province</v>
    <v>8d47e80e-7a78-0800-7591-a8243822f2cf</v>
    <v>en-US</v>
    <v>Map</v>
  </rv>
  <rv s="0">
    <v>536870912</v>
    <v>Phongsaly province</v>
    <v>ce9c7de4-4684-dd1c-68d8-50fe32d0a038</v>
    <v>en-US</v>
    <v>Map</v>
  </rv>
  <rv s="0">
    <v>536870912</v>
    <v>Sainyabuli province</v>
    <v>44e6279c-ebb8-d7be-c346-a1882669b6d6</v>
    <v>en-US</v>
    <v>Map</v>
  </rv>
  <rv s="0">
    <v>536870912</v>
    <v>Salavan province</v>
    <v>fee6e8e0-3bf7-fafd-76ab-b00568f1e0af</v>
    <v>en-US</v>
    <v>Map</v>
  </rv>
  <rv s="0">
    <v>536870912</v>
    <v>Savannakhet province</v>
    <v>8bf2ee8d-f21c-fc2e-eafb-e598f7fcb6ce</v>
    <v>en-US</v>
    <v>Map</v>
  </rv>
  <rv s="0">
    <v>536870912</v>
    <v>Sekong province</v>
    <v>59122f72-581f-4973-5502-f82e92f4fe4c</v>
    <v>en-US</v>
    <v>Map</v>
  </rv>
  <rv s="0">
    <v>536870912</v>
    <v>Vientiane Prefecture</v>
    <v>f92d17f7-5728-2af6-1825-f861c3d31771</v>
    <v>en-US</v>
    <v>Map</v>
  </rv>
  <rv s="0">
    <v>536870912</v>
    <v>Vientiane province</v>
    <v>906f0679-ad6c-6d00-b282-de6b516908b8</v>
    <v>en-US</v>
    <v>Map</v>
  </rv>
  <rv s="0">
    <v>536870912</v>
    <v>Xiangkhouang</v>
    <v>8bcd566b-5a8c-99a6-582b-3f5ed9d256c2</v>
    <v>en-US</v>
    <v>Map</v>
  </rv>
  <rv s="3">
    <v>335</v>
  </rv>
  <rv s="1">
    <fb>0.129430993761254</fb>
    <v>23</v>
  </rv>
  <rv s="1">
    <fb>0.24100000000000002</fb>
    <v>23</v>
  </rv>
  <rv s="1">
    <fb>6.2599998712539696E-3</fb>
    <v>31</v>
  </rv>
  <rv s="1">
    <fb>2555552</fb>
    <v>24</v>
  </rv>
  <rv s="22">
    <v>#VALUE!</v>
    <v>en-US</v>
    <v>11c0d945-090a-d0d7-d3dc-dc4c96acbd4a</v>
    <v>536870912</v>
    <v>1</v>
    <v>641</v>
    <v>473</v>
    <v>Laos</v>
    <v>19</v>
    <v>20</v>
    <v>Map</v>
    <v>21</v>
    <v>642</v>
    <v>LA</v>
    <v>5884</v>
    <v>5885</v>
    <v>5886</v>
    <v>5887</v>
    <v>5888</v>
    <v>5889</v>
    <v>5890</v>
    <v>5891</v>
    <v>5892</v>
    <v>LAK</v>
    <v>Laos, officially the Lao People's Democratic Republic, is the only landlocked country in Southeast Asia. It is bordered by Myanmar and China to the northwest, Vietnam to the east, Cambodia to the southeast, and Thailand to the west and ...</v>
    <v>5893</v>
    <v>5894</v>
    <v>1083</v>
    <v>5895</v>
    <v>5896</v>
    <v>5897</v>
    <v>5898</v>
    <v>5899</v>
    <v>5889</v>
    <v>5904</v>
    <v>5905</v>
    <v>5906</v>
    <v>5907</v>
    <v>5908</v>
    <v>Laos</v>
    <v>Pheng Xat Lao</v>
    <v>5909</v>
    <v>ສາທາລະນະລັດ ປະຊາທິປະໄຕ ປະຊາຊົນລາວ</v>
    <v>5910</v>
    <v>5911</v>
    <v>5912</v>
    <v>34</v>
    <v>5913</v>
    <v>5263</v>
    <v>697</v>
    <v>190</v>
    <v>5914</v>
    <v>1006</v>
    <v>5915</v>
    <v>5933</v>
    <v>5934</v>
    <v>3041</v>
    <v>5935</v>
    <v>5936</v>
    <v>Laos</v>
    <v>5937</v>
    <v>mdp/vdpid/138</v>
  </rv>
  <rv s="0">
    <v>536870912</v>
    <v>Liberia</v>
    <v>95192591-973c-cf6a-417a-9b3fa9907caa</v>
    <v>en-US</v>
    <v>Map</v>
  </rv>
  <rv s="1">
    <fb>0.28031561461793997</fb>
    <v>23</v>
  </rv>
  <rv s="1">
    <fb>111369</fb>
    <v>24</v>
  </rv>
  <rv s="1">
    <fb>33.042000000000002</fb>
    <v>25</v>
  </rv>
  <rv s="1">
    <fb>231</fb>
    <v>26</v>
  </rv>
  <rv s="0">
    <v>536870912</v>
    <v>Monrovia</v>
    <v>ef4ff957-4fe8-883f-eb4e-51b097bb1cd9</v>
    <v>en-US</v>
    <v>Map</v>
  </rv>
  <rv s="1">
    <fb>1386.126</fb>
    <v>24</v>
  </rv>
  <rv s="1">
    <fb>223.12978802062801</fb>
    <v>27</v>
  </rv>
  <rv s="1">
    <fb>0.23563514895374202</fb>
    <v>23</v>
  </rv>
  <rv s="1">
    <fb>4.3150000000000004</fb>
    <v>25</v>
  </rv>
  <rv s="1">
    <fb>0.43075166112956803</fb>
    <v>23</v>
  </rv>
  <rv s="1">
    <fb>3070518100</fb>
    <v>30</v>
  </rv>
  <rv s="1">
    <fb>0.85109190000000001</fb>
    <v>23</v>
  </rv>
  <rv s="1">
    <fb>0.11922530000000001</fb>
    <v>23</v>
  </rv>
  <rv s="2">
    <v>101</v>
    <v>21</v>
    <v>644</v>
    <v>7</v>
    <v>0</v>
    <v>Image of Liberia</v>
  </rv>
  <rv s="1">
    <fb>53.5</fb>
    <v>28</v>
  </rv>
  <rv s="0">
    <v>805306368</v>
    <v>Joseph Boakai (President)</v>
    <v>41852ea0-d977-c68e-2a17-e7de4012a02c</v>
    <v>en-US</v>
    <v>Generic</v>
  </rv>
  <rv s="0">
    <v>805306368</v>
    <v>Jeremiah Koung (Vice president)</v>
    <v>38158556-2122-a551-5444-4f1e0ed0d906</v>
    <v>en-US</v>
    <v>Generic</v>
  </rv>
  <rv s="0">
    <v>805306368</v>
    <v>Jonathan F. Koffa (Speaker)</v>
    <v>4953a640-eb89-7ad9-cb64-e8f71ec811ca</v>
    <v>en-US</v>
    <v>Generic</v>
  </rv>
  <rv s="0">
    <v>805306368</v>
    <v>Sie-A-Nyene Yuoh (Chief justice)</v>
    <v>1949a044-b028-9be8-8288-d4778a0181c0</v>
    <v>en-US</v>
    <v>Generic</v>
  </rv>
  <rv s="3">
    <v>336</v>
  </rv>
  <rv s="4">
    <v>https://www.bing.com/search?q=liberia&amp;form=skydnc</v>
    <v>Learn more on Bing</v>
  </rv>
  <rv s="1">
    <fb>63.73</fb>
    <v>28</v>
  </rv>
  <rv s="1">
    <fb>661</fb>
    <v>28</v>
  </rv>
  <rv s="1">
    <fb>0.17</fb>
    <v>29</v>
  </rv>
  <rv s="3">
    <v>337</v>
  </rv>
  <rv s="1">
    <fb>0.1963532674</fb>
    <v>23</v>
  </rv>
  <rv s="1">
    <fb>3.73E-2</fb>
    <v>25</v>
  </rv>
  <rv s="1">
    <fb>5302681</fb>
    <v>24</v>
  </rv>
  <rv s="1">
    <fb>0.27100000000000002</fb>
    <v>23</v>
  </rv>
  <rv s="1">
    <fb>0.42799999999999999</fb>
    <v>23</v>
  </rv>
  <rv s="1">
    <fb>0.16</fb>
    <v>23</v>
  </rv>
  <rv s="1">
    <fb>0.7631500244140631</fb>
    <v>23</v>
  </rv>
  <rv s="0">
    <v>536870912</v>
    <v>Bomi County</v>
    <v>213c11f5-5f82-2d59-c2f6-5563efe6fe51</v>
    <v>en-US</v>
    <v>Map</v>
  </rv>
  <rv s="0">
    <v>536870912</v>
    <v>Bong County</v>
    <v>b21e8ba9-2afb-7122-75a1-18f259487975</v>
    <v>en-US</v>
    <v>Map</v>
  </rv>
  <rv s="0">
    <v>536870912</v>
    <v>Gbarpolu County</v>
    <v>fe1f8697-3001-e4ee-07df-84b02073269a</v>
    <v>en-US</v>
    <v>Map</v>
  </rv>
  <rv s="0">
    <v>536870912</v>
    <v>Grand Bassa County</v>
    <v>a8135369-20e8-e5a6-9b50-2994ccbb934c</v>
    <v>en-US</v>
    <v>Map</v>
  </rv>
  <rv s="0">
    <v>536870912</v>
    <v>Grand Cape Mount County</v>
    <v>05ada0f3-8ec3-ba70-cc61-eaf4375c0dab</v>
    <v>en-US</v>
    <v>Map</v>
  </rv>
  <rv s="0">
    <v>536870912</v>
    <v>Grand Gedeh County</v>
    <v>cc14e117-c801-17cc-9ea5-f9a88daf4f82</v>
    <v>en-US</v>
    <v>Map</v>
  </rv>
  <rv s="0">
    <v>536870912</v>
    <v>Grand Kru County</v>
    <v>075eee02-1783-4e13-39cc-95fa317b23e0</v>
    <v>en-US</v>
    <v>Map</v>
  </rv>
  <rv s="0">
    <v>536870912</v>
    <v>Lofa County</v>
    <v>5a2741e4-9127-a0d3-3eba-cdae90710607</v>
    <v>en-US</v>
    <v>Map</v>
  </rv>
  <rv s="0">
    <v>536870912</v>
    <v>Margibi County</v>
    <v>be0abe4e-f4a0-77e4-bbb3-6b8f861c4e3e</v>
    <v>en-US</v>
    <v>Map</v>
  </rv>
  <rv s="0">
    <v>536870912</v>
    <v>Maryland County</v>
    <v>f897806e-0dc2-2b4c-8e40-6f137a38f53c</v>
    <v>en-US</v>
    <v>Map</v>
  </rv>
  <rv s="0">
    <v>536870912</v>
    <v>Montserrado County</v>
    <v>21440288-266a-669b-ecc4-cfd55860d830</v>
    <v>en-US</v>
    <v>Map</v>
  </rv>
  <rv s="0">
    <v>536870912</v>
    <v>Nimba County</v>
    <v>61a49794-53d2-0a79-06f5-6c82de1c59dc</v>
    <v>en-US</v>
    <v>Map</v>
  </rv>
  <rv s="0">
    <v>536870912</v>
    <v>Rivercess County</v>
    <v>5b0405c8-9c4b-5652-de78-0913953487ee</v>
    <v>en-US</v>
    <v>Map</v>
  </rv>
  <rv s="0">
    <v>536870912</v>
    <v>River Gee County</v>
    <v>6c16b75b-39eb-259c-fc86-b1bd3c6e235e</v>
    <v>en-US</v>
    <v>Map</v>
  </rv>
  <rv s="0">
    <v>536870912</v>
    <v>Sinoe County</v>
    <v>706fd40f-95de-c3f5-cce3-67c1caef8e7a</v>
    <v>en-US</v>
    <v>Map</v>
  </rv>
  <rv s="3">
    <v>338</v>
  </rv>
  <rv s="1">
    <fb>0.12909168787088401</fb>
    <v>23</v>
  </rv>
  <rv s="3">
    <v>339</v>
  </rv>
  <rv s="1">
    <fb>2.8139998912811302E-2</fb>
    <v>31</v>
  </rv>
  <rv s="1">
    <fb>2548426</fb>
    <v>24</v>
  </rv>
  <rv s="22">
    <v>#VALUE!</v>
    <v>en-US</v>
    <v>95192591-973c-cf6a-417a-9b3fa9907caa</v>
    <v>536870912</v>
    <v>1</v>
    <v>647</v>
    <v>473</v>
    <v>Liberia</v>
    <v>19</v>
    <v>20</v>
    <v>Map</v>
    <v>21</v>
    <v>648</v>
    <v>LR</v>
    <v>5940</v>
    <v>5941</v>
    <v>1691</v>
    <v>5942</v>
    <v>5943</v>
    <v>5944</v>
    <v>5945</v>
    <v>5946</v>
    <v>5947</v>
    <v>LRD</v>
    <v>Liberia, officially the Republic of Liberia, is a country on the West African coast. It is bordered by Sierra Leone to its northwest, Guinea to its north, Ivory Coast to its east, and the Atlantic Ocean to its south and southwest. It has a ...</v>
    <v>5948</v>
    <v>5949</v>
    <v>2955</v>
    <v>5950</v>
    <v>5951</v>
    <v>5952</v>
    <v>5953</v>
    <v>5954</v>
    <v>5944</v>
    <v>5959</v>
    <v>5960</v>
    <v>5961</v>
    <v>5962</v>
    <v>5963</v>
    <v>Liberia</v>
    <v>All Hail, Liberia, Hail!</v>
    <v>5964</v>
    <v>Repubblica di Libèria</v>
    <v>5965</v>
    <v>5966</v>
    <v>5967</v>
    <v>69</v>
    <v>5968</v>
    <v>5969</v>
    <v>189</v>
    <v>2150</v>
    <v>2345</v>
    <v>5970</v>
    <v>5971</v>
    <v>5987</v>
    <v>5988</v>
    <v>5989</v>
    <v>2271</v>
    <v>5990</v>
    <v>Liberia</v>
    <v>5991</v>
    <v>mdp/vdpid/142</v>
  </rv>
  <rv s="0">
    <v>536870912</v>
    <v>Sudan</v>
    <v>5c1f4179-4d6f-54f8-2f6b-931c62006900</v>
    <v>en-US</v>
    <v>Map</v>
  </rv>
  <rv s="1">
    <fb>0.286978787878788</fb>
    <v>23</v>
  </rv>
  <rv s="1">
    <fb>1886068</fb>
    <v>24</v>
  </rv>
  <rv s="1">
    <fb>124000</fb>
    <v>24</v>
  </rv>
  <rv s="1">
    <fb>32.177</fb>
    <v>25</v>
  </rv>
  <rv s="1">
    <fb>249</fb>
    <v>26</v>
  </rv>
  <rv s="0">
    <v>536870912</v>
    <v>Khartoum</v>
    <v>59f52946-010c-a98d-aefe-452144e072d3</v>
    <v>en-US</v>
    <v>Map</v>
  </rv>
  <rv s="1">
    <fb>19999.817999999999</fb>
    <v>24</v>
  </rv>
  <rv s="1">
    <fb>1344.19276243483</fb>
    <v>27</v>
  </rv>
  <rv s="1">
    <fb>0.509940515002971</fb>
    <v>23</v>
  </rv>
  <rv s="1">
    <fb>190.220886811296</fb>
    <v>24</v>
  </rv>
  <rv s="1">
    <fb>4.407</fb>
    <v>25</v>
  </rv>
  <rv s="1">
    <fb>8.0849915824915811E-2</fb>
    <v>23</v>
  </rv>
  <rv s="1">
    <fb>31.726526589842599</fb>
    <v>28</v>
  </rv>
  <rv s="1">
    <fb>18902284475.6054</fb>
    <v>30</v>
  </rv>
  <rv s="1">
    <fb>0.76816059999999997</fb>
    <v>23</v>
  </rv>
  <rv s="1">
    <fb>0.16919010000000001</fb>
    <v>23</v>
  </rv>
  <rv s="2">
    <v>102</v>
    <v>21</v>
    <v>650</v>
    <v>7</v>
    <v>0</v>
    <v>Image of Sudan</v>
  </rv>
  <rv s="1">
    <fb>42.1</fb>
    <v>28</v>
  </rv>
  <rv s="0">
    <v>805306368</v>
    <v>Abdel Fattah al-Burhan (Chairman)</v>
    <v>bd9bd685-e4b2-198f-ba16-cdde9abdd37d</v>
    <v>en-US</v>
    <v>Generic</v>
  </rv>
  <rv s="0">
    <v>805306368</v>
    <v>Osman Hussein (Prime minister)</v>
    <v>a53c0225-2f7c-6d90-1d78-f1d4198ef129</v>
    <v>en-US</v>
    <v>Generic</v>
  </rv>
  <rv s="3">
    <v>340</v>
  </rv>
  <rv s="4">
    <v>https://www.bing.com/search?q=sudan&amp;form=skydnc</v>
    <v>Learn more on Bing</v>
  </rv>
  <rv s="1">
    <fb>65.094999999999999</fb>
    <v>28</v>
  </rv>
  <rv s="1">
    <fb>295</fb>
    <v>28</v>
  </rv>
  <rv s="1">
    <fb>0.41</fb>
    <v>29</v>
  </rv>
  <rv s="3">
    <v>341</v>
  </rv>
  <rv s="1">
    <fb>0.63225543480000002</fb>
    <v>23</v>
  </rv>
  <rv s="1">
    <fb>0.26179999999999998</fb>
    <v>25</v>
  </rv>
  <rv s="1">
    <fb>46874204</fb>
    <v>24</v>
  </rv>
  <rv s="1">
    <fb>0.27800000000000002</fb>
    <v>23</v>
  </rv>
  <rv s="1">
    <fb>7.8E-2</fb>
    <v>23</v>
  </rv>
  <rv s="1">
    <fb>0.48438999176025399</fb>
    <v>23</v>
  </rv>
  <rv s="0">
    <v>536870912</v>
    <v>Gezira State</v>
    <v>afba3453-d8a9-bee2-ce50-738dc3efeae5</v>
    <v>en-US</v>
    <v>Map</v>
  </rv>
  <rv s="0">
    <v>536870912</v>
    <v>Al Qadarif State</v>
    <v>4add3b25-7ed1-90d0-883c-0bc8fbcbba66</v>
    <v>en-US</v>
    <v>Map</v>
  </rv>
  <rv s="0">
    <v>536870912</v>
    <v>Kassala State</v>
    <v>acee2095-d3df-31af-2370-c65c59894109</v>
    <v>en-US</v>
    <v>Map</v>
  </rv>
  <rv s="0">
    <v>536870912</v>
    <v>North Darfur</v>
    <v>5de975c7-a31d-3cf5-facc-346d9c147d91</v>
    <v>en-US</v>
    <v>Map</v>
  </rv>
  <rv s="0">
    <v>536870912</v>
    <v>South Darfur</v>
    <v>40d472d1-efdd-55ec-8761-2f250ba74984</v>
    <v>en-US</v>
    <v>Map</v>
  </rv>
  <rv s="0">
    <v>536870912</v>
    <v>West Darfur</v>
    <v>3cd48cbd-1118-280c-5a44-f4f2b832b932</v>
    <v>en-US</v>
    <v>Map</v>
  </rv>
  <rv s="0">
    <v>536870912</v>
    <v>White Nile State</v>
    <v>2dd5a86b-393d-1567-accd-85e3aea175f0</v>
    <v>en-US</v>
    <v>Map</v>
  </rv>
  <rv s="0">
    <v>536870912</v>
    <v>Blue Nile State</v>
    <v>a9f3d3b5-dc66-c756-388f-f2219ac9bda8</v>
    <v>en-US</v>
    <v>Map</v>
  </rv>
  <rv s="0">
    <v>536870912</v>
    <v>Sennar State</v>
    <v>d58be2c4-2ea9-ccdd-8b35-42a97e1fc116</v>
    <v>en-US</v>
    <v>Map</v>
  </rv>
  <rv s="0">
    <v>536870912</v>
    <v>Red Sea State</v>
    <v>c6555d33-cbb6-2590-b978-7530200195a7</v>
    <v>en-US</v>
    <v>Map</v>
  </rv>
  <rv s="0">
    <v>536870912</v>
    <v>Khartoum State</v>
    <v>3a85ff35-7411-37fa-1d61-38242540dd00</v>
    <v>en-US</v>
    <v>Map</v>
  </rv>
  <rv s="0">
    <v>536870912</v>
    <v>South Kordofan</v>
    <v>381eb22a-5814-513f-6202-d348c29eeba0</v>
    <v>en-US</v>
    <v>Map</v>
  </rv>
  <rv s="0">
    <v>536870912</v>
    <v>North Kordofan</v>
    <v>723c87fe-1c66-f75f-454f-67bbfbba2e00</v>
    <v>en-US</v>
    <v>Map</v>
  </rv>
  <rv s="0">
    <v>536870912</v>
    <v>Northern State</v>
    <v>e1a93dbe-37ee-634e-e65e-c1c136886535</v>
    <v>en-US</v>
    <v>Map</v>
  </rv>
  <rv s="0">
    <v>536870912</v>
    <v>River Nile State</v>
    <v>f911d407-aec1-0e36-54f5-84d2aabc9035</v>
    <v>en-US</v>
    <v>Map</v>
  </rv>
  <rv s="3">
    <v>342</v>
  </rv>
  <rv s="1">
    <fb>7.9614507925651001E-2</fb>
    <v>23</v>
  </rv>
  <rv s="3">
    <v>343</v>
  </rv>
  <rv s="1">
    <fb>0.45399999999999996</fb>
    <v>23</v>
  </rv>
  <rv s="1">
    <fb>0.16534999847412099</fb>
    <v>31</v>
  </rv>
  <rv s="1">
    <fb>14957233</fb>
    <v>24</v>
  </rv>
  <rv s="10">
    <v>#VALUE!</v>
    <v>en-US</v>
    <v>5c1f4179-4d6f-54f8-2f6b-931c62006900</v>
    <v>536870912</v>
    <v>1</v>
    <v>653</v>
    <v>182</v>
    <v>Sudan</v>
    <v>19</v>
    <v>20</v>
    <v>Map</v>
    <v>21</v>
    <v>654</v>
    <v>SD</v>
    <v>5994</v>
    <v>5995</v>
    <v>5996</v>
    <v>5997</v>
    <v>5998</v>
    <v>5999</v>
    <v>6000</v>
    <v>6001</v>
    <v>6002</v>
    <v>SDG</v>
    <v>Sudan, officially the Republic of the Sudan, is a country in Northeast Africa. It borders the Central African Republic to the southwest, Chad to the west, Libya to the northwest, Egypt to the north, the Red Sea to the east, Eritrea and Ethiopia ...</v>
    <v>6003</v>
    <v>6004</v>
    <v>6005</v>
    <v>6006</v>
    <v>3309</v>
    <v>6007</v>
    <v>6008</v>
    <v>6009</v>
    <v>6010</v>
    <v>6011</v>
    <v>5999</v>
    <v>6014</v>
    <v>6015</v>
    <v>6016</v>
    <v>6017</v>
    <v>6018</v>
    <v>Sudan</v>
    <v>Nahnu Jund Allah Jund Al-watan</v>
    <v>6019</v>
    <v>جمهورية السودان</v>
    <v>6020</v>
    <v>6021</v>
    <v>6022</v>
    <v>1350</v>
    <v>6023</v>
    <v>1972</v>
    <v>697</v>
    <v>6024</v>
    <v>4460</v>
    <v>1105</v>
    <v>6025</v>
    <v>6041</v>
    <v>6042</v>
    <v>6043</v>
    <v>6044</v>
    <v>6045</v>
    <v>Sudan</v>
    <v>6046</v>
    <v>mdp/vdpid/219</v>
  </rv>
  <rv s="0">
    <v>536870912</v>
    <v>Burkina Faso</v>
    <v>41031ee6-3bfc-3231-5552-a3e7d41319a5</v>
    <v>en-US</v>
    <v>Map</v>
  </rv>
  <rv s="1">
    <fb>0.44225146198830401</fb>
    <v>23</v>
  </rv>
  <rv s="1">
    <fb>274200</fb>
    <v>24</v>
  </rv>
  <rv s="1">
    <fb>37.93</fb>
    <v>25</v>
  </rv>
  <rv s="1">
    <fb>226</fb>
    <v>26</v>
  </rv>
  <rv s="0">
    <v>536870912</v>
    <v>Ouagadougou</v>
    <v>4ce7d237-e6df-89c2-3840-589216cd771e</v>
    <v>en-US</v>
    <v>Map</v>
  </rv>
  <rv s="1">
    <fb>3417.6439999999998</fb>
    <v>24</v>
  </rv>
  <rv s="1">
    <fb>106.578776314878</fb>
    <v>27</v>
  </rv>
  <rv s="1">
    <fb>-3.2318116919484802E-2</fb>
    <v>23</v>
  </rv>
  <rv s="1">
    <fb>5.1890000000000001</fb>
    <v>25</v>
  </rv>
  <rv s="1">
    <fb>0.19335527029651001</fb>
    <v>23</v>
  </rv>
  <rv s="1">
    <fb>15745810234.6602</fb>
    <v>30</v>
  </rv>
  <rv s="1">
    <fb>0.96090369999999992</fb>
    <v>23</v>
  </rv>
  <rv s="1">
    <fb>6.5018699999999999E-2</fb>
    <v>23</v>
  </rv>
  <rv s="2">
    <v>103</v>
    <v>21</v>
    <v>656</v>
    <v>7</v>
    <v>0</v>
    <v>Image of Burkina Faso</v>
  </rv>
  <rv s="1">
    <fb>49</fb>
    <v>28</v>
  </rv>
  <rv s="0">
    <v>805306368</v>
    <v>Ibrahim Traoré (President)</v>
    <v>150c79a0-9a19-28f6-b7de-dec69af1ff98</v>
    <v>en-US</v>
    <v>Generic</v>
  </rv>
  <rv s="0">
    <v>805306368</v>
    <v>Jean Emmanuel Ouédraogo (Prime minister)</v>
    <v>c809d274-90f3-fe15-3df3-aaad5ec27ab5</v>
    <v>en-US</v>
    <v>Generic</v>
  </rv>
  <rv s="3">
    <v>344</v>
  </rv>
  <rv s="4">
    <v>https://www.bing.com/search?q=burkina+faso&amp;form=skydnc</v>
    <v>Learn more on Bing</v>
  </rv>
  <rv s="1">
    <fb>61.173999999999999</fb>
    <v>28</v>
  </rv>
  <rv s="1">
    <fb>320</fb>
    <v>28</v>
  </rv>
  <rv s="3">
    <v>345</v>
  </rv>
  <rv s="1">
    <fb>0.36106663449999998</fb>
    <v>23</v>
  </rv>
  <rv s="1">
    <fb>8.4699999999999998E-2</fb>
    <v>25</v>
  </rv>
  <rv s="1">
    <fb>22673762</fb>
    <v>24</v>
  </rv>
  <rv s="1">
    <fb>0.29600000000000004</fb>
    <v>23</v>
  </rv>
  <rv s="1">
    <fb>0.44299999999999995</fb>
    <v>23</v>
  </rv>
  <rv s="1">
    <fb>0.15</fb>
    <v>23</v>
  </rv>
  <rv s="1">
    <fb>0.66430000305175796</fb>
    <v>23</v>
  </rv>
  <rv s="0">
    <v>536870912</v>
    <v>Hauts-Bassins Region</v>
    <v>4d3d4fb7-47c5-b938-2317-e8fb1c39659c</v>
    <v>en-US</v>
    <v>Map</v>
  </rv>
  <rv s="0">
    <v>536870912</v>
    <v>Plateau-Central Region</v>
    <v>6b3e8651-0d0a-0598-ae34-f78e6dbec959</v>
    <v>en-US</v>
    <v>Map</v>
  </rv>
  <rv s="0">
    <v>536870912</v>
    <v>Boucle du Mouhoun Region</v>
    <v>6f1a2c78-b734-6d4e-a4ff-0c828c9ebd12</v>
    <v>en-US</v>
    <v>Map</v>
  </rv>
  <rv s="0">
    <v>536870912</v>
    <v>Cascades Region</v>
    <v>35d041eb-307d-5a1a-edff-4cbddbfb9a86</v>
    <v>en-US</v>
    <v>Map</v>
  </rv>
  <rv s="0">
    <v>536870912</v>
    <v>Centre Region, Burkina Faso</v>
    <v>54c7ea22-5fa0-2939-4975-ec178c2a277d</v>
    <v>en-US</v>
    <v>Map</v>
  </rv>
  <rv s="0">
    <v>536870912</v>
    <v>Centre-Est Region</v>
    <v>3f8fd028-a8d7-4be0-3378-b425686ad57e</v>
    <v>en-US</v>
    <v>Map</v>
  </rv>
  <rv s="0">
    <v>536870912</v>
    <v>Centre-Nord Region</v>
    <v>ba80f8cd-36b3-fdca-06a1-0552dad61365</v>
    <v>en-US</v>
    <v>Map</v>
  </rv>
  <rv s="0">
    <v>536870912</v>
    <v>Centre-Ouest Region</v>
    <v>8cf809d2-f6dc-84d5-3137-334d2460f541</v>
    <v>en-US</v>
    <v>Map</v>
  </rv>
  <rv s="0">
    <v>536870912</v>
    <v>Centre-Sud Region</v>
    <v>11b49748-a562-9418-ef0a-c092321dd376</v>
    <v>en-US</v>
    <v>Map</v>
  </rv>
  <rv s="0">
    <v>536870912</v>
    <v>Est Region</v>
    <v>1638b7f7-d425-9397-8de9-422b93883e1a</v>
    <v>en-US</v>
    <v>Map</v>
  </rv>
  <rv s="0">
    <v>536870912</v>
    <v>Nord Region</v>
    <v>9247521b-d74e-307d-cd35-9df63c7f3e5c</v>
    <v>en-US</v>
    <v>Map</v>
  </rv>
  <rv s="0">
    <v>536870912</v>
    <v>Sahel Region</v>
    <v>b649a5b1-ba04-6d5d-c4c2-99f9422276b9</v>
    <v>en-US</v>
    <v>Map</v>
  </rv>
  <rv s="0">
    <v>536870912</v>
    <v>Sud-Ouest Region</v>
    <v>bc70130b-229e-290e-725e-30c780d16d25</v>
    <v>en-US</v>
    <v>Map</v>
  </rv>
  <rv s="3">
    <v>346</v>
  </rv>
  <rv s="1">
    <fb>0.150003643932096</fb>
    <v>23</v>
  </rv>
  <rv s="3">
    <v>347</v>
  </rv>
  <rv s="1">
    <fb>6.2639999389648399E-2</fb>
    <v>31</v>
  </rv>
  <rv s="1">
    <fb>6092349</fb>
    <v>24</v>
  </rv>
  <rv s="22">
    <v>#VALUE!</v>
    <v>en-US</v>
    <v>41031ee6-3bfc-3231-5552-a3e7d41319a5</v>
    <v>536870912</v>
    <v>1</v>
    <v>659</v>
    <v>473</v>
    <v>Burkina Faso</v>
    <v>19</v>
    <v>20</v>
    <v>Map</v>
    <v>21</v>
    <v>660</v>
    <v>BF</v>
    <v>6049</v>
    <v>6050</v>
    <v>3670</v>
    <v>6051</v>
    <v>6052</v>
    <v>6053</v>
    <v>6054</v>
    <v>6055</v>
    <v>6056</v>
    <v>XOF</v>
    <v>Burkina Faso is a landlocked country in West Africa, bordered by Mali to the northwest, Niger to the northeast, Benin to the southeast, Togo and Ghana to the south, and Ivory Coast to the southwest. It covers an area of 274,223 km². In 2024, the ...</v>
    <v>6057</v>
    <v>6058</v>
    <v>4148</v>
    <v>6059</v>
    <v>6060</v>
    <v>6061</v>
    <v>6062</v>
    <v>6063</v>
    <v>6053</v>
    <v>6066</v>
    <v>6067</v>
    <v>6068</v>
    <v>6069</v>
    <v>5517</v>
    <v>Burkina Faso</v>
    <v>Ditanyè</v>
    <v>6070</v>
    <v>Burkĩna Faso</v>
    <v>6071</v>
    <v>6072</v>
    <v>6073</v>
    <v>5218</v>
    <v>6074</v>
    <v>6075</v>
    <v>3645</v>
    <v>584</v>
    <v>1973</v>
    <v>6076</v>
    <v>6077</v>
    <v>6091</v>
    <v>6092</v>
    <v>6093</v>
    <v>4459</v>
    <v>6094</v>
    <v>Burkina Faso</v>
    <v>6095</v>
    <v>mdp/vdpid/245</v>
  </rv>
  <rv s="0">
    <v>536870912</v>
    <v>Fiji</v>
    <v>1e7531ea-2f80-cf66-239a-b27dc04ddd4e</v>
    <v>en-US</v>
    <v>Map</v>
  </rv>
  <rv s="1">
    <fb>0.23262178434592201</fb>
    <v>23</v>
  </rv>
  <rv s="1">
    <fb>18274</fb>
    <v>24</v>
  </rv>
  <rv s="1">
    <fb>21.277000000000001</fb>
    <v>25</v>
  </rv>
  <rv s="1">
    <fb>679</fb>
    <v>26</v>
  </rv>
  <rv s="0">
    <v>536870912</v>
    <v>Suva</v>
    <v>b704f0f6-e1f9-1c45-bd45-fb55dee9d3e5</v>
    <v>en-US</v>
    <v>Map</v>
  </rv>
  <rv s="1">
    <fb>2046.1859999999999</fb>
    <v>24</v>
  </rv>
  <rv s="1">
    <fb>132.297245600612</fb>
    <v>27</v>
  </rv>
  <rv s="1">
    <fb>1.7731018246026999E-2</fb>
    <v>23</v>
  </rv>
  <rv s="1">
    <fb>2.774</fb>
    <v>25</v>
  </rv>
  <rv s="1">
    <fb>0.55941981256627793</fb>
    <v>23</v>
  </rv>
  <rv s="1">
    <fb>0.82</fb>
    <v>29</v>
  </rv>
  <rv s="1">
    <fb>5535548972.4125204</fb>
    <v>30</v>
  </rv>
  <rv s="1">
    <fb>1.0643889</fb>
    <v>23</v>
  </rv>
  <rv s="1">
    <fb>0.16136690000000001</fb>
    <v>23</v>
  </rv>
  <rv s="2">
    <v>104</v>
    <v>21</v>
    <v>662</v>
    <v>7</v>
    <v>0</v>
    <v>Image of Fiji</v>
  </rv>
  <rv s="1">
    <fb>21.6</fb>
    <v>28</v>
  </rv>
  <rv s="0">
    <v>805306368</v>
    <v>Naiqama Lalabalavu (President)</v>
    <v>2aba88fb-57f0-f27f-b8f0-6ec5a0e31fa3</v>
    <v>en-US</v>
    <v>Generic</v>
  </rv>
  <rv s="0">
    <v>805306368</v>
    <v>Sitiveni Rabuka (Prime minister)</v>
    <v>8cbb53de-667e-2c2a-15d0-c067672edf35</v>
    <v>en-US</v>
    <v>Generic</v>
  </rv>
  <rv s="0">
    <v>805306368</v>
    <v>Salesi Temo (Chief justice)</v>
    <v>9e981794-d93f-8afd-625a-7439b492bcb8</v>
    <v>en-US</v>
    <v>Generic</v>
  </rv>
  <rv s="3">
    <v>348</v>
  </rv>
  <rv s="4">
    <v>https://www.bing.com/search?q=fiji&amp;form=skydnc</v>
    <v>Learn more on Bing</v>
  </rv>
  <rv s="1">
    <fb>67.340999999999994</fb>
    <v>28</v>
  </rv>
  <rv s="1">
    <fb>34</fb>
    <v>28</v>
  </rv>
  <rv s="3">
    <v>349</v>
  </rv>
  <rv s="1">
    <fb>0.21413080000000001</fb>
    <v>23</v>
  </rv>
  <rv s="1">
    <fb>0.83740000000000003</fb>
    <v>25</v>
  </rv>
  <rv s="1">
    <fb>929766</fb>
    <v>24</v>
  </rv>
  <rv s="1">
    <fb>0.44700000000000001</fb>
    <v>23</v>
  </rv>
  <rv s="1">
    <fb>0.576430015563965</fb>
    <v>23</v>
  </rv>
  <rv s="0">
    <v>536870912</v>
    <v>Central Division, Fiji</v>
    <v>bbdd7043-1c11-f3c3-0ef2-27c066fda921</v>
    <v>en-US</v>
    <v>Map</v>
  </rv>
  <rv s="0">
    <v>536870912</v>
    <v>Eastern Division, Fiji</v>
    <v>343070ff-38b8-9270-a138-881ce98add99</v>
    <v>en-US</v>
    <v>Map</v>
  </rv>
  <rv s="0">
    <v>536870912</v>
    <v>Western Division, Fiji</v>
    <v>b02669d6-429e-0673-8796-2e37e1b6d993</v>
    <v>en-US</v>
    <v>Map</v>
  </rv>
  <rv s="0">
    <v>536870912</v>
    <v>Northern Division, Fiji</v>
    <v>ba9161fe-8aee-89ca-70ac-9f43e9ed184f</v>
    <v>en-US</v>
    <v>Map</v>
  </rv>
  <rv s="0">
    <v>536870912</v>
    <v>Rotuma</v>
    <v>b605ba05-20f0-8901-96c7-8f61c4f12c3b</v>
    <v>en-US</v>
    <v>Map</v>
  </rv>
  <rv s="3">
    <v>350</v>
  </rv>
  <rv s="1">
    <fb>0.24186678779757798</fb>
    <v>23</v>
  </rv>
  <rv s="3">
    <v>351</v>
  </rv>
  <rv s="1">
    <fb>4.1009998321533202E-2</fb>
    <v>31</v>
  </rv>
  <rv s="1">
    <fb>505048</fb>
    <v>24</v>
  </rv>
  <rv s="24">
    <v>#VALUE!</v>
    <v>en-US</v>
    <v>1e7531ea-2f80-cf66-239a-b27dc04ddd4e</v>
    <v>536870912</v>
    <v>1</v>
    <v>665</v>
    <v>517</v>
    <v>Fiji</v>
    <v>19</v>
    <v>20</v>
    <v>Map</v>
    <v>21</v>
    <v>666</v>
    <v>FJ</v>
    <v>6098</v>
    <v>6099</v>
    <v>5191</v>
    <v>6100</v>
    <v>6101</v>
    <v>6102</v>
    <v>6103</v>
    <v>6104</v>
    <v>6105</v>
    <v>FJD</v>
    <v>Fiji, officially the Republic of Fiji, is an island country in Melanesia, part of Oceania in the South Pacific Ocean. It lies about 1,100 nautical miles north-northeast of New Zealand. Fiji consists of an archipelago of more than 330 islands—of ...</v>
    <v>6106</v>
    <v>6107</v>
    <v>3979</v>
    <v>6108</v>
    <v>6109</v>
    <v>6110</v>
    <v>6111</v>
    <v>6112</v>
    <v>6113</v>
    <v>6102</v>
    <v>6117</v>
    <v>6118</v>
    <v>6119</v>
    <v>6120</v>
    <v>3866</v>
    <v>Fiji</v>
    <v>God Bless Fiji</v>
    <v>6121</v>
    <v>Republic of Fiji</v>
    <v>6122</v>
    <v>6123</v>
    <v>6124</v>
    <v>3145</v>
    <v>3937</v>
    <v>6125</v>
    <v>313</v>
    <v>975</v>
    <v>2114</v>
    <v>4590</v>
    <v>6126</v>
    <v>6132</v>
    <v>6133</v>
    <v>6134</v>
    <v>3870</v>
    <v>6135</v>
    <v>Fiji</v>
    <v>6136</v>
    <v>mdp/vdpid/78</v>
  </rv>
  <rv s="0">
    <v>536870912</v>
    <v>The Gambia</v>
    <v>85386bee-ab6d-88df-9ba8-83cd1d537799</v>
    <v>en-US</v>
    <v>Map</v>
  </rv>
  <rv s="1">
    <fb>0.59782608695652195</fb>
    <v>23</v>
  </rv>
  <rv s="1">
    <fb>11300</fb>
    <v>24</v>
  </rv>
  <rv s="1">
    <fb>1000</fb>
    <v>24</v>
  </rv>
  <rv s="1">
    <fb>38.534999999999997</fb>
    <v>25</v>
  </rv>
  <rv s="1">
    <fb>220</fb>
    <v>26</v>
  </rv>
  <rv s="0">
    <v>536870912</v>
    <v>Banjul</v>
    <v>72e78ebd-b3dd-3152-78aa-ef828f48f70e</v>
    <v>en-US</v>
    <v>Map</v>
  </rv>
  <rv s="1">
    <fb>531.71500000000003</fb>
    <v>24</v>
  </rv>
  <rv s="1">
    <fb>172.730435584882</fb>
    <v>27</v>
  </rv>
  <rv s="1">
    <fb>7.1156762563118897E-2</fb>
    <v>23</v>
  </rv>
  <rv s="1">
    <fb>5.2190000000000003</fb>
    <v>25</v>
  </rv>
  <rv s="1">
    <fb>0.48379447243430396</fb>
    <v>23</v>
  </rv>
  <rv s="1">
    <fb>1763819047.69838</fb>
    <v>30</v>
  </rv>
  <rv s="1">
    <fb>0.98014380000000001</fb>
    <v>23</v>
  </rv>
  <rv s="1">
    <fb>2.7246100000000002E-2</fb>
    <v>23</v>
  </rv>
  <rv s="2">
    <v>105</v>
    <v>21</v>
    <v>668</v>
    <v>7</v>
    <v>0</v>
    <v>Image of The Gambia</v>
  </rv>
  <rv s="0">
    <v>536870912</v>
    <v>Serekunda</v>
    <v>f3917dee-1062-2d23-ebf7-3c224aac6bb4</v>
    <v>en-US</v>
    <v>Map</v>
  </rv>
  <rv s="0">
    <v>805306368</v>
    <v>Adama Barrow (President)</v>
    <v>b4a2470d-4f06-2a38-0d39-ec4d5af2e634</v>
    <v>en-US</v>
    <v>Generic</v>
  </rv>
  <rv s="0">
    <v>805306368</v>
    <v>Muhammad B. S. Jallow (Vice president)</v>
    <v>16fb5420-e1c5-6209-80ed-d54722499ad5</v>
    <v>en-US</v>
    <v>Generic</v>
  </rv>
  <rv s="0">
    <v>805306368</v>
    <v>Hassan Bubacar Jallow (Chief justice)</v>
    <v>70b962a0-8f27-49a4-8c13-374f8c23727f</v>
    <v>en-US</v>
    <v>Generic</v>
  </rv>
  <rv s="3">
    <v>352</v>
  </rv>
  <rv s="4">
    <v>https://www.bing.com/search?q=the+gambia&amp;form=skydnc</v>
    <v>Learn more on Bing</v>
  </rv>
  <rv s="1">
    <fb>61.734999999999999</fb>
    <v>28</v>
  </rv>
  <rv s="1">
    <fb>597</fb>
    <v>28</v>
  </rv>
  <rv s="1">
    <fb>0.13</fb>
    <v>29</v>
  </rv>
  <rv s="1">
    <fb>0.20305275179999999</fb>
    <v>23</v>
  </rv>
  <rv s="1">
    <fb>0.1021</fb>
    <v>25</v>
  </rv>
  <rv s="1">
    <fb>2705992</fb>
    <v>24</v>
  </rv>
  <rv s="1">
    <fb>0.218</fb>
    <v>23</v>
  </rv>
  <rv s="1">
    <fb>0.28699999999999998</fb>
    <v>23</v>
  </rv>
  <rv s="1">
    <fb>0.436</fb>
    <v>23</v>
  </rv>
  <rv s="1">
    <fb>0.59401000976562501</fb>
    <v>23</v>
  </rv>
  <rv s="0">
    <v>536870912</v>
    <v>Lower River Division</v>
    <v>f41047a2-baef-157c-fac5-41a1cc34bcd5</v>
    <v>en-US</v>
    <v>Map</v>
  </rv>
  <rv s="0">
    <v>536870912</v>
    <v>Central River Division</v>
    <v>87326972-186c-d4c4-b40b-ac937cfacbdc</v>
    <v>en-US</v>
    <v>Map</v>
  </rv>
  <rv s="0">
    <v>536870912</v>
    <v>North Bank Division</v>
    <v>583c1a5a-476b-a07d-cf82-a86e811cf222</v>
    <v>en-US</v>
    <v>Map</v>
  </rv>
  <rv s="0">
    <v>536870912</v>
    <v>Upper River Division</v>
    <v>a92ab152-33d4-b577-a430-49f713ce6dcf</v>
    <v>en-US</v>
    <v>Map</v>
  </rv>
  <rv s="0">
    <v>536870912</v>
    <v>West Coast Division</v>
    <v>cb7451d8-c3cc-d3ab-75ab-fe2feda99a9d</v>
    <v>en-US</v>
    <v>Map</v>
  </rv>
  <rv s="3">
    <v>353</v>
  </rv>
  <rv s="1">
    <fb>9.3940904811868398E-2</fb>
    <v>23</v>
  </rv>
  <rv s="3">
    <v>354</v>
  </rv>
  <rv s="1">
    <fb>9.0559997558593799E-2</fb>
    <v>31</v>
  </rv>
  <rv s="1">
    <fb>1453958</fb>
    <v>24</v>
  </rv>
  <rv s="24">
    <v>#VALUE!</v>
    <v>en-US</v>
    <v>85386bee-ab6d-88df-9ba8-83cd1d537799</v>
    <v>536870912</v>
    <v>1</v>
    <v>671</v>
    <v>517</v>
    <v>The Gambia</v>
    <v>19</v>
    <v>20</v>
    <v>Map</v>
    <v>21</v>
    <v>672</v>
    <v>GM</v>
    <v>6139</v>
    <v>6140</v>
    <v>6141</v>
    <v>6142</v>
    <v>6143</v>
    <v>6144</v>
    <v>6145</v>
    <v>6146</v>
    <v>6147</v>
    <v>GMD</v>
    <v>The Gambia, officially the Republic of The Gambia, is a country in West Africa. Geographically, The Gambia is the smallest country in continental Africa; it is surrounded by Senegal on all sides except for the western part, which is bordered by ...</v>
    <v>6148</v>
    <v>6149</v>
    <v>3979</v>
    <v>3240</v>
    <v>6150</v>
    <v>6151</v>
    <v>6152</v>
    <v>6153</v>
    <v>4390</v>
    <v>6154</v>
    <v>6158</v>
    <v>6159</v>
    <v>6160</v>
    <v>6161</v>
    <v>6162</v>
    <v>The Gambia</v>
    <v>For The Gambia Our Homeland</v>
    <v>997</v>
    <v>Republic of The Gambia</v>
    <v>6163</v>
    <v>6164</v>
    <v>6165</v>
    <v>6166</v>
    <v>6167</v>
    <v>6168</v>
    <v>380</v>
    <v>1104</v>
    <v>2345</v>
    <v>2469</v>
    <v>6169</v>
    <v>6175</v>
    <v>6176</v>
    <v>6177</v>
    <v>5048</v>
    <v>6178</v>
    <v>The Gambia</v>
    <v>6179</v>
    <v>mdp/vdpid/86</v>
  </rv>
  <rv s="0">
    <v>536870912</v>
    <v>Iran</v>
    <v>502b5268-992d-26c9-a0d8-6f206338406e</v>
    <v>en-US</v>
    <v>Map</v>
  </rv>
  <rv s="1">
    <fb>0.28214101525086599</fb>
    <v>23</v>
  </rv>
  <rv s="1">
    <fb>1648195</fb>
    <v>24</v>
  </rv>
  <rv s="1">
    <fb>563000</fb>
    <v>24</v>
  </rv>
  <rv s="1">
    <fb>18.783000000000001</fb>
    <v>25</v>
  </rv>
  <rv s="1">
    <fb>98</fb>
    <v>26</v>
  </rv>
  <rv s="0">
    <v>536870912</v>
    <v>Tehran</v>
    <v>08033170-d738-6401-e42a-fb99d1cdb464</v>
    <v>en-US</v>
    <v>Map</v>
  </rv>
  <rv s="1">
    <fb>661710.15</fb>
    <v>24</v>
  </rv>
  <rv s="1">
    <fb>550.92942529120603</fb>
    <v>27</v>
  </rv>
  <rv s="1">
    <fb>0.39907345569778302</fb>
    <v>23</v>
  </rv>
  <rv s="1">
    <fb>3022.12256298599</fb>
    <v>24</v>
  </rv>
  <rv s="1">
    <fb>2.137</fb>
    <v>25</v>
  </rv>
  <rv s="1">
    <fb>6.5644910660563896E-2</fb>
    <v>23</v>
  </rv>
  <rv s="1">
    <fb>99.022580545301807</fb>
    <v>28</v>
  </rv>
  <rv s="1">
    <fb>0.39900000000000002</fb>
    <v>29</v>
  </rv>
  <rv s="1">
    <fb>445345282122.68201</fb>
    <v>30</v>
  </rv>
  <rv s="1">
    <fb>1.1070754</fb>
    <v>23</v>
  </rv>
  <rv s="1">
    <fb>0.68116089999999996</fb>
    <v>23</v>
  </rv>
  <rv s="2">
    <v>106</v>
    <v>21</v>
    <v>674</v>
    <v>7</v>
    <v>0</v>
    <v>Image of Iran</v>
  </rv>
  <rv s="0">
    <v>805306368</v>
    <v>Ali Khamenei (Supreme leader)</v>
    <v>1f928f25-2e0f-80cc-5768-c25fdbbddd37</v>
    <v>en-US</v>
    <v>Generic</v>
  </rv>
  <rv s="0">
    <v>805306368</v>
    <v>Masoud Pezeshkian (President)</v>
    <v>6daf2d70-545c-6c8e-e20e-be7f8c783e77</v>
    <v>en-US</v>
    <v>Generic</v>
  </rv>
  <rv s="0">
    <v>805306368</v>
    <v>Mohammad Reza Aref (Vice president)</v>
    <v>bd7afb91-3db5-dfcf-ec14-e18c55069cf9</v>
    <v>en-US</v>
    <v>Generic</v>
  </rv>
  <rv s="3">
    <v>355</v>
  </rv>
  <rv s="4">
    <v>https://www.bing.com/search?q=iran&amp;form=skydnc</v>
    <v>Learn more on Bing</v>
  </rv>
  <rv s="1">
    <fb>76.478999999999999</fb>
    <v>28</v>
  </rv>
  <rv s="1">
    <fb>320671170000</fb>
    <v>30</v>
  </rv>
  <rv s="1">
    <fb>16</fb>
    <v>28</v>
  </rv>
  <rv s="1">
    <fb>1.58</fb>
    <v>29</v>
  </rv>
  <rv s="3">
    <v>356</v>
  </rv>
  <rv s="1">
    <fb>0.39660448610000004</fb>
    <v>23</v>
  </rv>
  <rv s="1">
    <fb>1.5844</fb>
    <v>25</v>
  </rv>
  <rv s="1">
    <fb>88550570</fb>
    <v>24</v>
  </rv>
  <rv s="1">
    <fb>0.44665000915527303</fb>
    <v>23</v>
  </rv>
  <rv s="0">
    <v>536870912</v>
    <v>Alborz province</v>
    <v>66c9eac0-c4e8-2333-d1be-f21b1098d79a</v>
    <v>en-US</v>
    <v>Map</v>
  </rv>
  <rv s="0">
    <v>536870912</v>
    <v>Ardabil province</v>
    <v>994b085d-87cd-a2cf-655d-3738c811cdd2</v>
    <v>en-US</v>
    <v>Map</v>
  </rv>
  <rv s="0">
    <v>536870912</v>
    <v>East Azerbaijan province</v>
    <v>531fd7c6-750a-b737-95aa-2f1ab091cc91</v>
    <v>en-US</v>
    <v>Map</v>
  </rv>
  <rv s="0">
    <v>536870912</v>
    <v>West Azerbaijan province</v>
    <v>89116434-a768-1a92-cdbc-74079e682993</v>
    <v>en-US</v>
    <v>Map</v>
  </rv>
  <rv s="0">
    <v>536870912</v>
    <v>Bushehr province</v>
    <v>62953c64-d6d7-2073-9308-f8ed0bfe146e</v>
    <v>en-US</v>
    <v>Map</v>
  </rv>
  <rv s="0">
    <v>536870912</v>
    <v>Chaharmahal and Bakhtiari province</v>
    <v>0bfd0257-fe88-a6c8-5367-46d1631721d8</v>
    <v>en-US</v>
    <v>Map</v>
  </rv>
  <rv s="0">
    <v>536870912</v>
    <v>Gilan province</v>
    <v>db0914ff-df15-1063-7595-74dbd12c3aae</v>
    <v>en-US</v>
    <v>Map</v>
  </rv>
  <rv s="0">
    <v>536870912</v>
    <v>Golestan province</v>
    <v>a23c0ea9-01b2-8118-a5e4-2a53d7fb4626</v>
    <v>en-US</v>
    <v>Map</v>
  </rv>
  <rv s="0">
    <v>536870912</v>
    <v>Hamadan province</v>
    <v>d5f615e9-bf2f-266e-64f4-c28377525be4</v>
    <v>en-US</v>
    <v>Map</v>
  </rv>
  <rv s="0">
    <v>536870912</v>
    <v>Hormozgan province</v>
    <v>0160b099-16ad-74c7-1a20-339387a370ed</v>
    <v>en-US</v>
    <v>Map</v>
  </rv>
  <rv s="0">
    <v>536870912</v>
    <v>Ilam province</v>
    <v>a9e1faab-baf5-137d-ad56-03f736246062</v>
    <v>en-US</v>
    <v>Map</v>
  </rv>
  <rv s="0">
    <v>536870912</v>
    <v>Isfahan province</v>
    <v>4022a6c3-7bcc-4676-5024-429ab1ecc696</v>
    <v>en-US</v>
    <v>Map</v>
  </rv>
  <rv s="0">
    <v>536870912</v>
    <v>Kerman province</v>
    <v>bd0ecca5-c067-2866-df85-6561772a5047</v>
    <v>en-US</v>
    <v>Map</v>
  </rv>
  <rv s="0">
    <v>536870912</v>
    <v>Fars province</v>
    <v>fd111ba5-7619-faa5-73e2-a796aea35ee7</v>
    <v>en-US</v>
    <v>Map</v>
  </rv>
  <rv s="0">
    <v>536870912</v>
    <v>Kermanshah province</v>
    <v>41f82821-fc42-f7e6-82d5-1b1d67d46918</v>
    <v>en-US</v>
    <v>Map</v>
  </rv>
  <rv s="0">
    <v>536870912</v>
    <v>North Khorasan province</v>
    <v>ededbb54-c42e-94d6-dcb7-7f0c95b4b2f6</v>
    <v>en-US</v>
    <v>Map</v>
  </rv>
  <rv s="0">
    <v>536870912</v>
    <v>Razavi Khorasan province</v>
    <v>d91481fe-1948-7d21-b73a-ef76cfe6cc2f</v>
    <v>en-US</v>
    <v>Map</v>
  </rv>
  <rv s="0">
    <v>536870912</v>
    <v>South Khorasan province</v>
    <v>57351c6f-537e-a60d-dc3e-42f26ceb5beb</v>
    <v>en-US</v>
    <v>Map</v>
  </rv>
  <rv s="0">
    <v>536870912</v>
    <v>Khuzestan province</v>
    <v>d4da6f11-b626-7462-2eb6-92ccbaefd598</v>
    <v>en-US</v>
    <v>Map</v>
  </rv>
  <rv s="0">
    <v>536870912</v>
    <v>Kohgiluyeh and Boyer-Ahmad province</v>
    <v>77fd77e4-d88b-c618-90dc-8b94a0153762</v>
    <v>en-US</v>
    <v>Map</v>
  </rv>
  <rv s="0">
    <v>536870912</v>
    <v>Kurdistan province</v>
    <v>1f375948-64b3-9284-de6f-2ff234646411</v>
    <v>en-US</v>
    <v>Map</v>
  </rv>
  <rv s="0">
    <v>536870912</v>
    <v>Lorestan province</v>
    <v>bc07ad7f-7d4d-0ce3-bf40-0f3110ee347e</v>
    <v>en-US</v>
    <v>Map</v>
  </rv>
  <rv s="0">
    <v>536870912</v>
    <v>Markazi province</v>
    <v>74a98de5-f513-05de-e393-2ee9b6bde5f3</v>
    <v>en-US</v>
    <v>Map</v>
  </rv>
  <rv s="0">
    <v>536870912</v>
    <v>Mazandaran province</v>
    <v>8a159f70-e646-4c49-58c1-d5a659067e70</v>
    <v>en-US</v>
    <v>Map</v>
  </rv>
  <rv s="0">
    <v>536870912</v>
    <v>Qazvin province</v>
    <v>be611459-bea4-d0b9-8a01-5f9f60dece66</v>
    <v>en-US</v>
    <v>Map</v>
  </rv>
  <rv s="0">
    <v>536870912</v>
    <v>Qom province</v>
    <v>4c07dffd-2448-48c4-f5ce-19194133e4e2</v>
    <v>en-US</v>
    <v>Map</v>
  </rv>
  <rv s="0">
    <v>536870912</v>
    <v>Semnan province</v>
    <v>8d837b29-00f5-cab1-18ee-1b1fd9ca63f2</v>
    <v>en-US</v>
    <v>Map</v>
  </rv>
  <rv s="0">
    <v>536870912</v>
    <v>Sistan and Baluchestan province</v>
    <v>2d95c855-b0e0-2466-ad69-a9f6f6331b7c</v>
    <v>en-US</v>
    <v>Map</v>
  </rv>
  <rv s="0">
    <v>536870912</v>
    <v>Tehran province</v>
    <v>81d792e6-ee52-813f-a6d7-fc8cd5e36603</v>
    <v>en-US</v>
    <v>Map</v>
  </rv>
  <rv s="0">
    <v>536870912</v>
    <v>Yazd province</v>
    <v>9b83fcd2-dae0-a8b0-ab71-00b4783202db</v>
    <v>en-US</v>
    <v>Map</v>
  </rv>
  <rv s="0">
    <v>536870912</v>
    <v>Zanjan province</v>
    <v>9d382a3e-0bd0-f81e-753b-d5d66aa64a99</v>
    <v>en-US</v>
    <v>Map</v>
  </rv>
  <rv s="3">
    <v>357</v>
  </rv>
  <rv s="1">
    <fb>7.3584780414963205E-2</fb>
    <v>23</v>
  </rv>
  <rv s="3">
    <v>358</v>
  </rv>
  <rv s="1">
    <fb>0.11381999969482401</fb>
    <v>31</v>
  </rv>
  <rv s="1">
    <fb>62509623</fb>
    <v>24</v>
  </rv>
  <rv s="7">
    <v>#VALUE!</v>
    <v>en-US</v>
    <v>502b5268-992d-26c9-a0d8-6f206338406e</v>
    <v>536870912</v>
    <v>1</v>
    <v>677</v>
    <v>49</v>
    <v>Iran</v>
    <v>19</v>
    <v>20</v>
    <v>Map</v>
    <v>21</v>
    <v>678</v>
    <v>IR</v>
    <v>6182</v>
    <v>6183</v>
    <v>6184</v>
    <v>6185</v>
    <v>6186</v>
    <v>6187</v>
    <v>6188</v>
    <v>6189</v>
    <v>6190</v>
    <v>IRR</v>
    <v>Iran, officially the Islamic Republic of Iran and also known as Persia, is a country in West Asia. It borders Turkey to the northwest and Iraq to the west, Azerbaijan, Armenia, the Caspian Sea, and Turkmenistan to the north, Afghanistan to the ...</v>
    <v>6191</v>
    <v>6192</v>
    <v>6193</v>
    <v>6194</v>
    <v>6195</v>
    <v>6196</v>
    <v>6197</v>
    <v>6198</v>
    <v>6199</v>
    <v>5206</v>
    <v>6187</v>
    <v>6203</v>
    <v>6204</v>
    <v>6205</v>
    <v>6206</v>
    <v>6207</v>
    <v>6208</v>
    <v>Iran</v>
    <v>National Anthem of the Islamic Republic of Iran</v>
    <v>6209</v>
    <v>جمهوری اسلامی ایران</v>
    <v>6210</v>
    <v>6211</v>
    <v>6212</v>
    <v>764</v>
    <v>1769</v>
    <v>1770</v>
    <v>648</v>
    <v>3939</v>
    <v>1005</v>
    <v>1773</v>
    <v>6213</v>
    <v>6245</v>
    <v>6246</v>
    <v>6247</v>
    <v>6125</v>
    <v>6248</v>
    <v>Iran</v>
    <v>6249</v>
    <v>mdp/vdpid/116</v>
  </rv>
  <rv s="0">
    <v>536870912</v>
    <v>Kyrgyzstan</v>
    <v>27f6d40c-198a-efe5-2541-4a5c16f65884</v>
    <v>en-US</v>
    <v>Map</v>
  </rv>
  <rv s="1">
    <fb>0.54958289885297196</fb>
    <v>23</v>
  </rv>
  <rv s="1">
    <fb>199951</fb>
    <v>24</v>
  </rv>
  <rv s="1">
    <fb>27.1</fb>
    <v>25</v>
  </rv>
  <rv s="1">
    <fb>996</fb>
    <v>26</v>
  </rv>
  <rv s="0">
    <v>536870912</v>
    <v>Bishkek</v>
    <v>f744f7c3-1242-c414-8b99-2aaf98f7bddd</v>
    <v>en-US</v>
    <v>Map</v>
  </rv>
  <rv s="1">
    <fb>9787.223</fb>
    <v>24</v>
  </rv>
  <rv s="1">
    <fb>155.676152413544</fb>
    <v>27</v>
  </rv>
  <rv s="1">
    <fb>1.13362257718798E-2</fb>
    <v>23</v>
  </rv>
  <rv s="1">
    <fb>1941.22183189101</fb>
    <v>24</v>
  </rv>
  <rv s="1">
    <fb>3.3</fb>
    <v>25</v>
  </rv>
  <rv s="1">
    <fb>3.2794577685088602E-2</fb>
    <v>23</v>
  </rv>
  <rv s="1">
    <fb>75.476218956647202</fb>
    <v>28</v>
  </rv>
  <rv s="1">
    <fb>0.56000000000000005</fb>
    <v>29</v>
  </rv>
  <rv s="1">
    <fb>8454619607.8179502</fb>
    <v>30</v>
  </rv>
  <rv s="1">
    <fb>1.0756540999999999</fb>
    <v>23</v>
  </rv>
  <rv s="1">
    <fb>0.41267020000000004</fb>
    <v>23</v>
  </rv>
  <rv s="2">
    <v>107</v>
    <v>21</v>
    <v>680</v>
    <v>7</v>
    <v>0</v>
    <v>Image of Kyrgyzstan</v>
  </rv>
  <rv s="1">
    <fb>16.899999999999999</fb>
    <v>28</v>
  </rv>
  <rv s="0">
    <v>805306368</v>
    <v>Sadyr Japarov (President)</v>
    <v>b383044a-af48-c077-2070-a76cb02265f9</v>
    <v>en-US</v>
    <v>Generic</v>
  </rv>
  <rv s="0">
    <v>805306368</v>
    <v>Adylbek Kasymaliev (Chairman)</v>
    <v>1b40637c-cf0e-2be9-8aa3-ca9ee19fe030</v>
    <v>en-US</v>
    <v>Generic</v>
  </rv>
  <rv s="3">
    <v>359</v>
  </rv>
  <rv s="4">
    <v>https://www.bing.com/search?q=kyrgyzstan&amp;form=skydnc</v>
    <v>Learn more on Bing</v>
  </rv>
  <rv s="1">
    <fb>71.400000000000006</fb>
    <v>28</v>
  </rv>
  <rv s="1">
    <fb>0.09</fb>
    <v>29</v>
  </rv>
  <rv s="3">
    <v>360</v>
  </rv>
  <rv s="1">
    <fb>0.48239436470000002</fb>
    <v>23</v>
  </rv>
  <rv s="1">
    <fb>1.8759999999999999</fb>
    <v>25</v>
  </rv>
  <rv s="1">
    <fb>6803300</fb>
    <v>24</v>
  </rv>
  <rv s="1">
    <fb>0.59831001281738305</fb>
    <v>23</v>
  </rv>
  <rv s="0">
    <v>536870912</v>
    <v>Osh</v>
    <v>fb2c3f6c-3f52-c2c9-bd17-c74d334b5da4</v>
    <v>en-US</v>
    <v>Map</v>
  </rv>
  <rv s="0">
    <v>536870912</v>
    <v>Batken Region</v>
    <v>56336dc8-1184-bd64-13d7-7c02badbe8c1</v>
    <v>en-US</v>
    <v>Map</v>
  </rv>
  <rv s="0">
    <v>536870912</v>
    <v>Chüy Region</v>
    <v>0d0e95c1-3cf1-b662-669c-3f778042fb71</v>
    <v>en-US</v>
    <v>Map</v>
  </rv>
  <rv s="0">
    <v>536870912</v>
    <v>Issyk-Kul Region</v>
    <v>6c4cf4dd-06dd-d852-5c60-40ceaf0dbbde</v>
    <v>en-US</v>
    <v>Map</v>
  </rv>
  <rv s="0">
    <v>536870912</v>
    <v>Jalal-Abad Region</v>
    <v>c930ab29-b123-fda6-5ae6-51acea4f137d</v>
    <v>en-US</v>
    <v>Map</v>
  </rv>
  <rv s="0">
    <v>536870912</v>
    <v>Naryn Region</v>
    <v>bd90e3bf-de2d-2d2f-7066-86f87bdc18a8</v>
    <v>en-US</v>
    <v>Map</v>
  </rv>
  <rv s="0">
    <v>536870912</v>
    <v>Osh Region</v>
    <v>1bc4f38a-6453-0cad-f854-f1a4e80bed9c</v>
    <v>en-US</v>
    <v>Map</v>
  </rv>
  <rv s="0">
    <v>536870912</v>
    <v>Talas Region</v>
    <v>b4287fe8-a22c-115c-8577-2813c27dc206</v>
    <v>en-US</v>
    <v>Map</v>
  </rv>
  <rv s="3">
    <v>361</v>
  </rv>
  <rv s="1">
    <fb>0.17998857013594999</fb>
    <v>23</v>
  </rv>
  <rv s="3">
    <v>362</v>
  </rv>
  <rv s="1">
    <fb>0.28999999999999998</fb>
    <v>23</v>
  </rv>
  <rv s="1">
    <fb>6.3299999237060506E-2</fb>
    <v>31</v>
  </rv>
  <rv s="1">
    <fb>2362644</fb>
    <v>24</v>
  </rv>
  <rv s="10">
    <v>#VALUE!</v>
    <v>en-US</v>
    <v>27f6d40c-198a-efe5-2541-4a5c16f65884</v>
    <v>536870912</v>
    <v>1</v>
    <v>683</v>
    <v>182</v>
    <v>Kyrgyzstan</v>
    <v>19</v>
    <v>20</v>
    <v>Map</v>
    <v>21</v>
    <v>684</v>
    <v>KG</v>
    <v>6252</v>
    <v>6253</v>
    <v>278</v>
    <v>6254</v>
    <v>6255</v>
    <v>6256</v>
    <v>6257</v>
    <v>6258</v>
    <v>6259</v>
    <v>KGS</v>
    <v>Kyrgyzstan, officially the Kyrgyz Republic, is a landlocked country in Central Asia, lying in the Tian Shan and Pamir mountain ranges. Bishkek is the capital and largest city. Kyrgyzstan is bordered by Kazakhstan to the north, Uzbekistan to the ...</v>
    <v>6260</v>
    <v>6261</v>
    <v>6262</v>
    <v>6263</v>
    <v>6264</v>
    <v>6265</v>
    <v>6266</v>
    <v>6267</v>
    <v>6268</v>
    <v>6269</v>
    <v>6256</v>
    <v>6272</v>
    <v>6273</v>
    <v>6274</v>
    <v>3071</v>
    <v>6275</v>
    <v>Kyrgyzstan</v>
    <v>National Anthem of the Kyrgyz Republic</v>
    <v>6276</v>
    <v>Кыргызстан</v>
    <v>6277</v>
    <v>6278</v>
    <v>6279</v>
    <v>6166</v>
    <v>1670</v>
    <v>379</v>
    <v>4167</v>
    <v>3874</v>
    <v>2719</v>
    <v>483</v>
    <v>6280</v>
    <v>6289</v>
    <v>6290</v>
    <v>6291</v>
    <v>6292</v>
    <v>6293</v>
    <v>Kyrgyzstan</v>
    <v>6294</v>
    <v>mdp/vdpid/130</v>
  </rv>
  <rv s="0">
    <v>536870912</v>
    <v>Madagascar</v>
    <v>0c191888-e860-e654-dadd-811644d3a15d</v>
    <v>en-US</v>
    <v>Map</v>
  </rv>
  <rv s="1">
    <fb>0.71184255757992398</fb>
    <v>23</v>
  </rv>
  <rv s="1">
    <fb>587295</fb>
    <v>24</v>
  </rv>
  <rv s="1">
    <fb>32.656999999999996</fb>
    <v>25</v>
  </rv>
  <rv s="1">
    <fb>261</fb>
    <v>26</v>
  </rv>
  <rv s="0">
    <v>536870912</v>
    <v>Antananarivo</v>
    <v>015e5356-1976-ff36-b4fa-949440dd65d5</v>
    <v>en-US</v>
    <v>Map</v>
  </rv>
  <rv s="1">
    <fb>3905.355</fb>
    <v>24</v>
  </rv>
  <rv s="1">
    <fb>184.32973641733099</fb>
    <v>27</v>
  </rv>
  <rv s="1">
    <fb>5.6253057395435402E-2</fb>
    <v>23</v>
  </rv>
  <rv s="1">
    <fb>4.077</fb>
    <v>25</v>
  </rv>
  <rv s="1">
    <fb>0.21411137848057799</fb>
    <v>23</v>
  </rv>
  <rv s="1">
    <fb>14083906356.618</fb>
    <v>30</v>
  </rv>
  <rv s="1">
    <fb>1.4253427999999999</fb>
    <v>23</v>
  </rv>
  <rv s="1">
    <fb>5.3504899999999994E-2</fb>
    <v>23</v>
  </rv>
  <rv s="2">
    <v>108</v>
    <v>21</v>
    <v>686</v>
    <v>7</v>
    <v>0</v>
    <v>Image of Madagascar</v>
  </rv>
  <rv s="1">
    <fb>38.200000000000003</fb>
    <v>28</v>
  </rv>
  <rv s="0">
    <v>805306368</v>
    <v>Andry Rajoelina (President)</v>
    <v>831fc6e2-4f84-cb4e-dc84-1014089f3d48</v>
    <v>en-US</v>
    <v>Generic</v>
  </rv>
  <rv s="0">
    <v>805306368</v>
    <v>Christian Ntsay (Prime minister)</v>
    <v>14d5c0ac-1a19-36a2-52dc-1855e475b986</v>
    <v>en-US</v>
    <v>Generic</v>
  </rv>
  <rv s="3">
    <v>363</v>
  </rv>
  <rv s="4">
    <v>https://www.bing.com/search?q=madagascar&amp;form=skydnc</v>
    <v>Learn more on Bing</v>
  </rv>
  <rv s="1">
    <fb>66.680999999999997</fb>
    <v>28</v>
  </rv>
  <rv s="1">
    <fb>335</fb>
    <v>28</v>
  </rv>
  <rv s="1">
    <fb>0.21</fb>
    <v>29</v>
  </rv>
  <rv s="3">
    <v>364</v>
  </rv>
  <rv s="1">
    <fb>0.21660046290000001</fb>
    <v>23</v>
  </rv>
  <rv s="1">
    <fb>0.1812</fb>
    <v>25</v>
  </rv>
  <rv s="1">
    <fb>29611714</fb>
    <v>24</v>
  </rv>
  <rv s="1">
    <fb>0.33500000000000002</fb>
    <v>23</v>
  </rv>
  <rv s="1">
    <fb>0.49399999999999999</fb>
    <v>23</v>
  </rv>
  <rv s="1">
    <fb>0.14099999999999999</fb>
    <v>23</v>
  </rv>
  <rv s="1">
    <fb>0.86126998901367202</fb>
    <v>23</v>
  </rv>
  <rv s="0">
    <v>536870912</v>
    <v>Antananarivo Province</v>
    <v>774a3ee9-5787-6ee7-6e63-7d86a1dfad3f</v>
    <v>en-US</v>
    <v>Map</v>
  </rv>
  <rv s="0">
    <v>536870912</v>
    <v>Antsiranana Province</v>
    <v>44173606-a566-f68b-0721-d4fc912b69f0</v>
    <v>en-US</v>
    <v>Map</v>
  </rv>
  <rv s="0">
    <v>536870912</v>
    <v>Fianarantsoa Province</v>
    <v>ef5ed46a-3d90-24e6-f03f-1328f7a8e283</v>
    <v>en-US</v>
    <v>Map</v>
  </rv>
  <rv s="0">
    <v>536870912</v>
    <v>Mahajanga Province</v>
    <v>89db80b9-c4d6-de79-f49c-1ed17577f6e5</v>
    <v>en-US</v>
    <v>Map</v>
  </rv>
  <rv s="0">
    <v>536870912</v>
    <v>Toamasina Province</v>
    <v>5ec8ab51-8059-2832-127d-24185cf6dbc1</v>
    <v>en-US</v>
    <v>Map</v>
  </rv>
  <rv s="0">
    <v>536870912</v>
    <v>Toliara Province</v>
    <v>379e6f2e-26ba-3c7e-efc5-890c18372229</v>
    <v>en-US</v>
    <v>Map</v>
  </rv>
  <rv s="3">
    <v>365</v>
  </rv>
  <rv s="1">
    <fb>0.102158473066606</fb>
    <v>23</v>
  </rv>
  <rv s="1">
    <fb>0.38299999999999995</fb>
    <v>23</v>
  </rv>
  <rv s="1">
    <fb>1.75800001621246E-2</fb>
    <v>31</v>
  </rv>
  <rv s="1">
    <fb>10210849</fb>
    <v>24</v>
  </rv>
  <rv s="22">
    <v>#VALUE!</v>
    <v>en-US</v>
    <v>0c191888-e860-e654-dadd-811644d3a15d</v>
    <v>536870912</v>
    <v>1</v>
    <v>689</v>
    <v>473</v>
    <v>Madagascar</v>
    <v>19</v>
    <v>20</v>
    <v>Map</v>
    <v>21</v>
    <v>690</v>
    <v>MG</v>
    <v>6297</v>
    <v>6298</v>
    <v>2077</v>
    <v>6299</v>
    <v>6300</v>
    <v>6301</v>
    <v>6302</v>
    <v>6303</v>
    <v>6304</v>
    <v>MGA</v>
    <v>Madagascar, officially the Republic of Madagascar, is an island country that includes the island of Madagascar and numerous smaller peripheral islands. Lying off the southeastern coast of Africa, it is the world's fourth largest island, the ...</v>
    <v>6305</v>
    <v>6306</v>
    <v>3128</v>
    <v>6307</v>
    <v>6308</v>
    <v>6309</v>
    <v>6310</v>
    <v>6311</v>
    <v>6301</v>
    <v>6314</v>
    <v>6315</v>
    <v>6316</v>
    <v>6317</v>
    <v>6318</v>
    <v>Madagascar</v>
    <v>Ry Tanindrazanay malala ô!</v>
    <v>6319</v>
    <v>Madagascar</v>
    <v>6320</v>
    <v>6321</v>
    <v>6322</v>
    <v>2714</v>
    <v>6323</v>
    <v>6324</v>
    <v>5764</v>
    <v>2717</v>
    <v>2807</v>
    <v>6325</v>
    <v>6326</v>
    <v>6333</v>
    <v>6334</v>
    <v>1940</v>
    <v>6335</v>
    <v>6336</v>
    <v>Madagascar</v>
    <v>6337</v>
    <v>mdp/vdpid/149</v>
  </rv>
  <rv s="0">
    <v>536870912</v>
    <v>Mauritania</v>
    <v>1378a5bb-c2d8-4ae7-85b5-e75705038775</v>
    <v>en-US</v>
    <v>Map</v>
  </rv>
  <rv s="1">
    <fb>0.38528184728825104</fb>
    <v>23</v>
  </rv>
  <rv s="1">
    <fb>1030700</fb>
    <v>24</v>
  </rv>
  <rv s="1">
    <fb>33.694000000000003</fb>
    <v>25</v>
  </rv>
  <rv s="1">
    <fb>222</fb>
    <v>26</v>
  </rv>
  <rv s="0">
    <v>536870912</v>
    <v>Nouakchott</v>
    <v>298678cd-131e-4a85-4423-240d0b436346</v>
    <v>en-US</v>
    <v>Map</v>
  </rv>
  <rv s="1">
    <fb>2739.2489999999998</fb>
    <v>24</v>
  </rv>
  <rv s="1">
    <fb>135.01889679773399</fb>
    <v>27</v>
  </rv>
  <rv s="1">
    <fb>2.3000926211793803E-2</fb>
    <v>23</v>
  </rv>
  <rv s="1">
    <fb>4.5609999999999999</fb>
    <v>25</v>
  </rv>
  <rv s="1">
    <fb>2.1441738624236001E-3</fb>
    <v>23</v>
  </rv>
  <rv s="1">
    <fb>1.1299999999999999</fb>
    <v>29</v>
  </rv>
  <rv s="1">
    <fb>7593752450.2054996</fb>
    <v>30</v>
  </rv>
  <rv s="1">
    <fb>0.99891760000000007</fb>
    <v>23</v>
  </rv>
  <rv s="1">
    <fb>4.9991199999999993E-2</fb>
    <v>23</v>
  </rv>
  <rv s="2">
    <v>109</v>
    <v>21</v>
    <v>692</v>
    <v>7</v>
    <v>0</v>
    <v>Image of Mauritania</v>
  </rv>
  <rv s="1">
    <fb>51.5</fb>
    <v>28</v>
  </rv>
  <rv s="0">
    <v>805306368</v>
    <v>Mohamed Ould Ghazouani (President)</v>
    <v>e8eb333b-b5a7-b1c4-9b2b-8ca315d4dfe5</v>
    <v>en-US</v>
    <v>Generic</v>
  </rv>
  <rv s="0">
    <v>805306368</v>
    <v>Mokhtar Ould Djay (Prime minister)</v>
    <v>41988a36-348d-ddea-4240-7431ab04fead</v>
    <v>en-US</v>
    <v>Generic</v>
  </rv>
  <rv s="3">
    <v>366</v>
  </rv>
  <rv s="4">
    <v>https://www.bing.com/search?q=mauritania&amp;form=skydnc</v>
    <v>Learn more on Bing</v>
  </rv>
  <rv s="1">
    <fb>64.703999999999994</fb>
    <v>28</v>
  </rv>
  <rv s="1">
    <fb>766</fb>
    <v>28</v>
  </rv>
  <rv s="1">
    <fb>0.4823745512</fb>
    <v>23</v>
  </rv>
  <rv s="1">
    <fb>0.1865</fb>
    <v>25</v>
  </rv>
  <rv s="1">
    <fb>4736139</fb>
    <v>24</v>
  </rv>
  <rv s="1">
    <fb>0.45883998870849602</fb>
    <v>23</v>
  </rv>
  <rv s="0">
    <v>536870912</v>
    <v>Adrar region</v>
    <v>813a6daf-b201-aadd-cc3c-1962f5918185</v>
    <v>en-US</v>
    <v>Map</v>
  </rv>
  <rv s="0">
    <v>536870912</v>
    <v>Assaba region</v>
    <v>a58f4240-4eb5-bf38-bd0b-75f1ae94d17b</v>
    <v>en-US</v>
    <v>Map</v>
  </rv>
  <rv s="0">
    <v>536870912</v>
    <v>Brakna region</v>
    <v>5011c80b-9e00-a377-4615-f8264328d0aa</v>
    <v>en-US</v>
    <v>Map</v>
  </rv>
  <rv s="0">
    <v>536870912</v>
    <v>Dakhlet Nouadhibou region</v>
    <v>50715551-3dbf-4406-b74d-5de046a157da</v>
    <v>en-US</v>
    <v>Map</v>
  </rv>
  <rv s="0">
    <v>536870912</v>
    <v>Gorgol region</v>
    <v>72757e0e-4848-d303-fba2-f31c52a4b0e5</v>
    <v>en-US</v>
    <v>Map</v>
  </rv>
  <rv s="0">
    <v>536870912</v>
    <v>Guidimaka region</v>
    <v>d82dc308-f9ee-1690-ab46-575c3e429984</v>
    <v>en-US</v>
    <v>Map</v>
  </rv>
  <rv s="0">
    <v>536870912</v>
    <v>Hodh Ech Chargui region</v>
    <v>e73c452a-369c-484c-b276-23ad30b89536</v>
    <v>en-US</v>
    <v>Map</v>
  </rv>
  <rv s="0">
    <v>536870912</v>
    <v>Hodh El Gharbi region</v>
    <v>af953511-3591-4176-be81-acbbb366e7ff</v>
    <v>en-US</v>
    <v>Map</v>
  </rv>
  <rv s="0">
    <v>536870912</v>
    <v>Inchiri region</v>
    <v>c62460e6-2156-4054-ac45-5e7fd7d9f56e</v>
    <v>en-US</v>
    <v>Map</v>
  </rv>
  <rv s="0">
    <v>536870912</v>
    <v>Tagant region</v>
    <v>5c3c1eda-a331-31e9-911f-a9440ed7c01a</v>
    <v>en-US</v>
    <v>Map</v>
  </rv>
  <rv s="0">
    <v>536870912</v>
    <v>Tiris Zemmour region</v>
    <v>8c838683-fd5b-480c-8df6-d0acadfeed7c</v>
    <v>en-US</v>
    <v>Map</v>
  </rv>
  <rv s="0">
    <v>536870912</v>
    <v>Trarza region</v>
    <v>d4004e90-738c-9d73-0d79-ece97ac6f42e</v>
    <v>en-US</v>
    <v>Map</v>
  </rv>
  <rv s="3">
    <v>367</v>
  </rv>
  <rv s="3">
    <v>368</v>
  </rv>
  <rv s="1">
    <fb>0.67</fb>
    <v>23</v>
  </rv>
  <rv s="1">
    <fb>9.5480003356933588E-2</fb>
    <v>31</v>
  </rv>
  <rv s="1">
    <fb>2466821</fb>
    <v>24</v>
  </rv>
  <rv s="30">
    <v>#VALUE!</v>
    <v>en-US</v>
    <v>1378a5bb-c2d8-4ae7-85b5-e75705038775</v>
    <v>536870912</v>
    <v>1</v>
    <v>695</v>
    <v>696</v>
    <v>Mauritania</v>
    <v>19</v>
    <v>20</v>
    <v>Map</v>
    <v>21</v>
    <v>697</v>
    <v>MR</v>
    <v>6340</v>
    <v>6341</v>
    <v>278</v>
    <v>6342</v>
    <v>6343</v>
    <v>6344</v>
    <v>6345</v>
    <v>6346</v>
    <v>6347</v>
    <v>MRU</v>
    <v>Mauritania, formally the Islamic Republic of Mauritania, is a sovereign country in Northwest Africa. It is bordered by the Atlantic Ocean to the west, Western Sahara to the north and northwest, Algeria to the northeast, Mali to the east and ...</v>
    <v>6348</v>
    <v>6349</v>
    <v>6350</v>
    <v>6351</v>
    <v>6352</v>
    <v>6353</v>
    <v>6354</v>
    <v>6355</v>
    <v>6344</v>
    <v>6358</v>
    <v>6359</v>
    <v>6360</v>
    <v>6361</v>
    <v>4583</v>
    <v>Mauritania</v>
    <v>National anthem of Mauritania</v>
    <v>2100</v>
    <v>الجمهورية الإسلامية الموريتانية</v>
    <v>6362</v>
    <v>6363</v>
    <v>6364</v>
    <v>378</v>
    <v>3353</v>
    <v>3211</v>
    <v>380</v>
    <v>975</v>
    <v>482</v>
    <v>700</v>
    <v>6365</v>
    <v>6378</v>
    <v>6379</v>
    <v>6380</v>
    <v>6381</v>
    <v>Mauritania</v>
    <v>6382</v>
    <v>mdp/vdpid/162</v>
  </rv>
  <rv s="0">
    <v>536870912</v>
    <v>Syria</v>
    <v>0365d9b4-dcc9-76b1-38fe-00d02cbcd68f</v>
    <v>en-US</v>
    <v>Map</v>
  </rv>
  <rv s="1">
    <fb>0.75810052823612695</fb>
    <v>23</v>
  </rv>
  <rv s="1">
    <fb>185180</fb>
    <v>24</v>
  </rv>
  <rv s="1">
    <fb>239000</fb>
    <v>24</v>
  </rv>
  <rv s="1">
    <fb>23.684999999999999</fb>
    <v>25</v>
  </rv>
  <rv s="1">
    <fb>963</fb>
    <v>26</v>
  </rv>
  <rv s="0">
    <v>536870912</v>
    <v>Damascus</v>
    <v>c59c22f4-d509-942f-a2f4-b31fa809a1b5</v>
    <v>en-US</v>
    <v>Map</v>
  </rv>
  <rv s="1">
    <fb>28829.954000000002</fb>
    <v>24</v>
  </rv>
  <rv s="1">
    <fb>143.199979473582</fb>
    <v>27</v>
  </rv>
  <rv s="1">
    <fb>0.36702295336413898</fb>
    <v>23</v>
  </rv>
  <rv s="1">
    <fb>974.31713913344902</fb>
    <v>24</v>
  </rv>
  <rv s="1">
    <fb>2.8079999999999998</fb>
    <v>25</v>
  </rv>
  <rv s="1">
    <fb>2.67385503458041E-2</fb>
    <v>23</v>
  </rv>
  <rv s="1">
    <fb>97.791781432638501</fb>
    <v>28</v>
  </rv>
  <rv s="1">
    <fb>40405006007.208603</fb>
    <v>30</v>
  </rv>
  <rv s="1">
    <fb>0.81663549999999996</fb>
    <v>23</v>
  </rv>
  <rv s="1">
    <fb>0.40051150000000002</fb>
    <v>23</v>
  </rv>
  <rv s="2">
    <v>110</v>
    <v>21</v>
    <v>699</v>
    <v>7</v>
    <v>0</v>
    <v>Image of Syria</v>
  </rv>
  <rv s="0">
    <v>805306368</v>
    <v>Ahmed al-Sharaa (President)</v>
    <v>70143a6b-e0b9-1512-af74-a288e240938a</v>
    <v>en-US</v>
    <v>Generic</v>
  </rv>
  <rv s="0">
    <v>805306368</v>
    <v>Mohammed al-Bashir (Prime minister)</v>
    <v>ce38a11c-c34c-2b9a-e0f5-d604eac38c19</v>
    <v>en-US</v>
    <v>Generic</v>
  </rv>
  <rv s="3">
    <v>369</v>
  </rv>
  <rv s="4">
    <v>https://www.bing.com/search?q=syria&amp;form=skydnc</v>
    <v>Learn more on Bing</v>
  </rv>
  <rv s="1">
    <fb>71.778999999999996</fb>
    <v>28</v>
  </rv>
  <rv s="1">
    <fb>31</fb>
    <v>28</v>
  </rv>
  <rv s="1">
    <fb>0.53691278149999999</fb>
    <v>23</v>
  </rv>
  <rv s="1">
    <fb>1.22</fb>
    <v>25</v>
  </rv>
  <rv s="1">
    <fb>22125249</fb>
    <v>24</v>
  </rv>
  <rv s="1">
    <fb>0.44113998413085903</fb>
    <v>23</v>
  </rv>
  <rv s="0">
    <v>536870912</v>
    <v>Damascus Governorate</v>
    <v>abc37172-80e3-0b38-0b56-28a17ec5f75e</v>
    <v>en-US</v>
    <v>Map</v>
  </rv>
  <rv s="0">
    <v>536870912</v>
    <v>Rif Dimashq Governorate</v>
    <v>0bf8e513-8046-66b0-58f0-27ebba28355f</v>
    <v>en-US</v>
    <v>Map</v>
  </rv>
  <rv s="0">
    <v>536870912</v>
    <v>Quneitra Governorate</v>
    <v>a65262f8-969c-4091-bb38-ad81d3151c80</v>
    <v>en-US</v>
    <v>Map</v>
  </rv>
  <rv s="0">
    <v>536870912</v>
    <v>Daraa Governorate</v>
    <v>971ab33c-32f7-607a-f6df-68f8f4ab093e</v>
    <v>en-US</v>
    <v>Map</v>
  </rv>
  <rv s="0">
    <v>536870912</v>
    <v>Suwayda Governorate</v>
    <v>df94cb8c-564c-4586-aa29-316404232f68</v>
    <v>en-US</v>
    <v>Map</v>
  </rv>
  <rv s="0">
    <v>536870912</v>
    <v>Homs Governorate</v>
    <v>f4bdeeb9-0ed5-9c38-ed69-96466a4d740a</v>
    <v>en-US</v>
    <v>Map</v>
  </rv>
  <rv s="0">
    <v>536870912</v>
    <v>Tartus Governorate</v>
    <v>b9351e7f-4232-2252-165d-5aac7be40f57</v>
    <v>en-US</v>
    <v>Map</v>
  </rv>
  <rv s="0">
    <v>536870912</v>
    <v>Latakia Governorate</v>
    <v>31841ca1-6c95-6f01-0ab5-6889d4c3d21c</v>
    <v>en-US</v>
    <v>Map</v>
  </rv>
  <rv s="0">
    <v>536870912</v>
    <v>Hama Governorate</v>
    <v>b8dbf16b-64c2-e098-8f3a-009959ed70b6</v>
    <v>en-US</v>
    <v>Map</v>
  </rv>
  <rv s="0">
    <v>536870912</v>
    <v>Idlib Governorate</v>
    <v>519423b9-bc4b-c2ba-752c-72b56bc07188</v>
    <v>en-US</v>
    <v>Map</v>
  </rv>
  <rv s="0">
    <v>536870912</v>
    <v>Aleppo Governorate</v>
    <v>85ca5ff2-1809-0be9-0086-d75d0526a2a2</v>
    <v>en-US</v>
    <v>Map</v>
  </rv>
  <rv s="0">
    <v>536870912</v>
    <v>Raqqa Governorate</v>
    <v>0b7a175f-cb0c-4f12-a872-0119ee237677</v>
    <v>en-US</v>
    <v>Map</v>
  </rv>
  <rv s="0">
    <v>536870912</v>
    <v>Deir ez-Zor Governorate</v>
    <v>73ead33c-8d7c-a2e3-d46b-d38cc25dcbc9</v>
    <v>en-US</v>
    <v>Map</v>
  </rv>
  <rv s="0">
    <v>536870912</v>
    <v>Al-Hasakah Governorate</v>
    <v>5a14681e-86ef-4e87-8814-e97b2331491b</v>
    <v>en-US</v>
    <v>Map</v>
  </rv>
  <rv s="3">
    <v>370</v>
  </rv>
  <rv s="1">
    <fb>0.14194682792272501</fb>
    <v>23</v>
  </rv>
  <rv s="1">
    <fb>0.42700000000000005</fb>
    <v>23</v>
  </rv>
  <rv s="1">
    <fb>8.3699998855590804E-2</fb>
    <v>31</v>
  </rv>
  <rv s="1">
    <fb>9358019</fb>
    <v>24</v>
  </rv>
  <rv s="10">
    <v>#VALUE!</v>
    <v>en-US</v>
    <v>0365d9b4-dcc9-76b1-38fe-00d02cbcd68f</v>
    <v>536870912</v>
    <v>1</v>
    <v>702</v>
    <v>182</v>
    <v>Syria</v>
    <v>19</v>
    <v>20</v>
    <v>Map</v>
    <v>21</v>
    <v>703</v>
    <v>SY</v>
    <v>6385</v>
    <v>6386</v>
    <v>6387</v>
    <v>6388</v>
    <v>6389</v>
    <v>6390</v>
    <v>6391</v>
    <v>6392</v>
    <v>6393</v>
    <v>SYP</v>
    <v>Syria, officially the Syrian Arab Republic, is a country in West Asia located in the Eastern Mediterranean and the Levant. It borders the Mediterranean Sea to the west, Turkey to the north, Iraq to the east and southeast, Jordan to the south, ...</v>
    <v>6394</v>
    <v>6395</v>
    <v>6396</v>
    <v>6397</v>
    <v>5908</v>
    <v>6398</v>
    <v>6399</v>
    <v>6400</v>
    <v>6401</v>
    <v>1929</v>
    <v>6390</v>
    <v>6404</v>
    <v>6405</v>
    <v>6406</v>
    <v>6407</v>
    <v>3058</v>
    <v>Syria</v>
    <v>Ḥumāt ad-Diyār</v>
    <v>2100</v>
    <v>الجمهورية العربية السورية</v>
    <v>6408</v>
    <v>6409</v>
    <v>6410</v>
    <v>646</v>
    <v>6167</v>
    <v>2149</v>
    <v>697</v>
    <v>190</v>
    <v>2345</v>
    <v>3148</v>
    <v>6411</v>
    <v>6426</v>
    <v>6427</v>
    <v>3516</v>
    <v>6428</v>
    <v>6429</v>
    <v>Syria</v>
    <v>6430</v>
    <v>mdp/vdpid/222</v>
  </rv>
  <rv s="0">
    <v>536870912</v>
    <v>Venezuela</v>
    <v>6dd1d7bd-393f-a467-12fa-e71f98cc00b9</v>
    <v>en-US</v>
    <v>Map</v>
  </rv>
  <rv s="1">
    <fb>0.24488407686639099</fb>
    <v>23</v>
  </rv>
  <rv s="1">
    <fb>912050</fb>
    <v>24</v>
  </rv>
  <rv s="1">
    <fb>343000</fb>
    <v>24</v>
  </rv>
  <rv s="1">
    <fb>17.881</fb>
    <v>25</v>
  </rv>
  <rv s="1">
    <fb>58</fb>
    <v>26</v>
  </rv>
  <rv s="0">
    <v>536870912</v>
    <v>Caracas</v>
    <v>37b7d7c3-c045-e782-f35d-01ee5d1cb58a</v>
    <v>en-US</v>
    <v>Map</v>
  </rv>
  <rv s="1">
    <fb>164175.25700000001</fb>
    <v>24</v>
  </rv>
  <rv s="1">
    <fb>2740.2739846709501</fb>
    <v>27</v>
  </rv>
  <rv s="1">
    <fb>2.5494853478181501</fb>
    <v>23</v>
  </rv>
  <rv s="1">
    <fb>2718.9427745604298</fb>
    <v>24</v>
  </rv>
  <rv s="1">
    <fb>2.2719999999999998</fb>
    <v>25</v>
  </rv>
  <rv s="1">
    <fb>0.52739188892352995</fb>
    <v>23</v>
  </rv>
  <rv s="1">
    <fb>88.377973216128495</fb>
    <v>28</v>
  </rv>
  <rv s="1">
    <fb>8.0000000000000007E-5</fb>
    <v>29</v>
  </rv>
  <rv s="1">
    <fb>482359318767.703</fb>
    <v>30</v>
  </rv>
  <rv s="1">
    <fb>0.97150340000000002</fb>
    <v>23</v>
  </rv>
  <rv s="1">
    <fb>0.79300560000000009</fb>
    <v>23</v>
  </rv>
  <rv s="2">
    <v>111</v>
    <v>21</v>
    <v>705</v>
    <v>7</v>
    <v>0</v>
    <v>Image of Venezuela</v>
  </rv>
  <rv s="1">
    <fb>21.4</fb>
    <v>28</v>
  </rv>
  <rv s="0">
    <v>805306368</v>
    <v>Nicolás Maduro (President)</v>
    <v>62dd568b-6165-618b-d9a8-240b52e23c2f</v>
    <v>en-US</v>
    <v>Generic</v>
  </rv>
  <rv s="0">
    <v>805306368</v>
    <v>Delcy Rodríguez (Vice president)</v>
    <v>3014211c-495f-e0e6-c992-adcbda263b50</v>
    <v>en-US</v>
    <v>Generic</v>
  </rv>
  <rv s="3">
    <v>371</v>
  </rv>
  <rv s="4">
    <v>https://www.bing.com/search?q=venezuela&amp;form=skydnc</v>
    <v>Learn more on Bing</v>
  </rv>
  <rv s="1">
    <fb>72.128</fb>
    <v>28</v>
  </rv>
  <rv s="1">
    <fb>3979600000</fb>
    <v>30</v>
  </rv>
  <rv s="1">
    <fb>125</fb>
    <v>28</v>
  </rv>
  <rv s="1">
    <fb>0.01</fb>
    <v>29</v>
  </rv>
  <rv s="3">
    <v>372</v>
  </rv>
  <rv s="1">
    <fb>0.45821973509999997</fb>
    <v>23</v>
  </rv>
  <rv s="1">
    <fb>1.9239999999999999</fb>
    <v>25</v>
  </rv>
  <rv s="1">
    <fb>28301696</fb>
    <v>24</v>
  </rv>
  <rv s="1">
    <fb>5.0000000000000001E-3</fb>
    <v>23</v>
  </rv>
  <rv s="1">
    <fb>0.59729999542236301</fb>
    <v>23</v>
  </rv>
  <rv s="0">
    <v>536870912</v>
    <v>Amazonas</v>
    <v>d12613b2-1769-fd3d-c816-bcf4892760c3</v>
    <v>en-US</v>
    <v>Map</v>
  </rv>
  <rv s="0">
    <v>536870912</v>
    <v>Anzoátegui</v>
    <v>8b43f71e-5058-e865-1fb6-e3cba21044b1</v>
    <v>en-US</v>
    <v>Map</v>
  </rv>
  <rv s="0">
    <v>536870912</v>
    <v>Apure</v>
    <v>9e1a67ac-4ea1-77bf-fa76-5f58931e81f8</v>
    <v>en-US</v>
    <v>Map</v>
  </rv>
  <rv s="0">
    <v>536870912</v>
    <v>Aragua</v>
    <v>83a3ec29-14b4-40cd-dc2d-86791c9d5180</v>
    <v>en-US</v>
    <v>Map</v>
  </rv>
  <rv s="0">
    <v>536870912</v>
    <v>Barinas</v>
    <v>24fe6763-a2f0-d630-66c3-08b9a841c6a1</v>
    <v>en-US</v>
    <v>Map</v>
  </rv>
  <rv s="0">
    <v>536870912</v>
    <v>Bolívar</v>
    <v>28ee01f1-3481-9fbb-480a-171c08837ce7</v>
    <v>en-US</v>
    <v>Map</v>
  </rv>
  <rv s="0">
    <v>536870912</v>
    <v>Carabobo</v>
    <v>0c400799-a7d1-9188-76c7-a03eb7bf96e6</v>
    <v>en-US</v>
    <v>Map</v>
  </rv>
  <rv s="0">
    <v>536870912</v>
    <v>Cojedes</v>
    <v>215558ac-dbeb-54e0-6265-2f177bc16686</v>
    <v>en-US</v>
    <v>Map</v>
  </rv>
  <rv s="0">
    <v>536870912</v>
    <v>Delta Amacuro</v>
    <v>a721c377-8d7b-63cb-48ce-8ca1cd475256</v>
    <v>en-US</v>
    <v>Map</v>
  </rv>
  <rv s="0">
    <v>536870912</v>
    <v>Falcón</v>
    <v>1f741430-789f-b870-4ec3-f3825be02dfd</v>
    <v>en-US</v>
    <v>Map</v>
  </rv>
  <rv s="0">
    <v>536870912</v>
    <v>Guárico</v>
    <v>f4010586-9f13-d10f-ad74-c388243ab99f</v>
    <v>en-US</v>
    <v>Map</v>
  </rv>
  <rv s="0">
    <v>536870912</v>
    <v>Lara</v>
    <v>28bc93f2-4f7d-957c-6576-a3bdc7b84923</v>
    <v>en-US</v>
    <v>Map</v>
  </rv>
  <rv s="0">
    <v>536870912</v>
    <v>Mérida</v>
    <v>a4989c58-06e5-45a4-b8f4-502581f7c935</v>
    <v>en-US</v>
    <v>Map</v>
  </rv>
  <rv s="0">
    <v>536870912</v>
    <v>Miranda</v>
    <v>c203d749-ff23-1654-7423-de62cda7879d</v>
    <v>en-US</v>
    <v>Map</v>
  </rv>
  <rv s="0">
    <v>536870912</v>
    <v>Monagas</v>
    <v>99d16d3b-4480-6e2e-3af6-b19380240865</v>
    <v>en-US</v>
    <v>Map</v>
  </rv>
  <rv s="0">
    <v>536870912</v>
    <v>Nueva Esparta</v>
    <v>61c93a6f-fa24-e914-9131-ff9cb21de321</v>
    <v>en-US</v>
    <v>Map</v>
  </rv>
  <rv s="0">
    <v>536870912</v>
    <v>Portuguesa</v>
    <v>f1c90efa-241a-1208-9ea6-ec628dcaabf6</v>
    <v>en-US</v>
    <v>Map</v>
  </rv>
  <rv s="0">
    <v>536870912</v>
    <v>Sucre</v>
    <v>a8d1a122-aba3-9b31-a5c1-1c2d5301513e</v>
    <v>en-US</v>
    <v>Map</v>
  </rv>
  <rv s="0">
    <v>536870912</v>
    <v>Táchira</v>
    <v>72391449-1011-80da-d60b-1493d591b575</v>
    <v>en-US</v>
    <v>Map</v>
  </rv>
  <rv s="0">
    <v>536870912</v>
    <v>Trujillo</v>
    <v>d68dd921-4861-e8a8-eaee-d5cf8cbfb3b8</v>
    <v>en-US</v>
    <v>Map</v>
  </rv>
  <rv s="0">
    <v>536870912</v>
    <v>La Guaira</v>
    <v>83b14d4b-fd80-6876-e6e3-6606024eaa2a</v>
    <v>en-US</v>
    <v>Map</v>
  </rv>
  <rv s="0">
    <v>536870912</v>
    <v>Yaracuy</v>
    <v>0ce1d139-cd0d-fdbf-9574-076a3d792483</v>
    <v>en-US</v>
    <v>Map</v>
  </rv>
  <rv s="0">
    <v>536870912</v>
    <v>Zulia</v>
    <v>b746a809-b508-f853-1aa2-8eb307076ab8</v>
    <v>en-US</v>
    <v>Map</v>
  </rv>
  <rv s="0">
    <v>536870912</v>
    <v>Capital District</v>
    <v>5142924b-c000-9b6b-e280-614ac90f2102</v>
    <v>en-US</v>
    <v>Map</v>
  </rv>
  <rv s="0">
    <v>536870912</v>
    <v>Federal Dependencies of Venezuela</v>
    <v>4ca38740-fb38-50ad-0c45-8a599048aa45</v>
    <v>en-US</v>
    <v>Map</v>
  </rv>
  <rv s="3">
    <v>373</v>
  </rv>
  <rv s="1">
    <fb>8.800999641418461E-2</fb>
    <v>31</v>
  </rv>
  <rv s="1">
    <fb>25162368</fb>
    <v>24</v>
  </rv>
  <rv s="18">
    <v>#VALUE!</v>
    <v>en-US</v>
    <v>6dd1d7bd-393f-a467-12fa-e71f98cc00b9</v>
    <v>536870912</v>
    <v>1</v>
    <v>708</v>
    <v>389</v>
    <v>Venezuela</v>
    <v>19</v>
    <v>20</v>
    <v>Map</v>
    <v>21</v>
    <v>709</v>
    <v>VE</v>
    <v>6433</v>
    <v>6434</v>
    <v>6435</v>
    <v>6436</v>
    <v>6437</v>
    <v>6438</v>
    <v>6439</v>
    <v>6440</v>
    <v>6441</v>
    <v>VES</v>
    <v>Venezuela, officially the Bolivarian Republic of Venezuela, is a country on the northern coast of South America, consisting of a continental landmass and many islands and islets in the Caribbean Sea. It comprises an area of 916,445 km², and its ...</v>
    <v>6442</v>
    <v>6443</v>
    <v>6444</v>
    <v>6445</v>
    <v>6446</v>
    <v>6447</v>
    <v>6448</v>
    <v>6449</v>
    <v>6450</v>
    <v>6451</v>
    <v>6438</v>
    <v>6454</v>
    <v>6455</v>
    <v>6456</v>
    <v>6457</v>
    <v>6458</v>
    <v>6459</v>
    <v>Venezuela</v>
    <v>Gloria al Bravo Pueblo</v>
    <v>6460</v>
    <v>República Bolivariana de Venezuela</v>
    <v>6461</v>
    <v>6462</v>
    <v>6463</v>
    <v>69</v>
    <v>5808</v>
    <v>5062</v>
    <v>6464</v>
    <v>697</v>
    <v>5221</v>
    <v>5050</v>
    <v>6465</v>
    <v>6491</v>
    <v>4003</v>
    <v>5013</v>
    <v>6492</v>
    <v>Venezuela</v>
    <v>6493</v>
    <v>mdp/vdpid/249</v>
  </rv>
  <rv s="0">
    <v>536870912</v>
    <v>Cuba</v>
    <v>bd1112ec-a711-52b0-92b0-a57a633f397e</v>
    <v>en-US</v>
    <v>Map</v>
  </rv>
  <rv s="1">
    <fb>0.59860605607695594</fb>
    <v>23</v>
  </rv>
  <rv s="1">
    <fb>109884</fb>
    <v>24</v>
  </rv>
  <rv s="1">
    <fb>76000</fb>
    <v>24</v>
  </rv>
  <rv s="1">
    <fb>10.166</fb>
    <v>25</v>
  </rv>
  <rv s="1">
    <fb>53</fb>
    <v>26</v>
  </rv>
  <rv s="0">
    <v>536870912</v>
    <v>Havana</v>
    <v>3ca5066a-a331-c1b3-135f-1fde36da55db</v>
    <v>en-US</v>
    <v>Map</v>
  </rv>
  <rv s="1">
    <fb>28283.571</fb>
    <v>24</v>
  </rv>
  <rv s="1">
    <fb>1450.88371686603</fb>
    <v>24</v>
  </rv>
  <rv s="1">
    <fb>1.6180000000000001</fb>
    <v>25</v>
  </rv>
  <rv s="1">
    <fb>0.312786012080009</fb>
    <v>23</v>
  </rv>
  <rv s="1">
    <fb>85.596414559965098</fb>
    <v>28</v>
  </rv>
  <rv s="1">
    <fb>100023000000</fb>
    <v>30</v>
  </rv>
  <rv s="1">
    <fb>1.0190455</fb>
    <v>23</v>
  </rv>
  <rv s="1">
    <fb>0.4137902</fb>
    <v>23</v>
  </rv>
  <rv s="2">
    <v>112</v>
    <v>21</v>
    <v>711</v>
    <v>7</v>
    <v>0</v>
    <v>Image of Cuba</v>
  </rv>
  <rv s="0">
    <v>805306368</v>
    <v>Miguel Díaz-Canel (President)</v>
    <v>a343998d-02b9-457f-90b1-ff09f5f0f3c4</v>
    <v>en-US</v>
    <v>Generic</v>
  </rv>
  <rv s="0">
    <v>805306368</v>
    <v>Miguel Díaz-Canel (Secretary)</v>
    <v>a343998d-02b9-457f-90b1-ff09f5f0f3c4</v>
    <v>en-US</v>
    <v>Generic</v>
  </rv>
  <rv s="0">
    <v>805306368</v>
    <v>Salvador Valdés Mesa (Vice president)</v>
    <v>a4152e40-efbd-9843-7910-13c12aa93dda</v>
    <v>en-US</v>
    <v>Generic</v>
  </rv>
  <rv s="0">
    <v>805306368</v>
    <v>Manuel Marrero Cruz (Prime minister)</v>
    <v>0939753c-2d31-2645-67d6-55d4e2007c5b</v>
    <v>en-US</v>
    <v>Generic</v>
  </rv>
  <rv s="3">
    <v>374</v>
  </rv>
  <rv s="4">
    <v>https://www.bing.com/search?q=cuba&amp;form=skydnc</v>
    <v>Learn more on Bing</v>
  </rv>
  <rv s="1">
    <fb>78.725999999999999</fb>
    <v>28</v>
  </rv>
  <rv s="1">
    <fb>36</fb>
    <v>28</v>
  </rv>
  <rv s="1">
    <fb>0.05</fb>
    <v>29</v>
  </rv>
  <rv s="3">
    <v>375</v>
  </rv>
  <rv s="1">
    <fb>8.4217999999999993</fb>
    <v>25</v>
  </rv>
  <rv s="1">
    <fb>11212191</fb>
    <v>24</v>
  </rv>
  <rv s="1">
    <fb>0.53581001281738305</fb>
    <v>23</v>
  </rv>
  <rv s="0">
    <v>536870912</v>
    <v>Pinar del Río Province</v>
    <v>af0e83e0-10a8-ea8e-53c1-ef92e1484db8</v>
    <v>en-US</v>
    <v>Map</v>
  </rv>
  <rv s="0">
    <v>536870912</v>
    <v>Artemisa Province</v>
    <v>0514e6c9-4833-ad2d-150a-9ff4fe53cebd</v>
    <v>en-US</v>
    <v>Map</v>
  </rv>
  <rv s="0">
    <v>536870912</v>
    <v>La Habana Province</v>
    <v>cc68ebb5-a2d4-9bc7-8bca-19b6dd179636</v>
    <v>en-US</v>
    <v>Map</v>
  </rv>
  <rv s="0">
    <v>536870912</v>
    <v>Mayabeque Province</v>
    <v>9d3eeaae-7dd4-6be6-d0e0-d4db591ff4a3</v>
    <v>en-US</v>
    <v>Map</v>
  </rv>
  <rv s="0">
    <v>536870912</v>
    <v>Matanzas Province</v>
    <v>33867909-315d-1b7e-8d07-4935a2f6a8a1</v>
    <v>en-US</v>
    <v>Map</v>
  </rv>
  <rv s="0">
    <v>536870912</v>
    <v>Cienfuegos Province</v>
    <v>8e6c8002-cb2c-f188-b2d7-047cf5ba3bea</v>
    <v>en-US</v>
    <v>Map</v>
  </rv>
  <rv s="0">
    <v>536870912</v>
    <v>Villa Clara Province</v>
    <v>1d74d5aa-2c0a-e595-af41-3f558f2a760a</v>
    <v>en-US</v>
    <v>Map</v>
  </rv>
  <rv s="0">
    <v>536870912</v>
    <v>Sancti Spíritus Province</v>
    <v>97a06c64-c0db-5024-ee8c-93ce5c92fb52</v>
    <v>en-US</v>
    <v>Map</v>
  </rv>
  <rv s="0">
    <v>536870912</v>
    <v>Ciego de Ávila Province</v>
    <v>1a8e0d6e-3ac8-220e-ae2d-9345753a2798</v>
    <v>en-US</v>
    <v>Map</v>
  </rv>
  <rv s="0">
    <v>536870912</v>
    <v>Camagüey Province</v>
    <v>1f7ae4ce-edfa-101b-682a-4d849d8cf81f</v>
    <v>en-US</v>
    <v>Map</v>
  </rv>
  <rv s="0">
    <v>536870912</v>
    <v>Las Tunas Province</v>
    <v>c9cbe9a0-18c0-dd0e-4677-354434019359</v>
    <v>en-US</v>
    <v>Map</v>
  </rv>
  <rv s="0">
    <v>536870912</v>
    <v>Granma Province</v>
    <v>8c4d07b3-988f-9273-f503-c0c45167e863</v>
    <v>en-US</v>
    <v>Map</v>
  </rv>
  <rv s="0">
    <v>536870912</v>
    <v>Holguín Province</v>
    <v>deafc364-e3d4-c849-b824-f43865085e12</v>
    <v>en-US</v>
    <v>Map</v>
  </rv>
  <rv s="0">
    <v>536870912</v>
    <v>Santiago de Cuba Province</v>
    <v>d86f112e-91da-b147-09c8-3e2d54e1b175</v>
    <v>en-US</v>
    <v>Map</v>
  </rv>
  <rv s="0">
    <v>536870912</v>
    <v>Guantánamo Province</v>
    <v>8985674b-e8e0-c12b-34fb-50cf8dea8707</v>
    <v>en-US</v>
    <v>Map</v>
  </rv>
  <rv s="0">
    <v>536870912</v>
    <v>Isla de la Juventud</v>
    <v>ef55265f-bebe-1314-db71-0872c9069410</v>
    <v>en-US</v>
    <v>Map</v>
  </rv>
  <rv s="3">
    <v>376</v>
  </rv>
  <rv s="1">
    <fb>1.63800001144409E-2</fb>
    <v>31</v>
  </rv>
  <rv s="1">
    <fb>8739135</fb>
    <v>24</v>
  </rv>
  <rv s="31">
    <v>#VALUE!</v>
    <v>en-US</v>
    <v>bd1112ec-a711-52b0-92b0-a57a633f397e</v>
    <v>536870912</v>
    <v>1</v>
    <v>714</v>
    <v>715</v>
    <v>Cuba</v>
    <v>19</v>
    <v>20</v>
    <v>Map</v>
    <v>21</v>
    <v>716</v>
    <v>CU</v>
    <v>6496</v>
    <v>6497</v>
    <v>6498</v>
    <v>6499</v>
    <v>6500</v>
    <v>6501</v>
    <v>6502</v>
    <v>CUP</v>
    <v>Cuba, officially the Republic of Cuba, is an island country, comprising the island of Cuba, Isla de la Juventud, and 4,195 islands, islets and cays surrounding the main island. It is located where the northern Caribbean Sea, Gulf of Mexico, and ...</v>
    <v>6503</v>
    <v>6504</v>
    <v>6505</v>
    <v>6506</v>
    <v>1809</v>
    <v>6507</v>
    <v>6508</v>
    <v>6509</v>
    <v>6510</v>
    <v>293</v>
    <v>6501</v>
    <v>6515</v>
    <v>6516</v>
    <v>6517</v>
    <v>6518</v>
    <v>6519</v>
    <v>Cuba</v>
    <v>La Bayamesa</v>
    <v>6520</v>
    <v>República de Cuba</v>
    <v>6521</v>
    <v>6522</v>
    <v>6523</v>
    <v>6540</v>
    <v>3662</v>
    <v>6541</v>
    <v>Cuba</v>
    <v>6542</v>
    <v>mdp/vdpid/56</v>
  </rv>
  <rv s="0">
    <v>536870912</v>
    <v>Yemen</v>
    <v>8d8f36f1-f292-3a92-a6b9-2c3b83e3ffba</v>
    <v>en-US</v>
    <v>Map</v>
  </rv>
  <rv s="1">
    <fb>0.44597230903270996</fb>
    <v>23</v>
  </rv>
  <rv s="1">
    <fb>555000</fb>
    <v>24</v>
  </rv>
  <rv s="1">
    <fb>30.452999999999999</fb>
    <v>25</v>
  </rv>
  <rv s="1">
    <fb>967</fb>
    <v>26</v>
  </rv>
  <rv s="0">
    <v>536870912</v>
    <v>Sanaa</v>
    <v>56f46305-0da3-cf73-a8cb-9985e8dca0be</v>
    <v>en-US</v>
    <v>Map</v>
  </rv>
  <rv s="1">
    <fb>10608.630999999999</fb>
    <v>24</v>
  </rv>
  <rv s="1">
    <fb>157.58334053767501</fb>
    <v>27</v>
  </rv>
  <rv s="1">
    <fb>8.1047258362394792E-2</fb>
    <v>23</v>
  </rv>
  <rv s="1">
    <fb>219.79992243494601</fb>
    <v>24</v>
  </rv>
  <rv s="1">
    <fb>3.7919999999999998</fb>
    <v>25</v>
  </rv>
  <rv s="1">
    <fb>1.0398318086254901E-2</fb>
    <v>23</v>
  </rv>
  <rv s="1">
    <fb>98.488502741308295</fb>
    <v>28</v>
  </rv>
  <rv s="1">
    <fb>26914402223.782799</fb>
    <v>30</v>
  </rv>
  <rv s="1">
    <fb>0.93637479999999995</fb>
    <v>23</v>
  </rv>
  <rv s="1">
    <fb>0.1015192</fb>
    <v>23</v>
  </rv>
  <rv s="2">
    <v>113</v>
    <v>21</v>
    <v>718</v>
    <v>7</v>
    <v>0</v>
    <v>Image of Yemen</v>
  </rv>
  <rv s="1">
    <fb>42.9</fb>
    <v>28</v>
  </rv>
  <rv s="0">
    <v>805306368</v>
    <v>Rashad al-Alimi (Chairman)</v>
    <v>6238a5f2-b686-e00d-6128-ada8e4ef4be3</v>
    <v>en-US</v>
    <v>Generic</v>
  </rv>
  <rv s="0">
    <v>805306368</v>
    <v>n (Chairman)</v>
    <v>5a968b7b-bcd4-e4a0-1ab5-1de7b31363a1</v>
    <v>en-US</v>
    <v>Generic</v>
  </rv>
  <rv s="0">
    <v>805306368</v>
    <v>Ahmad Awad bin Mubarak (Prime minister)</v>
    <v>dbe105ce-8317-b2e8-3397-64869d1cbeb7</v>
    <v>en-US</v>
    <v>Generic</v>
  </rv>
  <rv s="0">
    <v>805306368</v>
    <v>n (Prime minister)</v>
    <v>5a968b7b-bcd4-e4a0-1ab5-1de7b31363a1</v>
    <v>en-US</v>
    <v>Generic</v>
  </rv>
  <rv s="3">
    <v>377</v>
  </rv>
  <rv s="4">
    <v>https://www.bing.com/search?q=yemen&amp;form=skydnc</v>
    <v>Learn more on Bing</v>
  </rv>
  <rv s="1">
    <fb>66.096000000000004</fb>
    <v>28</v>
  </rv>
  <rv s="1">
    <fb>164</fb>
    <v>28</v>
  </rv>
  <rv s="1">
    <fb>0.80957237960000006</fb>
    <v>23</v>
  </rv>
  <rv s="1">
    <fb>0.31040000000000001</fb>
    <v>25</v>
  </rv>
  <rv s="1">
    <fb>33696614</fb>
    <v>24</v>
  </rv>
  <rv s="1">
    <fb>0.29399999999999998</fb>
    <v>23</v>
  </rv>
  <rv s="0">
    <v>536870912</v>
    <v>Aden Governorate</v>
    <v>eb50c1a3-efd7-4783-80e8-c87bef8feab4</v>
    <v>en-US</v>
    <v>Map</v>
  </rv>
  <rv s="0">
    <v>536870912</v>
    <v>'Amran Governorate</v>
    <v>444bbf4c-044c-856e-419d-a399f325ce9b</v>
    <v>en-US</v>
    <v>Map</v>
  </rv>
  <rv s="0">
    <v>536870912</v>
    <v>Abyan Governorate</v>
    <v>807f60a7-1105-4311-925d-b51fc5bfd502</v>
    <v>en-US</v>
    <v>Map</v>
  </rv>
  <rv s="0">
    <v>536870912</v>
    <v>Dhale Governorate</v>
    <v>8f330532-4719-a00a-c381-965e99123f05</v>
    <v>en-US</v>
    <v>Map</v>
  </rv>
  <rv s="0">
    <v>536870912</v>
    <v>Al Bayda Governorate</v>
    <v>ba6cac62-32a1-cfae-3f4a-7840cd45b9c7</v>
    <v>en-US</v>
    <v>Map</v>
  </rv>
  <rv s="0">
    <v>536870912</v>
    <v>Al Hudaydah Governorate</v>
    <v>5e8ad357-8bfa-1a01-96bb-78ef87ff9428</v>
    <v>en-US</v>
    <v>Map</v>
  </rv>
  <rv s="0">
    <v>536870912</v>
    <v>Al Jawf Governorate</v>
    <v>640f28d8-6aea-c10f-ef57-32833685338e</v>
    <v>en-US</v>
    <v>Map</v>
  </rv>
  <rv s="0">
    <v>536870912</v>
    <v>Al Mahrah Governorate</v>
    <v>b3a7fb9f-2cda-45ea-b7d4-38ec75cea515</v>
    <v>en-US</v>
    <v>Map</v>
  </rv>
  <rv s="0">
    <v>536870912</v>
    <v>Al Mahwit Governorate</v>
    <v>657040b2-99af-4ad7-9fb7-6e70c2e2ce96</v>
    <v>en-US</v>
    <v>Map</v>
  </rv>
  <rv s="0">
    <v>536870912</v>
    <v>Dhamar Governorate</v>
    <v>156f4d23-ef1f-56f1-cf12-f3f0f3a28bc3</v>
    <v>en-US</v>
    <v>Map</v>
  </rv>
  <rv s="0">
    <v>536870912</v>
    <v>Hadhramaut Governorate</v>
    <v>36085ad6-c026-a02d-2fef-2cb63495f86a</v>
    <v>en-US</v>
    <v>Map</v>
  </rv>
  <rv s="0">
    <v>536870912</v>
    <v>Hajjah Governorate</v>
    <v>2f982afb-75be-f024-a89c-4f435a7f4bc2</v>
    <v>en-US</v>
    <v>Map</v>
  </rv>
  <rv s="0">
    <v>536870912</v>
    <v>Ibb Governorate</v>
    <v>9498bb6c-618a-53e1-2ce0-34e2a95676a2</v>
    <v>en-US</v>
    <v>Map</v>
  </rv>
  <rv s="0">
    <v>536870912</v>
    <v>Lahij Governorate</v>
    <v>a2a3856c-1e2e-57e3-18b9-d4ce416535c9</v>
    <v>en-US</v>
    <v>Map</v>
  </rv>
  <rv s="0">
    <v>536870912</v>
    <v>Marib Governorate</v>
    <v>a74db4fb-7b9e-9cfb-c363-ff67438aa533</v>
    <v>en-US</v>
    <v>Map</v>
  </rv>
  <rv s="0">
    <v>536870912</v>
    <v>Raymah Governorate</v>
    <v>f40c5b8c-4e9e-49c3-9166-fbcd66fb22b5</v>
    <v>en-US</v>
    <v>Map</v>
  </rv>
  <rv s="0">
    <v>536870912</v>
    <v>Saada Governorate</v>
    <v>f16542f3-5ea0-8735-1916-12c210ee9229</v>
    <v>en-US</v>
    <v>Map</v>
  </rv>
  <rv s="0">
    <v>536870912</v>
    <v>Shabwah Governorate</v>
    <v>7b57d3b2-5008-605a-324d-86ad1fcd5137</v>
    <v>en-US</v>
    <v>Map</v>
  </rv>
  <rv s="0">
    <v>536870912</v>
    <v>Taiz Governorate</v>
    <v>84db9bc1-b7e9-bfe3-ec7c-db9a3ba92b32</v>
    <v>en-US</v>
    <v>Map</v>
  </rv>
  <rv s="0">
    <v>536870912</v>
    <v>Socotra Governorate</v>
    <v>ab37d4a6-bf21-4cce-b242-4de744e30409</v>
    <v>en-US</v>
    <v>Map</v>
  </rv>
  <rv s="3">
    <v>378</v>
  </rv>
  <rv s="1">
    <fb>0.26600000000000001</fb>
    <v>23</v>
  </rv>
  <rv s="1">
    <fb>0.12909999847412101</fb>
    <v>31</v>
  </rv>
  <rv s="1">
    <fb>10869523</fb>
    <v>24</v>
  </rv>
  <rv s="32">
    <v>#VALUE!</v>
    <v>en-US</v>
    <v>8d8f36f1-f292-3a92-a6b9-2c3b83e3ffba</v>
    <v>536870912</v>
    <v>1</v>
    <v>721</v>
    <v>722</v>
    <v>Yemen</v>
    <v>19</v>
    <v>20</v>
    <v>Map</v>
    <v>21</v>
    <v>723</v>
    <v>YE</v>
    <v>6545</v>
    <v>6546</v>
    <v>3229</v>
    <v>6547</v>
    <v>6548</v>
    <v>6549</v>
    <v>6550</v>
    <v>6551</v>
    <v>6552</v>
    <v>YER</v>
    <v>Yemen, officially the Republic of Yemen, is a country in West Asia. Located in southern Arabia, it borders Saudi Arabia to the north, Oman to the northeast, the Red Sea to the west, the Gulf of Aden to the south, and the southeasten part of the ...</v>
    <v>6553</v>
    <v>6554</v>
    <v>6555</v>
    <v>6556</v>
    <v>1388</v>
    <v>6557</v>
    <v>6558</v>
    <v>6559</v>
    <v>6560</v>
    <v>6561</v>
    <v>6549</v>
    <v>6566</v>
    <v>6567</v>
    <v>6568</v>
    <v>6569</v>
    <v>Yemen</v>
    <v>National anthem of Yemen</v>
    <v>642</v>
    <v>الجمهورية اليمنية</v>
    <v>6570</v>
    <v>6571</v>
    <v>6572</v>
    <v>3642</v>
    <v>6573</v>
    <v>6125</v>
    <v>380</v>
    <v>942</v>
    <v>5914</v>
    <v>1006</v>
    <v>2625</v>
    <v>6594</v>
    <v>1940</v>
    <v>6595</v>
    <v>6596</v>
    <v>Yemen</v>
    <v>6597</v>
    <v>mdp/vdpid/261</v>
  </rv>
  <rv s="0">
    <v>536870912</v>
    <v>Angola</v>
    <v>c44de41a-6be7-26a0-e667-1b91b20b039f</v>
    <v>en-US</v>
    <v>Map</v>
  </rv>
  <rv s="1">
    <fb>0.47477340178070099</fb>
    <v>23</v>
  </rv>
  <rv s="1">
    <fb>1246700</fb>
    <v>24</v>
  </rv>
  <rv s="1">
    <fb>117000</fb>
    <v>24</v>
  </rv>
  <rv s="1">
    <fb>40.728999999999999</fb>
    <v>25</v>
  </rv>
  <rv s="1">
    <fb>244</fb>
    <v>26</v>
  </rv>
  <rv s="0">
    <v>536870912</v>
    <v>Luanda</v>
    <v>8a776407-8935-f0e9-c346-94fa1f94d32b</v>
    <v>en-US</v>
    <v>Map</v>
  </rv>
  <rv s="1">
    <fb>34693.487000000001</fb>
    <v>24</v>
  </rv>
  <rv s="1">
    <fb>261.72720165799001</fb>
    <v>27</v>
  </rv>
  <rv s="1">
    <fb>0.17145319942787199</fb>
    <v>23</v>
  </rv>
  <rv s="1">
    <fb>312.228824978484</fb>
    <v>24</v>
  </rv>
  <rv s="1">
    <fb>5.5190000000000001</fb>
    <v>25</v>
  </rv>
  <rv s="1">
    <fb>0.46307210410483696</fb>
    <v>23</v>
  </rv>
  <rv s="1">
    <fb>48.305593009732902</fb>
    <v>28</v>
  </rv>
  <rv s="1">
    <fb>94635415869.985107</fb>
    <v>30</v>
  </rv>
  <rv s="1">
    <fb>1.1347795999999999</fb>
    <v>23</v>
  </rv>
  <rv s="1">
    <fb>9.336259999999999E-2</fb>
    <v>23</v>
  </rv>
  <rv s="2">
    <v>114</v>
    <v>21</v>
    <v>725</v>
    <v>7</v>
    <v>0</v>
    <v>Image of Angola</v>
  </rv>
  <rv s="1">
    <fb>51.6</fb>
    <v>28</v>
  </rv>
  <rv s="0">
    <v>805306368</v>
    <v>João Lourenço (President)</v>
    <v>ed80ec01-2935-4c79-9f19-8a6e4629a905</v>
    <v>en-US</v>
    <v>Generic</v>
  </rv>
  <rv s="0">
    <v>805306368</v>
    <v>Esperança da Costa (Vice president)</v>
    <v>d556a1a1-4870-2baa-2bdb-e5cde6c6c7cf</v>
    <v>en-US</v>
    <v>Generic</v>
  </rv>
  <rv s="3">
    <v>379</v>
  </rv>
  <rv s="4">
    <v>https://www.bing.com/search?q=angola&amp;form=skydnc</v>
    <v>Learn more on Bing</v>
  </rv>
  <rv s="1">
    <fb>60.781999999999996</fb>
    <v>28</v>
  </rv>
  <rv s="1">
    <fb>241</fb>
    <v>28</v>
  </rv>
  <rv s="3">
    <v>380</v>
  </rv>
  <rv s="1">
    <fb>0.33387796799999997</fb>
    <v>23</v>
  </rv>
  <rv s="1">
    <fb>0.21460000000000001</fb>
    <v>25</v>
  </rv>
  <rv s="1">
    <fb>35588987</fb>
    <v>24</v>
  </rv>
  <rv s="1">
    <fb>0.55600000000000005</fb>
    <v>23</v>
  </rv>
  <rv s="1">
    <fb>1.3000000000000001E-2</fb>
    <v>23</v>
  </rv>
  <rv s="1">
    <fb>0.77492996215820298</fb>
    <v>23</v>
  </rv>
  <rv s="0">
    <v>536870912</v>
    <v>Bengo Province</v>
    <v>327e9606-e870-8641-b1fc-3603da70608f</v>
    <v>en-US</v>
    <v>Map</v>
  </rv>
  <rv s="0">
    <v>536870912</v>
    <v>Benguela Province</v>
    <v>1d609f56-97f4-4bd4-3c63-12f32c8e2c99</v>
    <v>en-US</v>
    <v>Map</v>
  </rv>
  <rv s="0">
    <v>536870912</v>
    <v>Bié Province</v>
    <v>1ae476bf-5de5-fbcb-eb8c-d9c924ab73b2</v>
    <v>en-US</v>
    <v>Map</v>
  </rv>
  <rv s="0">
    <v>536870912</v>
    <v>Cabinda Province</v>
    <v>7672281f-a928-c930-b47c-81f5b7876acf</v>
    <v>en-US</v>
    <v>Map</v>
  </rv>
  <rv s="0">
    <v>536870912</v>
    <v>Cuando Cubango Province</v>
    <v>d9441e4b-03d2-6adb-f1c1-8dbfb4d68ac4</v>
    <v>en-US</v>
    <v>Map</v>
  </rv>
  <rv s="0">
    <v>536870912</v>
    <v>Cuanza Norte Province</v>
    <v>b8bbd69b-0659-b2bf-d552-01eba5ae5792</v>
    <v>en-US</v>
    <v>Map</v>
  </rv>
  <rv s="0">
    <v>536870912</v>
    <v>Cuanza Sul Province</v>
    <v>8a98e101-ea44-19fe-1981-331be311010a</v>
    <v>en-US</v>
    <v>Map</v>
  </rv>
  <rv s="0">
    <v>536870912</v>
    <v>Cunene Province</v>
    <v>e0b594d2-cc63-d93d-07f2-cf72875cdd28</v>
    <v>en-US</v>
    <v>Map</v>
  </rv>
  <rv s="0">
    <v>536870912</v>
    <v>Huambo Province</v>
    <v>04981c62-f1c7-4dd8-ddf0-315359e7ce19</v>
    <v>en-US</v>
    <v>Map</v>
  </rv>
  <rv s="0">
    <v>536870912</v>
    <v>Huíla Province</v>
    <v>abf6abfc-f076-1235-dc02-972c822a69c8</v>
    <v>en-US</v>
    <v>Map</v>
  </rv>
  <rv s="0">
    <v>536870912</v>
    <v>Luanda Province</v>
    <v>3fc5bc35-c317-3bea-49c0-8dd6d20e2533</v>
    <v>en-US</v>
    <v>Map</v>
  </rv>
  <rv s="0">
    <v>536870912</v>
    <v>Lunda Norte Province</v>
    <v>2b0900d5-fff2-cf13-a8f4-d20c45f69dde</v>
    <v>en-US</v>
    <v>Map</v>
  </rv>
  <rv s="0">
    <v>536870912</v>
    <v>Lunda Sul Province</v>
    <v>41523132-0a9a-7b5a-cd2f-4f0b9710d443</v>
    <v>en-US</v>
    <v>Map</v>
  </rv>
  <rv s="0">
    <v>536870912</v>
    <v>Malanje Province</v>
    <v>3099b36f-1396-31fe-b591-dd982d3e0128</v>
    <v>en-US</v>
    <v>Map</v>
  </rv>
  <rv s="0">
    <v>536870912</v>
    <v>Namibe Province</v>
    <v>a646f8c8-b948-11ea-ba49-12591ba9542c</v>
    <v>en-US</v>
    <v>Map</v>
  </rv>
  <rv s="0">
    <v>536870912</v>
    <v>Moxico Province</v>
    <v>f682e4b6-b04b-667e-8c02-59063a376b5a</v>
    <v>en-US</v>
    <v>Map</v>
  </rv>
  <rv s="0">
    <v>536870912</v>
    <v>Uíge Province</v>
    <v>6a34ff6c-96f1-ccb1-d2c7-5cf62f9924de</v>
    <v>en-US</v>
    <v>Map</v>
  </rv>
  <rv s="0">
    <v>536870912</v>
    <v>Zaire Province</v>
    <v>3a002640-0183-b075-1951-2692cabc6b71</v>
    <v>en-US</v>
    <v>Map</v>
  </rv>
  <rv s="3">
    <v>381</v>
  </rv>
  <rv s="1">
    <fb>9.2237774537182501E-2</fb>
    <v>23</v>
  </rv>
  <rv s="3">
    <v>382</v>
  </rv>
  <rv s="1">
    <fb>6.8860001564025899E-2</fb>
    <v>31</v>
  </rv>
  <rv s="1">
    <fb>21061025</fb>
    <v>24</v>
  </rv>
  <rv s="10">
    <v>#VALUE!</v>
    <v>en-US</v>
    <v>c44de41a-6be7-26a0-e667-1b91b20b039f</v>
    <v>536870912</v>
    <v>1</v>
    <v>728</v>
    <v>182</v>
    <v>Angola</v>
    <v>19</v>
    <v>20</v>
    <v>Map</v>
    <v>21</v>
    <v>729</v>
    <v>AO</v>
    <v>6600</v>
    <v>6601</v>
    <v>6602</v>
    <v>6603</v>
    <v>6604</v>
    <v>6605</v>
    <v>6606</v>
    <v>6607</v>
    <v>6608</v>
    <v>AOA</v>
    <v>Angola, officially the Republic of Angola, is a country on the west-central coast of Southern Africa. It is the second-largest Portuguese-speaking country in both total area and population and is the seventh-largest country in Africa. It is ...</v>
    <v>6609</v>
    <v>6610</v>
    <v>6611</v>
    <v>6612</v>
    <v>2250</v>
    <v>6613</v>
    <v>6614</v>
    <v>6615</v>
    <v>6616</v>
    <v>6617</v>
    <v>6605</v>
    <v>6620</v>
    <v>6621</v>
    <v>6622</v>
    <v>6623</v>
    <v>980</v>
    <v>Angola</v>
    <v>Angola Avante</v>
    <v>6624</v>
    <v>República de Angola</v>
    <v>6625</v>
    <v>6626</v>
    <v>6627</v>
    <v>1735</v>
    <v>188</v>
    <v>6628</v>
    <v>6629</v>
    <v>72</v>
    <v>314</v>
    <v>1603</v>
    <v>6630</v>
    <v>6649</v>
    <v>6650</v>
    <v>6651</v>
    <v>611</v>
    <v>6652</v>
    <v>Angola</v>
    <v>6653</v>
    <v>mdp/vdpid/9</v>
  </rv>
  <rv s="0">
    <v>536870912</v>
    <v>Cameroon</v>
    <v>8c7709c5-96e8-cb85-73ee-07b20a405a80</v>
    <v>en-US</v>
    <v>Map</v>
  </rv>
  <rv s="1">
    <fb>0.20625753633305799</fb>
    <v>23</v>
  </rv>
  <rv s="1">
    <fb>475442</fb>
    <v>24</v>
  </rv>
  <rv s="1">
    <fb>24000</fb>
    <v>24</v>
  </rv>
  <rv s="1">
    <fb>35.386000000000003</fb>
    <v>25</v>
  </rv>
  <rv s="1">
    <fb>237</fb>
    <v>26</v>
  </rv>
  <rv s="0">
    <v>536870912</v>
    <v>Yaoundé</v>
    <v>766b163a-0801-f2f1-c7e1-b1f176e69d79</v>
    <v>en-US</v>
    <v>Map</v>
  </rv>
  <rv s="1">
    <fb>8291.0869999999995</fb>
    <v>24</v>
  </rv>
  <rv s="1">
    <fb>118.64858829001101</fb>
    <v>27</v>
  </rv>
  <rv s="1">
    <fb>2.45280214062733E-2</fb>
    <v>23</v>
  </rv>
  <rv s="1">
    <fb>275.19791368061601</fb>
    <v>24</v>
  </rv>
  <rv s="1">
    <fb>4.5720000000000001</fb>
    <v>25</v>
  </rv>
  <rv s="1">
    <fb>0.39339129698969799</fb>
    <v>23</v>
  </rv>
  <rv s="1">
    <fb>38.3178571912403</fb>
    <v>28</v>
  </rv>
  <rv s="1">
    <fb>38760467033.389</fb>
    <v>30</v>
  </rv>
  <rv s="1">
    <fb>1.0340212</fb>
    <v>23</v>
  </rv>
  <rv s="1">
    <fb>0.12760249999999998</fb>
    <v>23</v>
  </rv>
  <rv s="2">
    <v>115</v>
    <v>21</v>
    <v>731</v>
    <v>7</v>
    <v>0</v>
    <v>Image of Cameroon</v>
  </rv>
  <rv s="1">
    <fb>50.6</fb>
    <v>28</v>
  </rv>
  <rv s="0">
    <v>536870912</v>
    <v>Douala</v>
    <v>4b02786c-b458-b1b8-6627-9e69c000333d</v>
    <v>en-US</v>
    <v>Map</v>
  </rv>
  <rv s="0">
    <v>805306368</v>
    <v>Paul Biya (President)</v>
    <v>90655664-7810-a5db-72d4-8802c712cff5</v>
    <v>en-US</v>
    <v>Generic</v>
  </rv>
  <rv s="0">
    <v>805306368</v>
    <v>Joseph Ngute (Prime minister)</v>
    <v>545a180c-3827-5581-6ff9-77bb3944de01</v>
    <v>en-US</v>
    <v>Generic</v>
  </rv>
  <rv s="3">
    <v>383</v>
  </rv>
  <rv s="4">
    <v>https://www.bing.com/search?q=cameroon+africa&amp;form=skydnc</v>
    <v>Learn more on Bing</v>
  </rv>
  <rv s="1">
    <fb>58.920999999999999</fb>
    <v>28</v>
  </rv>
  <rv s="1">
    <fb>529</fb>
    <v>28</v>
  </rv>
  <rv s="3">
    <v>384</v>
  </rv>
  <rv s="1">
    <fb>0.69744124340000002</fb>
    <v>23</v>
  </rv>
  <rv s="1">
    <fb>8.8099999999999998E-2</fb>
    <v>25</v>
  </rv>
  <rv s="1">
    <fb>27914536</fb>
    <v>24</v>
  </rv>
  <rv s="1">
    <fb>0.35</fb>
    <v>23</v>
  </rv>
  <rv s="1">
    <fb>0.76072998046874996</fb>
    <v>23</v>
  </rv>
  <rv s="0">
    <v>536870912</v>
    <v>Adamawa Region</v>
    <v>ea364202-9cbb-0bd1-f425-3dfbd4b853be</v>
    <v>en-US</v>
    <v>Map</v>
  </rv>
  <rv s="0">
    <v>536870912</v>
    <v>Centre Region</v>
    <v>b8f30351-a99d-e04a-5eba-3ba1a8f67116</v>
    <v>en-US</v>
    <v>Map</v>
  </rv>
  <rv s="0">
    <v>536870912</v>
    <v>East Region</v>
    <v>75236def-8934-9120-e28c-13c0e7ef0f96</v>
    <v>en-US</v>
    <v>Map</v>
  </rv>
  <rv s="0">
    <v>536870912</v>
    <v>Far North Region</v>
    <v>4200cd79-d585-ac9f-bef8-e3a9db1d9e8d</v>
    <v>en-US</v>
    <v>Map</v>
  </rv>
  <rv s="0">
    <v>536870912</v>
    <v>Littoral Region</v>
    <v>46cf6575-2793-7c53-4df1-029690a6c3c2</v>
    <v>en-US</v>
    <v>Map</v>
  </rv>
  <rv s="0">
    <v>536870912</v>
    <v>North Region</v>
    <v>ff5986da-25f1-a034-f5e2-861db60caa3d</v>
    <v>en-US</v>
    <v>Map</v>
  </rv>
  <rv s="0">
    <v>536870912</v>
    <v>Northwest Region</v>
    <v>cffa6127-d862-9e4d-9c09-aae670da8103</v>
    <v>en-US</v>
    <v>Map</v>
  </rv>
  <rv s="0">
    <v>536870912</v>
    <v>South Region</v>
    <v>d4472d38-434b-3101-0f55-fe963d1b4f77</v>
    <v>en-US</v>
    <v>Map</v>
  </rv>
  <rv s="0">
    <v>536870912</v>
    <v>Southwest Region</v>
    <v>f751fac2-a399-3ce8-bb99-d8b873227bfe</v>
    <v>en-US</v>
    <v>Map</v>
  </rv>
  <rv s="0">
    <v>536870912</v>
    <v>West Region</v>
    <v>de1eb76f-3ea1-e0b5-c89c-6e2c4bdd12c9</v>
    <v>en-US</v>
    <v>Map</v>
  </rv>
  <rv s="3">
    <v>385</v>
  </rv>
  <rv s="1">
    <fb>0.12755300580402498</fb>
    <v>23</v>
  </rv>
  <rv s="1">
    <fb>0.57700000000000007</fb>
    <v>23</v>
  </rv>
  <rv s="1">
    <fb>3.3800001144409203E-2</fb>
    <v>31</v>
  </rv>
  <rv s="1">
    <fb>14741256</fb>
    <v>24</v>
  </rv>
  <rv s="10">
    <v>#VALUE!</v>
    <v>en-US</v>
    <v>8c7709c5-96e8-cb85-73ee-07b20a405a80</v>
    <v>536870912</v>
    <v>1</v>
    <v>734</v>
    <v>182</v>
    <v>Cameroon</v>
    <v>19</v>
    <v>20</v>
    <v>Map</v>
    <v>21</v>
    <v>735</v>
    <v>CM</v>
    <v>6656</v>
    <v>6657</v>
    <v>6658</v>
    <v>6659</v>
    <v>6660</v>
    <v>6661</v>
    <v>6662</v>
    <v>6663</v>
    <v>6664</v>
    <v>XAF</v>
    <v>Cameroon, officially the Republic of Cameroon, is a country in Central Africa. It shares boundaries with Nigeria to the west and north, Chad to the northeast, the Central African Republic to the east, and Equatorial Guinea, Gabon, and the ...</v>
    <v>6665</v>
    <v>6666</v>
    <v>6667</v>
    <v>6668</v>
    <v>3720</v>
    <v>6669</v>
    <v>6670</v>
    <v>6671</v>
    <v>6672</v>
    <v>6673</v>
    <v>6674</v>
    <v>6677</v>
    <v>6678</v>
    <v>6679</v>
    <v>6680</v>
    <v>3298</v>
    <v>Cameroon</v>
    <v>O Cameroon, Cradle of Our Forefathers</v>
    <v>6681</v>
    <v>Cameroun</v>
    <v>6682</v>
    <v>6683</v>
    <v>6684</v>
    <v>1350</v>
    <v>6685</v>
    <v>4267</v>
    <v>1003</v>
    <v>5810</v>
    <v>2627</v>
    <v>139</v>
    <v>6686</v>
    <v>6697</v>
    <v>6698</v>
    <v>4554</v>
    <v>6699</v>
    <v>6700</v>
    <v>Cameroon</v>
    <v>6701</v>
    <v>mdp/vdpid/49</v>
  </rv>
  <rv s="0">
    <v>536870912</v>
    <v>Haiti</v>
    <v>47bf785f-7dcc-ee2e-0dee-ca3b949b1845</v>
    <v>en-US</v>
    <v>Map</v>
  </rv>
  <rv s="1">
    <fb>0.66763425253991304</fb>
    <v>23</v>
  </rv>
  <rv s="1">
    <fb>27750</fb>
    <v>24</v>
  </rv>
  <rv s="1">
    <fb>24.349</fb>
    <v>25</v>
  </rv>
  <rv s="1">
    <fb>509</fb>
    <v>26</v>
  </rv>
  <rv s="0">
    <v>536870912</v>
    <v>Port-au-Prince</v>
    <v>4b781579-db0f-2658-a031-a07878e36f2a</v>
    <v>en-US</v>
    <v>Map</v>
  </rv>
  <rv s="1">
    <fb>2977.6039999999998</fb>
    <v>24</v>
  </rv>
  <rv s="1">
    <fb>179.291095505561</fb>
    <v>27</v>
  </rv>
  <rv s="1">
    <fb>0.124814111170435</fb>
    <v>23</v>
  </rv>
  <rv s="1">
    <fb>39.055805057688801</fb>
    <v>24</v>
  </rv>
  <rv s="1">
    <fb>2.9350000000000001</fb>
    <v>25</v>
  </rv>
  <rv s="1">
    <fb>3.4905659270044298E-2</fb>
    <v>23</v>
  </rv>
  <rv s="1">
    <fb>22.0158940416487</fb>
    <v>28</v>
  </rv>
  <rv s="1">
    <fb>8498981820.87012</fb>
    <v>30</v>
  </rv>
  <rv s="1">
    <fb>1.1357151000000001</fb>
    <v>23</v>
  </rv>
  <rv s="1">
    <fb>1.0534300000000002E-2</fb>
    <v>23</v>
  </rv>
  <rv s="2">
    <v>116</v>
    <v>21</v>
    <v>737</v>
    <v>7</v>
    <v>0</v>
    <v>Image of Haiti</v>
  </rv>
  <rv s="1">
    <fb>49.5</fb>
    <v>28</v>
  </rv>
  <rv s="0">
    <v>805306368</v>
    <v>Alix Didier Fils-Aimé (Prime minister)</v>
    <v>e056086f-fdb9-299d-0e6c-69f62cf4a661</v>
    <v>en-US</v>
    <v>Generic</v>
  </rv>
  <rv s="3">
    <v>386</v>
  </rv>
  <rv s="4">
    <v>https://www.bing.com/search?q=haiti&amp;form=skydnc</v>
    <v>Learn more on Bing</v>
  </rv>
  <rv s="1">
    <fb>63.66</fb>
    <v>28</v>
  </rv>
  <rv s="1">
    <fb>480</fb>
    <v>28</v>
  </rv>
  <rv s="1">
    <fb>0.25</fb>
    <v>29</v>
  </rv>
  <rv s="3">
    <v>387</v>
  </rv>
  <rv s="1">
    <fb>0.36272460369999998</fb>
    <v>23</v>
  </rv>
  <rv s="1">
    <fb>0.23430000000000001</fb>
    <v>25</v>
  </rv>
  <rv s="1">
    <fb>11584996</fb>
    <v>24</v>
  </rv>
  <rv s="1">
    <fb>0.312</fb>
    <v>23</v>
  </rv>
  <rv s="1">
    <fb>0.67183998107910203</fb>
    <v>23</v>
  </rv>
  <rv s="0">
    <v>536870912</v>
    <v>Artibonite</v>
    <v>b0ab565f-30b3-44e3-aa9c-5269f1a4cb3e</v>
    <v>en-US</v>
    <v>Map</v>
  </rv>
  <rv s="0">
    <v>536870912</v>
    <v>Centre</v>
    <v>8aeb0f89-7bc5-0cfa-ada9-52a301afac3e</v>
    <v>en-US</v>
    <v>Map</v>
  </rv>
  <rv s="0">
    <v>536870912</v>
    <v>Grand'Anse</v>
    <v>35acff3e-ed0d-c876-abe3-74bf0007d13a</v>
    <v>en-US</v>
    <v>Map</v>
  </rv>
  <rv s="0">
    <v>536870912</v>
    <v>Nippes</v>
    <v>741d6e84-7892-134f-a9ec-3be6a7d592b0</v>
    <v>en-US</v>
    <v>Map</v>
  </rv>
  <rv s="0">
    <v>536870912</v>
    <v>Nord</v>
    <v>340e6a72-a122-33e3-cdc5-cb4cda82ce11</v>
    <v>en-US</v>
    <v>Map</v>
  </rv>
  <rv s="0">
    <v>536870912</v>
    <v>Nord-Est</v>
    <v>35e46ad6-b977-3dfa-4160-778d80c108aa</v>
    <v>en-US</v>
    <v>Map</v>
  </rv>
  <rv s="0">
    <v>536870912</v>
    <v>Nord-Ouest</v>
    <v>0a705a98-d338-5363-2bf9-8b37776ad26c</v>
    <v>en-US</v>
    <v>Map</v>
  </rv>
  <rv s="0">
    <v>536870912</v>
    <v>Ouest</v>
    <v>c4250950-865b-209a-127b-d68800a778a8</v>
    <v>en-US</v>
    <v>Map</v>
  </rv>
  <rv s="0">
    <v>536870912</v>
    <v>Sud-Est</v>
    <v>2e30aee8-ff11-ac44-b8f2-95c77b15952f</v>
    <v>en-US</v>
    <v>Map</v>
  </rv>
  <rv s="0">
    <v>536870912</v>
    <v>Sud</v>
    <v>5d417cae-e968-2b61-858a-cf87b57bb814</v>
    <v>en-US</v>
    <v>Map</v>
  </rv>
  <rv s="3">
    <v>388</v>
  </rv>
  <rv s="1">
    <fb>0.137810001373291</fb>
    <v>31</v>
  </rv>
  <rv s="1">
    <fb>6328948</fb>
    <v>24</v>
  </rv>
  <rv s="33">
    <v>#VALUE!</v>
    <v>en-US</v>
    <v>47bf785f-7dcc-ee2e-0dee-ca3b949b1845</v>
    <v>536870912</v>
    <v>1</v>
    <v>740</v>
    <v>741</v>
    <v>Haiti</v>
    <v>19</v>
    <v>20</v>
    <v>Map</v>
    <v>21</v>
    <v>742</v>
    <v>HT</v>
    <v>6704</v>
    <v>6705</v>
    <v>1527</v>
    <v>6706</v>
    <v>6707</v>
    <v>6708</v>
    <v>6709</v>
    <v>6710</v>
    <v>6711</v>
    <v>HTG</v>
    <v>Haiti, officially the Republic of Haiti, is a country on the island of Hispaniola in the Caribbean Sea, east of Cuba and Jamaica, and south of The Bahamas. It occupies the western three-eighths of the island, which it shares with the Dominican ...</v>
    <v>6712</v>
    <v>6713</v>
    <v>6714</v>
    <v>6715</v>
    <v>460</v>
    <v>6716</v>
    <v>6717</v>
    <v>6718</v>
    <v>6719</v>
    <v>6720</v>
    <v>6708</v>
    <v>6722</v>
    <v>6723</v>
    <v>6724</v>
    <v>6725</v>
    <v>6726</v>
    <v>Haiti</v>
    <v>La Dessalinienne</v>
    <v>6727</v>
    <v>Haïti</v>
    <v>6728</v>
    <v>6729</v>
    <v>6730</v>
    <v>134</v>
    <v>6731</v>
    <v>5777</v>
    <v>855</v>
    <v>5049</v>
    <v>1005</v>
    <v>4590</v>
    <v>6732</v>
    <v>6743</v>
    <v>3662</v>
    <v>6428</v>
    <v>6744</v>
    <v>Haiti</v>
    <v>6745</v>
    <v>mdp/vdpid/103</v>
  </rv>
  <rv s="0">
    <v>536870912</v>
    <v>Somalia</v>
    <v>14f0659c-f28d-2a2c-7272-22ac7398b0ed</v>
    <v>en-US</v>
    <v>Map</v>
  </rv>
  <rv s="1">
    <fb>0.70336659546657299</fb>
    <v>23</v>
  </rv>
  <rv s="1">
    <fb>637657</fb>
    <v>24</v>
  </rv>
  <rv s="1">
    <fb>20000</fb>
    <v>24</v>
  </rv>
  <rv s="1">
    <fb>41.753</fb>
    <v>25</v>
  </rv>
  <rv s="1">
    <fb>252</fb>
    <v>26</v>
  </rv>
  <rv s="0">
    <v>536870912</v>
    <v>Mogadishu</v>
    <v>6b153fea-d687-ac84-f937-d59d0a5bdaf6</v>
    <v>en-US</v>
    <v>Map</v>
  </rv>
  <rv s="1">
    <fb>645.39200000000005</fb>
    <v>24</v>
  </rv>
  <rv s="1">
    <fb>6.0720000000000001</fb>
    <v>25</v>
  </rv>
  <rv s="1">
    <fb>0.10020403920222699</fb>
    <v>23</v>
  </rv>
  <rv s="1">
    <fb>4720727278.1883297</fb>
    <v>30</v>
  </rv>
  <rv s="1">
    <fb>0.23363539999999999</fb>
    <v>23</v>
  </rv>
  <rv s="1">
    <fb>2.46041E-2</fb>
    <v>23</v>
  </rv>
  <rv s="2">
    <v>117</v>
    <v>21</v>
    <v>744</v>
    <v>7</v>
    <v>0</v>
    <v>Image of Somalia</v>
  </rv>
  <rv s="1">
    <fb>76.599999999999994</fb>
    <v>28</v>
  </rv>
  <rv s="0">
    <v>805306368</v>
    <v>Hassan Sheikh Mohamud (President)</v>
    <v>d1819e08-8cad-4518-ac6e-f3ef48938ebd</v>
    <v>en-US</v>
    <v>Generic</v>
  </rv>
  <rv s="0">
    <v>805306368</v>
    <v>Hamza Abdi Barre (Prime minister)</v>
    <v>ca870171-69e7-4e60-80e2-a0812c621b0a</v>
    <v>en-US</v>
    <v>Generic</v>
  </rv>
  <rv s="3">
    <v>389</v>
  </rv>
  <rv s="4">
    <v>https://www.bing.com/search?q=somalia&amp;form=skydnc</v>
    <v>Learn more on Bing</v>
  </rv>
  <rv s="1">
    <fb>57.067999999999998</fb>
    <v>28</v>
  </rv>
  <rv s="3">
    <v>390</v>
  </rv>
  <rv s="1">
    <fb>2.29E-2</fb>
    <v>25</v>
  </rv>
  <rv s="1">
    <fb>17597511</fb>
    <v>24</v>
  </rv>
  <rv s="1">
    <fb>0.47397998809814501</fb>
    <v>23</v>
  </rv>
  <rv s="0">
    <v>536870912</v>
    <v>Awdal</v>
    <v>dc88f9a6-2153-a64c-06a2-87f616cf8e06</v>
    <v>en-US</v>
    <v>Map</v>
  </rv>
  <rv s="0">
    <v>536870912</v>
    <v>Bakool</v>
    <v>dadbaa78-4326-e3cb-8889-109ae596a2a3</v>
    <v>en-US</v>
    <v>Map</v>
  </rv>
  <rv s="0">
    <v>536870912</v>
    <v>Banaadir</v>
    <v>47a94b95-50da-e3cb-c6c9-dd8cba83fba4</v>
    <v>en-US</v>
    <v>Map</v>
  </rv>
  <rv s="0">
    <v>536870912</v>
    <v>Bari, Somalia</v>
    <v>26e6ebcf-d0b4-0e6a-c727-158f90261893</v>
    <v>en-US</v>
    <v>Map</v>
  </rv>
  <rv s="0">
    <v>536870912</v>
    <v>Bay, Somalia</v>
    <v>5720b10c-535c-ff5b-3f90-78350a201b15</v>
    <v>en-US</v>
    <v>Map</v>
  </rv>
  <rv s="0">
    <v>536870912</v>
    <v>Galguduud</v>
    <v>0cbca1a2-c990-a55a-9a31-acb985524f41</v>
    <v>en-US</v>
    <v>Map</v>
  </rv>
  <rv s="0">
    <v>536870912</v>
    <v>Gedo</v>
    <v>935ff2fb-6bd8-18e7-3544-4e4a67e78e85</v>
    <v>en-US</v>
    <v>Map</v>
  </rv>
  <rv s="0">
    <v>536870912</v>
    <v>Hiran, Somalia</v>
    <v>585d50a6-f0b8-2668-7102-7c0d361e87fd</v>
    <v>en-US</v>
    <v>Map</v>
  </rv>
  <rv s="0">
    <v>536870912</v>
    <v>Middle Juba</v>
    <v>b27d7a5a-c58f-fde4-79ad-b72da787b9c1</v>
    <v>en-US</v>
    <v>Map</v>
  </rv>
  <rv s="0">
    <v>536870912</v>
    <v>Lower Juba</v>
    <v>1c3a23f3-dc33-9f09-ce2f-838195564920</v>
    <v>en-US</v>
    <v>Map</v>
  </rv>
  <rv s="0">
    <v>536870912</v>
    <v>Mudug</v>
    <v>3197077f-31df-5f39-98ac-d91829097e30</v>
    <v>en-US</v>
    <v>Map</v>
  </rv>
  <rv s="0">
    <v>536870912</v>
    <v>Middle Shabelle</v>
    <v>81542177-8bd5-073d-612d-0f67ff1e44f2</v>
    <v>en-US</v>
    <v>Map</v>
  </rv>
  <rv s="0">
    <v>536870912</v>
    <v>Lower Shabelle</v>
    <v>ff07773d-4ae7-d991-aeae-d84e23217903</v>
    <v>en-US</v>
    <v>Map</v>
  </rv>
  <rv s="3">
    <v>391</v>
  </rv>
  <rv s="1">
    <fb>1.2287243373719898E-6</fb>
    <v>23</v>
  </rv>
  <rv s="3">
    <v>392</v>
  </rv>
  <rv s="1">
    <fb>0.11350999832153301</fb>
    <v>31</v>
  </rv>
  <rv s="1">
    <fb>7034861</fb>
    <v>24</v>
  </rv>
  <rv s="34">
    <v>#VALUE!</v>
    <v>en-US</v>
    <v>14f0659c-f28d-2a2c-7272-22ac7398b0ed</v>
    <v>536870912</v>
    <v>1</v>
    <v>747</v>
    <v>748</v>
    <v>Somalia</v>
    <v>19</v>
    <v>20</v>
    <v>Map</v>
    <v>21</v>
    <v>749</v>
    <v>SO</v>
    <v>6748</v>
    <v>6749</v>
    <v>6750</v>
    <v>6751</v>
    <v>6752</v>
    <v>6753</v>
    <v>6754</v>
    <v>SOS</v>
    <v>Somalia, officially the Federal Republic of Somalia, is the easternmost country in continental Africa. The country is located in the Horn of Africa and is bordered by Ethiopia to the west, Djibouti to the northwest, Kenya to the southwest, the ...</v>
    <v>6755</v>
    <v>6756</v>
    <v>4977</v>
    <v>6757</v>
    <v>6758</v>
    <v>6759</v>
    <v>6760</v>
    <v>6761</v>
    <v>6753</v>
    <v>6764</v>
    <v>6765</v>
    <v>6766</v>
    <v>4988</v>
    <v>Somalia</v>
    <v>Qolobaa Calankeed</v>
    <v>6767</v>
    <v>Federal Republic of Somalia</v>
    <v>6768</v>
    <v>6769</v>
    <v>6770</v>
    <v>6784</v>
    <v>6785</v>
    <v>6786</v>
    <v>6787</v>
    <v>Somalia</v>
    <v>6788</v>
    <v>mdp/vdpid/216</v>
  </rv>
  <rv s="0">
    <v>536870912</v>
    <v>Afghanistan</v>
    <v>c650f0dc-d7a9-6c0b-6125-b52ae4cd36b5</v>
    <v>en-US</v>
    <v>Map</v>
  </rv>
  <rv s="1">
    <fb>0.58067579572955896</fb>
    <v>23</v>
  </rv>
  <rv s="1">
    <fb>652230</fb>
    <v>24</v>
  </rv>
  <rv s="1">
    <fb>323000</fb>
    <v>24</v>
  </rv>
  <rv s="1">
    <fb>32.487000000000002</fb>
    <v>25</v>
  </rv>
  <rv s="1">
    <fb>93</fb>
    <v>26</v>
  </rv>
  <rv s="0">
    <v>536870912</v>
    <v>Kabul</v>
    <v>9e39744c-fdfe-92b6-a9bc-39aa272561e6</v>
    <v>en-US</v>
    <v>Map</v>
  </rv>
  <rv s="1">
    <fb>8672.4549999999999</fb>
    <v>24</v>
  </rv>
  <rv s="1">
    <fb>149.89597520803201</fb>
    <v>27</v>
  </rv>
  <rv s="1">
    <fb>2.30237251516844E-2</fb>
    <v>23</v>
  </rv>
  <rv s="1">
    <fb>4.4729999999999999</fb>
    <v>25</v>
  </rv>
  <rv s="1">
    <fb>2.0678246484698102E-2</fb>
    <v>23</v>
  </rv>
  <rv s="1">
    <fb>0.7</fb>
    <v>29</v>
  </rv>
  <rv s="1">
    <fb>19101353832.737099</fb>
    <v>30</v>
  </rv>
  <rv s="1">
    <fb>1.0399616</fb>
    <v>23</v>
  </rv>
  <rv s="1">
    <fb>9.6864199999999998E-2</fb>
    <v>23</v>
  </rv>
  <rv s="2">
    <v>118</v>
    <v>21</v>
    <v>751</v>
    <v>7</v>
    <v>0</v>
    <v>Image of Afghanistan</v>
  </rv>
  <rv s="1">
    <fb>47.9</fb>
    <v>28</v>
  </rv>
  <rv s="0">
    <v>805306368</v>
    <v>Hibatullah Akhundzada (Supreme leader)</v>
    <v>c79fccb3-3f96-8f58-f5b4-c33fc8931273</v>
    <v>en-US</v>
    <v>Generic</v>
  </rv>
  <rv s="0">
    <v>805306368</v>
    <v>Hasan Akhund (Prime minister)</v>
    <v>a6a54a14-c450-e73c-d97f-ea18542aef2b</v>
    <v>en-US</v>
    <v>Generic</v>
  </rv>
  <rv s="0">
    <v>805306368</v>
    <v>Abdul Hakim Haqqani (Chief justice)</v>
    <v>7c2c3c36-b688-f8a7-4ac1-ea9d99e56a85</v>
    <v>en-US</v>
    <v>Generic</v>
  </rv>
  <rv s="3">
    <v>393</v>
  </rv>
  <rv s="4">
    <v>https://www.bing.com/search?q=afghanistan&amp;form=skydnc</v>
    <v>Learn more on Bing</v>
  </rv>
  <rv s="1">
    <fb>64.486000000000004</fb>
    <v>28</v>
  </rv>
  <rv s="1">
    <fb>638</fb>
    <v>28</v>
  </rv>
  <rv s="3">
    <v>394</v>
  </rv>
  <rv s="1">
    <fb>0.78382296479999991</fb>
    <v>23</v>
  </rv>
  <rv s="1">
    <fb>0.2782</fb>
    <v>25</v>
  </rv>
  <rv s="1">
    <fb>41128771</fb>
    <v>24</v>
  </rv>
  <rv s="1">
    <fb>0.48891998291015598</fb>
    <v>23</v>
  </rv>
  <rv s="0">
    <v>536870912</v>
    <v>Badakhshan Province</v>
    <v>a76dd38e-3531-0c42-7fb2-210ae2a1c86e</v>
    <v>en-US</v>
    <v>Map</v>
  </rv>
  <rv s="0">
    <v>536870912</v>
    <v>Badghis Province</v>
    <v>fafb218e-2282-2c45-b0ff-909e0073d897</v>
    <v>en-US</v>
    <v>Map</v>
  </rv>
  <rv s="0">
    <v>536870912</v>
    <v>Baghlan Province</v>
    <v>59a7399c-fb46-0ca8-1fa8-3d431318e956</v>
    <v>en-US</v>
    <v>Map</v>
  </rv>
  <rv s="0">
    <v>536870912</v>
    <v>Balkh Province</v>
    <v>aeade1a9-7086-303f-93eb-0e52a0db49e9</v>
    <v>en-US</v>
    <v>Map</v>
  </rv>
  <rv s="0">
    <v>536870912</v>
    <v>Bamyan Province</v>
    <v>67a97306-b7de-b280-2288-6c54d2cbcecd</v>
    <v>en-US</v>
    <v>Map</v>
  </rv>
  <rv s="0">
    <v>536870912</v>
    <v>Daikundi Province</v>
    <v>7203fea6-408c-176f-edd6-5499a9e36797</v>
    <v>en-US</v>
    <v>Map</v>
  </rv>
  <rv s="0">
    <v>536870912</v>
    <v>Farah Province</v>
    <v>360bbec7-bc65-ccc2-d017-64eab5c39b6f</v>
    <v>en-US</v>
    <v>Map</v>
  </rv>
  <rv s="0">
    <v>536870912</v>
    <v>Faryab Province</v>
    <v>318c2a8b-27fe-0a3e-889e-8f61968de8d8</v>
    <v>en-US</v>
    <v>Map</v>
  </rv>
  <rv s="0">
    <v>536870912</v>
    <v>Ghazni Province</v>
    <v>1b180331-5e3c-7275-c87a-06633dc4a2e0</v>
    <v>en-US</v>
    <v>Map</v>
  </rv>
  <rv s="0">
    <v>536870912</v>
    <v>Ghor Province</v>
    <v>349bc75f-8254-9801-74cb-c41869af77df</v>
    <v>en-US</v>
    <v>Map</v>
  </rv>
  <rv s="0">
    <v>536870912</v>
    <v>Helmand Province</v>
    <v>1fa20d1d-b360-bf61-9a49-00020956cf84</v>
    <v>en-US</v>
    <v>Map</v>
  </rv>
  <rv s="0">
    <v>536870912</v>
    <v>Herat Province</v>
    <v>1b800148-f493-b48e-86c9-35af0bc7a184</v>
    <v>en-US</v>
    <v>Map</v>
  </rv>
  <rv s="0">
    <v>536870912</v>
    <v>Jowzjan Province</v>
    <v>740686d1-5063-1aa1-877a-4a738fa9de22</v>
    <v>en-US</v>
    <v>Map</v>
  </rv>
  <rv s="0">
    <v>536870912</v>
    <v>Kabul Province</v>
    <v>cc53c949-ca15-8b61-adef-11c8598c43c7</v>
    <v>en-US</v>
    <v>Map</v>
  </rv>
  <rv s="0">
    <v>536870912</v>
    <v>Kandahar Province</v>
    <v>418ff057-0b75-8b05-2a70-b1ea45d38332</v>
    <v>en-US</v>
    <v>Map</v>
  </rv>
  <rv s="0">
    <v>536870912</v>
    <v>Kapisa Province</v>
    <v>15ee9b54-1db9-3305-b800-00995983e920</v>
    <v>en-US</v>
    <v>Map</v>
  </rv>
  <rv s="0">
    <v>536870912</v>
    <v>Khost Province</v>
    <v>54533663-bbf7-c806-21c0-43af1dda7fb4</v>
    <v>en-US</v>
    <v>Map</v>
  </rv>
  <rv s="0">
    <v>536870912</v>
    <v>Kunar Province</v>
    <v>c8ce1482-dc54-7521-5bfd-e60378bbdaad</v>
    <v>en-US</v>
    <v>Map</v>
  </rv>
  <rv s="0">
    <v>536870912</v>
    <v>Kunduz Province</v>
    <v>3a755081-6484-d392-5656-6134c8746f0f</v>
    <v>en-US</v>
    <v>Map</v>
  </rv>
  <rv s="0">
    <v>536870912</v>
    <v>Laghman Province</v>
    <v>83080f71-f8e1-54b3-e623-890b84e2b254</v>
    <v>en-US</v>
    <v>Map</v>
  </rv>
  <rv s="0">
    <v>536870912</v>
    <v>Logar Province</v>
    <v>262f0b58-673c-9c18-2492-fcbe8280890e</v>
    <v>en-US</v>
    <v>Map</v>
  </rv>
  <rv s="0">
    <v>536870912</v>
    <v>Maidan Wardak Province</v>
    <v>2aca529e-7921-7063-45de-c59deee0b0a2</v>
    <v>en-US</v>
    <v>Map</v>
  </rv>
  <rv s="0">
    <v>536870912</v>
    <v>Nangarhar Province</v>
    <v>e9a162d1-04da-e9b2-c71b-9206da93a649</v>
    <v>en-US</v>
    <v>Map</v>
  </rv>
  <rv s="0">
    <v>536870912</v>
    <v>Nimruz Province</v>
    <v>e072bd17-7d63-56de-af00-17f8795aeffb</v>
    <v>en-US</v>
    <v>Map</v>
  </rv>
  <rv s="0">
    <v>536870912</v>
    <v>Nuristan Province</v>
    <v>6e3c2115-37f8-124e-8b63-6dc04e515c8d</v>
    <v>en-US</v>
    <v>Map</v>
  </rv>
  <rv s="0">
    <v>536870912</v>
    <v>Paktia Province</v>
    <v>6c3f2c2a-eb78-faa3-eeef-6cce33907e6f</v>
    <v>en-US</v>
    <v>Map</v>
  </rv>
  <rv s="0">
    <v>536870912</v>
    <v>Paktika Province</v>
    <v>d88b6d30-53ba-16c3-a0a1-209752dea872</v>
    <v>en-US</v>
    <v>Map</v>
  </rv>
  <rv s="0">
    <v>536870912</v>
    <v>Panjshir Province</v>
    <v>1facb893-c4b3-cdc9-fa55-3c66c678ae7d</v>
    <v>en-US</v>
    <v>Map</v>
  </rv>
  <rv s="0">
    <v>536870912</v>
    <v>Parwan Province</v>
    <v>60a945d1-8a9c-e3be-aaff-530b6bc0b713</v>
    <v>en-US</v>
    <v>Map</v>
  </rv>
  <rv s="0">
    <v>536870912</v>
    <v>Samangan Province</v>
    <v>6c8518c6-75b1-ac24-1dc7-fe718b3f7c3d</v>
    <v>en-US</v>
    <v>Map</v>
  </rv>
  <rv s="0">
    <v>536870912</v>
    <v>Sar-e-Pol Province</v>
    <v>e79e1b3d-1204-e5d7-d99c-3b7ac42238e5</v>
    <v>en-US</v>
    <v>Map</v>
  </rv>
  <rv s="0">
    <v>536870912</v>
    <v>Takhar Province</v>
    <v>ed50b793-d75b-68db-83a4-8969c13eca1c</v>
    <v>en-US</v>
    <v>Map</v>
  </rv>
  <rv s="0">
    <v>536870912</v>
    <v>Uruzgan Province</v>
    <v>49427ef4-f64f-c259-f912-7d395888bb25</v>
    <v>en-US</v>
    <v>Map</v>
  </rv>
  <rv s="0">
    <v>536870912</v>
    <v>Zabul Province</v>
    <v>81e3c78a-b5ac-7497-bd1c-a3b9a1cf7790</v>
    <v>en-US</v>
    <v>Map</v>
  </rv>
  <rv s="3">
    <v>395</v>
  </rv>
  <rv s="1">
    <fb>9.250468048559661E-2</fb>
    <v>23</v>
  </rv>
  <rv s="3">
    <v>396</v>
  </rv>
  <rv s="1">
    <fb>0.71400000000000008</fb>
    <v>23</v>
  </rv>
  <rv s="1">
    <fb>0.111180000305176</fb>
    <v>31</v>
  </rv>
  <rv s="1">
    <fb>9797273</fb>
    <v>24</v>
  </rv>
  <rv s="35">
    <v>#VALUE!</v>
    <v>en-US</v>
    <v>c650f0dc-d7a9-6c0b-6125-b52ae4cd36b5</v>
    <v>536870912</v>
    <v>1</v>
    <v>754</v>
    <v>755</v>
    <v>Afghanistan</v>
    <v>19</v>
    <v>20</v>
    <v>Map</v>
    <v>21</v>
    <v>756</v>
    <v>AF</v>
    <v>6791</v>
    <v>6792</v>
    <v>6793</v>
    <v>6794</v>
    <v>6795</v>
    <v>6796</v>
    <v>6797</v>
    <v>6798</v>
    <v>6799</v>
    <v>AFA</v>
    <v>Afghanistan, officially the Islamic Emirate of Afghanistan, is a landlocked country located at the crossroads of Central Asia and South Asia. It is bordered by Pakistan to the east and south, Iran to the west, Turkmenistan to the northwest, ...</v>
    <v>6800</v>
    <v>6801</v>
    <v>6802</v>
    <v>6803</v>
    <v>6804</v>
    <v>6805</v>
    <v>6806</v>
    <v>6807</v>
    <v>6796</v>
    <v>6811</v>
    <v>6812</v>
    <v>6813</v>
    <v>6814</v>
    <v>1917</v>
    <v>Afghanistan</v>
    <v>This Is the Home of the Brave</v>
    <v>6815</v>
    <v>امارت اسلامی افغانستان</v>
    <v>6816</v>
    <v>6817</v>
    <v>6818</v>
    <v>6819</v>
    <v>6854</v>
    <v>6855</v>
    <v>6856</v>
    <v>6857</v>
    <v>6858</v>
    <v>Afghanistan</v>
    <v>6859</v>
    <v>mdp/vdpid/3</v>
  </rv>
  <rv s="0">
    <v>536870912</v>
    <v>Libya</v>
    <v>b4e5604e-361e-ab37-6516-4cf5580a04aa</v>
    <v>en-US</v>
    <v>Map</v>
  </rv>
  <rv s="1">
    <fb>8.7238710117417101E-2</fb>
    <v>23</v>
  </rv>
  <rv s="1">
    <fb>1759541</fb>
    <v>24</v>
  </rv>
  <rv s="1">
    <fb>18.829000000000001</fb>
    <v>25</v>
  </rv>
  <rv s="1">
    <fb>218</fb>
    <v>26</v>
  </rv>
  <rv s="0">
    <v>536870912</v>
    <v>Tripoli, Libya</v>
    <v>797b970a-c20b-a043-ba81-e81b907b963a</v>
    <v>en-US</v>
    <v>Map</v>
  </rv>
  <rv s="1">
    <fb>50564.262999999999</fb>
    <v>24</v>
  </rv>
  <rv s="1">
    <fb>125.711288725735</fb>
    <v>27</v>
  </rv>
  <rv s="1">
    <fb>2.6058180271951802E-2</fb>
    <v>23</v>
  </rv>
  <rv s="1">
    <fb>1811.05516990863</fb>
    <v>24</v>
  </rv>
  <rv s="1">
    <fb>2.2400000000000002</fb>
    <v>25</v>
  </rv>
  <rv s="1">
    <fb>1.2332768791843301E-3</fb>
    <v>23</v>
  </rv>
  <rv s="1">
    <fb>99.111296363411299</fb>
    <v>28</v>
  </rv>
  <rv s="1">
    <fb>0.11</fb>
    <v>29</v>
  </rv>
  <rv s="1">
    <fb>52076250947.579201</fb>
    <v>30</v>
  </rv>
  <rv s="1">
    <fb>1.0901269</fb>
    <v>23</v>
  </rv>
  <rv s="1">
    <fb>0.6049736</fb>
    <v>23</v>
  </rv>
  <rv s="2">
    <v>119</v>
    <v>21</v>
    <v>758</v>
    <v>7</v>
    <v>0</v>
    <v>Image of Libya</v>
  </rv>
  <rv s="1">
    <fb>10.199999999999999</fb>
    <v>28</v>
  </rv>
  <rv s="0">
    <v>805306368</v>
    <v>Mohamed al-Menfi (Chairman)</v>
    <v>8eca429f-6eb5-bb58-fa46-fd1ff86b30bf</v>
    <v>en-US</v>
    <v>Generic</v>
  </rv>
  <rv s="0">
    <v>805306368</v>
    <v>Abdul Hamid Dbeibeh (Prime minister)</v>
    <v>19d6a51d-4f80-17b4-0985-1db6b876692b</v>
    <v>en-US</v>
    <v>Generic</v>
  </rv>
  <rv s="3">
    <v>397</v>
  </rv>
  <rv s="4">
    <v>https://www.bing.com/search?q=libya&amp;form=skydnc</v>
    <v>Learn more on Bing</v>
  </rv>
  <rv s="1">
    <fb>72.724000000000004</fb>
    <v>28</v>
  </rv>
  <rv s="1">
    <fb>72</fb>
    <v>28</v>
  </rv>
  <rv s="1">
    <fb>1.88</fb>
    <v>29</v>
  </rv>
  <rv s="1">
    <fb>0.36666666669999998</fb>
    <v>23</v>
  </rv>
  <rv s="1">
    <fb>2.0905</fb>
    <v>25</v>
  </rv>
  <rv s="1">
    <fb>6812341</fb>
    <v>24</v>
  </rv>
  <rv s="1">
    <fb>0.49686000823974602</fb>
    <v>23</v>
  </rv>
  <rv s="0">
    <v>536870912</v>
    <v>Butnan District</v>
    <v>70cd1a3f-bd3b-0263-be05-46588cc766da</v>
    <v>en-US</v>
    <v>Map</v>
  </rv>
  <rv s="0">
    <v>536870912</v>
    <v>Derna District</v>
    <v>de7ee281-0ad8-acdc-c86e-3535d0d88705</v>
    <v>en-US</v>
    <v>Map</v>
  </rv>
  <rv s="0">
    <v>536870912</v>
    <v>Jabal al Akhdar</v>
    <v>e402f0cb-467b-7e76-6407-e14122078979</v>
    <v>en-US</v>
    <v>Map</v>
  </rv>
  <rv s="0">
    <v>536870912</v>
    <v>Marj District</v>
    <v>8295393a-9cec-305b-834e-a2798de19289</v>
    <v>en-US</v>
    <v>Map</v>
  </rv>
  <rv s="0">
    <v>536870912</v>
    <v>Benghazi</v>
    <v>66430d95-3827-18c3-3c9f-ba437a20c99c</v>
    <v>en-US</v>
    <v>Map</v>
  </rv>
  <rv s="0">
    <v>536870912</v>
    <v>Al Wahat District</v>
    <v>4cdfbf92-5b82-1a82-d210-65a62a0d9e8a</v>
    <v>en-US</v>
    <v>Map</v>
  </rv>
  <rv s="0">
    <v>536870912</v>
    <v>Kufra District</v>
    <v>bfb3c0e3-1e01-c5e3-d40c-2afeca1bf8dd</v>
    <v>en-US</v>
    <v>Map</v>
  </rv>
  <rv s="0">
    <v>536870912</v>
    <v>Sirte District</v>
    <v>0efc7b56-02bb-1c2e-beab-3300e28a2b74</v>
    <v>en-US</v>
    <v>Map</v>
  </rv>
  <rv s="0">
    <v>536870912</v>
    <v>Murzuq District</v>
    <v>6edf077e-3928-fdf2-1e60-c6c12552f227</v>
    <v>en-US</v>
    <v>Map</v>
  </rv>
  <rv s="0">
    <v>536870912</v>
    <v>Sabha District</v>
    <v>bc187859-a816-aae3-f165-be8f62aba2a6</v>
    <v>en-US</v>
    <v>Map</v>
  </rv>
  <rv s="0">
    <v>536870912</v>
    <v>Wadi al Hayaa District</v>
    <v>18bfe72f-09f3-a5d4-849a-306921a0b4df</v>
    <v>en-US</v>
    <v>Map</v>
  </rv>
  <rv s="0">
    <v>536870912</v>
    <v>Misrata District</v>
    <v>9f9abcbd-0374-e19f-f39a-b7e0d722e5ae</v>
    <v>en-US</v>
    <v>Map</v>
  </rv>
  <rv s="0">
    <v>536870912</v>
    <v>Murqub District</v>
    <v>52427f1d-31dc-8560-f8ea-9a850c293b99</v>
    <v>en-US</v>
    <v>Map</v>
  </rv>
  <rv s="0">
    <v>536870912</v>
    <v>Tripoli District, Libya</v>
    <v>7e57856f-d308-8bf3-2959-247c2e03872a</v>
    <v>en-US</v>
    <v>Map</v>
  </rv>
  <rv s="0">
    <v>536870912</v>
    <v>Jafara</v>
    <v>a65c136c-8458-c1ba-132b-e0d90f55a331</v>
    <v>en-US</v>
    <v>Map</v>
  </rv>
  <rv s="0">
    <v>536870912</v>
    <v>Zawiya District</v>
    <v>17b11f1e-9f59-9ac1-2eda-f384b806a0e9</v>
    <v>en-US</v>
    <v>Map</v>
  </rv>
  <rv s="0">
    <v>536870912</v>
    <v>Nuqat al Khams</v>
    <v>c726644c-b8ab-654e-fbe0-7a5f01009cbc</v>
    <v>en-US</v>
    <v>Map</v>
  </rv>
  <rv s="0">
    <v>536870912</v>
    <v>Jabal al Gharbi District</v>
    <v>decca4b4-0c85-1058-154d-27f3ff3ff82c</v>
    <v>en-US</v>
    <v>Map</v>
  </rv>
  <rv s="0">
    <v>536870912</v>
    <v>Nalut District</v>
    <v>9a530c1d-0e7a-2bb2-19b3-30fb1156a222</v>
    <v>en-US</v>
    <v>Map</v>
  </rv>
  <rv s="0">
    <v>536870912</v>
    <v>Ghat District</v>
    <v>df6aff4d-0c04-536e-9e7a-00c7f88b76f5</v>
    <v>en-US</v>
    <v>Map</v>
  </rv>
  <rv s="0">
    <v>536870912</v>
    <v>Jufra District</v>
    <v>1e0e9735-960b-0b53-6ee8-1197a464782a</v>
    <v>en-US</v>
    <v>Map</v>
  </rv>
  <rv s="0">
    <v>536870912</v>
    <v>Wadi al Shatii District</v>
    <v>fd21c56f-fa95-a8ab-4795-0f05f8b7164f</v>
    <v>en-US</v>
    <v>Map</v>
  </rv>
  <rv s="0">
    <v>536870912</v>
    <v>Zawiya, Libya</v>
    <v>8cacc710-ff36-89a1-46eb-f7b98912429b</v>
    <v>en-US</v>
    <v>Map</v>
  </rv>
  <rv s="0">
    <v>536870912</v>
    <v>Ghat, Libya</v>
    <v>7508bdb5-2cb1-cb41-3034-12f9583e6bbe</v>
    <v>en-US</v>
    <v>Map</v>
  </rv>
  <rv s="0">
    <v>536870912</v>
    <v>Nalut</v>
    <v>26bfa050-45b5-c7b9-2c3b-116423364c36</v>
    <v>en-US</v>
    <v>Map</v>
  </rv>
  <rv s="0">
    <v>536870912</v>
    <v>Misrata</v>
    <v>8476360f-6835-0781-7fc6-fa6b36957731</v>
    <v>en-US</v>
    <v>Map</v>
  </rv>
  <rv s="3">
    <v>398</v>
  </rv>
  <rv s="1">
    <fb>0.32600000000000001</fb>
    <v>23</v>
  </rv>
  <rv s="1">
    <fb>0.185629997253418</fb>
    <v>31</v>
  </rv>
  <rv s="1">
    <fb>5448597</fb>
    <v>24</v>
  </rv>
  <rv s="36">
    <v>#VALUE!</v>
    <v>en-US</v>
    <v>b4e5604e-361e-ab37-6516-4cf5580a04aa</v>
    <v>536870912</v>
    <v>1</v>
    <v>761</v>
    <v>762</v>
    <v>Libya</v>
    <v>19</v>
    <v>20</v>
    <v>Map</v>
    <v>21</v>
    <v>763</v>
    <v>LY</v>
    <v>6862</v>
    <v>6863</v>
    <v>1527</v>
    <v>6864</v>
    <v>6865</v>
    <v>6866</v>
    <v>6867</v>
    <v>6868</v>
    <v>6869</v>
    <v>LYD</v>
    <v>Libya, officially the State of Libya, is a country in the Maghreb region of North Africa. It borders the Mediterranean Sea to the north, Egypt to the east, Sudan to the southeast, Chad to the south, Niger to the southwest, Algeria to the west, ...</v>
    <v>6870</v>
    <v>6871</v>
    <v>6872</v>
    <v>6873</v>
    <v>6874</v>
    <v>6875</v>
    <v>6876</v>
    <v>6877</v>
    <v>6878</v>
    <v>6879</v>
    <v>6866</v>
    <v>6882</v>
    <v>6883</v>
    <v>6884</v>
    <v>6885</v>
    <v>6886</v>
    <v>Libya</v>
    <v>Libya, Libya, Libya</v>
    <v>2100</v>
    <v>Stato della Libia</v>
    <v>6887</v>
    <v>6888</v>
    <v>6889</v>
    <v>6890</v>
    <v>6917</v>
    <v>2359</v>
    <v>6918</v>
    <v>6919</v>
    <v>Libya</v>
    <v>6920</v>
    <v>mdp/vdpid/148</v>
  </rv>
</rvData>
</file>

<file path=xl/richData/rdrichvaluestructure.xml><?xml version="1.0" encoding="utf-8"?>
<rvStructures xmlns="http://schemas.microsoft.com/office/spreadsheetml/2017/richdata" count="37">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Minimum wage" t="r"/>
    <k n="Name" t="s"/>
    <k n="National anthem" t="s"/>
    <k n="Official language" t="r"/>
    <k n="Official name" t="s"/>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Calling code" t="r"/>
    <k n="Capital/Major City" t="r"/>
    <k n="Carbon dioxide emissions" t="r"/>
    <k n="Currency code" t="s"/>
    <k n="Description" t="s"/>
    <k n="Forested area (%)" t="r"/>
    <k n="GDP" t="r"/>
    <k n="Image" t="r"/>
    <k n="Largest city" t="r"/>
    <k n="Leader(s)" t="r"/>
    <k n="LearnMoreOnLink" t="r"/>
    <k n="Name" t="s"/>
    <k n="National anthem" t="s"/>
    <k n="Official language" t="r"/>
    <k n="Official name" t="s"/>
    <k n="Population"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alling code" t="r"/>
    <k n="Capital/Major City" t="r"/>
    <k n="Currency code" t="s"/>
    <k n="Description" t="s"/>
    <k n="GDP" t="r"/>
    <k n="Image" t="r"/>
    <k n="Largest city" t="r"/>
    <k n="Leader(s)" t="r"/>
    <k n="LearnMoreOnLink" t="r"/>
    <k n="Name" t="s"/>
    <k n="National anthem" t="s"/>
    <k n="Official language" t="r"/>
    <k n="Official name" t="s"/>
    <k n="Out of pocket health expenditure (%)" t="r"/>
    <k n="Population" t="r"/>
    <k n="Subdivisions"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error">
    <k n="errorType" t="i"/>
    <k n="field" t="s"/>
    <k n="subType" t="i"/>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Subdivisions" t="r"/>
    <k n="Tax revenue (%)"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Physicians per thousand" t="r"/>
    <k n="Population" t="r"/>
    <k n="Population: Labor force participation (%)" t="r"/>
    <k n="Subdivisions"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Physicians per thousand" t="r"/>
    <k n="Population" t="r"/>
    <k n="Population: Labor force participation (%)" t="r"/>
    <k n="Subdivisions" t="r"/>
    <k n="Tax revenue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Fertility rate" t="r"/>
    <k n="Forested area (%)"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1">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Minimum wage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6">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Urban population</v>
      <v t="s">Agricultural land (%)</v>
      <v t="s">Forested area (%)</v>
      <v t="s">Carbon dioxide emissions</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Out of pocket health expenditure (%)</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Minimum wage</v>
      <v t="s">Tax revenue (%)</v>
      <v t="s">Total tax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Tax revenue (%)</v>
      <v t="s">Total tax rate</v>
      <v t="s">Gross primary education enrollment (%)</v>
      <v t="s">Gross tertiary education enrollment (%)</v>
      <v t="s">Out of pocket health expenditure (%)</v>
      <v t="s">Physicians per thousand</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Labor force participation (%)</v>
      <v t="s">Minimum wage</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Population: Labor force participation (%)</v>
      <v t="s">Tax revenue (%)</v>
      <v t="s">Unemployment rate</v>
      <v t="s">Gross primary education enrollment (%)</v>
      <v t="s">Gross tertiary education enrollment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Gasoline price</v>
      <v t="s">CPI</v>
      <v t="s">CPI Change (%)</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764">
    <spb s="0">
      <v xml:space="preserve">data.worldbank.org	</v>
      <v xml:space="preserve">	</v>
      <v xml:space="preserve">http://data.worldbank.org/indicator/FP.CPI.TOTL	</v>
      <v xml:space="preserve">	</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2</v>
      <v>5</v>
      <v>6</v>
      <v>1</v>
      <v>5</v>
      <v>7</v>
      <v>2</v>
      <v>5</v>
      <v>8</v>
      <v>9</v>
      <v>10</v>
      <v>5</v>
      <v>5</v>
      <v>2</v>
      <v>5</v>
      <v>11</v>
      <v>12</v>
      <v>13</v>
      <v>14</v>
      <v>5</v>
      <v>1</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8">
      <v>3</v>
    </spb>
    <spb s="8">
      <v>4</v>
    </spb>
    <spb s="8">
      <v>5</v>
    </spb>
    <spb s="8">
      <v>6</v>
    </spb>
    <spb s="8">
      <v>7</v>
    </spb>
    <spb s="8">
      <v>8</v>
    </spb>
    <spb s="8">
      <v>9</v>
    </spb>
    <spb s="8">
      <v>10</v>
    </spb>
    <spb s="8">
      <v>11</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v>
      <v xml:space="preserve">CC BY-SA 3.0	</v>
      <v xml:space="preserve">https://en.wikipedia.org/wiki/Finland	</v>
      <v xml:space="preserve">https://creativecommons.org/licenses/by-sa/3.0	</v>
    </spb>
    <spb s="0">
      <v xml:space="preserve">Wikipedia	</v>
      <v xml:space="preserve">CC-BY-SA	</v>
      <v xml:space="preserve">http://en.wikipedia.org/wiki/Finland	</v>
      <v xml:space="preserve">http://creativecommons.org/licenses/by-sa/3.0/	</v>
    </spb>
    <spb s="0">
      <v xml:space="preserve">Cia	</v>
      <v xml:space="preserve">	</v>
      <v xml:space="preserve">https://www.cia.gov/library/publications/the-world-factbook/geos/fi.html?Transportation	</v>
      <v xml:space="preserve">	</v>
    </spb>
    <spb s="9">
      <v>0</v>
      <v>32</v>
      <v>33</v>
      <v>33</v>
      <v>3</v>
      <v>33</v>
      <v>33</v>
      <v>33</v>
      <v>34</v>
      <v>33</v>
      <v>33</v>
      <v>33</v>
      <v>33</v>
      <v>35</v>
      <v>6</v>
      <v>32</v>
      <v>35</v>
      <v>7</v>
      <v>33</v>
      <v>35</v>
      <v>8</v>
      <v>9</v>
      <v>10</v>
      <v>35</v>
      <v>35</v>
      <v>33</v>
      <v>35</v>
      <v>11</v>
      <v>12</v>
      <v>13</v>
      <v>14</v>
      <v>35</v>
      <v>32</v>
      <v>35</v>
      <v>35</v>
      <v>35</v>
      <v>35</v>
      <v>35</v>
      <v>35</v>
      <v>35</v>
      <v>35</v>
      <v>35</v>
      <v>35</v>
      <v>15</v>
    </spb>
    <spb s="2">
      <v>1</v>
      <v>Name</v>
      <v>LearnMoreOnLink</v>
    </spb>
    <spb s="10">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9">
      <v>0</v>
      <v>39</v>
      <v>40</v>
      <v>40</v>
      <v>3</v>
      <v>40</v>
      <v>40</v>
      <v>40</v>
      <v>41</v>
      <v>40</v>
      <v>40</v>
      <v>40</v>
      <v>40</v>
      <v>42</v>
      <v>6</v>
      <v>39</v>
      <v>42</v>
      <v>7</v>
      <v>40</v>
      <v>42</v>
      <v>8</v>
      <v>9</v>
      <v>10</v>
      <v>42</v>
      <v>42</v>
      <v>40</v>
      <v>42</v>
      <v>11</v>
      <v>12</v>
      <v>13</v>
      <v>14</v>
      <v>42</v>
      <v>39</v>
      <v>42</v>
      <v>42</v>
      <v>42</v>
      <v>42</v>
      <v>42</v>
      <v>42</v>
      <v>42</v>
      <v>42</v>
      <v>42</v>
      <v>42</v>
      <v>15</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1">
      <v>0</v>
      <v>44</v>
      <v>45</v>
      <v>45</v>
      <v>3</v>
      <v>45</v>
      <v>45</v>
      <v>45</v>
      <v>46</v>
      <v>45</v>
      <v>45</v>
      <v>46</v>
      <v>45</v>
      <v>45</v>
      <v>47</v>
      <v>6</v>
      <v>44</v>
      <v>47</v>
      <v>7</v>
      <v>45</v>
      <v>47</v>
      <v>8</v>
      <v>9</v>
      <v>10</v>
      <v>47</v>
      <v>47</v>
      <v>45</v>
      <v>47</v>
      <v>11</v>
      <v>12</v>
      <v>13</v>
      <v>14</v>
      <v>47</v>
      <v>44</v>
      <v>47</v>
      <v>47</v>
      <v>47</v>
      <v>47</v>
      <v>47</v>
      <v>47</v>
      <v>47</v>
      <v>47</v>
      <v>47</v>
      <v>47</v>
      <v>15</v>
    </spb>
    <spb s="2">
      <v>2</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v>
      <v xml:space="preserve">CC BY-SA 3.0	</v>
      <v xml:space="preserve">https://en.wikipedia.org/wiki/Netherlands	</v>
      <v xml:space="preserve">https://creativecommons.org/licenses/by-sa/3.0	</v>
    </spb>
    <spb s="0">
      <v xml:space="preserve">Wikipedia	</v>
      <v xml:space="preserve">CC-BY-SA	</v>
      <v xml:space="preserve">http://en.wikipedia.org/wiki/Netherlands	</v>
      <v xml:space="preserve">http://creativecommons.org/licenses/by-sa/3.0/	</v>
    </spb>
    <spb s="0">
      <v xml:space="preserve">Cia	</v>
      <v xml:space="preserve">	</v>
      <v xml:space="preserve">https://www.cia.gov/library/publications/the-world-factbook/geos/nl.html?Transportation	</v>
      <v xml:space="preserve">	</v>
    </spb>
    <spb s="11">
      <v>0</v>
      <v>51</v>
      <v>52</v>
      <v>52</v>
      <v>3</v>
      <v>52</v>
      <v>52</v>
      <v>52</v>
      <v>53</v>
      <v>52</v>
      <v>52</v>
      <v>53</v>
      <v>52</v>
      <v>52</v>
      <v>54</v>
      <v>6</v>
      <v>51</v>
      <v>54</v>
      <v>7</v>
      <v>52</v>
      <v>54</v>
      <v>8</v>
      <v>9</v>
      <v>10</v>
      <v>54</v>
      <v>54</v>
      <v>52</v>
      <v>54</v>
      <v>11</v>
      <v>12</v>
      <v>13</v>
      <v>14</v>
      <v>54</v>
      <v>51</v>
      <v>54</v>
      <v>54</v>
      <v>54</v>
      <v>54</v>
      <v>54</v>
      <v>54</v>
      <v>54</v>
      <v>54</v>
      <v>54</v>
      <v>54</v>
      <v>15</v>
    </spb>
    <spb s="10">
      <v>2019</v>
      <v>2019</v>
      <v>square km</v>
      <v>per thousand (2018)</v>
      <v>2024</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9">
      <v>0</v>
      <v>57</v>
      <v>58</v>
      <v>58</v>
      <v>3</v>
      <v>58</v>
      <v>58</v>
      <v>58</v>
      <v>59</v>
      <v>58</v>
      <v>58</v>
      <v>58</v>
      <v>58</v>
      <v>60</v>
      <v>6</v>
      <v>57</v>
      <v>60</v>
      <v>7</v>
      <v>58</v>
      <v>60</v>
      <v>8</v>
      <v>9</v>
      <v>10</v>
      <v>60</v>
      <v>60</v>
      <v>58</v>
      <v>60</v>
      <v>11</v>
      <v>12</v>
      <v>13</v>
      <v>14</v>
      <v>60</v>
      <v>57</v>
      <v>60</v>
      <v>60</v>
      <v>60</v>
      <v>60</v>
      <v>60</v>
      <v>60</v>
      <v>60</v>
      <v>60</v>
      <v>60</v>
      <v>60</v>
      <v>15</v>
    </spb>
    <spb s="10">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v>
      <v xml:space="preserve">CC BY-SA 3.0	</v>
      <v xml:space="preserve">https://en.wikipedia.org/wiki/Austria	</v>
      <v xml:space="preserve">https://creativecommons.org/licenses/by-sa/3.0	</v>
    </spb>
    <spb s="0">
      <v xml:space="preserve">Wikipedia	</v>
      <v xml:space="preserve">CC-BY-SA	</v>
      <v xml:space="preserve">http://en.wikipedia.org/wiki/Austria	</v>
      <v xml:space="preserve">http://creativecommons.org/licenses/by-sa/3.0/	</v>
    </spb>
    <spb s="0">
      <v xml:space="preserve">Cia	</v>
      <v xml:space="preserve">	</v>
      <v xml:space="preserve">https://www.cia.gov/library/publications/the-world-factbook/geos/au.html?Transportation	</v>
      <v xml:space="preserve">	</v>
    </spb>
    <spb s="9">
      <v>0</v>
      <v>63</v>
      <v>64</v>
      <v>64</v>
      <v>3</v>
      <v>64</v>
      <v>64</v>
      <v>64</v>
      <v>65</v>
      <v>64</v>
      <v>64</v>
      <v>64</v>
      <v>64</v>
      <v>66</v>
      <v>6</v>
      <v>63</v>
      <v>66</v>
      <v>7</v>
      <v>64</v>
      <v>66</v>
      <v>8</v>
      <v>9</v>
      <v>10</v>
      <v>66</v>
      <v>66</v>
      <v>64</v>
      <v>66</v>
      <v>11</v>
      <v>12</v>
      <v>13</v>
      <v>14</v>
      <v>66</v>
      <v>63</v>
      <v>66</v>
      <v>66</v>
      <v>66</v>
      <v>66</v>
      <v>66</v>
      <v>66</v>
      <v>66</v>
      <v>66</v>
      <v>66</v>
      <v>66</v>
      <v>15</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Wikipedia	</v>
      <v xml:space="preserve">CC BY-SA 3.0	</v>
      <v xml:space="preserve">https://en.wikipedia.org/wiki/Belgium	</v>
      <v xml:space="preserve">https://creativecommons.org/licenses/by-sa/3.0	</v>
    </spb>
    <spb s="0">
      <v xml:space="preserve">Wikipedia	</v>
      <v xml:space="preserve">CC-BY-SA	</v>
      <v xml:space="preserve">http://en.wikipedia.org/wiki/Belgium	</v>
      <v xml:space="preserve">http://creativecommons.org/licenses/by-sa/3.0/	</v>
    </spb>
    <spb s="0">
      <v xml:space="preserve">Cia	</v>
      <v xml:space="preserve">	</v>
      <v xml:space="preserve">https://www.cia.gov/library/publications/the-world-factbook/geos/be.html?Transportation	</v>
      <v xml:space="preserve">	</v>
    </spb>
    <spb s="11">
      <v>0</v>
      <v>68</v>
      <v>69</v>
      <v>69</v>
      <v>3</v>
      <v>69</v>
      <v>69</v>
      <v>69</v>
      <v>70</v>
      <v>69</v>
      <v>69</v>
      <v>70</v>
      <v>69</v>
      <v>69</v>
      <v>71</v>
      <v>6</v>
      <v>68</v>
      <v>71</v>
      <v>7</v>
      <v>69</v>
      <v>71</v>
      <v>8</v>
      <v>9</v>
      <v>10</v>
      <v>71</v>
      <v>71</v>
      <v>69</v>
      <v>71</v>
      <v>11</v>
      <v>12</v>
      <v>13</v>
      <v>14</v>
      <v>71</v>
      <v>68</v>
      <v>71</v>
      <v>71</v>
      <v>71</v>
      <v>71</v>
      <v>71</v>
      <v>71</v>
      <v>71</v>
      <v>71</v>
      <v>71</v>
      <v>71</v>
      <v>15</v>
    </spb>
    <spb s="10">
      <v>2019</v>
      <v>2019</v>
      <v>square km</v>
      <v>per thousand (2018)</v>
      <v>2022</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11">
      <v>0</v>
      <v>74</v>
      <v>75</v>
      <v>75</v>
      <v>3</v>
      <v>75</v>
      <v>75</v>
      <v>75</v>
      <v>76</v>
      <v>75</v>
      <v>75</v>
      <v>76</v>
      <v>75</v>
      <v>75</v>
      <v>77</v>
      <v>6</v>
      <v>74</v>
      <v>77</v>
      <v>7</v>
      <v>75</v>
      <v>77</v>
      <v>8</v>
      <v>9</v>
      <v>10</v>
      <v>77</v>
      <v>77</v>
      <v>75</v>
      <v>77</v>
      <v>11</v>
      <v>12</v>
      <v>13</v>
      <v>14</v>
      <v>77</v>
      <v>74</v>
      <v>77</v>
      <v>77</v>
      <v>77</v>
      <v>77</v>
      <v>77</v>
      <v>77</v>
      <v>77</v>
      <v>77</v>
      <v>77</v>
      <v>77</v>
      <v>15</v>
    </spb>
    <spb s="10">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Wikipedia	</v>
      <v xml:space="preserve">CC BY-SA 3.0	</v>
      <v xml:space="preserve">https://en.wikipedia.org/wiki/Hong_Kong	</v>
      <v xml:space="preserve">https://creativecommons.org/licenses/by-sa/3.0	</v>
    </spb>
    <spb s="0">
      <v xml:space="preserve">Wikipedia	</v>
      <v xml:space="preserve">CC-BY-SA	</v>
      <v xml:space="preserve">http://en.wikipedia.org/wiki/Hong_Kong	</v>
      <v xml:space="preserve">http://creativecommons.org/licenses/by-sa/3.0/	</v>
    </spb>
    <spb s="0">
      <v xml:space="preserve">Cia	</v>
      <v xml:space="preserve">	</v>
      <v xml:space="preserve">https://www.cia.gov/library/publications/the-world-factbook/geos/hk.html?Transportation	</v>
      <v xml:space="preserve">	</v>
    </spb>
    <spb s="12">
      <v>0</v>
      <v>80</v>
      <v>81</v>
      <v>81</v>
      <v>3</v>
      <v>81</v>
      <v>81</v>
      <v>81</v>
      <v>82</v>
      <v>81</v>
      <v>82</v>
      <v>81</v>
      <v>81</v>
      <v>83</v>
      <v>6</v>
      <v>80</v>
      <v>83</v>
      <v>7</v>
      <v>81</v>
      <v>9</v>
      <v>83</v>
      <v>82</v>
      <v>83</v>
      <v>11</v>
      <v>12</v>
      <v>14</v>
      <v>83</v>
      <v>80</v>
      <v>83</v>
      <v>83</v>
      <v>15</v>
    </spb>
    <spb s="2">
      <v>3</v>
      <v>Name</v>
      <v>LearnMoreOnLink</v>
    </spb>
    <spb s="13">
      <v>2019</v>
      <v>2019</v>
      <v>square km</v>
      <v>per thousand (2018)</v>
      <v>2022</v>
      <v>2019</v>
      <v>2018</v>
      <v>per liter (2016)</v>
      <v>2019</v>
      <v>years (2018)</v>
      <v>2019</v>
      <v>2019</v>
      <v>2016</v>
      <v>1995</v>
      <v>kilotons per year (2016)</v>
      <v>kWh (2014)</v>
      <v>2014</v>
      <v>2019</v>
      <v>2018</v>
      <v>2018</v>
      <v>2019</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v>
      <v xml:space="preserve">CC BY-SA 3.0	</v>
      <v xml:space="preserve">https://en.wikipedia.org/wiki/Sweden	</v>
      <v xml:space="preserve">https://creativecommons.org/licenses/by-sa/3.0	</v>
    </spb>
    <spb s="0">
      <v xml:space="preserve">Wikipedia	</v>
      <v xml:space="preserve">CC-BY-SA	</v>
      <v xml:space="preserve">http://en.wikipedia.org/wiki/Sweden	</v>
      <v xml:space="preserve">http://creativecommons.org/licenses/by-sa/3.0/	</v>
    </spb>
    <spb s="0">
      <v xml:space="preserve">Cia	</v>
      <v xml:space="preserve">	</v>
      <v xml:space="preserve">https://www.cia.gov/library/publications/the-world-factbook/geos/sw.html?Transportation	</v>
      <v xml:space="preserve">	</v>
    </spb>
    <spb s="9">
      <v>0</v>
      <v>87</v>
      <v>88</v>
      <v>88</v>
      <v>3</v>
      <v>88</v>
      <v>88</v>
      <v>88</v>
      <v>89</v>
      <v>88</v>
      <v>88</v>
      <v>88</v>
      <v>88</v>
      <v>90</v>
      <v>6</v>
      <v>87</v>
      <v>90</v>
      <v>7</v>
      <v>88</v>
      <v>90</v>
      <v>8</v>
      <v>9</v>
      <v>10</v>
      <v>90</v>
      <v>90</v>
      <v>88</v>
      <v>90</v>
      <v>11</v>
      <v>12</v>
      <v>13</v>
      <v>14</v>
      <v>90</v>
      <v>87</v>
      <v>90</v>
      <v>90</v>
      <v>90</v>
      <v>90</v>
      <v>90</v>
      <v>90</v>
      <v>90</v>
      <v>90</v>
      <v>90</v>
      <v>90</v>
      <v>15</v>
    </spb>
    <spb s="10">
      <v>2019</v>
      <v>2019</v>
      <v>square km</v>
      <v>per thousand (2018)</v>
      <v>2022</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http://en.wikipedia.org/wiki/United_Arab_Emirates	https://www.cia.gov/library/publications/the-world-factbook/geos/ae.html?Transportation	https://travel.state.gov/content/travel/en/international-travel/International-Travel-Country-Information-Pages/UnitedArabEmirates.html	</v>
      <v xml:space="preserve">http://creativecommons.org/licenses/by-sa/3.0/			</v>
    </spb>
    <spb s="0">
      <v xml:space="preserve">Wikipedia	</v>
      <v xml:space="preserve">CC BY-SA 3.0	</v>
      <v xml:space="preserve">https://en.wikipedia.org/wiki/United_Arab_Emirates	</v>
      <v xml:space="preserve">https://creativecommons.org/licenses/by-sa/3.0	</v>
    </spb>
    <spb s="0">
      <v xml:space="preserve">Wikipedia	</v>
      <v xml:space="preserve">CC-BY-SA	</v>
      <v xml:space="preserve">http://en.wikipedia.org/wiki/United_Arab_Emirates	</v>
      <v xml:space="preserve">http://creativecommons.org/licenses/by-sa/3.0/	</v>
    </spb>
    <spb s="0">
      <v xml:space="preserve">Cia	</v>
      <v xml:space="preserve">	</v>
      <v xml:space="preserve">https://www.cia.gov/library/publications/the-world-factbook/geos/ae.html?Transportation	</v>
      <v xml:space="preserve">	</v>
    </spb>
    <spb s="9">
      <v>0</v>
      <v>93</v>
      <v>94</v>
      <v>94</v>
      <v>3</v>
      <v>94</v>
      <v>94</v>
      <v>94</v>
      <v>95</v>
      <v>94</v>
      <v>94</v>
      <v>94</v>
      <v>94</v>
      <v>96</v>
      <v>6</v>
      <v>93</v>
      <v>96</v>
      <v>7</v>
      <v>94</v>
      <v>96</v>
      <v>8</v>
      <v>9</v>
      <v>10</v>
      <v>96</v>
      <v>96</v>
      <v>94</v>
      <v>96</v>
      <v>11</v>
      <v>12</v>
      <v>13</v>
      <v>14</v>
      <v>96</v>
      <v>93</v>
      <v>96</v>
      <v>96</v>
      <v>96</v>
      <v>96</v>
      <v>96</v>
      <v>96</v>
      <v>96</v>
      <v>96</v>
      <v>96</v>
      <v>96</v>
      <v>15</v>
    </spb>
    <spb s="10">
      <v>2019</v>
      <v>2019</v>
      <v>square km</v>
      <v>per thousand (2018)</v>
      <v>2022</v>
      <v>2019</v>
      <v>2018</v>
      <v>per liter (2016)</v>
      <v>2019</v>
      <v>years (2018)</v>
      <v>2018</v>
      <v>per thousand (2018)</v>
      <v>2019</v>
      <v>2017</v>
      <v>2016</v>
      <v>2019</v>
      <v>2016</v>
      <v>2018</v>
      <v>kilotons per year (2016)</v>
      <v>deaths per 100,000 (2017)</v>
      <v>kWh (2014)</v>
      <v>2014</v>
      <v>2019</v>
      <v>2014</v>
      <v>2014</v>
      <v>2014</v>
      <v>2014</v>
      <v>2014</v>
      <v>2015</v>
      <v>2014</v>
      <v>2014</v>
      <v>2017</v>
      <v>2016</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1">
      <v>0</v>
      <v>99</v>
      <v>100</v>
      <v>100</v>
      <v>3</v>
      <v>100</v>
      <v>100</v>
      <v>100</v>
      <v>101</v>
      <v>100</v>
      <v>100</v>
      <v>101</v>
      <v>100</v>
      <v>100</v>
      <v>102</v>
      <v>6</v>
      <v>99</v>
      <v>102</v>
      <v>7</v>
      <v>100</v>
      <v>102</v>
      <v>8</v>
      <v>9</v>
      <v>10</v>
      <v>102</v>
      <v>102</v>
      <v>100</v>
      <v>102</v>
      <v>11</v>
      <v>12</v>
      <v>13</v>
      <v>14</v>
      <v>102</v>
      <v>99</v>
      <v>102</v>
      <v>102</v>
      <v>102</v>
      <v>102</v>
      <v>102</v>
      <v>102</v>
      <v>102</v>
      <v>102</v>
      <v>102</v>
      <v>102</v>
      <v>15</v>
    </spb>
    <spb s="10">
      <v>2019</v>
      <v>2019</v>
      <v>square km</v>
      <v>per thousand (2018)</v>
      <v>2021</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11">
      <v>0</v>
      <v>105</v>
      <v>106</v>
      <v>106</v>
      <v>3</v>
      <v>106</v>
      <v>106</v>
      <v>106</v>
      <v>107</v>
      <v>106</v>
      <v>106</v>
      <v>107</v>
      <v>106</v>
      <v>106</v>
      <v>108</v>
      <v>6</v>
      <v>105</v>
      <v>108</v>
      <v>7</v>
      <v>106</v>
      <v>108</v>
      <v>8</v>
      <v>9</v>
      <v>10</v>
      <v>108</v>
      <v>108</v>
      <v>106</v>
      <v>108</v>
      <v>11</v>
      <v>12</v>
      <v>13</v>
      <v>14</v>
      <v>108</v>
      <v>105</v>
      <v>108</v>
      <v>108</v>
      <v>108</v>
      <v>108</v>
      <v>108</v>
      <v>108</v>
      <v>108</v>
      <v>108</v>
      <v>108</v>
      <v>108</v>
      <v>15</v>
    </spb>
    <spb s="10">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Wikipedia	</v>
      <v xml:space="preserve">CC BY-SA 3.0	</v>
      <v xml:space="preserve">https://en.wikipedia.org/wiki/Spain	</v>
      <v xml:space="preserve">https://creativecommons.org/licenses/by-sa/3.0	</v>
    </spb>
    <spb s="0">
      <v xml:space="preserve">Wikipedia	</v>
      <v xml:space="preserve">CC-BY-SA	</v>
      <v xml:space="preserve">http://en.wikipedia.org/wiki/Spain	</v>
      <v xml:space="preserve">http://creativecommons.org/licenses/by-sa/3.0/	</v>
    </spb>
    <spb s="0">
      <v xml:space="preserve">Cia	</v>
      <v xml:space="preserve">	</v>
      <v xml:space="preserve">https://www.cia.gov/library/publications/the-world-factbook/geos/sp.html?Transportation	</v>
      <v xml:space="preserve">	</v>
    </spb>
    <spb s="11">
      <v>0</v>
      <v>111</v>
      <v>112</v>
      <v>112</v>
      <v>3</v>
      <v>112</v>
      <v>112</v>
      <v>112</v>
      <v>113</v>
      <v>112</v>
      <v>112</v>
      <v>113</v>
      <v>112</v>
      <v>112</v>
      <v>114</v>
      <v>6</v>
      <v>111</v>
      <v>114</v>
      <v>7</v>
      <v>112</v>
      <v>114</v>
      <v>8</v>
      <v>9</v>
      <v>10</v>
      <v>114</v>
      <v>114</v>
      <v>112</v>
      <v>114</v>
      <v>11</v>
      <v>12</v>
      <v>13</v>
      <v>14</v>
      <v>114</v>
      <v>111</v>
      <v>114</v>
      <v>114</v>
      <v>114</v>
      <v>114</v>
      <v>114</v>
      <v>114</v>
      <v>114</v>
      <v>114</v>
      <v>114</v>
      <v>114</v>
      <v>15</v>
    </spb>
    <spb s="0">
      <v xml:space="preserve">Wikipedia	travel.state.gov	</v>
      <v xml:space="preserve">CC-BY-SA		</v>
      <v xml:space="preserve">http://en.wikipedia.org/wiki/Taiwan	https://travel.state.gov/content/travel/en/international-travel/International-Travel-Country-Information-Pages/Taiwan.html	</v>
      <v xml:space="preserve">http://creativecommons.org/licenses/by-sa/3.0/		</v>
    </spb>
    <spb s="0">
      <v xml:space="preserve">Wikipedia	</v>
      <v xml:space="preserve">CC BY-SA 3.0	</v>
      <v xml:space="preserve">https://en.wikipedia.org/wiki/Taiwan	</v>
      <v xml:space="preserve">https://creativecommons.org/licenses/by-sa/3.0	</v>
    </spb>
    <spb s="0">
      <v xml:space="preserve">Wikipedia	</v>
      <v xml:space="preserve">CC-BY-SA	</v>
      <v xml:space="preserve">http://en.wikipedia.org/wiki/Taiwan	</v>
      <v xml:space="preserve">http://creativecommons.org/licenses/by-sa/3.0/	</v>
    </spb>
    <spb s="14">
      <v>116</v>
      <v>117</v>
      <v>117</v>
      <v>117</v>
      <v>117</v>
      <v>117</v>
      <v>117</v>
      <v>117</v>
      <v>118</v>
      <v>117</v>
      <v>117</v>
      <v>117</v>
      <v>117</v>
    </spb>
    <spb s="2">
      <v>4</v>
      <v>Name</v>
      <v>LearnMoreOnLink</v>
    </spb>
    <spb s="15">
      <v>2012</v>
      <v>square km</v>
      <v>2024</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1">
      <v>0</v>
      <v>122</v>
      <v>123</v>
      <v>123</v>
      <v>3</v>
      <v>123</v>
      <v>123</v>
      <v>123</v>
      <v>124</v>
      <v>123</v>
      <v>123</v>
      <v>124</v>
      <v>123</v>
      <v>123</v>
      <v>125</v>
      <v>6</v>
      <v>126</v>
      <v>125</v>
      <v>7</v>
      <v>123</v>
      <v>125</v>
      <v>8</v>
      <v>9</v>
      <v>10</v>
      <v>125</v>
      <v>125</v>
      <v>123</v>
      <v>125</v>
      <v>11</v>
      <v>12</v>
      <v>13</v>
      <v>14</v>
      <v>125</v>
      <v>126</v>
      <v>125</v>
      <v>125</v>
      <v>125</v>
      <v>125</v>
      <v>125</v>
      <v>125</v>
      <v>125</v>
      <v>125</v>
      <v>125</v>
      <v>125</v>
      <v>15</v>
    </spb>
    <spb s="10">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16">
      <v>0</v>
      <v>129</v>
      <v>130</v>
      <v>130</v>
      <v>3</v>
      <v>130</v>
      <v>130</v>
      <v>130</v>
      <v>131</v>
      <v>130</v>
      <v>130</v>
      <v>131</v>
      <v>130</v>
      <v>130</v>
      <v>6</v>
      <v>129</v>
      <v>132</v>
      <v>7</v>
      <v>130</v>
      <v>132</v>
      <v>8</v>
      <v>9</v>
      <v>10</v>
      <v>132</v>
      <v>130</v>
      <v>132</v>
      <v>11</v>
      <v>12</v>
      <v>13</v>
      <v>14</v>
      <v>132</v>
      <v>129</v>
      <v>132</v>
      <v>132</v>
      <v>132</v>
      <v>132</v>
      <v>132</v>
      <v>132</v>
      <v>132</v>
      <v>132</v>
      <v>132</v>
      <v>132</v>
      <v>15</v>
    </spb>
    <spb s="10">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1">
      <v>0</v>
      <v>135</v>
      <v>136</v>
      <v>136</v>
      <v>3</v>
      <v>136</v>
      <v>136</v>
      <v>136</v>
      <v>137</v>
      <v>136</v>
      <v>136</v>
      <v>137</v>
      <v>136</v>
      <v>136</v>
      <v>138</v>
      <v>6</v>
      <v>135</v>
      <v>138</v>
      <v>7</v>
      <v>136</v>
      <v>138</v>
      <v>8</v>
      <v>9</v>
      <v>10</v>
      <v>138</v>
      <v>138</v>
      <v>136</v>
      <v>138</v>
      <v>11</v>
      <v>12</v>
      <v>13</v>
      <v>14</v>
      <v>138</v>
      <v>135</v>
      <v>138</v>
      <v>138</v>
      <v>138</v>
      <v>138</v>
      <v>138</v>
      <v>138</v>
      <v>138</v>
      <v>138</v>
      <v>138</v>
      <v>138</v>
      <v>15</v>
    </spb>
    <spb s="10">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7">
      <v>0</v>
      <v>141</v>
      <v>142</v>
      <v>142</v>
      <v>3</v>
      <v>142</v>
      <v>142</v>
      <v>142</v>
      <v>143</v>
      <v>142</v>
      <v>142</v>
      <v>143</v>
      <v>142</v>
      <v>142</v>
      <v>144</v>
      <v>6</v>
      <v>145</v>
      <v>144</v>
      <v>142</v>
      <v>144</v>
      <v>8</v>
      <v>9</v>
      <v>10</v>
      <v>144</v>
      <v>144</v>
      <v>142</v>
      <v>144</v>
      <v>11</v>
      <v>12</v>
      <v>13</v>
      <v>14</v>
      <v>144</v>
      <v>145</v>
      <v>144</v>
      <v>144</v>
      <v>144</v>
      <v>144</v>
      <v>144</v>
      <v>144</v>
      <v>144</v>
      <v>144</v>
      <v>144</v>
      <v>144</v>
      <v>15</v>
    </spb>
    <spb s="10">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1">
      <v>0</v>
      <v>148</v>
      <v>149</v>
      <v>149</v>
      <v>3</v>
      <v>149</v>
      <v>149</v>
      <v>149</v>
      <v>150</v>
      <v>149</v>
      <v>149</v>
      <v>150</v>
      <v>149</v>
      <v>149</v>
      <v>151</v>
      <v>6</v>
      <v>148</v>
      <v>151</v>
      <v>7</v>
      <v>149</v>
      <v>151</v>
      <v>8</v>
      <v>9</v>
      <v>10</v>
      <v>151</v>
      <v>151</v>
      <v>149</v>
      <v>151</v>
      <v>11</v>
      <v>12</v>
      <v>13</v>
      <v>14</v>
      <v>151</v>
      <v>148</v>
      <v>151</v>
      <v>151</v>
      <v>151</v>
      <v>151</v>
      <v>151</v>
      <v>151</v>
      <v>151</v>
      <v>151</v>
      <v>151</v>
      <v>151</v>
      <v>15</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9">
      <v>0</v>
      <v>153</v>
      <v>154</v>
      <v>154</v>
      <v>3</v>
      <v>154</v>
      <v>154</v>
      <v>154</v>
      <v>155</v>
      <v>154</v>
      <v>154</v>
      <v>154</v>
      <v>154</v>
      <v>156</v>
      <v>6</v>
      <v>153</v>
      <v>156</v>
      <v>7</v>
      <v>154</v>
      <v>156</v>
      <v>8</v>
      <v>9</v>
      <v>10</v>
      <v>156</v>
      <v>156</v>
      <v>154</v>
      <v>156</v>
      <v>11</v>
      <v>12</v>
      <v>13</v>
      <v>14</v>
      <v>156</v>
      <v>153</v>
      <v>156</v>
      <v>156</v>
      <v>156</v>
      <v>156</v>
      <v>156</v>
      <v>156</v>
      <v>156</v>
      <v>156</v>
      <v>156</v>
      <v>156</v>
      <v>15</v>
    </spb>
    <spb s="10">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v>
      <v xml:space="preserve">CC BY-SA 3.0	</v>
      <v xml:space="preserve">https://en.wikipedia.org/wiki/Norway	</v>
      <v xml:space="preserve">https://creativecommons.org/licenses/by-sa/3.0	</v>
    </spb>
    <spb s="0">
      <v xml:space="preserve">Wikipedia	</v>
      <v xml:space="preserve">CC-BY-SA	</v>
      <v xml:space="preserve">http://en.wikipedia.org/wiki/Norway	</v>
      <v xml:space="preserve">http://creativecommons.org/licenses/by-sa/3.0/	</v>
    </spb>
    <spb s="0">
      <v xml:space="preserve">Cia	</v>
      <v xml:space="preserve">	</v>
      <v xml:space="preserve">https://www.cia.gov/library/publications/the-world-factbook/geos/no.html?Transportation	</v>
      <v xml:space="preserve">	</v>
    </spb>
    <spb s="9">
      <v>0</v>
      <v>159</v>
      <v>160</v>
      <v>160</v>
      <v>3</v>
      <v>160</v>
      <v>160</v>
      <v>160</v>
      <v>161</v>
      <v>160</v>
      <v>160</v>
      <v>160</v>
      <v>160</v>
      <v>162</v>
      <v>6</v>
      <v>159</v>
      <v>162</v>
      <v>7</v>
      <v>160</v>
      <v>162</v>
      <v>8</v>
      <v>9</v>
      <v>10</v>
      <v>162</v>
      <v>162</v>
      <v>160</v>
      <v>162</v>
      <v>11</v>
      <v>12</v>
      <v>13</v>
      <v>14</v>
      <v>162</v>
      <v>159</v>
      <v>162</v>
      <v>162</v>
      <v>162</v>
      <v>162</v>
      <v>162</v>
      <v>162</v>
      <v>162</v>
      <v>162</v>
      <v>162</v>
      <v>162</v>
      <v>15</v>
    </spb>
    <spb s="10">
      <v>2019</v>
      <v>2019</v>
      <v>square km</v>
      <v>per thousand (2018)</v>
      <v>2022</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9">
      <v>0</v>
      <v>165</v>
      <v>166</v>
      <v>166</v>
      <v>3</v>
      <v>166</v>
      <v>166</v>
      <v>166</v>
      <v>167</v>
      <v>166</v>
      <v>166</v>
      <v>166</v>
      <v>166</v>
      <v>168</v>
      <v>6</v>
      <v>165</v>
      <v>168</v>
      <v>7</v>
      <v>166</v>
      <v>168</v>
      <v>8</v>
      <v>9</v>
      <v>10</v>
      <v>168</v>
      <v>168</v>
      <v>166</v>
      <v>168</v>
      <v>11</v>
      <v>12</v>
      <v>13</v>
      <v>14</v>
      <v>168</v>
      <v>165</v>
      <v>168</v>
      <v>168</v>
      <v>168</v>
      <v>168</v>
      <v>168</v>
      <v>168</v>
      <v>168</v>
      <v>168</v>
      <v>168</v>
      <v>168</v>
      <v>15</v>
    </spb>
    <spb s="10">
      <v>2019</v>
      <v>2019</v>
      <v>square km</v>
      <v>per thousand (2018)</v>
      <v>2022</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1">
      <v>0</v>
      <v>171</v>
      <v>172</v>
      <v>172</v>
      <v>3</v>
      <v>172</v>
      <v>172</v>
      <v>172</v>
      <v>173</v>
      <v>172</v>
      <v>172</v>
      <v>173</v>
      <v>172</v>
      <v>172</v>
      <v>174</v>
      <v>6</v>
      <v>171</v>
      <v>174</v>
      <v>7</v>
      <v>172</v>
      <v>174</v>
      <v>8</v>
      <v>9</v>
      <v>10</v>
      <v>174</v>
      <v>174</v>
      <v>172</v>
      <v>174</v>
      <v>11</v>
      <v>12</v>
      <v>13</v>
      <v>14</v>
      <v>174</v>
      <v>171</v>
      <v>174</v>
      <v>174</v>
      <v>174</v>
      <v>174</v>
      <v>174</v>
      <v>174</v>
      <v>174</v>
      <v>174</v>
      <v>174</v>
      <v>174</v>
      <v>15</v>
    </spb>
    <spb s="10">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Cia	travel.state.gov	</v>
      <v xml:space="preserve">CC-BY-SA			</v>
      <v xml:space="preserve">http://en.wikipedia.org/wiki/Estonia	https://www.cia.gov/library/publications/the-world-factbook/geos/en.html?Transportation	https://travel.state.gov/content/travel/en/international-travel/International-Travel-Country-Information-Pages/Estonia.html	</v>
      <v xml:space="preserve">http://creativecommons.org/licenses/by-sa/3.0/			</v>
    </spb>
    <spb s="0">
      <v xml:space="preserve">Wikipedia	</v>
      <v xml:space="preserve">CC BY-SA 3.0	</v>
      <v xml:space="preserve">https://en.wikipedia.org/wiki/Estonia	</v>
      <v xml:space="preserve">https://creativecommons.org/licenses/by-sa/3.0	</v>
    </spb>
    <spb s="0">
      <v xml:space="preserve">Wikipedia	</v>
      <v xml:space="preserve">CC-BY-SA	</v>
      <v xml:space="preserve">http://en.wikipedia.org/wiki/Estonia	</v>
      <v xml:space="preserve">http://creativecommons.org/licenses/by-sa/3.0/	</v>
    </spb>
    <spb s="0">
      <v xml:space="preserve">Cia	</v>
      <v xml:space="preserve">	</v>
      <v xml:space="preserve">https://www.cia.gov/library/publications/the-world-factbook/geos/en.html?Transportation	</v>
      <v xml:space="preserve">	</v>
    </spb>
    <spb s="18">
      <v>0</v>
      <v>177</v>
      <v>178</v>
      <v>178</v>
      <v>3</v>
      <v>178</v>
      <v>178</v>
      <v>178</v>
      <v>179</v>
      <v>178</v>
      <v>178</v>
      <v>179</v>
      <v>178</v>
      <v>178</v>
      <v>180</v>
      <v>6</v>
      <v>177</v>
      <v>180</v>
      <v>7</v>
      <v>178</v>
      <v>180</v>
      <v>8</v>
      <v>9</v>
      <v>10</v>
      <v>180</v>
      <v>180</v>
      <v>178</v>
      <v>180</v>
      <v>11</v>
      <v>12</v>
      <v>13</v>
      <v>14</v>
      <v>180</v>
      <v>180</v>
      <v>180</v>
      <v>180</v>
      <v>180</v>
      <v>180</v>
      <v>180</v>
      <v>180</v>
      <v>180</v>
      <v>180</v>
      <v>180</v>
      <v>15</v>
    </spb>
    <spb s="2">
      <v>5</v>
      <v>Name</v>
      <v>LearnMoreOnLink</v>
    </spb>
    <spb s="19">
      <v>2019</v>
      <v>2019</v>
      <v>square km</v>
      <v>per thousand (2018)</v>
      <v>2022</v>
      <v>2019</v>
      <v>2018</v>
      <v>per liter (2016)</v>
      <v>2019</v>
      <v>years (2018)</v>
      <v>2018</v>
      <v>per thousand (2018)</v>
      <v>2019</v>
      <v>2017</v>
      <v>2016</v>
      <v>2019</v>
      <v>2016</v>
      <v>2018</v>
      <v>kilotons per year (2016)</v>
      <v>deaths per 100,000 (2017)</v>
      <v>kWh (2014)</v>
      <v>2015</v>
      <v>2017</v>
      <v>2017</v>
      <v>2017</v>
      <v>2017</v>
      <v>2017</v>
      <v>2015</v>
      <v>2017</v>
      <v>2017</v>
      <v>2017</v>
      <v>2017</v>
      <v>2019</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v>
      <v xml:space="preserve">CC BY-SA 3.0	</v>
      <v xml:space="preserve">https://en.wikipedia.org/wiki/Iceland	</v>
      <v xml:space="preserve">https://creativecommons.org/licenses/by-sa/3.0	</v>
    </spb>
    <spb s="0">
      <v xml:space="preserve">Wikipedia	</v>
      <v xml:space="preserve">CC-BY-SA	</v>
      <v xml:space="preserve">http://en.wikipedia.org/wiki/Iceland	</v>
      <v xml:space="preserve">http://creativecommons.org/licenses/by-sa/3.0/	</v>
    </spb>
    <spb s="0">
      <v xml:space="preserve">Cia	</v>
      <v xml:space="preserve">	</v>
      <v xml:space="preserve">https://www.cia.gov/library/publications/the-world-factbook/geos/ic.html?Transportation	</v>
      <v xml:space="preserve">	</v>
    </spb>
    <spb s="20">
      <v>0</v>
      <v>184</v>
      <v>185</v>
      <v>185</v>
      <v>3</v>
      <v>185</v>
      <v>185</v>
      <v>185</v>
      <v>186</v>
      <v>185</v>
      <v>185</v>
      <v>185</v>
      <v>185</v>
      <v>187</v>
      <v>6</v>
      <v>184</v>
      <v>187</v>
      <v>7</v>
      <v>185</v>
      <v>187</v>
      <v>8</v>
      <v>9</v>
      <v>10</v>
      <v>187</v>
      <v>187</v>
      <v>185</v>
      <v>187</v>
      <v>11</v>
      <v>12</v>
      <v>13</v>
      <v>14</v>
      <v>187</v>
      <v>187</v>
      <v>187</v>
      <v>187</v>
      <v>187</v>
      <v>187</v>
      <v>187</v>
      <v>187</v>
      <v>187</v>
      <v>187</v>
      <v>187</v>
      <v>15</v>
    </spb>
    <spb s="2">
      <v>6</v>
      <v>Name</v>
      <v>LearnMoreOnLink</v>
    </spb>
    <spb s="19">
      <v>2019</v>
      <v>2019</v>
      <v>square km</v>
      <v>per thousand (2018)</v>
      <v>2022</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v>
      <v xml:space="preserve">CC BY-SA 3.0	</v>
      <v xml:space="preserve">https://en.wikipedia.org/wiki/Republic_of_Ireland	</v>
      <v xml:space="preserve">https://creativecommons.org/licenses/by-sa/3.0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21">
      <v>0</v>
      <v>191</v>
      <v>192</v>
      <v>192</v>
      <v>3</v>
      <v>192</v>
      <v>192</v>
      <v>192</v>
      <v>192</v>
      <v>192</v>
      <v>193</v>
      <v>192</v>
      <v>192</v>
      <v>194</v>
      <v>6</v>
      <v>191</v>
      <v>194</v>
      <v>7</v>
      <v>192</v>
      <v>194</v>
      <v>8</v>
      <v>9</v>
      <v>10</v>
      <v>194</v>
      <v>194</v>
      <v>192</v>
      <v>194</v>
      <v>11</v>
      <v>12</v>
      <v>13</v>
      <v>14</v>
      <v>194</v>
      <v>191</v>
      <v>194</v>
      <v>194</v>
      <v>194</v>
      <v>194</v>
      <v>194</v>
      <v>194</v>
      <v>194</v>
      <v>194</v>
      <v>194</v>
      <v>194</v>
      <v>15</v>
    </spb>
    <spb s="2">
      <v>7</v>
      <v>Name</v>
      <v>LearnMoreOnLink</v>
    </spb>
    <spb s="10">
      <v>2019</v>
      <v>2019</v>
      <v>square km</v>
      <v>per thousand (2018)</v>
      <v>2022</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11">
      <v>0</v>
      <v>198</v>
      <v>199</v>
      <v>199</v>
      <v>3</v>
      <v>199</v>
      <v>199</v>
      <v>199</v>
      <v>200</v>
      <v>199</v>
      <v>199</v>
      <v>200</v>
      <v>199</v>
      <v>199</v>
      <v>201</v>
      <v>6</v>
      <v>198</v>
      <v>201</v>
      <v>7</v>
      <v>199</v>
      <v>201</v>
      <v>8</v>
      <v>9</v>
      <v>10</v>
      <v>201</v>
      <v>201</v>
      <v>199</v>
      <v>201</v>
      <v>11</v>
      <v>12</v>
      <v>13</v>
      <v>14</v>
      <v>201</v>
      <v>198</v>
      <v>201</v>
      <v>201</v>
      <v>201</v>
      <v>201</v>
      <v>201</v>
      <v>201</v>
      <v>201</v>
      <v>201</v>
      <v>201</v>
      <v>201</v>
      <v>15</v>
    </spb>
    <spb s="10">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v>
      <v xml:space="preserve">CC BY-SA 3.0	</v>
      <v xml:space="preserve">https://en.wikipedia.org/wiki/Luxembourg	</v>
      <v xml:space="preserve">https://creativecommons.org/licenses/by-sa/3.0	</v>
    </spb>
    <spb s="0">
      <v xml:space="preserve">Wikipedia	</v>
      <v xml:space="preserve">CC-BY-SA	</v>
      <v xml:space="preserve">http://en.wikipedia.org/wiki/Luxembourg	</v>
      <v xml:space="preserve">http://creativecommons.org/licenses/by-sa/3.0/	</v>
    </spb>
    <spb s="0">
      <v xml:space="preserve">Cia	</v>
      <v xml:space="preserve">	</v>
      <v xml:space="preserve">https://www.cia.gov/library/publications/the-world-factbook/geos/lu.html?Transportation	</v>
      <v xml:space="preserve">	</v>
    </spb>
    <spb s="11">
      <v>0</v>
      <v>204</v>
      <v>205</v>
      <v>205</v>
      <v>3</v>
      <v>205</v>
      <v>205</v>
      <v>205</v>
      <v>206</v>
      <v>205</v>
      <v>205</v>
      <v>206</v>
      <v>205</v>
      <v>205</v>
      <v>207</v>
      <v>6</v>
      <v>204</v>
      <v>207</v>
      <v>7</v>
      <v>205</v>
      <v>207</v>
      <v>8</v>
      <v>9</v>
      <v>10</v>
      <v>207</v>
      <v>207</v>
      <v>205</v>
      <v>207</v>
      <v>11</v>
      <v>12</v>
      <v>13</v>
      <v>14</v>
      <v>207</v>
      <v>204</v>
      <v>207</v>
      <v>207</v>
      <v>207</v>
      <v>207</v>
      <v>207</v>
      <v>207</v>
      <v>207</v>
      <v>207</v>
      <v>207</v>
      <v>207</v>
      <v>15</v>
    </spb>
    <spb s="0">
      <v xml:space="preserve">Wikipedia	Cia	travel.state.gov	</v>
      <v xml:space="preserve">CC-BY-SA			</v>
      <v xml:space="preserve">http://en.wikipedia.org/wiki/Malaysia	https://www.cia.gov/library/publications/the-world-factbook/geos/my.html?Transportation	https://travel.state.gov/content/travel/en/international-travel/International-Travel-Country-Information-Pages/Malaysia.html	</v>
      <v xml:space="preserve">http://creativecommons.org/licenses/by-sa/3.0/			</v>
    </spb>
    <spb s="0">
      <v xml:space="preserve">Wikipedia	</v>
      <v xml:space="preserve">CC BY-SA 3.0	</v>
      <v xml:space="preserve">https://en.wikipedia.org/wiki/Malaysia	</v>
      <v xml:space="preserve">https://creativecommons.org/licenses/by-sa/3.0	</v>
    </spb>
    <spb s="0">
      <v xml:space="preserve">Wikipedia	</v>
      <v xml:space="preserve">CC-BY-SA	</v>
      <v xml:space="preserve">http://en.wikipedia.org/wiki/Malaysia	</v>
      <v xml:space="preserve">http://creativecommons.org/licenses/by-sa/3.0/	</v>
    </spb>
    <spb s="0">
      <v xml:space="preserve">Cia	</v>
      <v xml:space="preserve">	</v>
      <v xml:space="preserve">https://www.cia.gov/library/publications/the-world-factbook/geos/my.html?Transportation	</v>
      <v xml:space="preserve">	</v>
    </spb>
    <spb s="11">
      <v>0</v>
      <v>209</v>
      <v>210</v>
      <v>210</v>
      <v>3</v>
      <v>210</v>
      <v>210</v>
      <v>210</v>
      <v>211</v>
      <v>210</v>
      <v>210</v>
      <v>211</v>
      <v>210</v>
      <v>210</v>
      <v>212</v>
      <v>6</v>
      <v>209</v>
      <v>212</v>
      <v>7</v>
      <v>210</v>
      <v>212</v>
      <v>8</v>
      <v>9</v>
      <v>10</v>
      <v>212</v>
      <v>212</v>
      <v>210</v>
      <v>212</v>
      <v>11</v>
      <v>12</v>
      <v>13</v>
      <v>14</v>
      <v>212</v>
      <v>209</v>
      <v>212</v>
      <v>212</v>
      <v>212</v>
      <v>212</v>
      <v>212</v>
      <v>212</v>
      <v>212</v>
      <v>212</v>
      <v>212</v>
      <v>212</v>
      <v>15</v>
    </spb>
    <spb s="10">
      <v>2019</v>
      <v>2019</v>
      <v>square km</v>
      <v>per thousand (2018)</v>
      <v>2022</v>
      <v>2019</v>
      <v>2018</v>
      <v>per liter (2016)</v>
      <v>2019</v>
      <v>years (2018)</v>
      <v>2018</v>
      <v>per thousand (2018)</v>
      <v>2019</v>
      <v>2017</v>
      <v>2016</v>
      <v>2019</v>
      <v>2016</v>
      <v>2015</v>
      <v>kilotons per year (2016)</v>
      <v>deaths per 100,000 (2017)</v>
      <v>kWh (2014)</v>
      <v>2014</v>
      <v>2019</v>
      <v>2015</v>
      <v>2015</v>
      <v>2015</v>
      <v>2015</v>
      <v>2015</v>
      <v>2015</v>
      <v>2015</v>
      <v>2015</v>
      <v>2017</v>
      <v>2018</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v>
      <v xml:space="preserve">CC BY-SA 3.0	</v>
      <v xml:space="preserve">https://en.wikipedia.org/wiki/New_Zealand	</v>
      <v xml:space="preserve">https://creativecommons.org/licenses/by-sa/3.0	</v>
    </spb>
    <spb s="0">
      <v xml:space="preserve">Wikipedia	</v>
      <v xml:space="preserve">CC-BY-SA	</v>
      <v xml:space="preserve">http://en.wikipedia.org/wiki/New_Zealand	</v>
      <v xml:space="preserve">http://creativecommons.org/licenses/by-sa/3.0/	</v>
    </spb>
    <spb s="0">
      <v xml:space="preserve">Cia	</v>
      <v xml:space="preserve">	</v>
      <v xml:space="preserve">https://www.cia.gov/library/publications/the-world-factbook/geos/nz.html?Transportation	</v>
      <v xml:space="preserve">	</v>
    </spb>
    <spb s="22">
      <v>0</v>
      <v>215</v>
      <v>216</v>
      <v>216</v>
      <v>3</v>
      <v>216</v>
      <v>216</v>
      <v>216</v>
      <v>217</v>
      <v>216</v>
      <v>216</v>
      <v>217</v>
      <v>216</v>
      <v>216</v>
      <v>218</v>
      <v>6</v>
      <v>215</v>
      <v>218</v>
      <v>7</v>
      <v>216</v>
      <v>218</v>
      <v>8</v>
      <v>9</v>
      <v>10</v>
      <v>218</v>
      <v>218</v>
      <v>216</v>
      <v>218</v>
      <v>11</v>
      <v>12</v>
      <v>13</v>
      <v>14</v>
      <v>218</v>
      <v>215</v>
      <v>218</v>
      <v>218</v>
      <v>218</v>
      <v>15</v>
    </spb>
    <spb s="2">
      <v>8</v>
      <v>Name</v>
      <v>LearnMoreOnLink</v>
    </spb>
    <spb s="7">
      <v>2019</v>
      <v>2019</v>
      <v>square km</v>
      <v>per thousand (2018)</v>
      <v>2022</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Wikipedia	</v>
      <v xml:space="preserve">CC BY-SA 3.0	</v>
      <v xml:space="preserve">https://en.wikipedia.org/wiki/Poland	</v>
      <v xml:space="preserve">https://creativecommons.org/licenses/by-sa/3.0	</v>
    </spb>
    <spb s="0">
      <v xml:space="preserve">Wikipedia	</v>
      <v xml:space="preserve">CC-BY-SA	</v>
      <v xml:space="preserve">http://en.wikipedia.org/wiki/Poland	</v>
      <v xml:space="preserve">http://creativecommons.org/licenses/by-sa/3.0/	</v>
    </spb>
    <spb s="0">
      <v xml:space="preserve">Cia	</v>
      <v xml:space="preserve">	</v>
      <v xml:space="preserve">https://www.cia.gov/library/publications/the-world-factbook/geos/pl.html?Transportation	</v>
      <v xml:space="preserve">	</v>
    </spb>
    <spb s="11">
      <v>0</v>
      <v>222</v>
      <v>223</v>
      <v>223</v>
      <v>3</v>
      <v>223</v>
      <v>223</v>
      <v>223</v>
      <v>224</v>
      <v>223</v>
      <v>223</v>
      <v>224</v>
      <v>223</v>
      <v>223</v>
      <v>225</v>
      <v>6</v>
      <v>222</v>
      <v>225</v>
      <v>7</v>
      <v>223</v>
      <v>225</v>
      <v>8</v>
      <v>9</v>
      <v>10</v>
      <v>225</v>
      <v>225</v>
      <v>223</v>
      <v>225</v>
      <v>11</v>
      <v>12</v>
      <v>13</v>
      <v>14</v>
      <v>225</v>
      <v>222</v>
      <v>225</v>
      <v>225</v>
      <v>225</v>
      <v>225</v>
      <v>225</v>
      <v>225</v>
      <v>225</v>
      <v>225</v>
      <v>225</v>
      <v>225</v>
      <v>15</v>
    </spb>
    <spb s="0">
      <v xml:space="preserve">Wikipedia	Cia	travel.state.gov	</v>
      <v xml:space="preserve">CC-BY-SA			</v>
      <v xml:space="preserve">http://en.wikipedia.org/wiki/Bahrain	https://www.cia.gov/library/publications/the-world-factbook/geos/ba.html?Transportation	https://travel.state.gov/content/travel/en/international-travel/International-Travel-Country-Information-Pages/Bahrain.html	</v>
      <v xml:space="preserve">http://creativecommons.org/licenses/by-sa/3.0/			</v>
    </spb>
    <spb s="0">
      <v xml:space="preserve">Wikipedia	</v>
      <v xml:space="preserve">CC BY-SA 3.0	</v>
      <v xml:space="preserve">https://en.wikipedia.org/wiki/Bahrain	</v>
      <v xml:space="preserve">https://creativecommons.org/licenses/by-sa/3.0	</v>
    </spb>
    <spb s="0">
      <v xml:space="preserve">Wikipedia	</v>
      <v xml:space="preserve">CC-BY-SA	</v>
      <v xml:space="preserve">http://en.wikipedia.org/wiki/Bahrain	</v>
      <v xml:space="preserve">http://creativecommons.org/licenses/by-sa/3.0/	</v>
    </spb>
    <spb s="0">
      <v xml:space="preserve">Cia	</v>
      <v xml:space="preserve">	</v>
      <v xml:space="preserve">https://www.cia.gov/library/publications/the-world-factbook/geos/ba.html?Transportation	</v>
      <v xml:space="preserve">	</v>
    </spb>
    <spb s="23">
      <v>0</v>
      <v>227</v>
      <v>228</v>
      <v>228</v>
      <v>3</v>
      <v>228</v>
      <v>228</v>
      <v>228</v>
      <v>229</v>
      <v>228</v>
      <v>228</v>
      <v>228</v>
      <v>228</v>
      <v>230</v>
      <v>6</v>
      <v>227</v>
      <v>230</v>
      <v>7</v>
      <v>228</v>
      <v>230</v>
      <v>8</v>
      <v>9</v>
      <v>10</v>
      <v>230</v>
      <v>230</v>
      <v>228</v>
      <v>230</v>
      <v>11</v>
      <v>12</v>
      <v>13</v>
      <v>14</v>
      <v>230</v>
      <v>227</v>
      <v>230</v>
      <v>230</v>
      <v>230</v>
      <v>15</v>
    </spb>
    <spb s="2">
      <v>9</v>
      <v>Name</v>
      <v>LearnMoreOnLink</v>
    </spb>
    <spb s="7">
      <v>2018</v>
      <v>2019</v>
      <v>square km</v>
      <v>per thousand (2018)</v>
      <v>2022</v>
      <v>2018</v>
      <v>2018</v>
      <v>per liter (2016)</v>
      <v>2019</v>
      <v>years (2018)</v>
      <v>2004</v>
      <v>per thousand (2018)</v>
      <v>2019</v>
      <v>2017</v>
      <v>2016</v>
      <v>2019</v>
      <v>2016</v>
      <v>2015</v>
      <v>kilotons per year (2016)</v>
      <v>deaths per 100,000 (2017)</v>
      <v>kWh (2014)</v>
      <v>2014</v>
      <v>2019</v>
      <v>2015</v>
      <v>2018</v>
      <v>2018</v>
      <v>2019</v>
    </spb>
    <spb s="0">
      <v xml:space="preserve">Wikipedia	Cia	travel.state.gov	</v>
      <v xml:space="preserve">CC-BY-SA			</v>
      <v xml:space="preserve">http://en.wikipedia.org/wiki/Latvia	https://www.cia.gov/library/publications/the-world-factbook/geos/lg.html?Transportation	https://travel.state.gov/content/travel/en/international-travel/International-Travel-Country-Information-Pages/Latvia.html	</v>
      <v xml:space="preserve">http://creativecommons.org/licenses/by-sa/3.0/			</v>
    </spb>
    <spb s="0">
      <v xml:space="preserve">Wikipedia	</v>
      <v xml:space="preserve">CC BY-SA 3.0	</v>
      <v xml:space="preserve">https://en.wikipedia.org/wiki/Latvia	</v>
      <v xml:space="preserve">https://creativecommons.org/licenses/by-sa/3.0	</v>
    </spb>
    <spb s="0">
      <v xml:space="preserve">Wikipedia	</v>
      <v xml:space="preserve">CC-BY-SA	</v>
      <v xml:space="preserve">http://en.wikipedia.org/wiki/Latvia	</v>
      <v xml:space="preserve">http://creativecommons.org/licenses/by-sa/3.0/	</v>
    </spb>
    <spb s="0">
      <v xml:space="preserve">Cia	</v>
      <v xml:space="preserve">	</v>
      <v xml:space="preserve">https://www.cia.gov/library/publications/the-world-factbook/geos/lg.html?Transportation	</v>
      <v xml:space="preserve">	</v>
    </spb>
    <spb s="18">
      <v>0</v>
      <v>234</v>
      <v>235</v>
      <v>235</v>
      <v>3</v>
      <v>235</v>
      <v>235</v>
      <v>235</v>
      <v>236</v>
      <v>235</v>
      <v>235</v>
      <v>236</v>
      <v>235</v>
      <v>235</v>
      <v>237</v>
      <v>6</v>
      <v>234</v>
      <v>237</v>
      <v>7</v>
      <v>235</v>
      <v>237</v>
      <v>8</v>
      <v>9</v>
      <v>10</v>
      <v>237</v>
      <v>237</v>
      <v>235</v>
      <v>237</v>
      <v>11</v>
      <v>12</v>
      <v>13</v>
      <v>14</v>
      <v>237</v>
      <v>237</v>
      <v>237</v>
      <v>237</v>
      <v>237</v>
      <v>237</v>
      <v>237</v>
      <v>237</v>
      <v>237</v>
      <v>237</v>
      <v>237</v>
      <v>15</v>
    </spb>
    <spb s="19">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2017</v>
      <v>2017</v>
      <v>2019</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v>
      <v xml:space="preserve">CC BY-SA 3.0	</v>
      <v xml:space="preserve">https://en.wikipedia.org/wiki/Qatar	</v>
      <v xml:space="preserve">https://creativecommons.org/licenses/by-sa/3.0	</v>
    </spb>
    <spb s="0">
      <v xml:space="preserve">Wikipedia	</v>
      <v xml:space="preserve">CC-BY-SA	</v>
      <v xml:space="preserve">http://en.wikipedia.org/wiki/Qatar	</v>
      <v xml:space="preserve">http://creativecommons.org/licenses/by-sa/3.0/	</v>
    </spb>
    <spb s="0">
      <v xml:space="preserve">Cia	</v>
      <v xml:space="preserve">	</v>
      <v xml:space="preserve">https://www.cia.gov/library/publications/the-world-factbook/geos/qa.html?Transportation	</v>
      <v xml:space="preserve">	</v>
    </spb>
    <spb s="23">
      <v>0</v>
      <v>240</v>
      <v>241</v>
      <v>241</v>
      <v>3</v>
      <v>241</v>
      <v>241</v>
      <v>241</v>
      <v>242</v>
      <v>241</v>
      <v>241</v>
      <v>241</v>
      <v>241</v>
      <v>243</v>
      <v>6</v>
      <v>240</v>
      <v>243</v>
      <v>7</v>
      <v>241</v>
      <v>243</v>
      <v>8</v>
      <v>9</v>
      <v>10</v>
      <v>243</v>
      <v>243</v>
      <v>241</v>
      <v>243</v>
      <v>11</v>
      <v>12</v>
      <v>13</v>
      <v>14</v>
      <v>243</v>
      <v>240</v>
      <v>243</v>
      <v>243</v>
      <v>243</v>
      <v>15</v>
    </spb>
    <spb s="7">
      <v>2019</v>
      <v>2019</v>
      <v>square km</v>
      <v>per thousand (2018)</v>
      <v>2022</v>
      <v>2019</v>
      <v>2018</v>
      <v>per liter (2016)</v>
      <v>2019</v>
      <v>years (2018)</v>
      <v>2010</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1">
      <v>0</v>
      <v>246</v>
      <v>247</v>
      <v>247</v>
      <v>3</v>
      <v>247</v>
      <v>247</v>
      <v>247</v>
      <v>248</v>
      <v>247</v>
      <v>247</v>
      <v>248</v>
      <v>247</v>
      <v>247</v>
      <v>249</v>
      <v>6</v>
      <v>246</v>
      <v>249</v>
      <v>7</v>
      <v>247</v>
      <v>249</v>
      <v>8</v>
      <v>9</v>
      <v>10</v>
      <v>249</v>
      <v>249</v>
      <v>247</v>
      <v>249</v>
      <v>11</v>
      <v>12</v>
      <v>13</v>
      <v>14</v>
      <v>249</v>
      <v>246</v>
      <v>249</v>
      <v>249</v>
      <v>249</v>
      <v>249</v>
      <v>249</v>
      <v>249</v>
      <v>249</v>
      <v>249</v>
      <v>249</v>
      <v>249</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1">
      <v>0</v>
      <v>252</v>
      <v>253</v>
      <v>253</v>
      <v>3</v>
      <v>253</v>
      <v>253</v>
      <v>253</v>
      <v>254</v>
      <v>253</v>
      <v>253</v>
      <v>254</v>
      <v>253</v>
      <v>253</v>
      <v>255</v>
      <v>6</v>
      <v>256</v>
      <v>255</v>
      <v>7</v>
      <v>253</v>
      <v>255</v>
      <v>8</v>
      <v>9</v>
      <v>10</v>
      <v>255</v>
      <v>255</v>
      <v>253</v>
      <v>255</v>
      <v>11</v>
      <v>12</v>
      <v>13</v>
      <v>14</v>
      <v>255</v>
      <v>256</v>
      <v>255</v>
      <v>255</v>
      <v>255</v>
      <v>255</v>
      <v>255</v>
      <v>255</v>
      <v>255</v>
      <v>255</v>
      <v>255</v>
      <v>255</v>
      <v>15</v>
    </spb>
    <spb s="10">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v>
      <v xml:space="preserve">CC BY-SA 3.0	</v>
      <v xml:space="preserve">https://en.wikipedia.org/wiki/Lithuania	</v>
      <v xml:space="preserve">https://creativecommons.org/licenses/by-sa/3.0	</v>
    </spb>
    <spb s="0">
      <v xml:space="preserve">Wikipedia	</v>
      <v xml:space="preserve">CC-BY-SA	</v>
      <v xml:space="preserve">http://en.wikipedia.org/wiki/Lithuania	</v>
      <v xml:space="preserve">http://creativecommons.org/licenses/by-sa/3.0/	</v>
    </spb>
    <spb s="0">
      <v xml:space="preserve">Cia	</v>
      <v xml:space="preserve">	</v>
      <v xml:space="preserve">https://www.cia.gov/library/publications/the-world-factbook/geos/lh.html?Transportation	</v>
      <v xml:space="preserve">	</v>
    </spb>
    <spb s="18">
      <v>0</v>
      <v>259</v>
      <v>260</v>
      <v>260</v>
      <v>3</v>
      <v>260</v>
      <v>260</v>
      <v>260</v>
      <v>261</v>
      <v>260</v>
      <v>260</v>
      <v>261</v>
      <v>260</v>
      <v>260</v>
      <v>262</v>
      <v>6</v>
      <v>259</v>
      <v>262</v>
      <v>7</v>
      <v>260</v>
      <v>262</v>
      <v>8</v>
      <v>9</v>
      <v>10</v>
      <v>262</v>
      <v>262</v>
      <v>260</v>
      <v>262</v>
      <v>11</v>
      <v>12</v>
      <v>13</v>
      <v>14</v>
      <v>262</v>
      <v>262</v>
      <v>262</v>
      <v>262</v>
      <v>262</v>
      <v>262</v>
      <v>262</v>
      <v>262</v>
      <v>262</v>
      <v>262</v>
      <v>262</v>
      <v>15</v>
    </spb>
    <spb s="19">
      <v>2019</v>
      <v>2019</v>
      <v>square km</v>
      <v>per thousand (2018)</v>
      <v>2022</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Cia	travel.state.gov	</v>
      <v xml:space="preserve">CC-BY-SA			</v>
      <v xml:space="preserve">http://en.wikipedia.org/wiki/Portugal	https://www.cia.gov/library/publications/the-world-factbook/geos/po.html?Transportation	https://travel.state.gov/content/travel/en/international-travel/International-Travel-Country-Information-Pages/Portugal.html	</v>
      <v xml:space="preserve">http://creativecommons.org/licenses/by-sa/3.0/			</v>
    </spb>
    <spb s="0">
      <v xml:space="preserve">Wikipedia	</v>
      <v xml:space="preserve">CC BY-SA 3.0	</v>
      <v xml:space="preserve">https://en.wikipedia.org/wiki/Portugal	</v>
      <v xml:space="preserve">https://creativecommons.org/licenses/by-sa/3.0	</v>
    </spb>
    <spb s="0">
      <v xml:space="preserve">Wikipedia	</v>
      <v xml:space="preserve">CC-BY-SA	</v>
      <v xml:space="preserve">http://en.wikipedia.org/wiki/Portugal	</v>
      <v xml:space="preserve">http://creativecommons.org/licenses/by-sa/3.0/	</v>
    </spb>
    <spb s="0">
      <v xml:space="preserve">Cia	</v>
      <v xml:space="preserve">	</v>
      <v xml:space="preserve">https://www.cia.gov/library/publications/the-world-factbook/geos/po.html?Transportation	</v>
      <v xml:space="preserve">	</v>
    </spb>
    <spb s="11">
      <v>0</v>
      <v>265</v>
      <v>266</v>
      <v>266</v>
      <v>3</v>
      <v>266</v>
      <v>266</v>
      <v>266</v>
      <v>267</v>
      <v>266</v>
      <v>266</v>
      <v>267</v>
      <v>266</v>
      <v>266</v>
      <v>268</v>
      <v>6</v>
      <v>265</v>
      <v>268</v>
      <v>7</v>
      <v>266</v>
      <v>268</v>
      <v>8</v>
      <v>9</v>
      <v>10</v>
      <v>268</v>
      <v>268</v>
      <v>266</v>
      <v>268</v>
      <v>11</v>
      <v>12</v>
      <v>13</v>
      <v>14</v>
      <v>268</v>
      <v>265</v>
      <v>268</v>
      <v>268</v>
      <v>268</v>
      <v>268</v>
      <v>268</v>
      <v>268</v>
      <v>268</v>
      <v>268</v>
      <v>268</v>
      <v>268</v>
      <v>15</v>
    </spb>
    <spb s="0">
      <v xml:space="preserve">Wikipedia	Cia	travel.state.gov	</v>
      <v xml:space="preserve">CC-BY-SA			</v>
      <v xml:space="preserve">http://en.wikipedia.org/wiki/Saudi_Arabia	https://www.cia.gov/library/publications/the-world-factbook/geos/sa.html?Transportation	https://travel.state.gov/content/travel/en/international-travel/International-Travel-Country-Information-Pages/SaudiArabia.html	</v>
      <v xml:space="preserve">http://creativecommons.org/licenses/by-sa/3.0/			</v>
    </spb>
    <spb s="0">
      <v xml:space="preserve">Wikipedia	</v>
      <v xml:space="preserve">CC BY-SA 3.0	</v>
      <v xml:space="preserve">https://en.wikipedia.org/wiki/Saudi_Arabia	</v>
      <v xml:space="preserve">https://creativecommons.org/licenses/by-sa/3.0	</v>
    </spb>
    <spb s="0">
      <v xml:space="preserve">Wikipedia	</v>
      <v xml:space="preserve">CC-BY-SA	</v>
      <v xml:space="preserve">http://en.wikipedia.org/wiki/Saudi_Arabia	</v>
      <v xml:space="preserve">http://creativecommons.org/licenses/by-sa/3.0/	</v>
    </spb>
    <spb s="0">
      <v xml:space="preserve">Cia	</v>
      <v xml:space="preserve">	</v>
      <v xml:space="preserve">https://www.cia.gov/library/publications/the-world-factbook/geos/sa.html?Transportation	</v>
      <v xml:space="preserve">	</v>
    </spb>
    <spb s="22">
      <v>0</v>
      <v>270</v>
      <v>271</v>
      <v>271</v>
      <v>3</v>
      <v>271</v>
      <v>271</v>
      <v>271</v>
      <v>272</v>
      <v>271</v>
      <v>271</v>
      <v>272</v>
      <v>271</v>
      <v>271</v>
      <v>273</v>
      <v>6</v>
      <v>270</v>
      <v>273</v>
      <v>7</v>
      <v>271</v>
      <v>273</v>
      <v>8</v>
      <v>9</v>
      <v>10</v>
      <v>273</v>
      <v>273</v>
      <v>271</v>
      <v>273</v>
      <v>11</v>
      <v>12</v>
      <v>13</v>
      <v>14</v>
      <v>273</v>
      <v>270</v>
      <v>273</v>
      <v>273</v>
      <v>273</v>
      <v>15</v>
    </spb>
    <spb s="7">
      <v>2019</v>
      <v>2019</v>
      <v>square km</v>
      <v>per thousand (2018)</v>
      <v>2022</v>
      <v>2019</v>
      <v>2018</v>
      <v>per liter (2016)</v>
      <v>2019</v>
      <v>years (2018)</v>
      <v>2018</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http://en.wikipedia.org/wiki/Turks_and_Caicos_Islands	https://www.cia.gov/library/publications/the-world-factbook/geos/tk.html?Transportation	https://travel.state.gov/content/travel/en/international-travel/International-Travel-Country-Information-Pages/TurksandCaicosIslands.html	</v>
      <v xml:space="preserve">http://creativecommons.org/licenses/by-sa/3.0/			</v>
    </spb>
    <spb s="0">
      <v xml:space="preserve">Wikipedia	</v>
      <v xml:space="preserve">CC BY-SA 3.0	</v>
      <v xml:space="preserve">https://en.wikipedia.org/wiki/Turks_and_Caicos_Islands	</v>
      <v xml:space="preserve">https://creativecommons.org/licenses/by-sa/3.0	</v>
    </spb>
    <spb s="0">
      <v xml:space="preserve">Wikipedia	</v>
      <v xml:space="preserve">CC-BY-SA	</v>
      <v xml:space="preserve">http://en.wikipedia.org/wiki/Turks_and_Caicos_Islands	</v>
      <v xml:space="preserve">http://creativecommons.org/licenses/by-sa/3.0/	</v>
    </spb>
    <spb s="0">
      <v xml:space="preserve">Cia	</v>
      <v xml:space="preserve">	</v>
      <v xml:space="preserve">https://www.cia.gov/library/publications/the-world-factbook/geos/tk.html?Transportation	</v>
      <v xml:space="preserve">	</v>
    </spb>
    <spb s="24">
      <v>276</v>
      <v>277</v>
      <v>277</v>
      <v>277</v>
      <v>277</v>
      <v>277</v>
      <v>278</v>
      <v>277</v>
      <v>277</v>
      <v>277</v>
      <v>277</v>
      <v>277</v>
      <v>9</v>
      <v>279</v>
      <v>277</v>
      <v>279</v>
      <v>12</v>
    </spb>
    <spb s="2">
      <v>10</v>
      <v>Name</v>
      <v>LearnMoreOnLink</v>
    </spb>
    <spb s="25">
      <v>2018</v>
      <v>square km</v>
      <v>2022</v>
      <v>2019</v>
      <v>2016</v>
      <v>2016</v>
      <v>kilotons per year (2016)</v>
    </spb>
    <spb s="0">
      <v xml:space="preserve">Wikipedia	Cia	travel.state.gov	</v>
      <v xml:space="preserve">CC-BY-SA			</v>
      <v xml:space="preserve">http://en.wikipedia.org/wiki/Croatia	https://www.cia.gov/library/publications/the-world-factbook/geos/hr.html?Transportation	https://travel.state.gov/content/travel/en/international-travel/International-Travel-Country-Information-Pages/Croatia.html	</v>
      <v xml:space="preserve">http://creativecommons.org/licenses/by-sa/3.0/			</v>
    </spb>
    <spb s="0">
      <v xml:space="preserve">Wikipedia	</v>
      <v xml:space="preserve">CC BY-SA 3.0	</v>
      <v xml:space="preserve">https://en.wikipedia.org/wiki/Croatia	</v>
      <v xml:space="preserve">https://creativecommons.org/licenses/by-sa/3.0	</v>
    </spb>
    <spb s="0">
      <v xml:space="preserve">Wikipedia	</v>
      <v xml:space="preserve">CC-BY-SA	</v>
      <v xml:space="preserve">http://en.wikipedia.org/wiki/Croatia	</v>
      <v xml:space="preserve">http://creativecommons.org/licenses/by-sa/3.0/	</v>
    </spb>
    <spb s="0">
      <v xml:space="preserve">Cia	</v>
      <v xml:space="preserve">	</v>
      <v xml:space="preserve">https://www.cia.gov/library/publications/the-world-factbook/geos/hr.html?Transportation	</v>
      <v xml:space="preserve">	</v>
    </spb>
    <spb s="11">
      <v>0</v>
      <v>283</v>
      <v>284</v>
      <v>284</v>
      <v>3</v>
      <v>284</v>
      <v>284</v>
      <v>284</v>
      <v>285</v>
      <v>284</v>
      <v>284</v>
      <v>285</v>
      <v>284</v>
      <v>284</v>
      <v>286</v>
      <v>6</v>
      <v>283</v>
      <v>286</v>
      <v>7</v>
      <v>284</v>
      <v>286</v>
      <v>8</v>
      <v>9</v>
      <v>10</v>
      <v>286</v>
      <v>286</v>
      <v>284</v>
      <v>286</v>
      <v>11</v>
      <v>12</v>
      <v>13</v>
      <v>14</v>
      <v>286</v>
      <v>283</v>
      <v>286</v>
      <v>286</v>
      <v>286</v>
      <v>286</v>
      <v>286</v>
      <v>286</v>
      <v>286</v>
      <v>286</v>
      <v>286</v>
      <v>286</v>
      <v>15</v>
    </spb>
    <spb s="10">
      <v>2019</v>
      <v>2019</v>
      <v>square km</v>
      <v>per thousand (2018)</v>
      <v>2022</v>
      <v>2019</v>
      <v>2018</v>
      <v>per liter (2016)</v>
      <v>2019</v>
      <v>years (2018)</v>
      <v>2018</v>
      <v>per thousand (2018)</v>
      <v>2019</v>
      <v>2017</v>
      <v>2016</v>
      <v>2019</v>
      <v>2016</v>
      <v>2016</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Wikipedia	</v>
      <v xml:space="preserve">CC BY-SA 3.0	</v>
      <v xml:space="preserve">https://en.wikipedia.org/wiki/Czech_Republic	</v>
      <v xml:space="preserve">https://creativecommons.org/licenses/by-sa/3.0	</v>
    </spb>
    <spb s="0">
      <v xml:space="preserve">Wikipedia	</v>
      <v xml:space="preserve">CC-BY-SA	</v>
      <v xml:space="preserve">http://en.wikipedia.org/wiki/Czech_Republic	</v>
      <v xml:space="preserve">http://creativecommons.org/licenses/by-sa/3.0/	</v>
    </spb>
    <spb s="0">
      <v xml:space="preserve">Cia	</v>
      <v xml:space="preserve">	</v>
      <v xml:space="preserve">https://www.cia.gov/library/publications/the-world-factbook/geos/ez.html?Transportation	</v>
      <v xml:space="preserve">	</v>
    </spb>
    <spb s="11">
      <v>0</v>
      <v>289</v>
      <v>290</v>
      <v>290</v>
      <v>3</v>
      <v>290</v>
      <v>290</v>
      <v>290</v>
      <v>291</v>
      <v>290</v>
      <v>290</v>
      <v>291</v>
      <v>290</v>
      <v>290</v>
      <v>292</v>
      <v>6</v>
      <v>289</v>
      <v>292</v>
      <v>7</v>
      <v>290</v>
      <v>292</v>
      <v>8</v>
      <v>9</v>
      <v>10</v>
      <v>292</v>
      <v>292</v>
      <v>290</v>
      <v>292</v>
      <v>11</v>
      <v>12</v>
      <v>13</v>
      <v>14</v>
      <v>292</v>
      <v>289</v>
      <v>292</v>
      <v>292</v>
      <v>292</v>
      <v>292</v>
      <v>292</v>
      <v>292</v>
      <v>292</v>
      <v>292</v>
      <v>292</v>
      <v>292</v>
      <v>15</v>
    </spb>
    <spb s="10">
      <v>2019</v>
      <v>2019</v>
      <v>square km</v>
      <v>per thousand (2018)</v>
      <v>2022</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Cia	travel.state.gov	</v>
      <v xml:space="preserve">CC-BY-SA			</v>
      <v xml:space="preserve">http://en.wikipedia.org/wiki/Malta	https://www.cia.gov/library/publications/the-world-factbook/geos/mt.html?Transportation	https://travel.state.gov/content/travel/en/international-travel/International-Travel-Country-Information-Pages/Malta.html	</v>
      <v xml:space="preserve">http://creativecommons.org/licenses/by-sa/3.0/			</v>
    </spb>
    <spb s="0">
      <v xml:space="preserve">Wikipedia	</v>
      <v xml:space="preserve">CC BY-SA 3.0	</v>
      <v xml:space="preserve">https://en.wikipedia.org/wiki/Malta	</v>
      <v xml:space="preserve">https://creativecommons.org/licenses/by-sa/3.0	</v>
    </spb>
    <spb s="0">
      <v xml:space="preserve">Wikipedia	</v>
      <v xml:space="preserve">CC-BY-SA	</v>
      <v xml:space="preserve">http://en.wikipedia.org/wiki/Malta	</v>
      <v xml:space="preserve">http://creativecommons.org/licenses/by-sa/3.0/	</v>
    </spb>
    <spb s="0">
      <v xml:space="preserve">Cia	</v>
      <v xml:space="preserve">	</v>
      <v xml:space="preserve">https://www.cia.gov/library/publications/the-world-factbook/geos/mt.html?Transportation	</v>
      <v xml:space="preserve">	</v>
    </spb>
    <spb s="26">
      <v>0</v>
      <v>295</v>
      <v>296</v>
      <v>296</v>
      <v>3</v>
      <v>296</v>
      <v>296</v>
      <v>296</v>
      <v>297</v>
      <v>296</v>
      <v>297</v>
      <v>296</v>
      <v>296</v>
      <v>298</v>
      <v>6</v>
      <v>295</v>
      <v>298</v>
      <v>7</v>
      <v>296</v>
      <v>298</v>
      <v>8</v>
      <v>9</v>
      <v>10</v>
      <v>298</v>
      <v>298</v>
      <v>296</v>
      <v>298</v>
      <v>11</v>
      <v>12</v>
      <v>13</v>
      <v>14</v>
      <v>298</v>
      <v>295</v>
      <v>298</v>
      <v>298</v>
      <v>298</v>
      <v>298</v>
      <v>298</v>
      <v>298</v>
      <v>298</v>
      <v>298</v>
      <v>298</v>
      <v>298</v>
      <v>15</v>
    </spb>
    <spb s="2">
      <v>11</v>
      <v>Name</v>
      <v>LearnMoreOnLink</v>
    </spb>
    <spb s="10">
      <v>2019</v>
      <v>2019</v>
      <v>square km</v>
      <v>per thousand (2018)</v>
      <v>2022</v>
      <v>2019</v>
      <v>2018</v>
      <v>per liter (2016)</v>
      <v>2019</v>
      <v>years (2018)</v>
      <v>2018</v>
      <v>per thousand (2018)</v>
      <v>2019</v>
      <v>2017</v>
      <v>2016</v>
      <v>2019</v>
      <v>2016</v>
      <v>2015</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http://en.wikipedia.org/wiki/Oman	https://www.cia.gov/library/publications/the-world-factbook/geos/mu.html?Transportation	https://travel.state.gov/content/travel/en/international-travel/International-Travel-Country-Information-Pages/Oman.html	</v>
      <v xml:space="preserve">http://creativecommons.org/licenses/by-sa/3.0/			</v>
    </spb>
    <spb s="0">
      <v xml:space="preserve">Wikipedia	</v>
      <v xml:space="preserve">CC BY-SA 3.0	</v>
      <v xml:space="preserve">https://en.wikipedia.org/wiki/Oman	</v>
      <v xml:space="preserve">https://creativecommons.org/licenses/by-sa/3.0	</v>
    </spb>
    <spb s="0">
      <v xml:space="preserve">Wikipedia	</v>
      <v xml:space="preserve">CC-BY-SA	</v>
      <v xml:space="preserve">http://en.wikipedia.org/wiki/Oman	</v>
      <v xml:space="preserve">http://creativecommons.org/licenses/by-sa/3.0/	</v>
    </spb>
    <spb s="0">
      <v xml:space="preserve">Cia	</v>
      <v xml:space="preserve">	</v>
      <v xml:space="preserve">https://www.cia.gov/library/publications/the-world-factbook/geos/mu.html?Transportation	</v>
      <v xml:space="preserve">	</v>
    </spb>
    <spb s="22">
      <v>0</v>
      <v>302</v>
      <v>303</v>
      <v>303</v>
      <v>3</v>
      <v>303</v>
      <v>303</v>
      <v>303</v>
      <v>304</v>
      <v>303</v>
      <v>303</v>
      <v>304</v>
      <v>303</v>
      <v>303</v>
      <v>305</v>
      <v>6</v>
      <v>302</v>
      <v>305</v>
      <v>7</v>
      <v>303</v>
      <v>305</v>
      <v>8</v>
      <v>9</v>
      <v>10</v>
      <v>305</v>
      <v>305</v>
      <v>303</v>
      <v>305</v>
      <v>11</v>
      <v>12</v>
      <v>13</v>
      <v>14</v>
      <v>305</v>
      <v>302</v>
      <v>305</v>
      <v>305</v>
      <v>305</v>
      <v>15</v>
    </spb>
    <spb s="7">
      <v>2019</v>
      <v>2019</v>
      <v>square km</v>
      <v>per thousand (2018)</v>
      <v>2022</v>
      <v>2019</v>
      <v>2018</v>
      <v>per liter (2016)</v>
      <v>2019</v>
      <v>years (2018)</v>
      <v>2013</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11">
      <v>0</v>
      <v>308</v>
      <v>309</v>
      <v>309</v>
      <v>3</v>
      <v>309</v>
      <v>309</v>
      <v>309</v>
      <v>310</v>
      <v>309</v>
      <v>309</v>
      <v>310</v>
      <v>309</v>
      <v>309</v>
      <v>311</v>
      <v>6</v>
      <v>308</v>
      <v>311</v>
      <v>7</v>
      <v>309</v>
      <v>311</v>
      <v>8</v>
      <v>9</v>
      <v>10</v>
      <v>311</v>
      <v>311</v>
      <v>309</v>
      <v>311</v>
      <v>11</v>
      <v>12</v>
      <v>13</v>
      <v>14</v>
      <v>311</v>
      <v>308</v>
      <v>311</v>
      <v>311</v>
      <v>311</v>
      <v>311</v>
      <v>311</v>
      <v>311</v>
      <v>311</v>
      <v>311</v>
      <v>311</v>
      <v>311</v>
      <v>15</v>
    </spb>
    <spb s="10">
      <v>2019</v>
      <v>2019</v>
      <v>square km</v>
      <v>per thousand (2018)</v>
      <v>2022</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1">
      <v>0</v>
      <v>314</v>
      <v>315</v>
      <v>315</v>
      <v>3</v>
      <v>315</v>
      <v>315</v>
      <v>315</v>
      <v>316</v>
      <v>315</v>
      <v>315</v>
      <v>316</v>
      <v>315</v>
      <v>315</v>
      <v>317</v>
      <v>6</v>
      <v>314</v>
      <v>317</v>
      <v>7</v>
      <v>315</v>
      <v>317</v>
      <v>8</v>
      <v>9</v>
      <v>10</v>
      <v>317</v>
      <v>317</v>
      <v>315</v>
      <v>317</v>
      <v>11</v>
      <v>12</v>
      <v>13</v>
      <v>14</v>
      <v>317</v>
      <v>314</v>
      <v>317</v>
      <v>317</v>
      <v>317</v>
      <v>317</v>
      <v>317</v>
      <v>317</v>
      <v>317</v>
      <v>317</v>
      <v>317</v>
      <v>317</v>
      <v>15</v>
    </spb>
    <spb s="10">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v>
      <v xml:space="preserve">CC BY-SA 3.0	</v>
      <v xml:space="preserve">https://en.wikipedia.org/wiki/Slovenia	</v>
      <v xml:space="preserve">https://creativecommons.org/licenses/by-sa/3.0	</v>
    </spb>
    <spb s="0">
      <v xml:space="preserve">Wikipedia	</v>
      <v xml:space="preserve">CC-BY-SA	</v>
      <v xml:space="preserve">http://en.wikipedia.org/wiki/Slovenia	</v>
      <v xml:space="preserve">http://creativecommons.org/licenses/by-sa/3.0/	</v>
    </spb>
    <spb s="0">
      <v xml:space="preserve">Cia	</v>
      <v xml:space="preserve">	</v>
      <v xml:space="preserve">https://www.cia.gov/library/publications/the-world-factbook/geos/si.html?Transportation	</v>
      <v xml:space="preserve">	</v>
    </spb>
    <spb s="11">
      <v>0</v>
      <v>320</v>
      <v>321</v>
      <v>321</v>
      <v>3</v>
      <v>321</v>
      <v>321</v>
      <v>321</v>
      <v>322</v>
      <v>321</v>
      <v>321</v>
      <v>322</v>
      <v>321</v>
      <v>321</v>
      <v>323</v>
      <v>6</v>
      <v>320</v>
      <v>323</v>
      <v>7</v>
      <v>321</v>
      <v>323</v>
      <v>8</v>
      <v>9</v>
      <v>10</v>
      <v>323</v>
      <v>323</v>
      <v>321</v>
      <v>323</v>
      <v>11</v>
      <v>12</v>
      <v>13</v>
      <v>14</v>
      <v>323</v>
      <v>320</v>
      <v>323</v>
      <v>323</v>
      <v>323</v>
      <v>323</v>
      <v>323</v>
      <v>323</v>
      <v>323</v>
      <v>323</v>
      <v>323</v>
      <v>323</v>
      <v>15</v>
    </spb>
    <spb s="0">
      <v xml:space="preserve">Wikipedia	Cia	travel.state.gov	</v>
      <v xml:space="preserve">CC-BY-SA			</v>
      <v xml:space="preserve">http://en.wikipedia.org/wiki/Vietnam	https://www.cia.gov/library/publications/the-world-factbook/geos/vm.html?Transportation	https://travel.state.gov/content/travel/en/international-travel/International-Travel-Country-Information-Pages/Vietnam.html	</v>
      <v xml:space="preserve">http://creativecommons.org/licenses/by-sa/3.0/			</v>
    </spb>
    <spb s="0">
      <v xml:space="preserve">Wikipedia	</v>
      <v xml:space="preserve">CC BY-SA 3.0	</v>
      <v xml:space="preserve">https://en.wikipedia.org/wiki/Vietnam	</v>
      <v xml:space="preserve">https://creativecommons.org/licenses/by-sa/3.0	</v>
    </spb>
    <spb s="0">
      <v xml:space="preserve">Wikipedia	</v>
      <v xml:space="preserve">CC-BY-SA	</v>
      <v xml:space="preserve">http://en.wikipedia.org/wiki/Vietnam	</v>
      <v xml:space="preserve">http://creativecommons.org/licenses/by-sa/3.0/	</v>
    </spb>
    <spb s="0">
      <v xml:space="preserve">Cia	</v>
      <v xml:space="preserve">	</v>
      <v xml:space="preserve">https://www.cia.gov/library/publications/the-world-factbook/geos/vm.html?Transportation	</v>
      <v xml:space="preserve">	</v>
    </spb>
    <spb s="11">
      <v>0</v>
      <v>325</v>
      <v>326</v>
      <v>326</v>
      <v>3</v>
      <v>326</v>
      <v>326</v>
      <v>326</v>
      <v>327</v>
      <v>326</v>
      <v>326</v>
      <v>327</v>
      <v>326</v>
      <v>326</v>
      <v>328</v>
      <v>6</v>
      <v>325</v>
      <v>328</v>
      <v>7</v>
      <v>326</v>
      <v>328</v>
      <v>8</v>
      <v>9</v>
      <v>10</v>
      <v>328</v>
      <v>328</v>
      <v>326</v>
      <v>328</v>
      <v>11</v>
      <v>12</v>
      <v>13</v>
      <v>14</v>
      <v>328</v>
      <v>325</v>
      <v>328</v>
      <v>328</v>
      <v>328</v>
      <v>328</v>
      <v>328</v>
      <v>328</v>
      <v>328</v>
      <v>328</v>
      <v>328</v>
      <v>328</v>
      <v>15</v>
    </spb>
    <spb s="10">
      <v>2019</v>
      <v>2019</v>
      <v>square km</v>
      <v>per thousand (2018)</v>
      <v>2022</v>
      <v>2019</v>
      <v>2018</v>
      <v>per liter (2016)</v>
      <v>2019</v>
      <v>years (2018)</v>
      <v>2013</v>
      <v>per thousand (2018)</v>
      <v>2019</v>
      <v>2017</v>
      <v>2016</v>
      <v>2019</v>
      <v>2016</v>
      <v>2016</v>
      <v>kilotons per year (2016)</v>
      <v>deaths per 100,000 (2017)</v>
      <v>kWh (2014)</v>
      <v>2013</v>
      <v>2019</v>
      <v>2018</v>
      <v>2018</v>
      <v>2018</v>
      <v>2018</v>
      <v>2018</v>
      <v>2015</v>
      <v>2018</v>
      <v>2018</v>
      <v>2018</v>
      <v>2016</v>
      <v>2019</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1">
      <v>0</v>
      <v>331</v>
      <v>332</v>
      <v>332</v>
      <v>3</v>
      <v>332</v>
      <v>332</v>
      <v>332</v>
      <v>333</v>
      <v>332</v>
      <v>332</v>
      <v>333</v>
      <v>332</v>
      <v>332</v>
      <v>334</v>
      <v>6</v>
      <v>331</v>
      <v>334</v>
      <v>7</v>
      <v>332</v>
      <v>334</v>
      <v>8</v>
      <v>9</v>
      <v>10</v>
      <v>334</v>
      <v>334</v>
      <v>332</v>
      <v>334</v>
      <v>11</v>
      <v>12</v>
      <v>13</v>
      <v>14</v>
      <v>334</v>
      <v>331</v>
      <v>334</v>
      <v>334</v>
      <v>334</v>
      <v>334</v>
      <v>334</v>
      <v>334</v>
      <v>334</v>
      <v>334</v>
      <v>334</v>
      <v>334</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v>
      <v xml:space="preserve">CC BY-SA 3.0	</v>
      <v xml:space="preserve">https://en.wikipedia.org/wiki/Bulgaria	</v>
      <v xml:space="preserve">https://creativecommons.org/licenses/by-sa/3.0	</v>
    </spb>
    <spb s="0">
      <v xml:space="preserve">Wikipedia	</v>
      <v xml:space="preserve">CC-BY-SA	</v>
      <v xml:space="preserve">http://en.wikipedia.org/wiki/Bulgaria	</v>
      <v xml:space="preserve">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1">
      <v>0</v>
      <v>337</v>
      <v>338</v>
      <v>338</v>
      <v>3</v>
      <v>338</v>
      <v>338</v>
      <v>338</v>
      <v>339</v>
      <v>338</v>
      <v>338</v>
      <v>339</v>
      <v>338</v>
      <v>338</v>
      <v>340</v>
      <v>6</v>
      <v>341</v>
      <v>340</v>
      <v>7</v>
      <v>338</v>
      <v>340</v>
      <v>8</v>
      <v>9</v>
      <v>10</v>
      <v>340</v>
      <v>340</v>
      <v>338</v>
      <v>340</v>
      <v>11</v>
      <v>12</v>
      <v>13</v>
      <v>14</v>
      <v>340</v>
      <v>341</v>
      <v>340</v>
      <v>340</v>
      <v>340</v>
      <v>340</v>
      <v>340</v>
      <v>340</v>
      <v>340</v>
      <v>340</v>
      <v>340</v>
      <v>340</v>
      <v>15</v>
    </spb>
    <spb s="10">
      <v>2019</v>
      <v>2022</v>
      <v>square km</v>
      <v>per thousand (2018)</v>
      <v>2022</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http://en.wikipedia.org/wiki/Cyprus	https://www.cia.gov/library/publications/the-world-factbook/geos/cy.html?Transportation	https://travel.state.gov/content/travel/en/international-travel/International-Travel-Country-Information-Pages/Cyprus.html	</v>
      <v xml:space="preserve">http://creativecommons.org/licenses/by-sa/3.0/			</v>
    </spb>
    <spb s="0">
      <v xml:space="preserve">Wikipedia	</v>
      <v xml:space="preserve">CC BY-SA 3.0	</v>
      <v xml:space="preserve">https://en.wikipedia.org/wiki/Cyprus	</v>
      <v xml:space="preserve">https://creativecommons.org/licenses/by-sa/3.0	</v>
    </spb>
    <spb s="0">
      <v xml:space="preserve">Wikipedia	</v>
      <v xml:space="preserve">CC-BY-SA	</v>
      <v xml:space="preserve">http://en.wikipedia.org/wiki/Cyprus	</v>
      <v xml:space="preserve">http://creativecommons.org/licenses/by-sa/3.0/	</v>
    </spb>
    <spb s="0">
      <v xml:space="preserve">Cia	</v>
      <v xml:space="preserve">	</v>
      <v xml:space="preserve">https://www.cia.gov/library/publications/the-world-factbook/geos/cy.html?Transportation	</v>
      <v xml:space="preserve">	</v>
    </spb>
    <spb s="9">
      <v>0</v>
      <v>344</v>
      <v>345</v>
      <v>345</v>
      <v>3</v>
      <v>345</v>
      <v>345</v>
      <v>345</v>
      <v>346</v>
      <v>345</v>
      <v>345</v>
      <v>345</v>
      <v>345</v>
      <v>347</v>
      <v>6</v>
      <v>344</v>
      <v>347</v>
      <v>7</v>
      <v>345</v>
      <v>347</v>
      <v>8</v>
      <v>9</v>
      <v>10</v>
      <v>347</v>
      <v>347</v>
      <v>345</v>
      <v>347</v>
      <v>11</v>
      <v>12</v>
      <v>13</v>
      <v>14</v>
      <v>347</v>
      <v>344</v>
      <v>347</v>
      <v>347</v>
      <v>347</v>
      <v>347</v>
      <v>347</v>
      <v>347</v>
      <v>347</v>
      <v>347</v>
      <v>347</v>
      <v>347</v>
      <v>15</v>
    </spb>
    <spb s="0">
      <v xml:space="preserve">Wikipedia	Cia	travel.state.gov	</v>
      <v xml:space="preserve">CC-BY-SA			</v>
      <v xml:space="preserve">http://en.wikipedia.org/wiki/Hungary	https://www.cia.gov/library/publications/the-world-factbook/geos/hu.html?Transportation	https://travel.state.gov/content/travel/en/international-travel/International-Travel-Country-Information-Pages/Hungary.html	</v>
      <v xml:space="preserve">http://creativecommons.org/licenses/by-sa/3.0/			</v>
    </spb>
    <spb s="0">
      <v xml:space="preserve">Wikipedia	</v>
      <v xml:space="preserve">CC BY-SA 3.0	</v>
      <v xml:space="preserve">https://en.wikipedia.org/wiki/Hungary	</v>
      <v xml:space="preserve">https://creativecommons.org/licenses/by-sa/3.0	</v>
    </spb>
    <spb s="0">
      <v xml:space="preserve">Wikipedia	</v>
      <v xml:space="preserve">CC-BY-SA	</v>
      <v xml:space="preserve">http://en.wikipedia.org/wiki/Hungary	</v>
      <v xml:space="preserve">http://creativecommons.org/licenses/by-sa/3.0/	</v>
    </spb>
    <spb s="0">
      <v xml:space="preserve">Cia	</v>
      <v xml:space="preserve">	</v>
      <v xml:space="preserve">https://www.cia.gov/library/publications/the-world-factbook/geos/hu.html?Transportation	</v>
      <v xml:space="preserve">	</v>
    </spb>
    <spb s="11">
      <v>0</v>
      <v>349</v>
      <v>350</v>
      <v>350</v>
      <v>3</v>
      <v>350</v>
      <v>350</v>
      <v>350</v>
      <v>351</v>
      <v>350</v>
      <v>350</v>
      <v>351</v>
      <v>350</v>
      <v>350</v>
      <v>352</v>
      <v>6</v>
      <v>349</v>
      <v>352</v>
      <v>7</v>
      <v>350</v>
      <v>352</v>
      <v>8</v>
      <v>9</v>
      <v>10</v>
      <v>352</v>
      <v>352</v>
      <v>350</v>
      <v>352</v>
      <v>11</v>
      <v>12</v>
      <v>13</v>
      <v>14</v>
      <v>352</v>
      <v>349</v>
      <v>352</v>
      <v>352</v>
      <v>352</v>
      <v>352</v>
      <v>352</v>
      <v>352</v>
      <v>352</v>
      <v>352</v>
      <v>352</v>
      <v>352</v>
      <v>15</v>
    </spb>
    <spb s="0">
      <v xml:space="preserve">Wikipedia	Cia	travel.state.gov	</v>
      <v xml:space="preserve">CC-BY-SA			</v>
      <v xml:space="preserve">http://en.wikipedia.org/wiki/Kuwait	https://www.cia.gov/library/publications/the-world-factbook/geos/ku.html?Transportation	https://travel.state.gov/content/travel/en/international-travel/International-Travel-Country-Information-Pages/Kuwait.html	</v>
      <v xml:space="preserve">http://creativecommons.org/licenses/by-sa/3.0/			</v>
    </spb>
    <spb s="0">
      <v xml:space="preserve">Wikipedia	</v>
      <v xml:space="preserve">CC BY-SA 3.0	</v>
      <v xml:space="preserve">https://en.wikipedia.org/wiki/Kuwait	</v>
      <v xml:space="preserve">https://creativecommons.org/licenses/by-sa/3.0	</v>
    </spb>
    <spb s="0">
      <v xml:space="preserve">Wikipedia	</v>
      <v xml:space="preserve">CC-BY-SA	</v>
      <v xml:space="preserve">http://en.wikipedia.org/wiki/Kuwait	</v>
      <v xml:space="preserve">http://creativecommons.org/licenses/by-sa/3.0/	</v>
    </spb>
    <spb s="0">
      <v xml:space="preserve">Cia	</v>
      <v xml:space="preserve">	</v>
      <v xml:space="preserve">https://www.cia.gov/library/publications/the-world-factbook/geos/ku.html?Transportation	</v>
      <v xml:space="preserve">	</v>
    </spb>
    <spb s="22">
      <v>0</v>
      <v>354</v>
      <v>355</v>
      <v>355</v>
      <v>3</v>
      <v>355</v>
      <v>355</v>
      <v>355</v>
      <v>356</v>
      <v>355</v>
      <v>355</v>
      <v>356</v>
      <v>355</v>
      <v>355</v>
      <v>357</v>
      <v>6</v>
      <v>354</v>
      <v>357</v>
      <v>7</v>
      <v>355</v>
      <v>357</v>
      <v>8</v>
      <v>9</v>
      <v>10</v>
      <v>357</v>
      <v>357</v>
      <v>355</v>
      <v>357</v>
      <v>11</v>
      <v>12</v>
      <v>13</v>
      <v>14</v>
      <v>357</v>
      <v>354</v>
      <v>357</v>
      <v>357</v>
      <v>357</v>
      <v>15</v>
    </spb>
    <spb s="7">
      <v>2019</v>
      <v>2019</v>
      <v>square km</v>
      <v>per thousand (2018)</v>
      <v>2022</v>
      <v>2019</v>
      <v>2018</v>
      <v>per liter (2016)</v>
      <v>2019</v>
      <v>years (2018)</v>
      <v>2015</v>
      <v>per thousand (2018)</v>
      <v>2019</v>
      <v>2017</v>
      <v>2016</v>
      <v>2019</v>
      <v>2016</v>
      <v>2015</v>
      <v>kilotons per year (2016)</v>
      <v>deaths per 100,000 (2017)</v>
      <v>kWh (2014)</v>
      <v>2014</v>
      <v>2006</v>
      <v>2015</v>
      <v>2018</v>
      <v>2018</v>
      <v>2019</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v>
      <v xml:space="preserve">CC BY-SA 3.0	</v>
      <v xml:space="preserve">https://en.wikipedia.org/wiki/Romania	</v>
      <v xml:space="preserve">https://creativecommons.org/licenses/by-sa/3.0	</v>
    </spb>
    <spb s="0">
      <v xml:space="preserve">Wikipedia	</v>
      <v xml:space="preserve">CC-BY-SA	</v>
      <v xml:space="preserve">http://en.wikipedia.org/wiki/Romania	</v>
      <v xml:space="preserve">http://creativecommons.org/licenses/by-sa/3.0/	</v>
    </spb>
    <spb s="0">
      <v xml:space="preserve">Cia	</v>
      <v xml:space="preserve">	</v>
      <v xml:space="preserve">https://www.cia.gov/library/publications/the-world-factbook/geos/ro.html?Transportation	</v>
      <v xml:space="preserve">	</v>
    </spb>
    <spb s="11">
      <v>0</v>
      <v>360</v>
      <v>361</v>
      <v>361</v>
      <v>3</v>
      <v>361</v>
      <v>361</v>
      <v>361</v>
      <v>362</v>
      <v>361</v>
      <v>361</v>
      <v>362</v>
      <v>361</v>
      <v>361</v>
      <v>363</v>
      <v>6</v>
      <v>360</v>
      <v>363</v>
      <v>7</v>
      <v>361</v>
      <v>363</v>
      <v>8</v>
      <v>9</v>
      <v>10</v>
      <v>363</v>
      <v>363</v>
      <v>361</v>
      <v>363</v>
      <v>11</v>
      <v>12</v>
      <v>13</v>
      <v>14</v>
      <v>363</v>
      <v>360</v>
      <v>363</v>
      <v>363</v>
      <v>363</v>
      <v>363</v>
      <v>363</v>
      <v>363</v>
      <v>363</v>
      <v>363</v>
      <v>363</v>
      <v>363</v>
      <v>15</v>
    </spb>
    <spb s="10">
      <v>2019</v>
      <v>2019</v>
      <v>square km</v>
      <v>per thousand (2018)</v>
      <v>2022</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http://en.wikipedia.org/wiki/Botswana	https://www.cia.gov/library/publications/the-world-factbook/geos/bc.html?Transportation	https://travel.state.gov/content/travel/en/international-travel/International-Travel-Country-Information-Pages/Botswana.html	</v>
      <v xml:space="preserve">http://creativecommons.org/licenses/by-sa/3.0/			</v>
    </spb>
    <spb s="0">
      <v xml:space="preserve">Wikipedia	</v>
      <v xml:space="preserve">CC BY-SA 3.0	</v>
      <v xml:space="preserve">https://en.wikipedia.org/wiki/Botswana	</v>
      <v xml:space="preserve">https://creativecommons.org/licenses/by-sa/3.0	</v>
    </spb>
    <spb s="0">
      <v xml:space="preserve">Wikipedia	</v>
      <v xml:space="preserve">CC-BY-SA	</v>
      <v xml:space="preserve">http://en.wikipedia.org/wiki/Botswana	</v>
      <v xml:space="preserve">http://creativecommons.org/licenses/by-sa/3.0/	</v>
    </spb>
    <spb s="0">
      <v xml:space="preserve">Cia	</v>
      <v xml:space="preserve">	</v>
      <v xml:space="preserve">https://www.cia.gov/library/publications/the-world-factbook/geos/bc.html?Transportation	</v>
      <v xml:space="preserve">	</v>
    </spb>
    <spb s="11">
      <v>0</v>
      <v>366</v>
      <v>367</v>
      <v>367</v>
      <v>3</v>
      <v>367</v>
      <v>367</v>
      <v>367</v>
      <v>368</v>
      <v>367</v>
      <v>367</v>
      <v>368</v>
      <v>367</v>
      <v>367</v>
      <v>369</v>
      <v>6</v>
      <v>366</v>
      <v>369</v>
      <v>7</v>
      <v>367</v>
      <v>369</v>
      <v>8</v>
      <v>9</v>
      <v>10</v>
      <v>369</v>
      <v>369</v>
      <v>367</v>
      <v>369</v>
      <v>11</v>
      <v>12</v>
      <v>13</v>
      <v>14</v>
      <v>369</v>
      <v>366</v>
      <v>369</v>
      <v>369</v>
      <v>369</v>
      <v>369</v>
      <v>369</v>
      <v>369</v>
      <v>369</v>
      <v>369</v>
      <v>369</v>
      <v>369</v>
      <v>15</v>
    </spb>
    <spb s="10">
      <v>2019</v>
      <v>2019</v>
      <v>square km</v>
      <v>per thousand (2018)</v>
      <v>2022</v>
      <v>2019</v>
      <v>2018</v>
      <v>per liter (2016)</v>
      <v>2019</v>
      <v>years (2018)</v>
      <v>2018</v>
      <v>per thousand (2018)</v>
      <v>2019</v>
      <v>2017</v>
      <v>2016</v>
      <v>2019</v>
      <v>2016</v>
      <v>2016</v>
      <v>kilotons per year (2016)</v>
      <v>deaths per 100,000 (2017)</v>
      <v>kWh (2014)</v>
      <v>2014</v>
      <v>2000</v>
      <v>2015</v>
      <v>2015</v>
      <v>2015</v>
      <v>2015</v>
      <v>2015</v>
      <v>2015</v>
      <v>2015</v>
      <v>2015</v>
      <v>2015</v>
      <v>2017</v>
      <v>2019</v>
    </spb>
    <spb s="0">
      <v xml:space="preserve">Wikipedia	Cia	travel.state.gov	</v>
      <v xml:space="preserve">CC-BY-SA			</v>
      <v xml:space="preserve">http://en.wikipedia.org/wiki/Egypt	https://www.cia.gov/library/publications/the-world-factbook/geos/eg.html?Transportation	https://travel.state.gov/content/travel/en/international-travel/International-Travel-Country-Information-Pages/Egypt.html	</v>
      <v xml:space="preserve">http://creativecommons.org/licenses/by-sa/3.0/			</v>
    </spb>
    <spb s="0">
      <v xml:space="preserve">Wikipedia	</v>
      <v xml:space="preserve">CC BY-SA 3.0	</v>
      <v xml:space="preserve">https://en.wikipedia.org/wiki/Egypt	</v>
      <v xml:space="preserve">https://creativecommons.org/licenses/by-sa/3.0	</v>
    </spb>
    <spb s="0">
      <v xml:space="preserve">Wikipedia	</v>
      <v xml:space="preserve">CC-BY-SA	</v>
      <v xml:space="preserve">http://en.wikipedia.org/wiki/Egypt	</v>
      <v xml:space="preserve">http://creativecommons.org/licenses/by-sa/3.0/	</v>
    </spb>
    <spb s="0">
      <v xml:space="preserve">Cia	</v>
      <v xml:space="preserve">	</v>
      <v xml:space="preserve">https://www.cia.gov/library/publications/the-world-factbook/geos/eg.html?Transportation	</v>
      <v xml:space="preserve">	</v>
    </spb>
    <spb s="9">
      <v>0</v>
      <v>372</v>
      <v>373</v>
      <v>373</v>
      <v>3</v>
      <v>373</v>
      <v>373</v>
      <v>373</v>
      <v>374</v>
      <v>373</v>
      <v>373</v>
      <v>373</v>
      <v>373</v>
      <v>375</v>
      <v>6</v>
      <v>372</v>
      <v>375</v>
      <v>7</v>
      <v>373</v>
      <v>375</v>
      <v>8</v>
      <v>9</v>
      <v>10</v>
      <v>375</v>
      <v>375</v>
      <v>373</v>
      <v>375</v>
      <v>11</v>
      <v>12</v>
      <v>13</v>
      <v>14</v>
      <v>375</v>
      <v>372</v>
      <v>375</v>
      <v>375</v>
      <v>375</v>
      <v>375</v>
      <v>375</v>
      <v>375</v>
      <v>375</v>
      <v>375</v>
      <v>375</v>
      <v>375</v>
      <v>15</v>
    </spb>
    <spb s="10">
      <v>2019</v>
      <v>2019</v>
      <v>square km</v>
      <v>per thousand (2018)</v>
      <v>2022</v>
      <v>2019</v>
      <v>2018</v>
      <v>per liter (2016)</v>
      <v>2019</v>
      <v>years (2018)</v>
      <v>2015</v>
      <v>per thousand (2018)</v>
      <v>2019</v>
      <v>2017</v>
      <v>2016</v>
      <v>2019</v>
      <v>2016</v>
      <v>2018</v>
      <v>kilotons per year (2016)</v>
      <v>deaths per 100,000 (2017)</v>
      <v>kWh (2014)</v>
      <v>2014</v>
      <v>2019</v>
      <v>2017</v>
      <v>2017</v>
      <v>2017</v>
      <v>2017</v>
      <v>2017</v>
      <v>2015</v>
      <v>2017</v>
      <v>2017</v>
      <v>2018</v>
      <v>2017</v>
      <v>2019</v>
    </spb>
    <spb s="0">
      <v xml:space="preserve">Wikipedia	Wikipedia	travel.state.gov	</v>
      <v xml:space="preserve">CC-BY-SA	CC-BY-SA		</v>
      <v xml:space="preserve">http://en.wikipedia.org/wiki/Republic_of_Macedonia	http://en.wikipedia.org/wiki/North_Macedonia	https://travel.state.gov/content/travel/en/international-travel/International-Travel-Country-Information-Pages/Macedonia.html	</v>
      <v xml:space="preserve">http://creativecommons.org/licenses/by-sa/3.0/	http://creativecommons.org/licenses/by-sa/3.0/		</v>
    </spb>
    <spb s="0">
      <v xml:space="preserve">Wikipedia	</v>
      <v xml:space="preserve">CC BY-SA 3.0	</v>
      <v xml:space="preserve">https://en.wikipedia.org/wiki/North_Macedonia	</v>
      <v xml:space="preserve">https://creativecommons.org/licenses/by-sa/3.0	</v>
    </spb>
    <spb s="0">
      <v xml:space="preserve">Cia	</v>
      <v xml:space="preserve">	</v>
      <v xml:space="preserve">https://www.cia.gov/library/publications/the-world-factbook/geos/mk.html?Transportation	</v>
      <v xml:space="preserve">	</v>
    </spb>
    <spb s="27">
      <v>378</v>
      <v>379</v>
      <v>379</v>
      <v>379</v>
      <v>379</v>
      <v>379</v>
      <v>379</v>
      <v>379</v>
      <v>379</v>
      <v>379</v>
      <v>379</v>
      <v>379</v>
      <v>380</v>
    </spb>
    <spb s="2">
      <v>12</v>
      <v>Name</v>
      <v>LearnMoreOnLink</v>
    </spb>
    <spb s="28">
      <v>2013</v>
      <v>square km</v>
      <v>2022</v>
      <v>2015</v>
    </spb>
    <spb s="0">
      <v xml:space="preserve">Wikipedia	Cia	travel.state.gov	</v>
      <v xml:space="preserve">CC-BY-SA			</v>
      <v xml:space="preserve">http://en.wikipedia.org/wiki/Panama	https://www.cia.gov/library/publications/the-world-factbook/geos/pm.html?Transportation	https://travel.state.gov/content/travel/en/international-travel/International-Travel-Country-Information-Pages/Panama.html	</v>
      <v xml:space="preserve">http://creativecommons.org/licenses/by-sa/3.0/			</v>
    </spb>
    <spb s="0">
      <v xml:space="preserve">Wikipedia	</v>
      <v xml:space="preserve">CC BY-SA 3.0	</v>
      <v xml:space="preserve">https://en.wikipedia.org/wiki/Panama	</v>
      <v xml:space="preserve">https://creativecommons.org/licenses/by-sa/3.0	</v>
    </spb>
    <spb s="0">
      <v xml:space="preserve">Wikipedia	</v>
      <v xml:space="preserve">CC-BY-SA	</v>
      <v xml:space="preserve">http://en.wikipedia.org/wiki/Panama	</v>
      <v xml:space="preserve">http://creativecommons.org/licenses/by-sa/3.0/	</v>
    </spb>
    <spb s="0">
      <v xml:space="preserve">Cia	</v>
      <v xml:space="preserve">	</v>
      <v xml:space="preserve">https://www.cia.gov/library/publications/the-world-factbook/geos/pm.html?Transportation	</v>
      <v xml:space="preserve">	</v>
    </spb>
    <spb s="29">
      <v>0</v>
      <v>384</v>
      <v>385</v>
      <v>385</v>
      <v>3</v>
      <v>385</v>
      <v>385</v>
      <v>385</v>
      <v>386</v>
      <v>385</v>
      <v>385</v>
      <v>386</v>
      <v>385</v>
      <v>385</v>
      <v>387</v>
      <v>6</v>
      <v>384</v>
      <v>387</v>
      <v>7</v>
      <v>385</v>
      <v>8</v>
      <v>9</v>
      <v>10</v>
      <v>387</v>
      <v>387</v>
      <v>385</v>
      <v>387</v>
      <v>11</v>
      <v>12</v>
      <v>13</v>
      <v>14</v>
      <v>387</v>
      <v>384</v>
      <v>387</v>
      <v>387</v>
      <v>387</v>
      <v>387</v>
      <v>387</v>
      <v>387</v>
      <v>387</v>
      <v>387</v>
      <v>387</v>
      <v>387</v>
      <v>15</v>
    </spb>
    <spb s="2">
      <v>13</v>
      <v>Name</v>
      <v>LearnMoreOnLink</v>
    </spb>
    <spb s="30">
      <v>2019</v>
      <v>2019</v>
      <v>square km</v>
      <v>per thousand (2018)</v>
      <v>2022</v>
      <v>2019</v>
      <v>2018</v>
      <v>per liter (2016)</v>
      <v>2019</v>
      <v>years (2018)</v>
      <v>per thousand (2018)</v>
      <v>2019</v>
      <v>2017</v>
      <v>2016</v>
      <v>2019</v>
      <v>2016</v>
      <v>2016</v>
      <v>kilotons per year (2016)</v>
      <v>deaths per 100,000 (2017)</v>
      <v>kWh (2014)</v>
      <v>2014</v>
      <v>2019</v>
      <v>2018</v>
      <v>2018</v>
      <v>2018</v>
      <v>2018</v>
      <v>2018</v>
      <v>2015</v>
      <v>2018</v>
      <v>2018</v>
      <v>2017</v>
      <v>2016</v>
      <v>2019</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v>
      <v xml:space="preserve">CC BY-SA 3.0	</v>
      <v xml:space="preserve">https://en.wikipedia.org/wiki/Bosnia_and_Herzegovina	</v>
      <v xml:space="preserve">https://creativecommons.org/licenses/by-sa/3.0	</v>
    </spb>
    <spb s="0">
      <v xml:space="preserve">Wikipedia	</v>
      <v xml:space="preserve">CC-BY-SA	</v>
      <v xml:space="preserve">http://en.wikipedia.org/wiki/Bosnia_and_Herzegovina	</v>
      <v xml:space="preserve">http://creativecommons.org/licenses/by-sa/3.0/	</v>
    </spb>
    <spb s="0">
      <v xml:space="preserve">Cia	</v>
      <v xml:space="preserve">	</v>
      <v xml:space="preserve">https://www.cia.gov/library/publications/the-world-factbook/geos/bk.html?Transportation	</v>
      <v xml:space="preserve">	</v>
    </spb>
    <spb s="31">
      <v>0</v>
      <v>391</v>
      <v>392</v>
      <v>392</v>
      <v>3</v>
      <v>392</v>
      <v>392</v>
      <v>392</v>
      <v>393</v>
      <v>392</v>
      <v>392</v>
      <v>393</v>
      <v>392</v>
      <v>392</v>
      <v>394</v>
      <v>6</v>
      <v>391</v>
      <v>394</v>
      <v>7</v>
      <v>392</v>
      <v>394</v>
      <v>8</v>
      <v>9</v>
      <v>10</v>
      <v>394</v>
      <v>394</v>
      <v>392</v>
      <v>394</v>
      <v>11</v>
      <v>12</v>
      <v>13</v>
      <v>14</v>
      <v>394</v>
      <v>394</v>
      <v>394</v>
      <v>394</v>
      <v>394</v>
      <v>394</v>
      <v>394</v>
      <v>394</v>
      <v>394</v>
      <v>394</v>
      <v>15</v>
    </spb>
    <spb s="2">
      <v>14</v>
      <v>Name</v>
      <v>LearnMoreOnLink</v>
    </spb>
    <spb s="32">
      <v>2019</v>
      <v>2019</v>
      <v>square km</v>
      <v>per thousand (2018)</v>
      <v>2022</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 BY-SA 3.0	</v>
      <v xml:space="preserve">https://en.wikipedia.org/wiki/Chile	</v>
      <v xml:space="preserve">https://creativecommons.org/licenses/by-sa/3.0	</v>
    </spb>
    <spb s="0">
      <v xml:space="preserve">Wikipedia	</v>
      <v xml:space="preserve">CC-BY-SA	</v>
      <v xml:space="preserve">http://en.wikipedia.org/wiki/Chile	</v>
      <v xml:space="preserve">http://creativecommons.org/licenses/by-sa/3.0/	</v>
    </spb>
    <spb s="0">
      <v xml:space="preserve">Cia	</v>
      <v xml:space="preserve">	</v>
      <v xml:space="preserve">https://www.cia.gov/library/publications/the-world-factbook/geos/ci.html?Transportation	</v>
      <v xml:space="preserve">	</v>
    </spb>
    <spb s="11">
      <v>0</v>
      <v>398</v>
      <v>399</v>
      <v>399</v>
      <v>3</v>
      <v>399</v>
      <v>399</v>
      <v>399</v>
      <v>400</v>
      <v>399</v>
      <v>399</v>
      <v>400</v>
      <v>399</v>
      <v>399</v>
      <v>401</v>
      <v>6</v>
      <v>398</v>
      <v>401</v>
      <v>7</v>
      <v>399</v>
      <v>401</v>
      <v>8</v>
      <v>9</v>
      <v>10</v>
      <v>401</v>
      <v>401</v>
      <v>399</v>
      <v>401</v>
      <v>11</v>
      <v>12</v>
      <v>13</v>
      <v>14</v>
      <v>401</v>
      <v>398</v>
      <v>401</v>
      <v>401</v>
      <v>401</v>
      <v>401</v>
      <v>401</v>
      <v>401</v>
      <v>401</v>
      <v>401</v>
      <v>401</v>
      <v>401</v>
      <v>15</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v>
      <v xml:space="preserve">CC BY-SA 3.0	</v>
      <v xml:space="preserve">https://en.wikipedia.org/wiki/Indonesia	</v>
      <v xml:space="preserve">https://creativecommons.org/licenses/by-sa/3.0	</v>
    </spb>
    <spb s="0">
      <v xml:space="preserve">Wikipedia	</v>
      <v xml:space="preserve">CC-BY-SA	</v>
      <v xml:space="preserve">http://en.wikipedia.org/wiki/Indonesia	</v>
      <v xml:space="preserve">http://creativecommons.org/licenses/by-sa/3.0/	</v>
    </spb>
    <spb s="0">
      <v xml:space="preserve">Cia	</v>
      <v xml:space="preserve">	</v>
      <v xml:space="preserve">https://www.cia.gov/library/publications/the-world-factbook/geos/id.html?Transportation	</v>
      <v xml:space="preserve">	</v>
    </spb>
    <spb s="11">
      <v>0</v>
      <v>403</v>
      <v>404</v>
      <v>404</v>
      <v>3</v>
      <v>404</v>
      <v>404</v>
      <v>404</v>
      <v>405</v>
      <v>404</v>
      <v>404</v>
      <v>405</v>
      <v>404</v>
      <v>404</v>
      <v>406</v>
      <v>6</v>
      <v>403</v>
      <v>406</v>
      <v>7</v>
      <v>404</v>
      <v>406</v>
      <v>8</v>
      <v>9</v>
      <v>10</v>
      <v>406</v>
      <v>406</v>
      <v>404</v>
      <v>406</v>
      <v>11</v>
      <v>12</v>
      <v>13</v>
      <v>14</v>
      <v>406</v>
      <v>403</v>
      <v>406</v>
      <v>406</v>
      <v>406</v>
      <v>406</v>
      <v>406</v>
      <v>406</v>
      <v>406</v>
      <v>406</v>
      <v>406</v>
      <v>406</v>
      <v>15</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http://en.wikipedia.org/wiki/Peru	https://www.cia.gov/library/publications/the-world-factbook/geos/pe.html?Transportation	https://travel.state.gov/content/travel/en/international-travel/International-Travel-Country-Information-Pages/Peru.html	</v>
      <v xml:space="preserve">http://creativecommons.org/licenses/by-sa/3.0/			</v>
    </spb>
    <spb s="0">
      <v xml:space="preserve">Wikipedia	</v>
      <v xml:space="preserve">CC BY-SA 3.0	</v>
      <v xml:space="preserve">https://en.wikipedia.org/wiki/Peru	</v>
      <v xml:space="preserve">https://creativecommons.org/licenses/by-sa/3.0	</v>
    </spb>
    <spb s="0">
      <v xml:space="preserve">Wikipedia	</v>
      <v xml:space="preserve">CC-BY-SA	</v>
      <v xml:space="preserve">http://en.wikipedia.org/wiki/Peru	</v>
      <v xml:space="preserve">http://creativecommons.org/licenses/by-sa/3.0/	</v>
    </spb>
    <spb s="0">
      <v xml:space="preserve">Cia	</v>
      <v xml:space="preserve">	</v>
      <v xml:space="preserve">https://www.cia.gov/library/publications/the-world-factbook/geos/pe.html?Transportation	</v>
      <v xml:space="preserve">	</v>
    </spb>
    <spb s="11">
      <v>0</v>
      <v>409</v>
      <v>410</v>
      <v>410</v>
      <v>3</v>
      <v>410</v>
      <v>410</v>
      <v>410</v>
      <v>411</v>
      <v>410</v>
      <v>410</v>
      <v>411</v>
      <v>410</v>
      <v>410</v>
      <v>412</v>
      <v>6</v>
      <v>409</v>
      <v>412</v>
      <v>7</v>
      <v>410</v>
      <v>412</v>
      <v>8</v>
      <v>9</v>
      <v>10</v>
      <v>412</v>
      <v>412</v>
      <v>410</v>
      <v>412</v>
      <v>11</v>
      <v>12</v>
      <v>13</v>
      <v>14</v>
      <v>412</v>
      <v>409</v>
      <v>412</v>
      <v>412</v>
      <v>412</v>
      <v>412</v>
      <v>412</v>
      <v>412</v>
      <v>412</v>
      <v>412</v>
      <v>412</v>
      <v>412</v>
      <v>15</v>
    </spb>
    <spb s="10">
      <v>2019</v>
      <v>2019</v>
      <v>square km</v>
      <v>per thousand (2018)</v>
      <v>2022</v>
      <v>2019</v>
      <v>2018</v>
      <v>per liter (2016)</v>
      <v>2019</v>
      <v>years (2018)</v>
      <v>2018</v>
      <v>per thousand (2018)</v>
      <v>2019</v>
      <v>2017</v>
      <v>2016</v>
      <v>2019</v>
      <v>2016</v>
      <v>2016</v>
      <v>kilotons per year (2016)</v>
      <v>deaths per 100,000 (2017)</v>
      <v>kWh (2014)</v>
      <v>2014</v>
      <v>2019</v>
      <v>2018</v>
      <v>2018</v>
      <v>2018</v>
      <v>2018</v>
      <v>2018</v>
      <v>2015</v>
      <v>2018</v>
      <v>2018</v>
      <v>2018</v>
      <v>2017</v>
      <v>2019</v>
    </spb>
    <spb s="0">
      <v xml:space="preserve">Wikipedia	Cia	travel.state.gov	</v>
      <v xml:space="preserve">CC-BY-SA			</v>
      <v xml:space="preserve">http://en.wikipedia.org/wiki/Uruguay	https://www.cia.gov/library/publications/the-world-factbook/geos/uy.html?Transportation	https://travel.state.gov/content/travel/en/international-travel/International-Travel-Country-Information-Pages/Uruguay.html	</v>
      <v xml:space="preserve">http://creativecommons.org/licenses/by-sa/3.0/			</v>
    </spb>
    <spb s="0">
      <v xml:space="preserve">Wikipedia	</v>
      <v xml:space="preserve">CC BY-SA 3.0	</v>
      <v xml:space="preserve">https://en.wikipedia.org/wiki/Uruguay	</v>
      <v xml:space="preserve">https://creativecommons.org/licenses/by-sa/3.0	</v>
    </spb>
    <spb s="0">
      <v xml:space="preserve">Wikipedia	</v>
      <v xml:space="preserve">CC-BY-SA	</v>
      <v xml:space="preserve">http://en.wikipedia.org/wiki/Uruguay	</v>
      <v xml:space="preserve">http://creativecommons.org/licenses/by-sa/3.0/	</v>
    </spb>
    <spb s="0">
      <v xml:space="preserve">Cia	</v>
      <v xml:space="preserve">	</v>
      <v xml:space="preserve">https://www.cia.gov/library/publications/the-world-factbook/geos/uy.html?Transportation	</v>
      <v xml:space="preserve">	</v>
    </spb>
    <spb s="11">
      <v>0</v>
      <v>415</v>
      <v>416</v>
      <v>416</v>
      <v>3</v>
      <v>416</v>
      <v>416</v>
      <v>416</v>
      <v>417</v>
      <v>416</v>
      <v>416</v>
      <v>417</v>
      <v>416</v>
      <v>416</v>
      <v>418</v>
      <v>6</v>
      <v>415</v>
      <v>418</v>
      <v>7</v>
      <v>416</v>
      <v>418</v>
      <v>8</v>
      <v>9</v>
      <v>10</v>
      <v>418</v>
      <v>418</v>
      <v>416</v>
      <v>418</v>
      <v>11</v>
      <v>12</v>
      <v>13</v>
      <v>14</v>
      <v>418</v>
      <v>415</v>
      <v>418</v>
      <v>418</v>
      <v>418</v>
      <v>418</v>
      <v>418</v>
      <v>418</v>
      <v>418</v>
      <v>418</v>
      <v>418</v>
      <v>418</v>
      <v>15</v>
    </spb>
    <spb s="10">
      <v>2019</v>
      <v>2019</v>
      <v>square km</v>
      <v>per thousand (2018)</v>
      <v>2022</v>
      <v>2019</v>
      <v>2018</v>
      <v>per liter (2016)</v>
      <v>2019</v>
      <v>years (2018)</v>
      <v>2018</v>
      <v>per thousand (2018)</v>
      <v>2019</v>
      <v>2017</v>
      <v>2016</v>
      <v>2019</v>
      <v>2016</v>
      <v>2017</v>
      <v>kilotons per year (2016)</v>
      <v>deaths per 100,000 (2017)</v>
      <v>kWh (2014)</v>
      <v>2014</v>
      <v>1996</v>
      <v>2018</v>
      <v>2018</v>
      <v>2018</v>
      <v>2018</v>
      <v>2018</v>
      <v>2015</v>
      <v>2018</v>
      <v>2018</v>
      <v>2017</v>
      <v>2017</v>
      <v>2019</v>
    </spb>
    <spb s="0">
      <v xml:space="preserve">Wikipedia	Cia	travel.state.gov	</v>
      <v xml:space="preserve">CC-BY-SA			</v>
      <v xml:space="preserve">http://en.wikipedia.org/wiki/Antigua_and_Barbuda	https://www.cia.gov/library/publications/the-world-factbook/geos/ac.html?Transportation	https://travel.state.gov/content/travel/en/international-travel/International-Travel-Country-Information-Pages/AntiguaandBarbuda.html	</v>
      <v xml:space="preserve">http://creativecommons.org/licenses/by-sa/3.0/			</v>
    </spb>
    <spb s="0">
      <v xml:space="preserve">Wikipedia	</v>
      <v xml:space="preserve">CC BY-SA 3.0	</v>
      <v xml:space="preserve">https://en.wikipedia.org/wiki/Antigua_and_Barbuda	</v>
      <v xml:space="preserve">https://creativecommons.org/licenses/by-sa/3.0	</v>
    </spb>
    <spb s="0">
      <v xml:space="preserve">Wikipedia	</v>
      <v xml:space="preserve">CC-BY-SA	</v>
      <v xml:space="preserve">http://en.wikipedia.org/wiki/Antigua_and_Barbuda	</v>
      <v xml:space="preserve">http://creativecommons.org/licenses/by-sa/3.0/	</v>
    </spb>
    <spb s="0">
      <v xml:space="preserve">Cia	</v>
      <v xml:space="preserve">	</v>
      <v xml:space="preserve">https://www.cia.gov/library/publications/the-world-factbook/geos/ac.html?Transportation	</v>
      <v xml:space="preserve">	</v>
    </spb>
    <spb s="33">
      <v>0</v>
      <v>421</v>
      <v>422</v>
      <v>422</v>
      <v>3</v>
      <v>422</v>
      <v>422</v>
      <v>422</v>
      <v>423</v>
      <v>422</v>
      <v>422</v>
      <v>423</v>
      <v>422</v>
      <v>422</v>
      <v>424</v>
      <v>6</v>
      <v>421</v>
      <v>424</v>
      <v>7</v>
      <v>422</v>
      <v>424</v>
      <v>8</v>
      <v>9</v>
      <v>10</v>
      <v>424</v>
      <v>422</v>
      <v>424</v>
      <v>11</v>
      <v>12</v>
      <v>13</v>
      <v>424</v>
      <v>424</v>
      <v>424</v>
      <v>424</v>
    </spb>
    <spb s="2">
      <v>15</v>
      <v>Name</v>
      <v>LearnMoreOnLink</v>
    </spb>
    <spb s="34">
      <v>2018</v>
      <v>2019</v>
      <v>square km</v>
      <v>per thousand (2018)</v>
      <v>2022</v>
      <v>2018</v>
      <v>2018</v>
      <v>per liter (2010)</v>
      <v>2019</v>
      <v>years (2018)</v>
      <v>2014</v>
      <v>per thousand (2018)</v>
      <v>2019</v>
      <v>2017</v>
      <v>2016</v>
      <v>2016</v>
      <v>2017</v>
      <v>kilotons per year (2016)</v>
      <v>deaths per 100,000 (2017)</v>
      <v>2007</v>
      <v>2015</v>
      <v>2018</v>
      <v>2012</v>
    </spb>
    <spb s="0">
      <v xml:space="preserve">Wikipedia	Cia	travel.state.gov	</v>
      <v xml:space="preserve">CC-BY-SA			</v>
      <v xml:space="preserve">http://en.wikipedia.org/wiki/Benin	https://www.cia.gov/library/publications/the-world-factbook/geos/bn.html?Transportation	https://travel.state.gov/content/travel/en/international-travel/International-Travel-Country-Information-Pages/Benin.html	</v>
      <v xml:space="preserve">http://creativecommons.org/licenses/by-sa/3.0/			</v>
    </spb>
    <spb s="0">
      <v xml:space="preserve">Wikipedia	</v>
      <v xml:space="preserve">CC BY-SA 3.0	</v>
      <v xml:space="preserve">https://en.wikipedia.org/wiki/Benin	</v>
      <v xml:space="preserve">https://creativecommons.org/licenses/by-sa/3.0	</v>
    </spb>
    <spb s="0">
      <v xml:space="preserve">Wikipedia	</v>
      <v xml:space="preserve">CC-BY-SA	</v>
      <v xml:space="preserve">http://en.wikipedia.org/wiki/Benin	</v>
      <v xml:space="preserve">http://creativecommons.org/licenses/by-sa/3.0/	</v>
    </spb>
    <spb s="0">
      <v xml:space="preserve">Cia	</v>
      <v xml:space="preserve">	</v>
      <v xml:space="preserve">https://www.cia.gov/library/publications/the-world-factbook/geos/bn.html?Transportation	</v>
      <v xml:space="preserve">	</v>
    </spb>
    <spb s="18">
      <v>0</v>
      <v>428</v>
      <v>429</v>
      <v>429</v>
      <v>3</v>
      <v>429</v>
      <v>429</v>
      <v>429</v>
      <v>430</v>
      <v>429</v>
      <v>429</v>
      <v>430</v>
      <v>429</v>
      <v>429</v>
      <v>431</v>
      <v>6</v>
      <v>428</v>
      <v>431</v>
      <v>7</v>
      <v>429</v>
      <v>431</v>
      <v>8</v>
      <v>9</v>
      <v>10</v>
      <v>431</v>
      <v>431</v>
      <v>429</v>
      <v>431</v>
      <v>11</v>
      <v>12</v>
      <v>13</v>
      <v>14</v>
      <v>431</v>
      <v>431</v>
      <v>431</v>
      <v>431</v>
      <v>431</v>
      <v>431</v>
      <v>431</v>
      <v>431</v>
      <v>431</v>
      <v>431</v>
      <v>431</v>
      <v>15</v>
    </spb>
    <spb s="19">
      <v>2019</v>
      <v>2019</v>
      <v>square km</v>
      <v>per thousand (2018)</v>
      <v>2022</v>
      <v>2019</v>
      <v>2018</v>
      <v>per liter (2016)</v>
      <v>2019</v>
      <v>years (2018)</v>
      <v>1979</v>
      <v>per thousand (2018)</v>
      <v>2019</v>
      <v>2017</v>
      <v>2016</v>
      <v>2019</v>
      <v>2016</v>
      <v>2018</v>
      <v>kilotons per year (2016)</v>
      <v>deaths per 100,000 (2017)</v>
      <v>kWh (2014)</v>
      <v>2014</v>
      <v>2015</v>
      <v>2015</v>
      <v>2015</v>
      <v>2015</v>
      <v>2015</v>
      <v>2015</v>
      <v>2015</v>
      <v>2015</v>
      <v>2018</v>
      <v>2017</v>
      <v>2019</v>
    </spb>
    <spb s="0">
      <v xml:space="preserve">Wikipedia	Cia	travel.state.gov	</v>
      <v xml:space="preserve">CC-BY-SA			</v>
      <v xml:space="preserve">http://en.wikipedia.org/wiki/Colombia	https://www.cia.gov/library/publications/the-world-factbook/geos/co.html?Transportation	https://travel.state.gov/content/travel/en/international-travel/International-Travel-Country-Information-Pages/Colombia.html	</v>
      <v xml:space="preserve">http://creativecommons.org/licenses/by-sa/3.0/			</v>
    </spb>
    <spb s="0">
      <v xml:space="preserve">Wikipedia	</v>
      <v xml:space="preserve">CC BY-SA 3.0	</v>
      <v xml:space="preserve">https://en.wikipedia.org/wiki/Colombia	</v>
      <v xml:space="preserve">https://creativecommons.org/licenses/by-sa/3.0	</v>
    </spb>
    <spb s="0">
      <v xml:space="preserve">Wikipedia	</v>
      <v xml:space="preserve">CC-BY-SA	</v>
      <v xml:space="preserve">http://en.wikipedia.org/wiki/Colombia	</v>
      <v xml:space="preserve">http://creativecommons.org/licenses/by-sa/3.0/	</v>
    </spb>
    <spb s="0">
      <v xml:space="preserve">Cia	</v>
      <v xml:space="preserve">	</v>
      <v xml:space="preserve">https://www.cia.gov/library/publications/the-world-factbook/geos/co.html?Transportation	</v>
      <v xml:space="preserve">	</v>
    </spb>
    <spb s="11">
      <v>0</v>
      <v>434</v>
      <v>435</v>
      <v>435</v>
      <v>3</v>
      <v>435</v>
      <v>435</v>
      <v>435</v>
      <v>436</v>
      <v>435</v>
      <v>435</v>
      <v>436</v>
      <v>435</v>
      <v>435</v>
      <v>437</v>
      <v>6</v>
      <v>434</v>
      <v>437</v>
      <v>7</v>
      <v>435</v>
      <v>437</v>
      <v>8</v>
      <v>9</v>
      <v>10</v>
      <v>437</v>
      <v>437</v>
      <v>435</v>
      <v>437</v>
      <v>11</v>
      <v>12</v>
      <v>13</v>
      <v>14</v>
      <v>437</v>
      <v>434</v>
      <v>437</v>
      <v>437</v>
      <v>437</v>
      <v>437</v>
      <v>437</v>
      <v>437</v>
      <v>437</v>
      <v>437</v>
      <v>437</v>
      <v>437</v>
      <v>15</v>
    </spb>
    <spb s="0">
      <v xml:space="preserve">Wikipedia	Cia	travel.state.gov	</v>
      <v xml:space="preserve">CC-BY-SA			</v>
      <v xml:space="preserve">http://en.wikipedia.org/wiki/Costa_Rica	https://www.cia.gov/library/publications/the-world-factbook/geos/cs.html?Transportation	https://travel.state.gov/content/travel/en/international-travel/International-Travel-Country-Information-Pages/CostaRica.html	</v>
      <v xml:space="preserve">http://creativecommons.org/licenses/by-sa/3.0/			</v>
    </spb>
    <spb s="0">
      <v xml:space="preserve">Wikipedia	</v>
      <v xml:space="preserve">CC BY-SA 3.0	</v>
      <v xml:space="preserve">https://en.wikipedia.org/wiki/Costa_Rica	</v>
      <v xml:space="preserve">https://creativecommons.org/licenses/by-sa/3.0	</v>
    </spb>
    <spb s="0">
      <v xml:space="preserve">Wikipedia	</v>
      <v xml:space="preserve">CC-BY-SA	</v>
      <v xml:space="preserve">http://en.wikipedia.org/wiki/Costa_Rica	</v>
      <v xml:space="preserve">http://creativecommons.org/licenses/by-sa/3.0/	</v>
    </spb>
    <spb s="0">
      <v xml:space="preserve">Cia	</v>
      <v xml:space="preserve">	</v>
      <v xml:space="preserve">https://www.cia.gov/library/publications/the-world-factbook/geos/cs.html?Transportation	</v>
      <v xml:space="preserve">	</v>
    </spb>
    <spb s="11">
      <v>0</v>
      <v>439</v>
      <v>440</v>
      <v>440</v>
      <v>3</v>
      <v>440</v>
      <v>440</v>
      <v>440</v>
      <v>441</v>
      <v>440</v>
      <v>440</v>
      <v>441</v>
      <v>440</v>
      <v>440</v>
      <v>442</v>
      <v>6</v>
      <v>439</v>
      <v>442</v>
      <v>7</v>
      <v>440</v>
      <v>442</v>
      <v>8</v>
      <v>9</v>
      <v>10</v>
      <v>442</v>
      <v>442</v>
      <v>440</v>
      <v>442</v>
      <v>11</v>
      <v>12</v>
      <v>13</v>
      <v>14</v>
      <v>442</v>
      <v>439</v>
      <v>442</v>
      <v>442</v>
      <v>442</v>
      <v>442</v>
      <v>442</v>
      <v>442</v>
      <v>442</v>
      <v>442</v>
      <v>442</v>
      <v>442</v>
      <v>15</v>
    </spb>
    <spb s="0">
      <v xml:space="preserve">Wikipedia	Cia	travel.state.gov	</v>
      <v xml:space="preserve">CC-BY-SA			</v>
      <v xml:space="preserve">http://en.wikipedia.org/wiki/Honduras	https://www.cia.gov/library/publications/the-world-factbook/geos/ho.html?Transportation	https://travel.state.gov/content/travel/en/international-travel/International-Travel-Country-Information-Pages/Honduras.html	</v>
      <v xml:space="preserve">http://creativecommons.org/licenses/by-sa/3.0/			</v>
    </spb>
    <spb s="0">
      <v xml:space="preserve">Wikipedia	</v>
      <v xml:space="preserve">CC BY-SA 3.0	</v>
      <v xml:space="preserve">https://en.wikipedia.org/wiki/Honduras	</v>
      <v xml:space="preserve">https://creativecommons.org/licenses/by-sa/3.0	</v>
    </spb>
    <spb s="0">
      <v xml:space="preserve">Wikipedia	</v>
      <v xml:space="preserve">CC-BY-SA	</v>
      <v xml:space="preserve">http://en.wikipedia.org/wiki/Honduras	</v>
      <v xml:space="preserve">http://creativecommons.org/licenses/by-sa/3.0/	</v>
    </spb>
    <spb s="0">
      <v xml:space="preserve">Cia	</v>
      <v xml:space="preserve">	</v>
      <v xml:space="preserve">https://www.cia.gov/library/publications/the-world-factbook/geos/ho.html?Transportation	</v>
      <v xml:space="preserve">	</v>
    </spb>
    <spb s="18">
      <v>0</v>
      <v>444</v>
      <v>445</v>
      <v>445</v>
      <v>3</v>
      <v>445</v>
      <v>445</v>
      <v>445</v>
      <v>446</v>
      <v>445</v>
      <v>445</v>
      <v>446</v>
      <v>445</v>
      <v>445</v>
      <v>447</v>
      <v>6</v>
      <v>444</v>
      <v>447</v>
      <v>7</v>
      <v>445</v>
      <v>447</v>
      <v>8</v>
      <v>9</v>
      <v>10</v>
      <v>447</v>
      <v>447</v>
      <v>445</v>
      <v>447</v>
      <v>11</v>
      <v>12</v>
      <v>13</v>
      <v>14</v>
      <v>447</v>
      <v>447</v>
      <v>447</v>
      <v>447</v>
      <v>447</v>
      <v>447</v>
      <v>447</v>
      <v>447</v>
      <v>447</v>
      <v>447</v>
      <v>447</v>
      <v>15</v>
    </spb>
    <spb s="19">
      <v>2019</v>
      <v>2019</v>
      <v>square km</v>
      <v>per thousand (2018)</v>
      <v>2022</v>
      <v>2019</v>
      <v>2018</v>
      <v>per liter (2016)</v>
      <v>2019</v>
      <v>years (2018)</v>
      <v>2015</v>
      <v>per thousand (2018)</v>
      <v>2019</v>
      <v>2017</v>
      <v>2016</v>
      <v>2019</v>
      <v>2016</v>
      <v>2017</v>
      <v>kilotons per year (2016)</v>
      <v>deaths per 100,000 (2017)</v>
      <v>kWh (2014)</v>
      <v>2014</v>
      <v>2018</v>
      <v>2018</v>
      <v>2018</v>
      <v>2018</v>
      <v>2018</v>
      <v>2015</v>
      <v>2018</v>
      <v>2018</v>
      <v>2017</v>
      <v>2018</v>
      <v>2019</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v>
      <v xml:space="preserve">CC BY-SA 3.0	</v>
      <v xml:space="preserve">https://en.wikipedia.org/wiki/Mexico	</v>
      <v xml:space="preserve">https://creativecommons.org/licenses/by-sa/3.0	</v>
    </spb>
    <spb s="0">
      <v xml:space="preserve">Wikipedia	</v>
      <v xml:space="preserve">CC-BY-SA	</v>
      <v xml:space="preserve">http://en.wikipedia.org/wiki/Mexico	</v>
      <v xml:space="preserve">http://creativecommons.org/licenses/by-sa/3.0/	</v>
    </spb>
    <spb s="0">
      <v xml:space="preserve">Cia	</v>
      <v xml:space="preserve">	</v>
      <v xml:space="preserve">https://www.cia.gov/library/publications/the-world-factbook/geos/mx.html?Transportation	</v>
      <v xml:space="preserve">	</v>
    </spb>
    <spb s="11">
      <v>0</v>
      <v>450</v>
      <v>451</v>
      <v>451</v>
      <v>3</v>
      <v>451</v>
      <v>451</v>
      <v>451</v>
      <v>452</v>
      <v>451</v>
      <v>451</v>
      <v>452</v>
      <v>451</v>
      <v>451</v>
      <v>453</v>
      <v>6</v>
      <v>450</v>
      <v>453</v>
      <v>7</v>
      <v>451</v>
      <v>453</v>
      <v>8</v>
      <v>9</v>
      <v>10</v>
      <v>453</v>
      <v>453</v>
      <v>451</v>
      <v>453</v>
      <v>11</v>
      <v>12</v>
      <v>13</v>
      <v>14</v>
      <v>453</v>
      <v>450</v>
      <v>453</v>
      <v>453</v>
      <v>453</v>
      <v>453</v>
      <v>453</v>
      <v>453</v>
      <v>453</v>
      <v>453</v>
      <v>453</v>
      <v>453</v>
      <v>15</v>
    </spb>
    <spb s="10">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http://en.wikipedia.org/wiki/Namibia	https://www.cia.gov/library/publications/the-world-factbook/geos/wa.html?Transportation	https://travel.state.gov/content/travel/en/international-travel/International-Travel-Country-Information-Pages/Namibia.html	</v>
      <v xml:space="preserve">http://creativecommons.org/licenses/by-sa/3.0/			</v>
    </spb>
    <spb s="0">
      <v xml:space="preserve">Wikipedia	</v>
      <v xml:space="preserve">CC BY-SA 3.0	</v>
      <v xml:space="preserve">https://en.wikipedia.org/wiki/Namibia	</v>
      <v xml:space="preserve">https://creativecommons.org/licenses/by-sa/3.0	</v>
    </spb>
    <spb s="0">
      <v xml:space="preserve">Wikipedia	</v>
      <v xml:space="preserve">CC-BY-SA	</v>
      <v xml:space="preserve">http://en.wikipedia.org/wiki/Namibia	</v>
      <v xml:space="preserve">http://creativecommons.org/licenses/by-sa/3.0/	</v>
    </spb>
    <spb s="0">
      <v xml:space="preserve">Cia	</v>
      <v xml:space="preserve">	</v>
      <v xml:space="preserve">https://www.cia.gov/library/publications/the-world-factbook/geos/wa.html?Transportation	</v>
      <v xml:space="preserve">	</v>
    </spb>
    <spb s="9">
      <v>0</v>
      <v>456</v>
      <v>457</v>
      <v>457</v>
      <v>3</v>
      <v>457</v>
      <v>457</v>
      <v>457</v>
      <v>458</v>
      <v>457</v>
      <v>457</v>
      <v>457</v>
      <v>457</v>
      <v>459</v>
      <v>6</v>
      <v>456</v>
      <v>459</v>
      <v>7</v>
      <v>457</v>
      <v>459</v>
      <v>8</v>
      <v>9</v>
      <v>10</v>
      <v>459</v>
      <v>459</v>
      <v>457</v>
      <v>459</v>
      <v>11</v>
      <v>12</v>
      <v>13</v>
      <v>14</v>
      <v>459</v>
      <v>456</v>
      <v>459</v>
      <v>459</v>
      <v>459</v>
      <v>459</v>
      <v>459</v>
      <v>459</v>
      <v>459</v>
      <v>459</v>
      <v>459</v>
      <v>459</v>
      <v>15</v>
    </spb>
    <spb s="10">
      <v>2019</v>
      <v>2019</v>
      <v>square km</v>
      <v>per thousand (2018)</v>
      <v>2022</v>
      <v>2019</v>
      <v>2018</v>
      <v>per liter (2016)</v>
      <v>2019</v>
      <v>years (2018)</v>
      <v>2018</v>
      <v>per thousand (2018)</v>
      <v>2019</v>
      <v>2017</v>
      <v>2016</v>
      <v>2019</v>
      <v>2016</v>
      <v>2018</v>
      <v>kilotons per year (2016)</v>
      <v>deaths per 100,000 (2017)</v>
      <v>kWh (2014)</v>
      <v>2014</v>
      <v>2019</v>
      <v>2015</v>
      <v>2015</v>
      <v>2015</v>
      <v>2015</v>
      <v>2015</v>
      <v>2015</v>
      <v>2015</v>
      <v>2015</v>
      <v>2018</v>
      <v>2017</v>
      <v>2019</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11">
      <v>0</v>
      <v>462</v>
      <v>463</v>
      <v>463</v>
      <v>3</v>
      <v>463</v>
      <v>463</v>
      <v>463</v>
      <v>464</v>
      <v>463</v>
      <v>463</v>
      <v>464</v>
      <v>463</v>
      <v>463</v>
      <v>465</v>
      <v>6</v>
      <v>462</v>
      <v>465</v>
      <v>7</v>
      <v>463</v>
      <v>465</v>
      <v>8</v>
      <v>9</v>
      <v>10</v>
      <v>465</v>
      <v>465</v>
      <v>463</v>
      <v>465</v>
      <v>11</v>
      <v>12</v>
      <v>13</v>
      <v>14</v>
      <v>465</v>
      <v>462</v>
      <v>465</v>
      <v>465</v>
      <v>465</v>
      <v>465</v>
      <v>465</v>
      <v>465</v>
      <v>465</v>
      <v>465</v>
      <v>465</v>
      <v>465</v>
      <v>15</v>
    </spb>
    <spb s="10">
      <v>2019</v>
      <v>2019</v>
      <v>square km</v>
      <v>per thousand (2018)</v>
      <v>2022</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http://en.wikipedia.org/wiki/Mali	https://www.cia.gov/library/publications/the-world-factbook/geos/ml.html?Transportation	https://travel.state.gov/content/travel/en/international-travel/International-Travel-Country-Information-Pages/Mali.html	</v>
      <v xml:space="preserve">http://creativecommons.org/licenses/by-sa/3.0/			</v>
    </spb>
    <spb s="0">
      <v xml:space="preserve">Wikipedia	</v>
      <v xml:space="preserve">CC BY-SA 3.0	</v>
      <v xml:space="preserve">https://en.wikipedia.org/wiki/Mali	</v>
      <v xml:space="preserve">https://creativecommons.org/licenses/by-sa/3.0	</v>
    </spb>
    <spb s="0">
      <v xml:space="preserve">Wikipedia	</v>
      <v xml:space="preserve">CC-BY-SA	</v>
      <v xml:space="preserve">http://en.wikipedia.org/wiki/Mali	</v>
      <v xml:space="preserve">http://creativecommons.org/licenses/by-sa/3.0/	</v>
    </spb>
    <spb s="0">
      <v xml:space="preserve">Cia	</v>
      <v xml:space="preserve">	</v>
      <v xml:space="preserve">https://www.cia.gov/library/publications/the-world-factbook/geos/ml.html?Transportation	</v>
      <v xml:space="preserve">	</v>
    </spb>
    <spb s="35">
      <v>0</v>
      <v>468</v>
      <v>469</v>
      <v>469</v>
      <v>3</v>
      <v>469</v>
      <v>469</v>
      <v>469</v>
      <v>470</v>
      <v>469</v>
      <v>469</v>
      <v>470</v>
      <v>469</v>
      <v>469</v>
      <v>471</v>
      <v>6</v>
      <v>468</v>
      <v>471</v>
      <v>7</v>
      <v>469</v>
      <v>471</v>
      <v>8</v>
      <v>9</v>
      <v>10</v>
      <v>471</v>
      <v>471</v>
      <v>469</v>
      <v>471</v>
      <v>11</v>
      <v>12</v>
      <v>13</v>
      <v>471</v>
      <v>471</v>
      <v>471</v>
      <v>471</v>
      <v>471</v>
      <v>471</v>
      <v>471</v>
      <v>471</v>
      <v>471</v>
      <v>471</v>
      <v>15</v>
    </spb>
    <spb s="2">
      <v>16</v>
      <v>Name</v>
      <v>LearnMoreOnLink</v>
    </spb>
    <spb s="36">
      <v>2019</v>
      <v>2019</v>
      <v>square km</v>
      <v>per thousand (2018)</v>
      <v>2022</v>
      <v>2019</v>
      <v>2018</v>
      <v>per liter (2016)</v>
      <v>2019</v>
      <v>years (2018)</v>
      <v>2018</v>
      <v>per thousand (2018)</v>
      <v>2019</v>
      <v>2017</v>
      <v>2016</v>
      <v>2019</v>
      <v>2016</v>
      <v>2018</v>
      <v>kilotons per year (2016)</v>
      <v>deaths per 100,000 (2017)</v>
      <v>2009</v>
      <v>2009</v>
      <v>2009</v>
      <v>2009</v>
      <v>2009</v>
      <v>2015</v>
      <v>2009</v>
      <v>2009</v>
      <v>2018</v>
      <v>2017</v>
      <v>2019</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v>
      <v xml:space="preserve">CC BY-SA 3.0	</v>
      <v xml:space="preserve">https://en.wikipedia.org/wiki/Nigeria	</v>
      <v xml:space="preserve">https://creativecommons.org/licenses/by-sa/3.0	</v>
    </spb>
    <spb s="0">
      <v xml:space="preserve">Wikipedia	</v>
      <v xml:space="preserve">CC-BY-SA	</v>
      <v xml:space="preserve">http://en.wikipedia.org/wiki/Nigeria	</v>
      <v xml:space="preserve">http://creativecommons.org/licenses/by-sa/3.0/	</v>
    </spb>
    <spb s="0">
      <v xml:space="preserve">Cia	</v>
      <v xml:space="preserve">	</v>
      <v xml:space="preserve">https://www.cia.gov/library/publications/the-world-factbook/geos/ni.html?Transportation	</v>
      <v xml:space="preserve">	</v>
    </spb>
    <spb s="11">
      <v>0</v>
      <v>475</v>
      <v>476</v>
      <v>476</v>
      <v>3</v>
      <v>476</v>
      <v>476</v>
      <v>476</v>
      <v>477</v>
      <v>476</v>
      <v>476</v>
      <v>477</v>
      <v>476</v>
      <v>476</v>
      <v>478</v>
      <v>6</v>
      <v>475</v>
      <v>478</v>
      <v>7</v>
      <v>476</v>
      <v>478</v>
      <v>8</v>
      <v>9</v>
      <v>10</v>
      <v>478</v>
      <v>478</v>
      <v>476</v>
      <v>478</v>
      <v>11</v>
      <v>12</v>
      <v>13</v>
      <v>14</v>
      <v>478</v>
      <v>475</v>
      <v>478</v>
      <v>478</v>
      <v>478</v>
      <v>478</v>
      <v>478</v>
      <v>478</v>
      <v>478</v>
      <v>478</v>
      <v>478</v>
      <v>478</v>
      <v>15</v>
    </spb>
    <spb s="10">
      <v>2019</v>
      <v>2019</v>
      <v>square km</v>
      <v>per thousand (2018)</v>
      <v>2022</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11">
      <v>0</v>
      <v>481</v>
      <v>482</v>
      <v>482</v>
      <v>3</v>
      <v>482</v>
      <v>482</v>
      <v>482</v>
      <v>483</v>
      <v>482</v>
      <v>482</v>
      <v>483</v>
      <v>482</v>
      <v>482</v>
      <v>484</v>
      <v>6</v>
      <v>481</v>
      <v>484</v>
      <v>7</v>
      <v>482</v>
      <v>484</v>
      <v>8</v>
      <v>9</v>
      <v>10</v>
      <v>484</v>
      <v>484</v>
      <v>482</v>
      <v>484</v>
      <v>11</v>
      <v>12</v>
      <v>13</v>
      <v>14</v>
      <v>484</v>
      <v>481</v>
      <v>484</v>
      <v>484</v>
      <v>484</v>
      <v>484</v>
      <v>484</v>
      <v>484</v>
      <v>484</v>
      <v>484</v>
      <v>484</v>
      <v>484</v>
      <v>15</v>
    </spb>
    <spb s="10">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Wikipedia	</v>
      <v xml:space="preserve">CC BY-SA 3.0	</v>
      <v xml:space="preserve">https://en.wikipedia.org/wiki/Uzbekistan	</v>
      <v xml:space="preserve">https://creativecommons.org/licenses/by-sa/3.0	</v>
    </spb>
    <spb s="0">
      <v xml:space="preserve">Wikipedia	</v>
      <v xml:space="preserve">CC-BY-SA	</v>
      <v xml:space="preserve">http://en.wikipedia.org/wiki/Uzbekistan	</v>
      <v xml:space="preserve">http://creativecommons.org/licenses/by-sa/3.0/	</v>
    </spb>
    <spb s="0">
      <v xml:space="preserve">Cia	</v>
      <v xml:space="preserve">	</v>
      <v xml:space="preserve">https://www.cia.gov/library/publications/the-world-factbook/geos/uz.html?Transportation	</v>
      <v xml:space="preserve">	</v>
    </spb>
    <spb s="37">
      <v>487</v>
      <v>488</v>
      <v>488</v>
      <v>3</v>
      <v>488</v>
      <v>488</v>
      <v>488</v>
      <v>489</v>
      <v>488</v>
      <v>488</v>
      <v>489</v>
      <v>488</v>
      <v>488</v>
      <v>6</v>
      <v>487</v>
      <v>490</v>
      <v>7</v>
      <v>488</v>
      <v>490</v>
      <v>8</v>
      <v>9</v>
      <v>10</v>
      <v>490</v>
      <v>490</v>
      <v>488</v>
      <v>490</v>
      <v>11</v>
      <v>12</v>
      <v>13</v>
      <v>14</v>
      <v>490</v>
      <v>490</v>
      <v>490</v>
      <v>490</v>
      <v>490</v>
      <v>490</v>
      <v>490</v>
      <v>490</v>
      <v>490</v>
      <v>490</v>
      <v>490</v>
      <v>15</v>
    </spb>
    <spb s="2">
      <v>17</v>
      <v>Name</v>
      <v>LearnMoreOnLink</v>
    </spb>
    <spb s="38">
      <v>2019</v>
      <v>square km</v>
      <v>per thousand (2018)</v>
      <v>2022</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Cia	travel.state.gov	</v>
      <v xml:space="preserve">CC-BY-SA			</v>
      <v xml:space="preserve">http://en.wikipedia.org/wiki/Albania	https://www.cia.gov/library/publications/the-world-factbook/geos/al.html?Transportation	https://travel.state.gov/content/travel/en/international-travel/International-Travel-Country-Information-Pages/Albania.html	</v>
      <v xml:space="preserve">http://creativecommons.org/licenses/by-sa/3.0/			</v>
    </spb>
    <spb s="0">
      <v xml:space="preserve">Wikipedia	</v>
      <v xml:space="preserve">CC BY-SA 3.0	</v>
      <v xml:space="preserve">https://en.wikipedia.org/wiki/Albania	</v>
      <v xml:space="preserve">https://creativecommons.org/licenses/by-sa/3.0	</v>
    </spb>
    <spb s="0">
      <v xml:space="preserve">Wikipedia	</v>
      <v xml:space="preserve">CC-BY-SA	</v>
      <v xml:space="preserve">http://en.wikipedia.org/wiki/Albania	</v>
      <v xml:space="preserve">http://creativecommons.org/licenses/by-sa/3.0/	</v>
    </spb>
    <spb s="0">
      <v xml:space="preserve">Cia	</v>
      <v xml:space="preserve">	</v>
      <v xml:space="preserve">https://www.cia.gov/library/publications/the-world-factbook/geos/al.html?Transportation	</v>
      <v xml:space="preserve">	</v>
    </spb>
    <spb s="18">
      <v>0</v>
      <v>494</v>
      <v>495</v>
      <v>495</v>
      <v>3</v>
      <v>495</v>
      <v>495</v>
      <v>495</v>
      <v>496</v>
      <v>495</v>
      <v>495</v>
      <v>496</v>
      <v>495</v>
      <v>495</v>
      <v>497</v>
      <v>6</v>
      <v>494</v>
      <v>497</v>
      <v>7</v>
      <v>495</v>
      <v>497</v>
      <v>8</v>
      <v>9</v>
      <v>10</v>
      <v>497</v>
      <v>497</v>
      <v>495</v>
      <v>497</v>
      <v>11</v>
      <v>12</v>
      <v>13</v>
      <v>14</v>
      <v>497</v>
      <v>497</v>
      <v>497</v>
      <v>497</v>
      <v>497</v>
      <v>497</v>
      <v>497</v>
      <v>497</v>
      <v>497</v>
      <v>497</v>
      <v>497</v>
      <v>15</v>
    </spb>
    <spb s="19">
      <v>2019</v>
      <v>2019</v>
      <v>square km</v>
      <v>per thousand (2018)</v>
      <v>2022</v>
      <v>2019</v>
      <v>2018</v>
      <v>per liter (2016)</v>
      <v>2019</v>
      <v>years (2018)</v>
      <v>2018</v>
      <v>per thousand (2018)</v>
      <v>2019</v>
      <v>2017</v>
      <v>2016</v>
      <v>2019</v>
      <v>2016</v>
      <v>2016</v>
      <v>kilotons per year (2016)</v>
      <v>deaths per 100,000 (2017)</v>
      <v>kWh (2014)</v>
      <v>2014</v>
      <v>2017</v>
      <v>2017</v>
      <v>2017</v>
      <v>2017</v>
      <v>2017</v>
      <v>2015</v>
      <v>2017</v>
      <v>2017</v>
      <v>2018</v>
      <v>2018</v>
      <v>2019</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v>
      <v xml:space="preserve">CC BY-SA 3.0	</v>
      <v xml:space="preserve">https://en.wikipedia.org/wiki/Algeria	</v>
      <v xml:space="preserve">https://creativecommons.org/licenses/by-sa/3.0	</v>
    </spb>
    <spb s="0">
      <v xml:space="preserve">Wikipedia	</v>
      <v xml:space="preserve">CC-BY-SA	</v>
      <v xml:space="preserve">http://en.wikipedia.org/wiki/Algeria	</v>
      <v xml:space="preserve">http://creativecommons.org/licenses/by-sa/3.0/	</v>
    </spb>
    <spb s="0">
      <v xml:space="preserve">Cia	</v>
      <v xml:space="preserve">	</v>
      <v xml:space="preserve">https://www.cia.gov/library/publications/the-world-factbook/geos/ag.html?Transportation	</v>
      <v xml:space="preserve">	</v>
    </spb>
    <spb s="11">
      <v>0</v>
      <v>500</v>
      <v>501</v>
      <v>501</v>
      <v>3</v>
      <v>501</v>
      <v>501</v>
      <v>501</v>
      <v>502</v>
      <v>501</v>
      <v>501</v>
      <v>502</v>
      <v>501</v>
      <v>501</v>
      <v>503</v>
      <v>6</v>
      <v>500</v>
      <v>503</v>
      <v>7</v>
      <v>501</v>
      <v>503</v>
      <v>8</v>
      <v>9</v>
      <v>10</v>
      <v>503</v>
      <v>503</v>
      <v>501</v>
      <v>503</v>
      <v>11</v>
      <v>12</v>
      <v>13</v>
      <v>14</v>
      <v>503</v>
      <v>500</v>
      <v>503</v>
      <v>503</v>
      <v>503</v>
      <v>503</v>
      <v>503</v>
      <v>503</v>
      <v>503</v>
      <v>503</v>
      <v>503</v>
      <v>503</v>
      <v>15</v>
    </spb>
    <spb s="10">
      <v>2019</v>
      <v>2019</v>
      <v>square km</v>
      <v>per thousand (2018)</v>
      <v>2022</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0">
      <v xml:space="preserve">Wikipedia	Cia	travel.state.gov	</v>
      <v xml:space="preserve">CC-BY-SA			</v>
      <v xml:space="preserve">http://en.wikipedia.org/wiki/Armenia	https://www.cia.gov/library/publications/the-world-factbook/geos/am.html?Transportation	https://travel.state.gov/content/travel/en/international-travel/International-Travel-Country-Information-Pages/Armenia.html	</v>
      <v xml:space="preserve">http://creativecommons.org/licenses/by-sa/3.0/			</v>
    </spb>
    <spb s="0">
      <v xml:space="preserve">Wikipedia	</v>
      <v xml:space="preserve">CC BY-SA 3.0	</v>
      <v xml:space="preserve">https://en.wikipedia.org/wiki/Armenia	</v>
      <v xml:space="preserve">https://creativecommons.org/licenses/by-sa/3.0	</v>
    </spb>
    <spb s="0">
      <v xml:space="preserve">Wikipedia	</v>
      <v xml:space="preserve">CC-BY-SA	</v>
      <v xml:space="preserve">http://en.wikipedia.org/wiki/Armenia	</v>
      <v xml:space="preserve">http://creativecommons.org/licenses/by-sa/3.0/	</v>
    </spb>
    <spb s="0">
      <v xml:space="preserve">Cia	</v>
      <v xml:space="preserve">	</v>
      <v xml:space="preserve">https://www.cia.gov/library/publications/the-world-factbook/geos/am.html?Transportation	</v>
      <v xml:space="preserve">	</v>
    </spb>
    <spb s="18">
      <v>0</v>
      <v>506</v>
      <v>507</v>
      <v>507</v>
      <v>3</v>
      <v>507</v>
      <v>507</v>
      <v>507</v>
      <v>508</v>
      <v>507</v>
      <v>507</v>
      <v>508</v>
      <v>507</v>
      <v>507</v>
      <v>509</v>
      <v>6</v>
      <v>506</v>
      <v>509</v>
      <v>7</v>
      <v>507</v>
      <v>509</v>
      <v>8</v>
      <v>9</v>
      <v>10</v>
      <v>509</v>
      <v>509</v>
      <v>507</v>
      <v>509</v>
      <v>11</v>
      <v>12</v>
      <v>13</v>
      <v>14</v>
      <v>509</v>
      <v>509</v>
      <v>509</v>
      <v>509</v>
      <v>509</v>
      <v>509</v>
      <v>509</v>
      <v>509</v>
      <v>509</v>
      <v>509</v>
      <v>509</v>
      <v>15</v>
    </spb>
    <spb s="19">
      <v>2019</v>
      <v>2019</v>
      <v>square km</v>
      <v>per thousand (2018)</v>
      <v>2022</v>
      <v>2019</v>
      <v>2018</v>
      <v>per liter (2016)</v>
      <v>2019</v>
      <v>years (2018)</v>
      <v>2018</v>
      <v>per thousand (2018)</v>
      <v>2019</v>
      <v>2017</v>
      <v>2016</v>
      <v>2019</v>
      <v>2016</v>
      <v>2017</v>
      <v>kilotons per year (2016)</v>
      <v>deaths per 100,000 (2017)</v>
      <v>kWh (2014)</v>
      <v>2014</v>
      <v>2018</v>
      <v>2018</v>
      <v>2018</v>
      <v>2018</v>
      <v>2018</v>
      <v>2015</v>
      <v>2018</v>
      <v>2018</v>
      <v>2018</v>
      <v>2018</v>
      <v>2019</v>
    </spb>
    <spb s="0">
      <v xml:space="preserve">Wikipedia	Cia	travel.state.gov	</v>
      <v xml:space="preserve">CC-BY-SA			</v>
      <v xml:space="preserve">http://en.wikipedia.org/wiki/Bhutan	https://www.cia.gov/library/publications/the-world-factbook/geos/bt.html?Transportation	https://travel.state.gov/content/travel/en/international-travel/International-Travel-Country-Information-Pages/Bhutan.html	</v>
      <v xml:space="preserve">http://creativecommons.org/licenses/by-sa/3.0/			</v>
    </spb>
    <spb s="0">
      <v xml:space="preserve">Wikipedia	</v>
      <v xml:space="preserve">CC BY-SA 3.0	</v>
      <v xml:space="preserve">https://en.wikipedia.org/wiki/Bhutan	</v>
      <v xml:space="preserve">https://creativecommons.org/licenses/by-sa/3.0	</v>
    </spb>
    <spb s="0">
      <v xml:space="preserve">Wikipedia	</v>
      <v xml:space="preserve">CC-BY-SA	</v>
      <v xml:space="preserve">http://en.wikipedia.org/wiki/Bhutan	</v>
      <v xml:space="preserve">http://creativecommons.org/licenses/by-sa/3.0/	</v>
    </spb>
    <spb s="0">
      <v xml:space="preserve">Cia	</v>
      <v xml:space="preserve">	</v>
      <v xml:space="preserve">https://www.cia.gov/library/publications/the-world-factbook/geos/bt.html?Transportation	</v>
      <v xml:space="preserve">	</v>
    </spb>
    <spb s="39">
      <v>0</v>
      <v>512</v>
      <v>513</v>
      <v>513</v>
      <v>3</v>
      <v>513</v>
      <v>513</v>
      <v>513</v>
      <v>514</v>
      <v>513</v>
      <v>513</v>
      <v>514</v>
      <v>513</v>
      <v>513</v>
      <v>515</v>
      <v>6</v>
      <v>512</v>
      <v>515</v>
      <v>7</v>
      <v>513</v>
      <v>515</v>
      <v>8</v>
      <v>9</v>
      <v>10</v>
      <v>515</v>
      <v>515</v>
      <v>513</v>
      <v>515</v>
      <v>11</v>
      <v>12</v>
      <v>13</v>
      <v>515</v>
      <v>515</v>
      <v>515</v>
      <v>515</v>
      <v>515</v>
      <v>515</v>
      <v>515</v>
      <v>515</v>
      <v>515</v>
      <v>515</v>
      <v>515</v>
      <v>15</v>
    </spb>
    <spb s="2">
      <v>18</v>
      <v>Name</v>
      <v>LearnMoreOnLink</v>
    </spb>
    <spb s="40">
      <v>2019</v>
      <v>2018</v>
      <v>square km</v>
      <v>per thousand (2018)</v>
      <v>2022</v>
      <v>2019</v>
      <v>2018</v>
      <v>per liter (2016)</v>
      <v>2019</v>
      <v>years (2018)</v>
      <v>2018</v>
      <v>per thousand (2018)</v>
      <v>2019</v>
      <v>2000</v>
      <v>2016</v>
      <v>2019</v>
      <v>2016</v>
      <v>2018</v>
      <v>kilotons per year (2016)</v>
      <v>deaths per 100,000 (2017)</v>
      <v>2007</v>
      <v>2017</v>
      <v>2017</v>
      <v>2017</v>
      <v>2017</v>
      <v>2017</v>
      <v>2015</v>
      <v>2017</v>
      <v>2017</v>
      <v>2018</v>
      <v>2018</v>
      <v>2019</v>
    </spb>
    <spb s="0">
      <v xml:space="preserve">Wikipedia	Cia	travel.state.gov	</v>
      <v xml:space="preserve">CC-BY-SA			</v>
      <v xml:space="preserve">http://en.wikipedia.org/wiki/Central_African_Republic	https://www.cia.gov/library/publications/the-world-factbook/geos/ct.html?Transportation	https://travel.state.gov/content/travel/en/international-travel/International-Travel-Country-Information-Pages/CentralAfricanRepublic.html	</v>
      <v xml:space="preserve">http://creativecommons.org/licenses/by-sa/3.0/			</v>
    </spb>
    <spb s="0">
      <v xml:space="preserve">Wikipedia	</v>
      <v xml:space="preserve">CC BY-SA 3.0	</v>
      <v xml:space="preserve">https://en.wikipedia.org/wiki/Central_African_Republic	</v>
      <v xml:space="preserve">https://creativecommons.org/licenses/by-sa/3.0	</v>
    </spb>
    <spb s="0">
      <v xml:space="preserve">Wikipedia	</v>
      <v xml:space="preserve">CC-BY-SA	</v>
      <v xml:space="preserve">http://en.wikipedia.org/wiki/Central_African_Republic	</v>
      <v xml:space="preserve">http://creativecommons.org/licenses/by-sa/3.0/	</v>
    </spb>
    <spb s="0">
      <v xml:space="preserve">Cia	</v>
      <v xml:space="preserve">	</v>
      <v xml:space="preserve">https://www.cia.gov/library/publications/the-world-factbook/geos/ct.html?Transportation	</v>
      <v xml:space="preserve">	</v>
    </spb>
    <spb s="35">
      <v>0</v>
      <v>519</v>
      <v>520</v>
      <v>520</v>
      <v>3</v>
      <v>520</v>
      <v>520</v>
      <v>520</v>
      <v>521</v>
      <v>520</v>
      <v>520</v>
      <v>521</v>
      <v>520</v>
      <v>520</v>
      <v>522</v>
      <v>6</v>
      <v>519</v>
      <v>522</v>
      <v>7</v>
      <v>520</v>
      <v>522</v>
      <v>8</v>
      <v>9</v>
      <v>10</v>
      <v>522</v>
      <v>522</v>
      <v>520</v>
      <v>522</v>
      <v>11</v>
      <v>12</v>
      <v>13</v>
      <v>522</v>
      <v>522</v>
      <v>522</v>
      <v>522</v>
      <v>522</v>
      <v>522</v>
      <v>522</v>
      <v>522</v>
      <v>522</v>
      <v>522</v>
      <v>15</v>
    </spb>
    <spb s="36">
      <v>2015</v>
      <v>2019</v>
      <v>square km</v>
      <v>per thousand (2018)</v>
      <v>2022</v>
      <v>2015</v>
      <v>2018</v>
      <v>per liter (2016)</v>
      <v>2019</v>
      <v>years (2018)</v>
      <v>2018</v>
      <v>per thousand (2018)</v>
      <v>2019</v>
      <v>2017</v>
      <v>2016</v>
      <v>2019</v>
      <v>2016</v>
      <v>2015</v>
      <v>kilotons per year (2016)</v>
      <v>deaths per 100,000 (2017)</v>
      <v>2008</v>
      <v>2008</v>
      <v>2008</v>
      <v>2008</v>
      <v>2008</v>
      <v>2015</v>
      <v>2008</v>
      <v>2008</v>
      <v>2016</v>
      <v>2012</v>
      <v>2019</v>
    </spb>
    <spb s="0">
      <v xml:space="preserve">Wikipedia	Cia	travel.state.gov	</v>
      <v xml:space="preserve">CC-BY-SA			</v>
      <v xml:space="preserve">http://en.wikipedia.org/wiki/Democratic_Republic_of_the_Congo	https://www.cia.gov/library/publications/the-world-factbook/geos/cg.html?Transportation	https://travel.state.gov/content/travel/en/international-travel/International-Travel-Country-Information-Pages/DemocraticRepublicoftheCongoDRC.html	</v>
      <v xml:space="preserve">http://creativecommons.org/licenses/by-sa/3.0/			</v>
    </spb>
    <spb s="0">
      <v xml:space="preserve">Wikipedia	</v>
      <v xml:space="preserve">CC BY-SA 3.0	</v>
      <v xml:space="preserve">https://en.wikipedia.org/wiki/Democratic_Republic_of_the_Congo	</v>
      <v xml:space="preserve">https://creativecommons.org/licenses/by-sa/3.0	</v>
    </spb>
    <spb s="0">
      <v xml:space="preserve">Wikipedia	</v>
      <v xml:space="preserve">CC-BY-SA	</v>
      <v xml:space="preserve">http://en.wikipedia.org/wiki/Democratic_Republic_of_the_Congo	</v>
      <v xml:space="preserve">http://creativecommons.org/licenses/by-sa/3.0/	</v>
    </spb>
    <spb s="0">
      <v xml:space="preserve">Cia	</v>
      <v xml:space="preserve">	</v>
      <v xml:space="preserve">https://www.cia.gov/library/publications/the-world-factbook/geos/cg.html?Transportation	</v>
      <v xml:space="preserve">	</v>
    </spb>
    <spb s="18">
      <v>0</v>
      <v>525</v>
      <v>526</v>
      <v>526</v>
      <v>3</v>
      <v>526</v>
      <v>526</v>
      <v>526</v>
      <v>527</v>
      <v>526</v>
      <v>526</v>
      <v>527</v>
      <v>526</v>
      <v>526</v>
      <v>528</v>
      <v>6</v>
      <v>525</v>
      <v>528</v>
      <v>7</v>
      <v>526</v>
      <v>528</v>
      <v>8</v>
      <v>9</v>
      <v>10</v>
      <v>528</v>
      <v>528</v>
      <v>526</v>
      <v>528</v>
      <v>11</v>
      <v>12</v>
      <v>13</v>
      <v>14</v>
      <v>528</v>
      <v>528</v>
      <v>528</v>
      <v>528</v>
      <v>528</v>
      <v>528</v>
      <v>528</v>
      <v>528</v>
      <v>528</v>
      <v>528</v>
      <v>528</v>
      <v>15</v>
    </spb>
    <spb s="19">
      <v>2016</v>
      <v>2019</v>
      <v>square km</v>
      <v>per thousand (2018)</v>
      <v>2021</v>
      <v>2016</v>
      <v>2018</v>
      <v>per liter (2016)</v>
      <v>2019</v>
      <v>years (2018)</v>
      <v>1989</v>
      <v>per thousand (2018)</v>
      <v>2019</v>
      <v>2017</v>
      <v>2016</v>
      <v>2019</v>
      <v>2016</v>
      <v>2016</v>
      <v>kilotons per year (2016)</v>
      <v>deaths per 100,000 (2017)</v>
      <v>kWh (2014)</v>
      <v>2014</v>
      <v>2012</v>
      <v>2012</v>
      <v>2012</v>
      <v>2012</v>
      <v>2012</v>
      <v>2015</v>
      <v>2012</v>
      <v>2012</v>
      <v>2015</v>
      <v>2016</v>
      <v>2019</v>
    </spb>
    <spb s="0">
      <v xml:space="preserve">Wikipedia	Cia	travel.state.gov	</v>
      <v xml:space="preserve">CC-BY-SA			</v>
      <v xml:space="preserve">http://en.wikipedia.org/wiki/Ghana	https://www.cia.gov/library/publications/the-world-factbook/geos/gh.html?Transportation	https://travel.state.gov/content/travel/en/international-travel/International-Travel-Country-Information-Pages/Ghana.html	</v>
      <v xml:space="preserve">http://creativecommons.org/licenses/by-sa/3.0/			</v>
    </spb>
    <spb s="0">
      <v xml:space="preserve">Wikipedia	</v>
      <v xml:space="preserve">CC BY-SA 3.0	</v>
      <v xml:space="preserve">https://en.wikipedia.org/wiki/Ghana	</v>
      <v xml:space="preserve">https://creativecommons.org/licenses/by-sa/3.0	</v>
    </spb>
    <spb s="0">
      <v xml:space="preserve">Wikipedia	</v>
      <v xml:space="preserve">CC-BY-SA	</v>
      <v xml:space="preserve">http://en.wikipedia.org/wiki/Ghana	</v>
      <v xml:space="preserve">http://creativecommons.org/licenses/by-sa/3.0/	</v>
    </spb>
    <spb s="0">
      <v xml:space="preserve">Cia	</v>
      <v xml:space="preserve">	</v>
      <v xml:space="preserve">https://www.cia.gov/library/publications/the-world-factbook/geos/gh.html?Transportation	</v>
      <v xml:space="preserve">	</v>
    </spb>
    <spb s="11">
      <v>0</v>
      <v>531</v>
      <v>532</v>
      <v>532</v>
      <v>3</v>
      <v>532</v>
      <v>532</v>
      <v>532</v>
      <v>533</v>
      <v>532</v>
      <v>532</v>
      <v>533</v>
      <v>532</v>
      <v>532</v>
      <v>534</v>
      <v>6</v>
      <v>531</v>
      <v>534</v>
      <v>7</v>
      <v>532</v>
      <v>534</v>
      <v>8</v>
      <v>9</v>
      <v>10</v>
      <v>534</v>
      <v>534</v>
      <v>532</v>
      <v>534</v>
      <v>11</v>
      <v>12</v>
      <v>13</v>
      <v>14</v>
      <v>534</v>
      <v>531</v>
      <v>534</v>
      <v>534</v>
      <v>534</v>
      <v>534</v>
      <v>534</v>
      <v>534</v>
      <v>534</v>
      <v>534</v>
      <v>534</v>
      <v>534</v>
      <v>15</v>
    </spb>
    <spb s="10">
      <v>2019</v>
      <v>2019</v>
      <v>square km</v>
      <v>per thousand (2018)</v>
      <v>2022</v>
      <v>2019</v>
      <v>2018</v>
      <v>per liter (2016)</v>
      <v>2019</v>
      <v>years (2018)</v>
      <v>2018</v>
      <v>per thousand (2018)</v>
      <v>2019</v>
      <v>2017</v>
      <v>2016</v>
      <v>2019</v>
      <v>2016</v>
      <v>2017</v>
      <v>kilotons per year (2016)</v>
      <v>deaths per 100,000 (2017)</v>
      <v>kWh (2014)</v>
      <v>2014</v>
      <v>2011</v>
      <v>2016</v>
      <v>2016</v>
      <v>2016</v>
      <v>2016</v>
      <v>2016</v>
      <v>2015</v>
      <v>2016</v>
      <v>2016</v>
      <v>2019</v>
      <v>2018</v>
      <v>2019</v>
    </spb>
    <spb s="0">
      <v xml:space="preserve">Wikipedia	Cia	travel.state.gov	</v>
      <v xml:space="preserve">CC-BY-SA			</v>
      <v xml:space="preserve">http://en.wikipedia.org/wiki/Grenada	https://www.cia.gov/library/publications/the-world-factbook/geos/gj.html?Transportation	https://travel.state.gov/content/travel/en/international-travel/International-Travel-Country-Information-Pages/Grenada.html	</v>
      <v xml:space="preserve">http://creativecommons.org/licenses/by-sa/3.0/			</v>
    </spb>
    <spb s="0">
      <v xml:space="preserve">Wikipedia	</v>
      <v xml:space="preserve">CC BY-SA 3.0	</v>
      <v xml:space="preserve">https://en.wikipedia.org/wiki/Grenada	</v>
      <v xml:space="preserve">https://creativecommons.org/licenses/by-sa/3.0	</v>
    </spb>
    <spb s="0">
      <v xml:space="preserve">Wikipedia	</v>
      <v xml:space="preserve">CC-BY-SA	</v>
      <v xml:space="preserve">http://en.wikipedia.org/wiki/Grenada	</v>
      <v xml:space="preserve">http://creativecommons.org/licenses/by-sa/3.0/	</v>
    </spb>
    <spb s="0">
      <v xml:space="preserve">Cia	</v>
      <v xml:space="preserve">	</v>
      <v xml:space="preserve">https://www.cia.gov/library/publications/the-world-factbook/geos/gj.html?Transportation	</v>
      <v xml:space="preserve">	</v>
    </spb>
    <spb s="41">
      <v>0</v>
      <v>537</v>
      <v>538</v>
      <v>538</v>
      <v>3</v>
      <v>538</v>
      <v>538</v>
      <v>538</v>
      <v>539</v>
      <v>538</v>
      <v>538</v>
      <v>538</v>
      <v>538</v>
      <v>540</v>
      <v>6</v>
      <v>537</v>
      <v>540</v>
      <v>7</v>
      <v>538</v>
      <v>540</v>
      <v>8</v>
      <v>9</v>
      <v>540</v>
      <v>538</v>
      <v>540</v>
      <v>11</v>
      <v>12</v>
      <v>13</v>
      <v>540</v>
      <v>540</v>
      <v>540</v>
      <v>540</v>
    </spb>
    <spb s="2">
      <v>19</v>
      <v>Name</v>
      <v>LearnMoreOnLink</v>
    </spb>
    <spb s="42">
      <v>2018</v>
      <v>2019</v>
      <v>square km</v>
      <v>per thousand (2018)</v>
      <v>2022</v>
      <v>2018</v>
      <v>2018</v>
      <v>per liter (2016)</v>
      <v>2019</v>
      <v>years (2018)</v>
      <v>2014</v>
      <v>per thousand (2018)</v>
      <v>2019</v>
      <v>2016</v>
      <v>2016</v>
      <v>2017</v>
      <v>kilotons per year (2016)</v>
      <v>deaths per 100,000 (2017)</v>
      <v>2007</v>
      <v>2015</v>
      <v>2018</v>
      <v>2018</v>
    </spb>
    <spb s="0">
      <v xml:space="preserve">Wikipedia	Cia	travel.state.gov	</v>
      <v xml:space="preserve">CC-BY-SA			</v>
      <v xml:space="preserve">http://en.wikipedia.org/wiki/Guinea	https://www.cia.gov/library/publications/the-world-factbook/geos/gv.html?Transportation	https://travel.state.gov/content/travel/en/international-travel/International-Travel-Country-Information-Pages/Guinea.html	</v>
      <v xml:space="preserve">http://creativecommons.org/licenses/by-sa/3.0/			</v>
    </spb>
    <spb s="0">
      <v xml:space="preserve">Wikipedia	</v>
      <v xml:space="preserve">CC BY-SA 3.0	</v>
      <v xml:space="preserve">https://en.wikipedia.org/wiki/Guinea	</v>
      <v xml:space="preserve">https://creativecommons.org/licenses/by-sa/3.0	</v>
    </spb>
    <spb s="0">
      <v xml:space="preserve">Wikipedia	</v>
      <v xml:space="preserve">CC-BY-SA	</v>
      <v xml:space="preserve">http://en.wikipedia.org/wiki/Guinea	</v>
      <v xml:space="preserve">http://creativecommons.org/licenses/by-sa/3.0/	</v>
    </spb>
    <spb s="0">
      <v xml:space="preserve">Cia	</v>
      <v xml:space="preserve">	</v>
      <v xml:space="preserve">https://www.cia.gov/library/publications/the-world-factbook/geos/gv.html?Transportation	</v>
      <v xml:space="preserve">	</v>
    </spb>
    <spb s="43">
      <v>0</v>
      <v>544</v>
      <v>545</v>
      <v>545</v>
      <v>3</v>
      <v>545</v>
      <v>545</v>
      <v>545</v>
      <v>546</v>
      <v>545</v>
      <v>545</v>
      <v>545</v>
      <v>545</v>
      <v>547</v>
      <v>6</v>
      <v>544</v>
      <v>547</v>
      <v>7</v>
      <v>545</v>
      <v>547</v>
      <v>8</v>
      <v>9</v>
      <v>10</v>
      <v>547</v>
      <v>547</v>
      <v>545</v>
      <v>547</v>
      <v>11</v>
      <v>12</v>
      <v>13</v>
      <v>547</v>
      <v>547</v>
      <v>547</v>
      <v>547</v>
      <v>547</v>
      <v>547</v>
      <v>547</v>
      <v>547</v>
      <v>547</v>
      <v>547</v>
      <v>15</v>
    </spb>
    <spb s="2">
      <v>20</v>
      <v>Name</v>
      <v>LearnMoreOnLink</v>
    </spb>
    <spb s="36">
      <v>2019</v>
      <v>2019</v>
      <v>square km</v>
      <v>per thousand (2018)</v>
      <v>2022</v>
      <v>2019</v>
      <v>2018</v>
      <v>per liter (2016)</v>
      <v>2019</v>
      <v>years (2018)</v>
      <v>1992</v>
      <v>per thousand (2018)</v>
      <v>2019</v>
      <v>2017</v>
      <v>2016</v>
      <v>2019</v>
      <v>2016</v>
      <v>2016</v>
      <v>kilotons per year (2016)</v>
      <v>deaths per 100,000 (2017)</v>
      <v>2012</v>
      <v>2012</v>
      <v>2012</v>
      <v>2012</v>
      <v>2012</v>
      <v>2015</v>
      <v>2012</v>
      <v>2012</v>
      <v>2016</v>
      <v>2014</v>
      <v>2019</v>
    </spb>
    <spb s="0">
      <v xml:space="preserve">Wikipedia	Cia	travel.state.gov	</v>
      <v xml:space="preserve">CC-BY-SA			</v>
      <v xml:space="preserve">http://en.wikipedia.org/wiki/Jamaica	https://www.cia.gov/library/publications/the-world-factbook/geos/jm.html?Transportation	https://travel.state.gov/content/travel/en/international-travel/International-Travel-Country-Information-Pages/Jamaica.html	</v>
      <v xml:space="preserve">http://creativecommons.org/licenses/by-sa/3.0/			</v>
    </spb>
    <spb s="0">
      <v xml:space="preserve">Wikipedia	</v>
      <v xml:space="preserve">CC BY-SA 3.0	</v>
      <v xml:space="preserve">https://en.wikipedia.org/wiki/Jamaica	</v>
      <v xml:space="preserve">https://creativecommons.org/licenses/by-sa/3.0	</v>
    </spb>
    <spb s="0">
      <v xml:space="preserve">Wikipedia	</v>
      <v xml:space="preserve">CC-BY-SA	</v>
      <v xml:space="preserve">http://en.wikipedia.org/wiki/Jamaica	</v>
      <v xml:space="preserve">http://creativecommons.org/licenses/by-sa/3.0/	</v>
    </spb>
    <spb s="0">
      <v xml:space="preserve">Cia	</v>
      <v xml:space="preserve">	</v>
      <v xml:space="preserve">https://www.cia.gov/library/publications/the-world-factbook/geos/jm.html?Transportation	</v>
      <v xml:space="preserve">	</v>
    </spb>
    <spb s="11">
      <v>0</v>
      <v>551</v>
      <v>552</v>
      <v>552</v>
      <v>3</v>
      <v>552</v>
      <v>552</v>
      <v>552</v>
      <v>553</v>
      <v>552</v>
      <v>552</v>
      <v>553</v>
      <v>552</v>
      <v>552</v>
      <v>554</v>
      <v>6</v>
      <v>551</v>
      <v>554</v>
      <v>7</v>
      <v>552</v>
      <v>554</v>
      <v>8</v>
      <v>9</v>
      <v>10</v>
      <v>554</v>
      <v>554</v>
      <v>552</v>
      <v>554</v>
      <v>11</v>
      <v>12</v>
      <v>13</v>
      <v>14</v>
      <v>554</v>
      <v>551</v>
      <v>554</v>
      <v>554</v>
      <v>554</v>
      <v>554</v>
      <v>554</v>
      <v>554</v>
      <v>554</v>
      <v>554</v>
      <v>554</v>
      <v>554</v>
      <v>15</v>
    </spb>
    <spb s="10">
      <v>2019</v>
      <v>2019</v>
      <v>square km</v>
      <v>per thousand (2018)</v>
      <v>2022</v>
      <v>2019</v>
      <v>2018</v>
      <v>per liter (2016)</v>
      <v>2019</v>
      <v>years (2018)</v>
      <v>2018</v>
      <v>per thousand (2018)</v>
      <v>2019</v>
      <v>2017</v>
      <v>2016</v>
      <v>2019</v>
      <v>2016</v>
      <v>2017</v>
      <v>kilotons per year (2016)</v>
      <v>deaths per 100,000 (2017)</v>
      <v>kWh (2014)</v>
      <v>2014</v>
      <v>2019</v>
      <v>2004</v>
      <v>2004</v>
      <v>2004</v>
      <v>2004</v>
      <v>2004</v>
      <v>2015</v>
      <v>2004</v>
      <v>2004</v>
      <v>2018</v>
      <v>2015</v>
      <v>2019</v>
    </spb>
    <spb s="0">
      <v xml:space="preserve">Wikipedia	Cia	travel.state.gov	</v>
      <v xml:space="preserve">CC-BY-SA			</v>
      <v xml:space="preserve">http://en.wikipedia.org/wiki/Mauritius	https://www.cia.gov/library/publications/the-world-factbook/geos/mp.html?Transportation	https://travel.state.gov/content/travel/en/international-travel/International-Travel-Country-Information-Pages/Mauritius.html	</v>
      <v xml:space="preserve">http://creativecommons.org/licenses/by-sa/3.0/			</v>
    </spb>
    <spb s="0">
      <v xml:space="preserve">Wikipedia	</v>
      <v xml:space="preserve">CC BY-SA 3.0	</v>
      <v xml:space="preserve">https://en.wikipedia.org/wiki/Mauritius	</v>
      <v xml:space="preserve">https://creativecommons.org/licenses/by-sa/3.0	</v>
    </spb>
    <spb s="0">
      <v xml:space="preserve">Wikipedia	</v>
      <v xml:space="preserve">CC-BY-SA	</v>
      <v xml:space="preserve">http://en.wikipedia.org/wiki/Mauritius	</v>
      <v xml:space="preserve">http://creativecommons.org/licenses/by-sa/3.0/	</v>
    </spb>
    <spb s="0">
      <v xml:space="preserve">Cia	</v>
      <v xml:space="preserve">	</v>
      <v xml:space="preserve">https://www.cia.gov/library/publications/the-world-factbook/geos/mp.html?Transportation	</v>
      <v xml:space="preserve">	</v>
    </spb>
    <spb s="11">
      <v>0</v>
      <v>557</v>
      <v>558</v>
      <v>558</v>
      <v>3</v>
      <v>558</v>
      <v>558</v>
      <v>558</v>
      <v>559</v>
      <v>558</v>
      <v>558</v>
      <v>559</v>
      <v>558</v>
      <v>558</v>
      <v>560</v>
      <v>6</v>
      <v>557</v>
      <v>560</v>
      <v>7</v>
      <v>558</v>
      <v>560</v>
      <v>8</v>
      <v>9</v>
      <v>10</v>
      <v>560</v>
      <v>560</v>
      <v>558</v>
      <v>560</v>
      <v>11</v>
      <v>12</v>
      <v>13</v>
      <v>14</v>
      <v>560</v>
      <v>557</v>
      <v>560</v>
      <v>560</v>
      <v>560</v>
      <v>560</v>
      <v>560</v>
      <v>560</v>
      <v>560</v>
      <v>560</v>
      <v>560</v>
      <v>560</v>
      <v>15</v>
    </spb>
    <spb s="10">
      <v>2019</v>
      <v>2019</v>
      <v>square km</v>
      <v>per thousand (2018)</v>
      <v>2022</v>
      <v>2019</v>
      <v>2018</v>
      <v>per liter (2016)</v>
      <v>2019</v>
      <v>years (2018)</v>
      <v>2018</v>
      <v>per thousand (2018)</v>
      <v>2019</v>
      <v>2017</v>
      <v>2016</v>
      <v>2019</v>
      <v>2016</v>
      <v>2018</v>
      <v>kilotons per year (2016)</v>
      <v>deaths per 100,000 (2017)</v>
      <v>kWh (2014)</v>
      <v>2014</v>
      <v>2019</v>
      <v>2017</v>
      <v>2017</v>
      <v>2017</v>
      <v>2017</v>
      <v>2017</v>
      <v>2015</v>
      <v>2017</v>
      <v>2017</v>
      <v>2018</v>
      <v>2017</v>
      <v>2019</v>
    </spb>
    <spb s="0">
      <v xml:space="preserve">Wikipedia	Cia	travel.state.gov	</v>
      <v xml:space="preserve">CC-BY-SA			</v>
      <v xml:space="preserve">http://en.wikipedia.org/wiki/Moldova	https://www.cia.gov/library/publications/the-world-factbook/geos/md.html?Transportation	https://travel.state.gov/content/travel/en/international-travel/International-Travel-Country-Information-Pages/Moldova.html	</v>
      <v xml:space="preserve">http://creativecommons.org/licenses/by-sa/3.0/			</v>
    </spb>
    <spb s="0">
      <v xml:space="preserve">Wikipedia	</v>
      <v xml:space="preserve">CC BY-SA 3.0	</v>
      <v xml:space="preserve">https://en.wikipedia.org/wiki/Moldova	</v>
      <v xml:space="preserve">https://creativecommons.org/licenses/by-sa/3.0	</v>
    </spb>
    <spb s="0">
      <v xml:space="preserve">Wikipedia	</v>
      <v xml:space="preserve">CC-BY-SA	</v>
      <v xml:space="preserve">http://en.wikipedia.org/wiki/Moldova	</v>
      <v xml:space="preserve">http://creativecommons.org/licenses/by-sa/3.0/	</v>
    </spb>
    <spb s="0">
      <v xml:space="preserve">Cia	</v>
      <v xml:space="preserve">	</v>
      <v xml:space="preserve">https://www.cia.gov/library/publications/the-world-factbook/geos/md.html?Transportation	</v>
      <v xml:space="preserve">	</v>
    </spb>
    <spb s="18">
      <v>0</v>
      <v>563</v>
      <v>564</v>
      <v>564</v>
      <v>3</v>
      <v>564</v>
      <v>564</v>
      <v>564</v>
      <v>565</v>
      <v>564</v>
      <v>564</v>
      <v>565</v>
      <v>564</v>
      <v>564</v>
      <v>566</v>
      <v>6</v>
      <v>563</v>
      <v>566</v>
      <v>7</v>
      <v>564</v>
      <v>566</v>
      <v>8</v>
      <v>9</v>
      <v>10</v>
      <v>566</v>
      <v>566</v>
      <v>564</v>
      <v>566</v>
      <v>11</v>
      <v>12</v>
      <v>13</v>
      <v>14</v>
      <v>566</v>
      <v>566</v>
      <v>566</v>
      <v>566</v>
      <v>566</v>
      <v>566</v>
      <v>566</v>
      <v>566</v>
      <v>566</v>
      <v>566</v>
      <v>566</v>
      <v>15</v>
    </spb>
    <spb s="0">
      <v xml:space="preserve">Wikipedia	Cia	</v>
      <v xml:space="preserve">CC-BY-SA		</v>
      <v xml:space="preserve">http://en.wikipedia.org/wiki/Mongolia	https://www.cia.gov/library/publications/the-world-factbook/geos/mg.html?Transportation	</v>
      <v xml:space="preserve">http://creativecommons.org/licenses/by-sa/3.0/		</v>
    </spb>
    <spb s="0">
      <v xml:space="preserve">Wikipedia	</v>
      <v xml:space="preserve">CC BY-SA 3.0	</v>
      <v xml:space="preserve">https://en.wikipedia.org/wiki/Mongolia	</v>
      <v xml:space="preserve">https://creativecommons.org/licenses/by-sa/3.0	</v>
    </spb>
    <spb s="0">
      <v xml:space="preserve">Wikipedia	</v>
      <v xml:space="preserve">CC-BY-SA	</v>
      <v xml:space="preserve">http://en.wikipedia.org/wiki/Mongolia	</v>
      <v xml:space="preserve">http://creativecommons.org/licenses/by-sa/3.0/	</v>
    </spb>
    <spb s="0">
      <v xml:space="preserve">Cia	</v>
      <v xml:space="preserve">	</v>
      <v xml:space="preserve">https://www.cia.gov/library/publications/the-world-factbook/geos/mg.html?Transportation	</v>
      <v xml:space="preserve">	</v>
    </spb>
    <spb s="18">
      <v>0</v>
      <v>568</v>
      <v>569</v>
      <v>569</v>
      <v>3</v>
      <v>569</v>
      <v>569</v>
      <v>569</v>
      <v>570</v>
      <v>569</v>
      <v>569</v>
      <v>570</v>
      <v>569</v>
      <v>569</v>
      <v>571</v>
      <v>6</v>
      <v>568</v>
      <v>571</v>
      <v>7</v>
      <v>569</v>
      <v>571</v>
      <v>8</v>
      <v>9</v>
      <v>10</v>
      <v>571</v>
      <v>571</v>
      <v>569</v>
      <v>571</v>
      <v>11</v>
      <v>12</v>
      <v>13</v>
      <v>14</v>
      <v>571</v>
      <v>571</v>
      <v>571</v>
      <v>571</v>
      <v>571</v>
      <v>571</v>
      <v>571</v>
      <v>571</v>
      <v>571</v>
      <v>571</v>
      <v>571</v>
      <v>15</v>
    </spb>
    <spb s="19">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2015</v>
      <v>2018</v>
      <v>2018</v>
      <v>2018</v>
      <v>2018</v>
      <v>2019</v>
    </spb>
    <spb s="0">
      <v xml:space="preserve">Wikipedia	Cia	travel.state.gov	</v>
      <v xml:space="preserve">CC-BY-SA			</v>
      <v xml:space="preserve">http://en.wikipedia.org/wiki/Nicaragua	https://www.cia.gov/library/publications/the-world-factbook/geos/nu.html?Transportation	https://travel.state.gov/content/travel/en/international-travel/International-Travel-Country-Information-Pages/Nicaragua.html	</v>
      <v xml:space="preserve">http://creativecommons.org/licenses/by-sa/3.0/			</v>
    </spb>
    <spb s="0">
      <v xml:space="preserve">Wikipedia	</v>
      <v xml:space="preserve">CC BY-SA 3.0	</v>
      <v xml:space="preserve">https://en.wikipedia.org/wiki/Nicaragua	</v>
      <v xml:space="preserve">https://creativecommons.org/licenses/by-sa/3.0	</v>
    </spb>
    <spb s="0">
      <v xml:space="preserve">Wikipedia	</v>
      <v xml:space="preserve">CC-BY-SA	</v>
      <v xml:space="preserve">http://en.wikipedia.org/wiki/Nicaragua	</v>
      <v xml:space="preserve">http://creativecommons.org/licenses/by-sa/3.0/	</v>
    </spb>
    <spb s="0">
      <v xml:space="preserve">Cia	</v>
      <v xml:space="preserve">	</v>
      <v xml:space="preserve">https://www.cia.gov/library/publications/the-world-factbook/geos/nu.html?Transportation	</v>
      <v xml:space="preserve">	</v>
    </spb>
    <spb s="18">
      <v>0</v>
      <v>574</v>
      <v>575</v>
      <v>575</v>
      <v>3</v>
      <v>575</v>
      <v>575</v>
      <v>575</v>
      <v>576</v>
      <v>575</v>
      <v>575</v>
      <v>576</v>
      <v>575</v>
      <v>575</v>
      <v>577</v>
      <v>6</v>
      <v>574</v>
      <v>577</v>
      <v>7</v>
      <v>575</v>
      <v>577</v>
      <v>8</v>
      <v>9</v>
      <v>10</v>
      <v>577</v>
      <v>577</v>
      <v>575</v>
      <v>577</v>
      <v>11</v>
      <v>12</v>
      <v>13</v>
      <v>14</v>
      <v>577</v>
      <v>577</v>
      <v>577</v>
      <v>577</v>
      <v>577</v>
      <v>577</v>
      <v>577</v>
      <v>577</v>
      <v>577</v>
      <v>577</v>
      <v>577</v>
      <v>15</v>
    </spb>
    <spb s="19">
      <v>2019</v>
      <v>2019</v>
      <v>square km</v>
      <v>per thousand (2018)</v>
      <v>2022</v>
      <v>2019</v>
      <v>2018</v>
      <v>per liter (2016)</v>
      <v>2019</v>
      <v>years (2018)</v>
      <v>2018</v>
      <v>per thousand (2018)</v>
      <v>2019</v>
      <v>2017</v>
      <v>2016</v>
      <v>2019</v>
      <v>2016</v>
      <v>2018</v>
      <v>kilotons per year (2016)</v>
      <v>deaths per 100,000 (2017)</v>
      <v>kWh (2014)</v>
      <v>2014</v>
      <v>2014</v>
      <v>2014</v>
      <v>2014</v>
      <v>2014</v>
      <v>2014</v>
      <v>2015</v>
      <v>2014</v>
      <v>2014</v>
      <v>2010</v>
      <v>2002</v>
      <v>2019</v>
    </spb>
    <spb s="0">
      <v xml:space="preserve">Wikipedia	Cia	travel.state.gov	</v>
      <v xml:space="preserve">CC-BY-SA			</v>
      <v xml:space="preserve">http://en.wikipedia.org/wiki/Tajikistan	https://www.cia.gov/library/publications/the-world-factbook/geos/ti.html?Transportation	https://travel.state.gov/content/travel/en/international-travel/International-Travel-Country-Information-Pages/Tajikistan.html	</v>
      <v xml:space="preserve">http://creativecommons.org/licenses/by-sa/3.0/			</v>
    </spb>
    <spb s="0">
      <v xml:space="preserve">Wikipedia	</v>
      <v xml:space="preserve">CC BY-SA 3.0	</v>
      <v xml:space="preserve">https://en.wikipedia.org/wiki/Tajikistan	</v>
      <v xml:space="preserve">https://creativecommons.org/licenses/by-sa/3.0	</v>
    </spb>
    <spb s="0">
      <v xml:space="preserve">Wikipedia	</v>
      <v xml:space="preserve">CC-BY-SA	</v>
      <v xml:space="preserve">http://en.wikipedia.org/wiki/Tajikistan	</v>
      <v xml:space="preserve">http://creativecommons.org/licenses/by-sa/3.0/	</v>
    </spb>
    <spb s="0">
      <v xml:space="preserve">Cia	</v>
      <v xml:space="preserve">	</v>
      <v xml:space="preserve">https://www.cia.gov/library/publications/the-world-factbook/geos/ti.html?Transportation	</v>
      <v xml:space="preserve">	</v>
    </spb>
    <spb s="18">
      <v>0</v>
      <v>580</v>
      <v>581</v>
      <v>581</v>
      <v>3</v>
      <v>581</v>
      <v>581</v>
      <v>581</v>
      <v>582</v>
      <v>581</v>
      <v>581</v>
      <v>582</v>
      <v>581</v>
      <v>581</v>
      <v>583</v>
      <v>6</v>
      <v>580</v>
      <v>583</v>
      <v>7</v>
      <v>581</v>
      <v>583</v>
      <v>8</v>
      <v>9</v>
      <v>10</v>
      <v>583</v>
      <v>583</v>
      <v>581</v>
      <v>583</v>
      <v>11</v>
      <v>12</v>
      <v>13</v>
      <v>14</v>
      <v>583</v>
      <v>583</v>
      <v>583</v>
      <v>583</v>
      <v>583</v>
      <v>583</v>
      <v>583</v>
      <v>583</v>
      <v>583</v>
      <v>583</v>
      <v>583</v>
      <v>15</v>
    </spb>
    <spb s="19">
      <v>2016</v>
      <v>2019</v>
      <v>square km</v>
      <v>per thousand (2018)</v>
      <v>2022</v>
      <v>2016</v>
      <v>2018</v>
      <v>per liter (2016)</v>
      <v>2019</v>
      <v>years (2018)</v>
      <v>2004</v>
      <v>per thousand (2018)</v>
      <v>2019</v>
      <v>2017</v>
      <v>2016</v>
      <v>2019</v>
      <v>2016</v>
      <v>2014</v>
      <v>kilotons per year (2016)</v>
      <v>deaths per 100,000 (2017)</v>
      <v>kWh (2014)</v>
      <v>2014</v>
      <v>2015</v>
      <v>2015</v>
      <v>2015</v>
      <v>2015</v>
      <v>2015</v>
      <v>2015</v>
      <v>2015</v>
      <v>2015</v>
      <v>2017</v>
      <v>2017</v>
      <v>2019</v>
    </spb>
    <spb s="0">
      <v xml:space="preserve">Wikipedia	Cia	travel.state.gov	</v>
      <v xml:space="preserve">CC-BY-SA			</v>
      <v xml:space="preserve">http://en.wikipedia.org/wiki/Togo	https://www.cia.gov/library/publications/the-world-factbook/geos/to.html?Transportation	https://travel.state.gov/content/travel/en/international-travel/International-Travel-Country-Information-Pages/Togo.html	</v>
      <v xml:space="preserve">http://creativecommons.org/licenses/by-sa/3.0/			</v>
    </spb>
    <spb s="0">
      <v xml:space="preserve">Wikipedia	</v>
      <v xml:space="preserve">CC BY-SA 3.0	</v>
      <v xml:space="preserve">https://en.wikipedia.org/wiki/Togo	</v>
      <v xml:space="preserve">https://creativecommons.org/licenses/by-sa/3.0	</v>
    </spb>
    <spb s="0">
      <v xml:space="preserve">Wikipedia	</v>
      <v xml:space="preserve">CC-BY-SA	</v>
      <v xml:space="preserve">http://en.wikipedia.org/wiki/Togo	</v>
      <v xml:space="preserve">http://creativecommons.org/licenses/by-sa/3.0/	</v>
    </spb>
    <spb s="0">
      <v xml:space="preserve">Cia	</v>
      <v xml:space="preserve">	</v>
      <v xml:space="preserve">https://www.cia.gov/library/publications/the-world-factbook/geos/to.html?Transportation	</v>
      <v xml:space="preserve">	</v>
    </spb>
    <spb s="18">
      <v>0</v>
      <v>586</v>
      <v>587</v>
      <v>587</v>
      <v>3</v>
      <v>587</v>
      <v>587</v>
      <v>587</v>
      <v>588</v>
      <v>587</v>
      <v>587</v>
      <v>588</v>
      <v>587</v>
      <v>587</v>
      <v>589</v>
      <v>6</v>
      <v>586</v>
      <v>589</v>
      <v>7</v>
      <v>587</v>
      <v>589</v>
      <v>8</v>
      <v>9</v>
      <v>10</v>
      <v>589</v>
      <v>589</v>
      <v>587</v>
      <v>589</v>
      <v>11</v>
      <v>12</v>
      <v>13</v>
      <v>14</v>
      <v>589</v>
      <v>589</v>
      <v>589</v>
      <v>589</v>
      <v>589</v>
      <v>589</v>
      <v>589</v>
      <v>589</v>
      <v>589</v>
      <v>589</v>
      <v>589</v>
      <v>15</v>
    </spb>
    <spb s="19">
      <v>2019</v>
      <v>2019</v>
      <v>square km</v>
      <v>per thousand (2018)</v>
      <v>2022</v>
      <v>2019</v>
      <v>2018</v>
      <v>per liter (2016)</v>
      <v>2019</v>
      <v>years (2018)</v>
      <v>2018</v>
      <v>per thousand (2018)</v>
      <v>2019</v>
      <v>2017</v>
      <v>2016</v>
      <v>2019</v>
      <v>2016</v>
      <v>2018</v>
      <v>kilotons per year (2016)</v>
      <v>deaths per 100,000 (2017)</v>
      <v>kWh (2014)</v>
      <v>2014</v>
      <v>2015</v>
      <v>2015</v>
      <v>2015</v>
      <v>2015</v>
      <v>2015</v>
      <v>2015</v>
      <v>2015</v>
      <v>2015</v>
      <v>2018</v>
      <v>2018</v>
      <v>2019</v>
    </spb>
    <spb s="0">
      <v xml:space="preserve">Wikipedia	Cia	travel.state.gov	</v>
      <v xml:space="preserve">CC-BY-SA			</v>
      <v xml:space="preserve">http://en.wikipedia.org/wiki/Trinidad_and_Tobago	https://www.cia.gov/library/publications/the-world-factbook/geos/td.html?Transportation	https://travel.state.gov/content/travel/en/international-travel/International-Travel-Country-Information-Pages/TrinidadandTobago.html	</v>
      <v xml:space="preserve">http://creativecommons.org/licenses/by-sa/3.0/			</v>
    </spb>
    <spb s="0">
      <v xml:space="preserve">Wikipedia	</v>
      <v xml:space="preserve">CC BY-SA 3.0	</v>
      <v xml:space="preserve">https://en.wikipedia.org/wiki/Trinidad_and_Tobago	</v>
      <v xml:space="preserve">https://creativecommons.org/licenses/by-sa/3.0	</v>
    </spb>
    <spb s="0">
      <v xml:space="preserve">Wikipedia	</v>
      <v xml:space="preserve">CC-BY-SA	</v>
      <v xml:space="preserve">http://en.wikipedia.org/wiki/Trinidad_and_Tobago	</v>
      <v xml:space="preserve">http://creativecommons.org/licenses/by-sa/3.0/	</v>
    </spb>
    <spb s="0">
      <v xml:space="preserve">Cia	</v>
      <v xml:space="preserve">	</v>
      <v xml:space="preserve">https://www.cia.gov/library/publications/the-world-factbook/geos/td.html?Transportation	</v>
      <v xml:space="preserve">	</v>
    </spb>
    <spb s="11">
      <v>0</v>
      <v>592</v>
      <v>593</v>
      <v>593</v>
      <v>3</v>
      <v>593</v>
      <v>593</v>
      <v>593</v>
      <v>594</v>
      <v>593</v>
      <v>593</v>
      <v>594</v>
      <v>593</v>
      <v>593</v>
      <v>595</v>
      <v>6</v>
      <v>592</v>
      <v>595</v>
      <v>7</v>
      <v>593</v>
      <v>595</v>
      <v>8</v>
      <v>9</v>
      <v>10</v>
      <v>595</v>
      <v>595</v>
      <v>593</v>
      <v>595</v>
      <v>11</v>
      <v>12</v>
      <v>13</v>
      <v>14</v>
      <v>595</v>
      <v>592</v>
      <v>595</v>
      <v>595</v>
      <v>595</v>
      <v>595</v>
      <v>595</v>
      <v>595</v>
      <v>595</v>
      <v>595</v>
      <v>595</v>
      <v>595</v>
      <v>15</v>
    </spb>
    <spb s="10">
      <v>2018</v>
      <v>2019</v>
      <v>square km</v>
      <v>per thousand (2018)</v>
      <v>2022</v>
      <v>2018</v>
      <v>2018</v>
      <v>per liter (2016)</v>
      <v>2019</v>
      <v>years (2018)</v>
      <v>2017</v>
      <v>per thousand (2018)</v>
      <v>2019</v>
      <v>2017</v>
      <v>2016</v>
      <v>2019</v>
      <v>2016</v>
      <v>2018</v>
      <v>kilotons per year (2016)</v>
      <v>deaths per 100,000 (2017)</v>
      <v>kWh (2014)</v>
      <v>2014</v>
      <v>2001</v>
      <v>1992</v>
      <v>1992</v>
      <v>1992</v>
      <v>1992</v>
      <v>1992</v>
      <v>2015</v>
      <v>1992</v>
      <v>1992</v>
      <v>2010</v>
      <v>2004</v>
      <v>2019</v>
    </spb>
    <spb s="0">
      <v xml:space="preserve">Wikipedia	Cia	travel.state.gov	</v>
      <v xml:space="preserve">CC-BY-SA			</v>
      <v xml:space="preserve">http://en.wikipedia.org/wiki/Zimbabwe	https://www.cia.gov/library/publications/the-world-factbook/geos/zi.html?Transportation	https://travel.state.gov/content/travel/en/international-travel/International-Travel-Country-Information-Pages/Zimbabwe.html	</v>
      <v xml:space="preserve">http://creativecommons.org/licenses/by-sa/3.0/			</v>
    </spb>
    <spb s="0">
      <v xml:space="preserve">Wikipedia	</v>
      <v xml:space="preserve">CC BY-SA 3.0	</v>
      <v xml:space="preserve">https://en.wikipedia.org/wiki/Zimbabwe	</v>
      <v xml:space="preserve">https://creativecommons.org/licenses/by-sa/3.0	</v>
    </spb>
    <spb s="0">
      <v xml:space="preserve">Wikipedia	</v>
      <v xml:space="preserve">CC-BY-SA	</v>
      <v xml:space="preserve">http://en.wikipedia.org/wiki/Zimbabwe	</v>
      <v xml:space="preserve">http://creativecommons.org/licenses/by-sa/3.0/	</v>
    </spb>
    <spb s="0">
      <v xml:space="preserve">Cia	</v>
      <v xml:space="preserve">	</v>
      <v xml:space="preserve">https://www.cia.gov/library/publications/the-world-factbook/geos/zi.html?Transportation	</v>
      <v xml:space="preserve">	</v>
    </spb>
    <spb s="9">
      <v>0</v>
      <v>598</v>
      <v>599</v>
      <v>599</v>
      <v>3</v>
      <v>599</v>
      <v>599</v>
      <v>599</v>
      <v>600</v>
      <v>599</v>
      <v>599</v>
      <v>599</v>
      <v>599</v>
      <v>601</v>
      <v>6</v>
      <v>598</v>
      <v>601</v>
      <v>7</v>
      <v>599</v>
      <v>601</v>
      <v>8</v>
      <v>9</v>
      <v>10</v>
      <v>601</v>
      <v>601</v>
      <v>599</v>
      <v>601</v>
      <v>11</v>
      <v>12</v>
      <v>13</v>
      <v>14</v>
      <v>601</v>
      <v>598</v>
      <v>601</v>
      <v>601</v>
      <v>601</v>
      <v>601</v>
      <v>601</v>
      <v>601</v>
      <v>601</v>
      <v>601</v>
      <v>601</v>
      <v>601</v>
      <v>15</v>
    </spb>
    <spb s="10">
      <v>2017</v>
      <v>2019</v>
      <v>square km</v>
      <v>per thousand (2018)</v>
      <v>2022</v>
      <v>2017</v>
      <v>2018</v>
      <v>per liter (2016)</v>
      <v>2019</v>
      <v>years (2018)</v>
      <v>2018</v>
      <v>per thousand (2018)</v>
      <v>2019</v>
      <v>2017</v>
      <v>2016</v>
      <v>2019</v>
      <v>2016</v>
      <v>2018</v>
      <v>kilotons per year (2016)</v>
      <v>deaths per 100,000 (2017)</v>
      <v>kWh (2014)</v>
      <v>2013</v>
      <v>1999</v>
      <v>2017</v>
      <v>2017</v>
      <v>2017</v>
      <v>2017</v>
      <v>2017</v>
      <v>2015</v>
      <v>2017</v>
      <v>2017</v>
      <v>2013</v>
      <v>2015</v>
      <v>2019</v>
    </spb>
    <spb s="0">
      <v xml:space="preserve">Wikipedia	Cia	travel.state.gov	</v>
      <v xml:space="preserve">CC-BY-SA			</v>
      <v xml:space="preserve">http://en.wikipedia.org/wiki/Bolivia	https://www.cia.gov/library/publications/the-world-factbook/geos/bl.html?Transportation	https://travel.state.gov/content/travel/en/international-travel/International-Travel-Country-Information-Pages/Bolivia.html	</v>
      <v xml:space="preserve">http://creativecommons.org/licenses/by-sa/3.0/			</v>
    </spb>
    <spb s="0">
      <v xml:space="preserve">Wikipedia	</v>
      <v xml:space="preserve">CC BY-SA 3.0	</v>
      <v xml:space="preserve">https://en.wikipedia.org/wiki/Bolivia	</v>
      <v xml:space="preserve">https://creativecommons.org/licenses/by-sa/3.0	</v>
    </spb>
    <spb s="0">
      <v xml:space="preserve">Wikipedia	</v>
      <v xml:space="preserve">CC-BY-SA	</v>
      <v xml:space="preserve">http://en.wikipedia.org/wiki/Bolivia	</v>
      <v xml:space="preserve">http://creativecommons.org/licenses/by-sa/3.0/	</v>
    </spb>
    <spb s="0">
      <v xml:space="preserve">Cia	</v>
      <v xml:space="preserve">	</v>
      <v xml:space="preserve">https://www.cia.gov/library/publications/the-world-factbook/geos/bl.html?Transportation	</v>
      <v xml:space="preserve">	</v>
    </spb>
    <spb s="44">
      <v>0</v>
      <v>604</v>
      <v>605</v>
      <v>605</v>
      <v>3</v>
      <v>605</v>
      <v>605</v>
      <v>605</v>
      <v>606</v>
      <v>605</v>
      <v>605</v>
      <v>606</v>
      <v>605</v>
      <v>605</v>
      <v>607</v>
      <v>6</v>
      <v>604</v>
      <v>607</v>
      <v>7</v>
      <v>605</v>
      <v>607</v>
      <v>8</v>
      <v>9</v>
      <v>10</v>
      <v>607</v>
      <v>607</v>
      <v>605</v>
      <v>607</v>
      <v>11</v>
      <v>12</v>
      <v>13</v>
      <v>14</v>
      <v>607</v>
      <v>607</v>
      <v>607</v>
      <v>607</v>
      <v>607</v>
      <v>607</v>
      <v>607</v>
      <v>607</v>
      <v>607</v>
      <v>607</v>
      <v>15</v>
    </spb>
    <spb s="2">
      <v>21</v>
      <v>Name</v>
      <v>LearnMoreOnLink</v>
    </spb>
    <spb s="45">
      <v>2019</v>
      <v>2019</v>
      <v>square km</v>
      <v>per thousand (2018)</v>
      <v>2022</v>
      <v>2019</v>
      <v>2018</v>
      <v>per liter (2016)</v>
      <v>2019</v>
      <v>years (2018)</v>
      <v>2007</v>
      <v>per thousand (2018)</v>
      <v>2019</v>
      <v>2017</v>
      <v>2016</v>
      <v>2019</v>
      <v>2016</v>
      <v>2016</v>
      <v>kilotons per year (2016)</v>
      <v>deaths per 100,000 (2017)</v>
      <v>kWh (2014)</v>
      <v>2014</v>
      <v>2018</v>
      <v>2018</v>
      <v>2018</v>
      <v>2018</v>
      <v>2018</v>
      <v>2015</v>
      <v>2018</v>
      <v>2018</v>
      <v>2018</v>
      <v>2019</v>
    </spb>
    <spb s="0">
      <v xml:space="preserve">Wikipedia	Cia	travel.state.gov	</v>
      <v xml:space="preserve">CC-BY-SA			</v>
      <v xml:space="preserve">http://en.wikipedia.org/wiki/Cambodia	https://www.cia.gov/library/publications/the-world-factbook/geos/cb.html?Transportation	https://travel.state.gov/content/travel/en/international-travel/International-Travel-Country-Information-Pages/Cambodia.html	</v>
      <v xml:space="preserve">http://creativecommons.org/licenses/by-sa/3.0/			</v>
    </spb>
    <spb s="0">
      <v xml:space="preserve">Wikipedia	</v>
      <v xml:space="preserve">CC BY-SA 3.0	</v>
      <v xml:space="preserve">https://en.wikipedia.org/wiki/Cambodia	</v>
      <v xml:space="preserve">https://creativecommons.org/licenses/by-sa/3.0	</v>
    </spb>
    <spb s="0">
      <v xml:space="preserve">Wikipedia	</v>
      <v xml:space="preserve">CC-BY-SA	</v>
      <v xml:space="preserve">http://en.wikipedia.org/wiki/Cambodia	</v>
      <v xml:space="preserve">http://creativecommons.org/licenses/by-sa/3.0/	</v>
    </spb>
    <spb s="0">
      <v xml:space="preserve">Cia	</v>
      <v xml:space="preserve">	</v>
      <v xml:space="preserve">https://www.cia.gov/library/publications/the-world-factbook/geos/cb.html?Transportation	</v>
      <v xml:space="preserve">	</v>
    </spb>
    <spb s="46">
      <v>0</v>
      <v>611</v>
      <v>612</v>
      <v>612</v>
      <v>3</v>
      <v>612</v>
      <v>612</v>
      <v>612</v>
      <v>613</v>
      <v>612</v>
      <v>612</v>
      <v>612</v>
      <v>612</v>
      <v>614</v>
      <v>6</v>
      <v>611</v>
      <v>614</v>
      <v>7</v>
      <v>612</v>
      <v>614</v>
      <v>8</v>
      <v>9</v>
      <v>10</v>
      <v>614</v>
      <v>614</v>
      <v>612</v>
      <v>614</v>
      <v>11</v>
      <v>12</v>
      <v>13</v>
      <v>14</v>
      <v>614</v>
      <v>614</v>
      <v>614</v>
      <v>614</v>
      <v>15</v>
    </spb>
    <spb s="2">
      <v>22</v>
      <v>Name</v>
      <v>LearnMoreOnLink</v>
    </spb>
    <spb s="47">
      <v>2018</v>
      <v>2019</v>
      <v>square km</v>
      <v>per thousand (2018)</v>
      <v>2022</v>
      <v>2018</v>
      <v>2018</v>
      <v>per liter (2016)</v>
      <v>2019</v>
      <v>years (2018)</v>
      <v>2018</v>
      <v>per thousand (2018)</v>
      <v>2019</v>
      <v>2017</v>
      <v>2016</v>
      <v>2019</v>
      <v>2016</v>
      <v>2014</v>
      <v>kilotons per year (2016)</v>
      <v>deaths per 100,000 (2017)</v>
      <v>kWh (2014)</v>
      <v>2014</v>
      <v>2015</v>
      <v>2018</v>
      <v>2018</v>
      <v>2019</v>
    </spb>
    <spb s="0">
      <v xml:space="preserve">Wikipedia	Cia	travel.state.gov	</v>
      <v xml:space="preserve">CC-BY-SA			</v>
      <v xml:space="preserve">http://en.wikipedia.org/wiki/Gabon	https://www.cia.gov/library/publications/the-world-factbook/geos/gb.html?Transportation	https://travel.state.gov/content/travel/en/international-travel/International-Travel-Country-Information-Pages/Gabon.html	</v>
      <v xml:space="preserve">http://creativecommons.org/licenses/by-sa/3.0/			</v>
    </spb>
    <spb s="0">
      <v xml:space="preserve">Wikipedia	</v>
      <v xml:space="preserve">CC BY-SA 3.0	</v>
      <v xml:space="preserve">https://en.wikipedia.org/wiki/Gabon	</v>
      <v xml:space="preserve">https://creativecommons.org/licenses/by-sa/3.0	</v>
    </spb>
    <spb s="0">
      <v xml:space="preserve">Wikipedia	</v>
      <v xml:space="preserve">CC-BY-SA	</v>
      <v xml:space="preserve">http://en.wikipedia.org/wiki/Gabon	</v>
      <v xml:space="preserve">http://creativecommons.org/licenses/by-sa/3.0/	</v>
    </spb>
    <spb s="0">
      <v xml:space="preserve">Cia	</v>
      <v xml:space="preserve">	</v>
      <v xml:space="preserve">https://www.cia.gov/library/publications/the-world-factbook/geos/gb.html?Transportation	</v>
      <v xml:space="preserve">	</v>
    </spb>
    <spb s="18">
      <v>0</v>
      <v>618</v>
      <v>619</v>
      <v>619</v>
      <v>3</v>
      <v>619</v>
      <v>619</v>
      <v>619</v>
      <v>620</v>
      <v>619</v>
      <v>619</v>
      <v>620</v>
      <v>619</v>
      <v>619</v>
      <v>621</v>
      <v>6</v>
      <v>618</v>
      <v>621</v>
      <v>7</v>
      <v>619</v>
      <v>621</v>
      <v>8</v>
      <v>9</v>
      <v>10</v>
      <v>621</v>
      <v>621</v>
      <v>619</v>
      <v>621</v>
      <v>11</v>
      <v>12</v>
      <v>13</v>
      <v>14</v>
      <v>621</v>
      <v>621</v>
      <v>621</v>
      <v>621</v>
      <v>621</v>
      <v>621</v>
      <v>621</v>
      <v>621</v>
      <v>621</v>
      <v>621</v>
      <v>621</v>
      <v>15</v>
    </spb>
    <spb s="19">
      <v>2019</v>
      <v>2019</v>
      <v>square km</v>
      <v>per thousand (2018)</v>
      <v>2022</v>
      <v>2019</v>
      <v>2018</v>
      <v>per liter (2016)</v>
      <v>2019</v>
      <v>years (2018)</v>
      <v>2018</v>
      <v>per thousand (2018)</v>
      <v>2019</v>
      <v>2017</v>
      <v>2016</v>
      <v>2019</v>
      <v>2016</v>
      <v>2017</v>
      <v>kilotons per year (2016)</v>
      <v>deaths per 100,000 (2017)</v>
      <v>kWh (2014)</v>
      <v>2014</v>
      <v>2017</v>
      <v>2017</v>
      <v>2017</v>
      <v>2017</v>
      <v>2017</v>
      <v>2015</v>
      <v>2017</v>
      <v>2017</v>
      <v>2011</v>
      <v>2003</v>
      <v>2019</v>
    </spb>
    <spb s="0">
      <v xml:space="preserve">Wikipedia	Cia	travel.state.gov	</v>
      <v xml:space="preserve">CC-BY-SA			</v>
      <v xml:space="preserve">http://en.wikipedia.org/wiki/Guyana	https://www.cia.gov/library/publications/the-world-factbook/geos/gy.html?Transportation	https://travel.state.gov/content/travel/en/international-travel/International-Travel-Country-Information-Pages/Guyana.html	</v>
      <v xml:space="preserve">http://creativecommons.org/licenses/by-sa/3.0/			</v>
    </spb>
    <spb s="0">
      <v xml:space="preserve">Wikipedia	</v>
      <v xml:space="preserve">CC BY-SA 3.0	</v>
      <v xml:space="preserve">https://en.wikipedia.org/wiki/Guyana	</v>
      <v xml:space="preserve">https://creativecommons.org/licenses/by-sa/3.0	</v>
    </spb>
    <spb s="0">
      <v xml:space="preserve">Wikipedia	</v>
      <v xml:space="preserve">CC-BY-SA	</v>
      <v xml:space="preserve">http://en.wikipedia.org/wiki/Guyana	</v>
      <v xml:space="preserve">http://creativecommons.org/licenses/by-sa/3.0/	</v>
    </spb>
    <spb s="0">
      <v xml:space="preserve">Cia	</v>
      <v xml:space="preserve">	</v>
      <v xml:space="preserve">https://www.cia.gov/library/publications/the-world-factbook/geos/gy.html?Transportation	</v>
      <v xml:space="preserve">	</v>
    </spb>
    <spb s="48">
      <v>0</v>
      <v>624</v>
      <v>625</v>
      <v>625</v>
      <v>3</v>
      <v>625</v>
      <v>625</v>
      <v>625</v>
      <v>626</v>
      <v>625</v>
      <v>625</v>
      <v>626</v>
      <v>625</v>
      <v>625</v>
      <v>627</v>
      <v>6</v>
      <v>624</v>
      <v>627</v>
      <v>7</v>
      <v>625</v>
      <v>8</v>
      <v>9</v>
      <v>10</v>
      <v>627</v>
      <v>627</v>
      <v>625</v>
      <v>627</v>
      <v>11</v>
      <v>12</v>
      <v>13</v>
      <v>627</v>
      <v>627</v>
      <v>627</v>
      <v>627</v>
      <v>627</v>
      <v>627</v>
      <v>627</v>
      <v>627</v>
      <v>627</v>
      <v>627</v>
      <v>627</v>
      <v>15</v>
    </spb>
    <spb s="2">
      <v>23</v>
      <v>Name</v>
      <v>LearnMoreOnLink</v>
    </spb>
    <spb s="49">
      <v>2019</v>
      <v>2019</v>
      <v>square km</v>
      <v>per thousand (2018)</v>
      <v>2022</v>
      <v>2019</v>
      <v>2018</v>
      <v>per liter (2016)</v>
      <v>2019</v>
      <v>years (2018)</v>
      <v>per thousand (2018)</v>
      <v>2019</v>
      <v>2017</v>
      <v>2016</v>
      <v>2019</v>
      <v>2016</v>
      <v>2018</v>
      <v>kilotons per year (2016)</v>
      <v>deaths per 100,000 (2017)</v>
      <v>2007</v>
      <v>1998</v>
      <v>1998</v>
      <v>1998</v>
      <v>1998</v>
      <v>1998</v>
      <v>2015</v>
      <v>1998</v>
      <v>1998</v>
      <v>2012</v>
      <v>2012</v>
      <v>2019</v>
    </spb>
    <spb s="0">
      <v xml:space="preserve">Wikipedia	Cia	travel.state.gov	</v>
      <v xml:space="preserve">CC-BY-SA			</v>
      <v xml:space="preserve">http://en.wikipedia.org/wiki/Iraq	https://www.cia.gov/library/publications/the-world-factbook/geos/iz.html?Transportation	https://travel.state.gov/content/travel/en/international-travel/International-Travel-Country-Information-Pages/Iraq.html	</v>
      <v xml:space="preserve">http://creativecommons.org/licenses/by-sa/3.0/			</v>
    </spb>
    <spb s="0">
      <v xml:space="preserve">Wikipedia	</v>
      <v xml:space="preserve">CC BY-SA 3.0	</v>
      <v xml:space="preserve">https://en.wikipedia.org/wiki/Iraq	</v>
      <v xml:space="preserve">https://creativecommons.org/licenses/by-sa/3.0	</v>
    </spb>
    <spb s="0">
      <v xml:space="preserve">Wikipedia	</v>
      <v xml:space="preserve">CC-BY-SA	</v>
      <v xml:space="preserve">http://en.wikipedia.org/wiki/Iraq	</v>
      <v xml:space="preserve">http://creativecommons.org/licenses/by-sa/3.0/	</v>
    </spb>
    <spb s="0">
      <v xml:space="preserve">Cia	</v>
      <v xml:space="preserve">	</v>
      <v xml:space="preserve">https://www.cia.gov/library/publications/the-world-factbook/geos/iz.html?Transportation	</v>
      <v xml:space="preserve">	</v>
    </spb>
    <spb s="18">
      <v>0</v>
      <v>631</v>
      <v>632</v>
      <v>632</v>
      <v>3</v>
      <v>632</v>
      <v>632</v>
      <v>632</v>
      <v>633</v>
      <v>632</v>
      <v>632</v>
      <v>633</v>
      <v>632</v>
      <v>632</v>
      <v>634</v>
      <v>6</v>
      <v>631</v>
      <v>634</v>
      <v>7</v>
      <v>632</v>
      <v>634</v>
      <v>8</v>
      <v>9</v>
      <v>10</v>
      <v>634</v>
      <v>634</v>
      <v>632</v>
      <v>634</v>
      <v>11</v>
      <v>12</v>
      <v>13</v>
      <v>14</v>
      <v>634</v>
      <v>634</v>
      <v>634</v>
      <v>634</v>
      <v>634</v>
      <v>634</v>
      <v>634</v>
      <v>634</v>
      <v>634</v>
      <v>634</v>
      <v>634</v>
      <v>15</v>
    </spb>
    <spb s="19">
      <v>2018</v>
      <v>2019</v>
      <v>square km</v>
      <v>per thousand (2018)</v>
      <v>2022</v>
      <v>2018</v>
      <v>2018</v>
      <v>per liter (2016)</v>
      <v>2019</v>
      <v>years (2018)</v>
      <v>2016</v>
      <v>per thousand (2018)</v>
      <v>2019</v>
      <v>2017</v>
      <v>2016</v>
      <v>2019</v>
      <v>2016</v>
      <v>2018</v>
      <v>kilotons per year (2016)</v>
      <v>deaths per 100,000 (2017)</v>
      <v>kWh (2014)</v>
      <v>2014</v>
      <v>2012</v>
      <v>2012</v>
      <v>2012</v>
      <v>2012</v>
      <v>2012</v>
      <v>2015</v>
      <v>2012</v>
      <v>2012</v>
      <v>2007</v>
      <v>2005</v>
      <v>2019</v>
    </spb>
    <spb s="0">
      <v xml:space="preserve">Wikipedia	Cia	travel.state.gov	</v>
      <v xml:space="preserve">CC-BY-SA			</v>
      <v xml:space="preserve">http://en.wikipedia.org/wiki/Laos	https://www.cia.gov/library/publications/the-world-factbook/geos/la.html?Transportation	https://travel.state.gov/content/travel/en/international-travel/International-Travel-Country-Information-Pages/Laos.html	</v>
      <v xml:space="preserve">http://creativecommons.org/licenses/by-sa/3.0/			</v>
    </spb>
    <spb s="0">
      <v xml:space="preserve">Wikipedia	</v>
      <v xml:space="preserve">CC BY-SA 3.0	</v>
      <v xml:space="preserve">https://en.wikipedia.org/wiki/Laos	</v>
      <v xml:space="preserve">https://creativecommons.org/licenses/by-sa/3.0	</v>
    </spb>
    <spb s="0">
      <v xml:space="preserve">Wikipedia	</v>
      <v xml:space="preserve">CC-BY-SA	</v>
      <v xml:space="preserve">http://en.wikipedia.org/wiki/Laos	</v>
      <v xml:space="preserve">http://creativecommons.org/licenses/by-sa/3.0/	</v>
    </spb>
    <spb s="0">
      <v xml:space="preserve">Cia	</v>
      <v xml:space="preserve">	</v>
      <v xml:space="preserve">https://www.cia.gov/library/publications/the-world-factbook/geos/la.html?Transportation	</v>
      <v xml:space="preserve">	</v>
    </spb>
    <spb s="35">
      <v>0</v>
      <v>637</v>
      <v>638</v>
      <v>638</v>
      <v>3</v>
      <v>638</v>
      <v>638</v>
      <v>638</v>
      <v>639</v>
      <v>638</v>
      <v>638</v>
      <v>639</v>
      <v>638</v>
      <v>638</v>
      <v>640</v>
      <v>6</v>
      <v>637</v>
      <v>640</v>
      <v>7</v>
      <v>638</v>
      <v>640</v>
      <v>8</v>
      <v>9</v>
      <v>10</v>
      <v>640</v>
      <v>640</v>
      <v>638</v>
      <v>640</v>
      <v>11</v>
      <v>12</v>
      <v>13</v>
      <v>640</v>
      <v>640</v>
      <v>640</v>
      <v>640</v>
      <v>640</v>
      <v>640</v>
      <v>640</v>
      <v>640</v>
      <v>640</v>
      <v>640</v>
      <v>15</v>
    </spb>
    <spb s="36">
      <v>2019</v>
      <v>2019</v>
      <v>square km</v>
      <v>per thousand (2018)</v>
      <v>2022</v>
      <v>2019</v>
      <v>2018</v>
      <v>per liter (2016)</v>
      <v>2019</v>
      <v>years (2018)</v>
      <v>2016</v>
      <v>per thousand (2018)</v>
      <v>2019</v>
      <v>2017</v>
      <v>2016</v>
      <v>2019</v>
      <v>2016</v>
      <v>2017</v>
      <v>kilotons per year (2016)</v>
      <v>deaths per 100,000 (2017)</v>
      <v>2012</v>
      <v>2012</v>
      <v>2012</v>
      <v>2012</v>
      <v>2012</v>
      <v>2015</v>
      <v>2012</v>
      <v>2012</v>
      <v>2018</v>
      <v>2018</v>
      <v>2019</v>
    </spb>
    <spb s="0">
      <v xml:space="preserve">Wikipedia	Cia	travel.state.gov	</v>
      <v xml:space="preserve">CC-BY-SA			</v>
      <v xml:space="preserve">http://en.wikipedia.org/wiki/Liberia	https://www.cia.gov/library/publications/the-world-factbook/geos/li.html?Transportation	https://travel.state.gov/content/travel/en/international-travel/International-Travel-Country-Information-Pages/Liberia.html	</v>
      <v xml:space="preserve">http://creativecommons.org/licenses/by-sa/3.0/			</v>
    </spb>
    <spb s="0">
      <v xml:space="preserve">Wikipedia	</v>
      <v xml:space="preserve">CC BY-SA 3.0	</v>
      <v xml:space="preserve">https://en.wikipedia.org/wiki/Liberia	</v>
      <v xml:space="preserve">https://creativecommons.org/licenses/by-sa/3.0	</v>
    </spb>
    <spb s="0">
      <v xml:space="preserve">Wikipedia	</v>
      <v xml:space="preserve">CC-BY-SA	</v>
      <v xml:space="preserve">http://en.wikipedia.org/wiki/Liberia	</v>
      <v xml:space="preserve">http://creativecommons.org/licenses/by-sa/3.0/	</v>
    </spb>
    <spb s="0">
      <v xml:space="preserve">Cia	</v>
      <v xml:space="preserve">	</v>
      <v xml:space="preserve">https://www.cia.gov/library/publications/the-world-factbook/geos/li.html?Transportation	</v>
      <v xml:space="preserve">	</v>
    </spb>
    <spb s="35">
      <v>0</v>
      <v>643</v>
      <v>644</v>
      <v>644</v>
      <v>3</v>
      <v>644</v>
      <v>644</v>
      <v>644</v>
      <v>645</v>
      <v>644</v>
      <v>644</v>
      <v>645</v>
      <v>644</v>
      <v>644</v>
      <v>646</v>
      <v>6</v>
      <v>643</v>
      <v>646</v>
      <v>7</v>
      <v>644</v>
      <v>646</v>
      <v>8</v>
      <v>9</v>
      <v>10</v>
      <v>646</v>
      <v>646</v>
      <v>644</v>
      <v>646</v>
      <v>11</v>
      <v>12</v>
      <v>13</v>
      <v>646</v>
      <v>646</v>
      <v>646</v>
      <v>646</v>
      <v>646</v>
      <v>646</v>
      <v>646</v>
      <v>646</v>
      <v>646</v>
      <v>646</v>
      <v>15</v>
    </spb>
    <spb s="36">
      <v>2018</v>
      <v>2019</v>
      <v>square km</v>
      <v>per thousand (2018)</v>
      <v>2022</v>
      <v>2018</v>
      <v>2018</v>
      <v>per liter (2016)</v>
      <v>2019</v>
      <v>years (2018)</v>
      <v>2013</v>
      <v>per thousand (2018)</v>
      <v>2019</v>
      <v>2017</v>
      <v>2016</v>
      <v>2019</v>
      <v>2016</v>
      <v>2015</v>
      <v>kilotons per year (2016)</v>
      <v>deaths per 100,000 (2017)</v>
      <v>2016</v>
      <v>2016</v>
      <v>2016</v>
      <v>2016</v>
      <v>2016</v>
      <v>2015</v>
      <v>2016</v>
      <v>2016</v>
      <v>2017</v>
      <v>2012</v>
      <v>2019</v>
    </spb>
    <spb s="0">
      <v xml:space="preserve">Wikipedia	Cia	travel.state.gov	</v>
      <v xml:space="preserve">CC-BY-SA			</v>
      <v xml:space="preserve">http://en.wikipedia.org/wiki/Sudan	https://www.cia.gov/library/publications/the-world-factbook/geos/su.html?Transportation	https://travel.state.gov/content/travel/en/international-travel/International-Travel-Country-Information-Pages/Sudan.html	</v>
      <v xml:space="preserve">http://creativecommons.org/licenses/by-sa/3.0/			</v>
    </spb>
    <spb s="0">
      <v xml:space="preserve">Wikipedia	</v>
      <v xml:space="preserve">CC BY-SA 3.0	</v>
      <v xml:space="preserve">https://en.wikipedia.org/wiki/Sudan	</v>
      <v xml:space="preserve">https://creativecommons.org/licenses/by-sa/3.0	</v>
    </spb>
    <spb s="0">
      <v xml:space="preserve">Wikipedia	</v>
      <v xml:space="preserve">CC-BY-SA	</v>
      <v xml:space="preserve">http://en.wikipedia.org/wiki/Sudan	</v>
      <v xml:space="preserve">http://creativecommons.org/licenses/by-sa/3.0/	</v>
    </spb>
    <spb s="0">
      <v xml:space="preserve">Cia	</v>
      <v xml:space="preserve">	</v>
      <v xml:space="preserve">https://www.cia.gov/library/publications/the-world-factbook/geos/su.html?Transportation	</v>
      <v xml:space="preserve">	</v>
    </spb>
    <spb s="18">
      <v>0</v>
      <v>649</v>
      <v>650</v>
      <v>650</v>
      <v>3</v>
      <v>650</v>
      <v>650</v>
      <v>650</v>
      <v>651</v>
      <v>650</v>
      <v>650</v>
      <v>651</v>
      <v>650</v>
      <v>650</v>
      <v>652</v>
      <v>6</v>
      <v>649</v>
      <v>652</v>
      <v>7</v>
      <v>650</v>
      <v>652</v>
      <v>8</v>
      <v>9</v>
      <v>10</v>
      <v>652</v>
      <v>652</v>
      <v>650</v>
      <v>652</v>
      <v>11</v>
      <v>12</v>
      <v>13</v>
      <v>14</v>
      <v>652</v>
      <v>652</v>
      <v>652</v>
      <v>652</v>
      <v>652</v>
      <v>652</v>
      <v>652</v>
      <v>652</v>
      <v>652</v>
      <v>652</v>
      <v>652</v>
      <v>15</v>
    </spb>
    <spb s="19">
      <v>2019</v>
      <v>2019</v>
      <v>square km</v>
      <v>per thousand (2018)</v>
      <v>2022</v>
      <v>2019</v>
      <v>2018</v>
      <v>per liter (2016)</v>
      <v>2019</v>
      <v>years (2018)</v>
      <v>2016</v>
      <v>per thousand (2018)</v>
      <v>2019</v>
      <v>2017</v>
      <v>2015</v>
      <v>2019</v>
      <v>2015</v>
      <v>2017</v>
      <v>kilotons per year (2016)</v>
      <v>deaths per 100,000 (2017)</v>
      <v>kWh (2014)</v>
      <v>2014</v>
      <v>2014</v>
      <v>2014</v>
      <v>2014</v>
      <v>2014</v>
      <v>2014</v>
      <v>2015</v>
      <v>2014</v>
      <v>2014</v>
      <v>2017</v>
      <v>2015</v>
      <v>2019</v>
    </spb>
    <spb s="0">
      <v xml:space="preserve">Wikipedia	Cia	travel.state.gov	</v>
      <v xml:space="preserve">CC-BY-SA			</v>
      <v xml:space="preserve">http://en.wikipedia.org/wiki/Burkina_Faso	https://www.cia.gov/library/publications/the-world-factbook/geos/uv.html?Transportation	https://travel.state.gov/content/travel/en/international-travel/International-Travel-Country-Information-Pages/BurkinaFaso.html	</v>
      <v xml:space="preserve">http://creativecommons.org/licenses/by-sa/3.0/			</v>
    </spb>
    <spb s="0">
      <v xml:space="preserve">Wikipedia	</v>
      <v xml:space="preserve">CC BY-SA 3.0	</v>
      <v xml:space="preserve">https://en.wikipedia.org/wiki/Burkina_Faso	</v>
      <v xml:space="preserve">https://creativecommons.org/licenses/by-sa/3.0	</v>
    </spb>
    <spb s="0">
      <v xml:space="preserve">Wikipedia	</v>
      <v xml:space="preserve">CC-BY-SA	</v>
      <v xml:space="preserve">http://en.wikipedia.org/wiki/Burkina_Faso	</v>
      <v xml:space="preserve">http://creativecommons.org/licenses/by-sa/3.0/	</v>
    </spb>
    <spb s="0">
      <v xml:space="preserve">Cia	</v>
      <v xml:space="preserve">	</v>
      <v xml:space="preserve">https://www.cia.gov/library/publications/the-world-factbook/geos/uv.html?Transportation	</v>
      <v xml:space="preserve">	</v>
    </spb>
    <spb s="35">
      <v>0</v>
      <v>655</v>
      <v>656</v>
      <v>656</v>
      <v>3</v>
      <v>656</v>
      <v>656</v>
      <v>656</v>
      <v>657</v>
      <v>656</v>
      <v>656</v>
      <v>657</v>
      <v>656</v>
      <v>656</v>
      <v>658</v>
      <v>6</v>
      <v>655</v>
      <v>658</v>
      <v>7</v>
      <v>656</v>
      <v>658</v>
      <v>8</v>
      <v>9</v>
      <v>10</v>
      <v>658</v>
      <v>658</v>
      <v>656</v>
      <v>658</v>
      <v>11</v>
      <v>12</v>
      <v>13</v>
      <v>658</v>
      <v>658</v>
      <v>658</v>
      <v>658</v>
      <v>658</v>
      <v>658</v>
      <v>658</v>
      <v>658</v>
      <v>658</v>
      <v>658</v>
      <v>15</v>
    </spb>
    <spb s="36">
      <v>2019</v>
      <v>2019</v>
      <v>square km</v>
      <v>per thousand (2018)</v>
      <v>2022</v>
      <v>2019</v>
      <v>2018</v>
      <v>per liter (2016)</v>
      <v>2019</v>
      <v>years (2018)</v>
      <v>2018</v>
      <v>per thousand (2018)</v>
      <v>2019</v>
      <v>2017</v>
      <v>2016</v>
      <v>2019</v>
      <v>2016</v>
      <v>2017</v>
      <v>kilotons per year (2016)</v>
      <v>deaths per 100,000 (2017)</v>
      <v>2014</v>
      <v>2014</v>
      <v>2014</v>
      <v>2014</v>
      <v>2014</v>
      <v>2015</v>
      <v>2014</v>
      <v>2014</v>
      <v>2018</v>
      <v>2018</v>
      <v>2019</v>
    </spb>
    <spb s="0">
      <v xml:space="preserve">Wikipedia	Cia	travel.state.gov	</v>
      <v xml:space="preserve">CC-BY-SA			</v>
      <v xml:space="preserve">http://en.wikipedia.org/wiki/Fiji	https://www.cia.gov/library/publications/the-world-factbook/geos/fj.html?Transportation	https://travel.state.gov/content/travel/en/international-travel/International-Travel-Country-Information-Pages/Fiji.html	</v>
      <v xml:space="preserve">http://creativecommons.org/licenses/by-sa/3.0/			</v>
    </spb>
    <spb s="0">
      <v xml:space="preserve">Wikipedia	</v>
      <v xml:space="preserve">CC BY-SA 3.0	</v>
      <v xml:space="preserve">https://en.wikipedia.org/wiki/Fiji	</v>
      <v xml:space="preserve">https://creativecommons.org/licenses/by-sa/3.0	</v>
    </spb>
    <spb s="0">
      <v xml:space="preserve">Wikipedia	</v>
      <v xml:space="preserve">CC-BY-SA	</v>
      <v xml:space="preserve">http://en.wikipedia.org/wiki/Fiji	</v>
      <v xml:space="preserve">http://creativecommons.org/licenses/by-sa/3.0/	</v>
    </spb>
    <spb s="0">
      <v xml:space="preserve">Cia	</v>
      <v xml:space="preserve">	</v>
      <v xml:space="preserve">https://www.cia.gov/library/publications/the-world-factbook/geos/fj.html?Transportation	</v>
      <v xml:space="preserve">	</v>
    </spb>
    <spb s="39">
      <v>0</v>
      <v>661</v>
      <v>662</v>
      <v>662</v>
      <v>3</v>
      <v>662</v>
      <v>662</v>
      <v>662</v>
      <v>663</v>
      <v>662</v>
      <v>662</v>
      <v>663</v>
      <v>662</v>
      <v>662</v>
      <v>664</v>
      <v>6</v>
      <v>661</v>
      <v>664</v>
      <v>7</v>
      <v>662</v>
      <v>664</v>
      <v>8</v>
      <v>9</v>
      <v>10</v>
      <v>664</v>
      <v>664</v>
      <v>662</v>
      <v>664</v>
      <v>11</v>
      <v>12</v>
      <v>13</v>
      <v>664</v>
      <v>664</v>
      <v>664</v>
      <v>664</v>
      <v>664</v>
      <v>664</v>
      <v>664</v>
      <v>664</v>
      <v>664</v>
      <v>664</v>
      <v>664</v>
      <v>15</v>
    </spb>
    <spb s="40">
      <v>2019</v>
      <v>2019</v>
      <v>square km</v>
      <v>per thousand (2018)</v>
      <v>2022</v>
      <v>2019</v>
      <v>2018</v>
      <v>per liter (2016)</v>
      <v>2019</v>
      <v>years (2018)</v>
      <v>2018</v>
      <v>per thousand (2018)</v>
      <v>2019</v>
      <v>2017</v>
      <v>2016</v>
      <v>2019</v>
      <v>2016</v>
      <v>2015</v>
      <v>kilotons per year (2016)</v>
      <v>deaths per 100,000 (2017)</v>
      <v>2007</v>
      <v>2013</v>
      <v>2013</v>
      <v>2013</v>
      <v>2013</v>
      <v>2013</v>
      <v>2015</v>
      <v>2013</v>
      <v>2013</v>
      <v>2016</v>
      <v>2005</v>
      <v>2019</v>
    </spb>
    <spb s="0">
      <v xml:space="preserve">Wikipedia	Cia	travel.state.gov	</v>
      <v xml:space="preserve">CC-BY-SA			</v>
      <v xml:space="preserve">http://en.wikipedia.org/wiki/The_Gambia	https://www.cia.gov/library/publications/the-world-factbook/geos/ga.html?Transportation	https://travel.state.gov/content/travel/en/international-travel/International-Travel-Country-Information-Pages/TheGambia.html	</v>
      <v xml:space="preserve">http://creativecommons.org/licenses/by-sa/3.0/			</v>
    </spb>
    <spb s="0">
      <v xml:space="preserve">Wikipedia	</v>
      <v xml:space="preserve">CC BY-SA 3.0	</v>
      <v xml:space="preserve">https://en.wikipedia.org/wiki/The_Gambia	</v>
      <v xml:space="preserve">https://creativecommons.org/licenses/by-sa/3.0	</v>
    </spb>
    <spb s="0">
      <v xml:space="preserve">Wikipedia	</v>
      <v xml:space="preserve">CC-BY-SA	</v>
      <v xml:space="preserve">http://en.wikipedia.org/wiki/The_Gambia	</v>
      <v xml:space="preserve">http://creativecommons.org/licenses/by-sa/3.0/	</v>
    </spb>
    <spb s="0">
      <v xml:space="preserve">Cia	</v>
      <v xml:space="preserve">	</v>
      <v xml:space="preserve">https://www.cia.gov/library/publications/the-world-factbook/geos/ga.html?Transportation	</v>
      <v xml:space="preserve">	</v>
    </spb>
    <spb s="50">
      <v>0</v>
      <v>667</v>
      <v>668</v>
      <v>668</v>
      <v>3</v>
      <v>668</v>
      <v>668</v>
      <v>668</v>
      <v>669</v>
      <v>668</v>
      <v>669</v>
      <v>668</v>
      <v>668</v>
      <v>670</v>
      <v>6</v>
      <v>667</v>
      <v>670</v>
      <v>7</v>
      <v>668</v>
      <v>670</v>
      <v>8</v>
      <v>9</v>
      <v>10</v>
      <v>670</v>
      <v>670</v>
      <v>668</v>
      <v>670</v>
      <v>11</v>
      <v>12</v>
      <v>13</v>
      <v>670</v>
      <v>670</v>
      <v>670</v>
      <v>670</v>
      <v>670</v>
      <v>670</v>
      <v>670</v>
      <v>670</v>
      <v>670</v>
      <v>670</v>
      <v>670</v>
      <v>15</v>
    </spb>
    <spb s="40">
      <v>2019</v>
      <v>2019</v>
      <v>square km</v>
      <v>per thousand (2018)</v>
      <v>2022</v>
      <v>2019</v>
      <v>2018</v>
      <v>per liter (2016)</v>
      <v>2019</v>
      <v>years (2018)</v>
      <v>2009</v>
      <v>per thousand (2018)</v>
      <v>2019</v>
      <v>2017</v>
      <v>2016</v>
      <v>2019</v>
      <v>2016</v>
      <v>2015</v>
      <v>kilotons per year (2016)</v>
      <v>deaths per 100,000 (2017)</v>
      <v>2007</v>
      <v>2015</v>
      <v>2015</v>
      <v>2015</v>
      <v>2015</v>
      <v>2015</v>
      <v>2015</v>
      <v>2015</v>
      <v>2015</v>
      <v>2018</v>
      <v>2012</v>
      <v>2019</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v>
      <v xml:space="preserve">CC BY-SA 3.0	</v>
      <v xml:space="preserve">https://en.wikipedia.org/wiki/Iran	</v>
      <v xml:space="preserve">https://creativecommons.org/licenses/by-sa/3.0	</v>
    </spb>
    <spb s="0">
      <v xml:space="preserve">Wikipedia	</v>
      <v xml:space="preserve">CC-BY-SA	</v>
      <v xml:space="preserve">http://en.wikipedia.org/wiki/Iran	</v>
      <v xml:space="preserve">http://creativecommons.org/licenses/by-sa/3.0/	</v>
    </spb>
    <spb s="0">
      <v xml:space="preserve">Cia	</v>
      <v xml:space="preserve">	</v>
      <v xml:space="preserve">https://www.cia.gov/library/publications/the-world-factbook/geos/ir.html?Transportation	</v>
      <v xml:space="preserve">	</v>
    </spb>
    <spb s="11">
      <v>0</v>
      <v>673</v>
      <v>674</v>
      <v>674</v>
      <v>3</v>
      <v>674</v>
      <v>674</v>
      <v>674</v>
      <v>675</v>
      <v>674</v>
      <v>674</v>
      <v>675</v>
      <v>674</v>
      <v>674</v>
      <v>676</v>
      <v>6</v>
      <v>673</v>
      <v>676</v>
      <v>7</v>
      <v>674</v>
      <v>676</v>
      <v>8</v>
      <v>9</v>
      <v>10</v>
      <v>676</v>
      <v>676</v>
      <v>674</v>
      <v>676</v>
      <v>11</v>
      <v>12</v>
      <v>13</v>
      <v>14</v>
      <v>676</v>
      <v>673</v>
      <v>676</v>
      <v>676</v>
      <v>676</v>
      <v>676</v>
      <v>676</v>
      <v>676</v>
      <v>676</v>
      <v>676</v>
      <v>676</v>
      <v>676</v>
      <v>15</v>
    </spb>
    <spb s="10">
      <v>2019</v>
      <v>2017</v>
      <v>square km</v>
      <v>per thousand (2018)</v>
      <v>2022</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http://en.wikipedia.org/wiki/Kyrgyzstan	https://www.cia.gov/library/publications/the-world-factbook/geos/kg.html?Transportation	https://travel.state.gov/content/travel/en/international-travel/International-Travel-Country-Information-Pages/Kyrgyzstan.html	</v>
      <v xml:space="preserve">http://creativecommons.org/licenses/by-sa/3.0/			</v>
    </spb>
    <spb s="0">
      <v xml:space="preserve">Wikipedia	</v>
      <v xml:space="preserve">CC BY-SA 3.0	</v>
      <v xml:space="preserve">https://en.wikipedia.org/wiki/Kyrgyzstan	</v>
      <v xml:space="preserve">https://creativecommons.org/licenses/by-sa/3.0	</v>
    </spb>
    <spb s="0">
      <v xml:space="preserve">Wikipedia	</v>
      <v xml:space="preserve">CC-BY-SA	</v>
      <v xml:space="preserve">http://en.wikipedia.org/wiki/Kyrgyzstan	</v>
      <v xml:space="preserve">http://creativecommons.org/licenses/by-sa/3.0/	</v>
    </spb>
    <spb s="0">
      <v xml:space="preserve">Cia	</v>
      <v xml:space="preserve">	</v>
      <v xml:space="preserve">https://www.cia.gov/library/publications/the-world-factbook/geos/kg.html?Transportation	</v>
      <v xml:space="preserve">	</v>
    </spb>
    <spb s="18">
      <v>0</v>
      <v>679</v>
      <v>680</v>
      <v>680</v>
      <v>3</v>
      <v>680</v>
      <v>680</v>
      <v>680</v>
      <v>681</v>
      <v>680</v>
      <v>680</v>
      <v>681</v>
      <v>680</v>
      <v>680</v>
      <v>682</v>
      <v>6</v>
      <v>679</v>
      <v>682</v>
      <v>7</v>
      <v>680</v>
      <v>682</v>
      <v>8</v>
      <v>9</v>
      <v>10</v>
      <v>682</v>
      <v>682</v>
      <v>680</v>
      <v>682</v>
      <v>11</v>
      <v>12</v>
      <v>13</v>
      <v>14</v>
      <v>682</v>
      <v>682</v>
      <v>682</v>
      <v>682</v>
      <v>682</v>
      <v>682</v>
      <v>682</v>
      <v>682</v>
      <v>682</v>
      <v>682</v>
      <v>682</v>
      <v>15</v>
    </spb>
    <spb s="19">
      <v>2019</v>
      <v>2019</v>
      <v>square km</v>
      <v>per thousand (2018)</v>
      <v>2022</v>
      <v>2019</v>
      <v>2018</v>
      <v>per liter (2016)</v>
      <v>2019</v>
      <v>years (2018)</v>
      <v>2018</v>
      <v>per thousand (2018)</v>
      <v>2019</v>
      <v>2017</v>
      <v>2016</v>
      <v>2019</v>
      <v>2016</v>
      <v>2014</v>
      <v>kilotons per year (2016)</v>
      <v>deaths per 100,000 (2017)</v>
      <v>kWh (2014)</v>
      <v>2014</v>
      <v>2018</v>
      <v>2018</v>
      <v>2018</v>
      <v>2018</v>
      <v>2018</v>
      <v>2015</v>
      <v>2018</v>
      <v>2018</v>
      <v>2018</v>
      <v>2018</v>
      <v>2019</v>
    </spb>
    <spb s="0">
      <v xml:space="preserve">Wikipedia	Cia	travel.state.gov	</v>
      <v xml:space="preserve">CC-BY-SA			</v>
      <v xml:space="preserve">http://en.wikipedia.org/wiki/Madagascar	https://www.cia.gov/library/publications/the-world-factbook/geos/ma.html?Transportation	https://travel.state.gov/content/travel/en/international-travel/International-Travel-Country-Information-Pages/Madagascar.html	</v>
      <v xml:space="preserve">http://creativecommons.org/licenses/by-sa/3.0/			</v>
    </spb>
    <spb s="0">
      <v xml:space="preserve">Wikipedia	</v>
      <v xml:space="preserve">CC BY-SA 3.0	</v>
      <v xml:space="preserve">https://en.wikipedia.org/wiki/Madagascar	</v>
      <v xml:space="preserve">https://creativecommons.org/licenses/by-sa/3.0	</v>
    </spb>
    <spb s="0">
      <v xml:space="preserve">Wikipedia	</v>
      <v xml:space="preserve">CC-BY-SA	</v>
      <v xml:space="preserve">http://en.wikipedia.org/wiki/Madagascar	</v>
      <v xml:space="preserve">http://creativecommons.org/licenses/by-sa/3.0/	</v>
    </spb>
    <spb s="0">
      <v xml:space="preserve">Cia	</v>
      <v xml:space="preserve">	</v>
      <v xml:space="preserve">https://www.cia.gov/library/publications/the-world-factbook/geos/ma.html?Transportation	</v>
      <v xml:space="preserve">	</v>
    </spb>
    <spb s="35">
      <v>0</v>
      <v>685</v>
      <v>686</v>
      <v>686</v>
      <v>3</v>
      <v>686</v>
      <v>686</v>
      <v>686</v>
      <v>687</v>
      <v>686</v>
      <v>686</v>
      <v>687</v>
      <v>686</v>
      <v>686</v>
      <v>688</v>
      <v>6</v>
      <v>685</v>
      <v>688</v>
      <v>7</v>
      <v>686</v>
      <v>688</v>
      <v>8</v>
      <v>9</v>
      <v>10</v>
      <v>688</v>
      <v>688</v>
      <v>686</v>
      <v>688</v>
      <v>11</v>
      <v>12</v>
      <v>13</v>
      <v>688</v>
      <v>688</v>
      <v>688</v>
      <v>688</v>
      <v>688</v>
      <v>688</v>
      <v>688</v>
      <v>688</v>
      <v>688</v>
      <v>688</v>
      <v>15</v>
    </spb>
    <spb s="36">
      <v>2019</v>
      <v>2019</v>
      <v>square km</v>
      <v>per thousand (2018)</v>
      <v>2022</v>
      <v>2019</v>
      <v>2018</v>
      <v>per liter (2016)</v>
      <v>2019</v>
      <v>years (2018)</v>
      <v>2018</v>
      <v>per thousand (2018)</v>
      <v>2019</v>
      <v>2017</v>
      <v>2016</v>
      <v>2019</v>
      <v>2016</v>
      <v>2014</v>
      <v>kilotons per year (2016)</v>
      <v>deaths per 100,000 (2017)</v>
      <v>2012</v>
      <v>2012</v>
      <v>2012</v>
      <v>2012</v>
      <v>2012</v>
      <v>2015</v>
      <v>2012</v>
      <v>2012</v>
      <v>2018</v>
      <v>2018</v>
      <v>2019</v>
    </spb>
    <spb s="0">
      <v xml:space="preserve">Wikipedia	Cia	travel.state.gov	</v>
      <v xml:space="preserve">CC-BY-SA			</v>
      <v xml:space="preserve">http://en.wikipedia.org/wiki/Mauritania	https://www.cia.gov/library/publications/the-world-factbook/geos/mr.html?Transportation	https://travel.state.gov/content/travel/en/international-travel/International-Travel-Country-Information-Pages/Mauritania.html	</v>
      <v xml:space="preserve">http://creativecommons.org/licenses/by-sa/3.0/			</v>
    </spb>
    <spb s="0">
      <v xml:space="preserve">Wikipedia	</v>
      <v xml:space="preserve">CC BY-SA 3.0	</v>
      <v xml:space="preserve">https://en.wikipedia.org/wiki/Mauritania	</v>
      <v xml:space="preserve">https://creativecommons.org/licenses/by-sa/3.0	</v>
    </spb>
    <spb s="0">
      <v xml:space="preserve">Wikipedia	</v>
      <v xml:space="preserve">CC-BY-SA	</v>
      <v xml:space="preserve">http://en.wikipedia.org/wiki/Mauritania	</v>
      <v xml:space="preserve">http://creativecommons.org/licenses/by-sa/3.0/	</v>
    </spb>
    <spb s="0">
      <v xml:space="preserve">Cia	</v>
      <v xml:space="preserve">	</v>
      <v xml:space="preserve">https://www.cia.gov/library/publications/the-world-factbook/geos/mr.html?Transportation	</v>
      <v xml:space="preserve">	</v>
    </spb>
    <spb s="51">
      <v>0</v>
      <v>691</v>
      <v>692</v>
      <v>692</v>
      <v>3</v>
      <v>692</v>
      <v>692</v>
      <v>692</v>
      <v>693</v>
      <v>692</v>
      <v>692</v>
      <v>693</v>
      <v>692</v>
      <v>692</v>
      <v>694</v>
      <v>6</v>
      <v>691</v>
      <v>694</v>
      <v>7</v>
      <v>692</v>
      <v>8</v>
      <v>9</v>
      <v>10</v>
      <v>694</v>
      <v>694</v>
      <v>692</v>
      <v>694</v>
      <v>11</v>
      <v>12</v>
      <v>13</v>
      <v>694</v>
      <v>694</v>
      <v>694</v>
      <v>694</v>
      <v>694</v>
      <v>694</v>
      <v>694</v>
      <v>694</v>
      <v>694</v>
      <v>694</v>
      <v>15</v>
    </spb>
    <spb s="2">
      <v>24</v>
      <v>Name</v>
      <v>LearnMoreOnLink</v>
    </spb>
    <spb s="52">
      <v>2019</v>
      <v>2019</v>
      <v>square km</v>
      <v>per thousand (2018)</v>
      <v>2022</v>
      <v>2019</v>
      <v>2018</v>
      <v>per liter (2016)</v>
      <v>2019</v>
      <v>years (2018)</v>
      <v>per thousand (2018)</v>
      <v>2019</v>
      <v>2017</v>
      <v>2016</v>
      <v>2019</v>
      <v>2016</v>
      <v>2018</v>
      <v>kilotons per year (2016)</v>
      <v>deaths per 100,000 (2017)</v>
      <v>2014</v>
      <v>2014</v>
      <v>2014</v>
      <v>2014</v>
      <v>2014</v>
      <v>2015</v>
      <v>2014</v>
      <v>2014</v>
      <v>2018</v>
      <v>2017</v>
      <v>2019</v>
    </spb>
    <spb s="0">
      <v xml:space="preserve">Wikipedia	Cia	travel.state.gov	</v>
      <v xml:space="preserve">CC-BY-SA			</v>
      <v xml:space="preserve">http://en.wikipedia.org/wiki/Syria	https://www.cia.gov/library/publications/the-world-factbook/geos/sy.html?Transportation	https://travel.state.gov/content/travel/en/international-travel/International-Travel-Country-Information-Pages/SyrianArabRepublic.html	</v>
      <v xml:space="preserve">http://creativecommons.org/licenses/by-sa/3.0/			</v>
    </spb>
    <spb s="0">
      <v xml:space="preserve">Wikipedia	</v>
      <v xml:space="preserve">CC BY-SA 3.0	</v>
      <v xml:space="preserve">https://en.wikipedia.org/wiki/Syria	</v>
      <v xml:space="preserve">https://creativecommons.org/licenses/by-sa/3.0	</v>
    </spb>
    <spb s="0">
      <v xml:space="preserve">Wikipedia	</v>
      <v xml:space="preserve">CC-BY-SA	</v>
      <v xml:space="preserve">http://en.wikipedia.org/wiki/Syria	</v>
      <v xml:space="preserve">http://creativecommons.org/licenses/by-sa/3.0/	</v>
    </spb>
    <spb s="0">
      <v xml:space="preserve">Cia	</v>
      <v xml:space="preserve">	</v>
      <v xml:space="preserve">https://www.cia.gov/library/publications/the-world-factbook/geos/sy.html?Transportation	</v>
      <v xml:space="preserve">	</v>
    </spb>
    <spb s="18">
      <v>0</v>
      <v>698</v>
      <v>699</v>
      <v>699</v>
      <v>3</v>
      <v>699</v>
      <v>699</v>
      <v>699</v>
      <v>700</v>
      <v>699</v>
      <v>699</v>
      <v>700</v>
      <v>699</v>
      <v>699</v>
      <v>701</v>
      <v>6</v>
      <v>698</v>
      <v>701</v>
      <v>7</v>
      <v>699</v>
      <v>701</v>
      <v>8</v>
      <v>9</v>
      <v>10</v>
      <v>701</v>
      <v>701</v>
      <v>699</v>
      <v>701</v>
      <v>11</v>
      <v>12</v>
      <v>13</v>
      <v>14</v>
      <v>701</v>
      <v>701</v>
      <v>701</v>
      <v>701</v>
      <v>701</v>
      <v>701</v>
      <v>701</v>
      <v>701</v>
      <v>701</v>
      <v>701</v>
      <v>701</v>
      <v>15</v>
    </spb>
    <spb s="19">
      <v>2012</v>
      <v>2007</v>
      <v>square km</v>
      <v>per thousand (2018)</v>
      <v>2022</v>
      <v>2012</v>
      <v>2018</v>
      <v>per liter (2014)</v>
      <v>2019</v>
      <v>years (2018)</v>
      <v>2007</v>
      <v>per thousand (2018)</v>
      <v>2019</v>
      <v>2017</v>
      <v>2016</v>
      <v>2019</v>
      <v>2016</v>
      <v>2016</v>
      <v>kilotons per year (2016)</v>
      <v>deaths per 100,000 (2017)</v>
      <v>kWh (2014)</v>
      <v>2014</v>
      <v>2004</v>
      <v>2004</v>
      <v>2004</v>
      <v>2004</v>
      <v>2004</v>
      <v>2012</v>
      <v>2004</v>
      <v>2004</v>
      <v>2013</v>
      <v>2016</v>
      <v>2019</v>
    </spb>
    <spb s="0">
      <v xml:space="preserve">Wikipedia	Cia	travel.state.gov	</v>
      <v xml:space="preserve">CC-BY-SA			</v>
      <v xml:space="preserve">http://en.wikipedia.org/wiki/Venezuela	https://www.cia.gov/library/publications/the-world-factbook/geos/ve.html?Transportation	https://travel.state.gov/content/travel/en/international-travel/International-Travel-Country-Information-Pages/Venezuela.html	</v>
      <v xml:space="preserve">http://creativecommons.org/licenses/by-sa/3.0/			</v>
    </spb>
    <spb s="0">
      <v xml:space="preserve">Wikipedia	</v>
      <v xml:space="preserve">CC BY-SA 3.0	</v>
      <v xml:space="preserve">https://en.wikipedia.org/wiki/Venezuela	</v>
      <v xml:space="preserve">https://creativecommons.org/licenses/by-sa/3.0	</v>
    </spb>
    <spb s="0">
      <v xml:space="preserve">Wikipedia	</v>
      <v xml:space="preserve">CC-BY-SA	</v>
      <v xml:space="preserve">http://en.wikipedia.org/wiki/Venezuela	</v>
      <v xml:space="preserve">http://creativecommons.org/licenses/by-sa/3.0/	</v>
    </spb>
    <spb s="0">
      <v xml:space="preserve">Cia	</v>
      <v xml:space="preserve">	</v>
      <v xml:space="preserve">https://www.cia.gov/library/publications/the-world-factbook/geos/ve.html?Transportation	</v>
      <v xml:space="preserve">	</v>
    </spb>
    <spb s="29">
      <v>0</v>
      <v>704</v>
      <v>705</v>
      <v>705</v>
      <v>3</v>
      <v>705</v>
      <v>705</v>
      <v>705</v>
      <v>706</v>
      <v>705</v>
      <v>705</v>
      <v>706</v>
      <v>705</v>
      <v>705</v>
      <v>707</v>
      <v>6</v>
      <v>704</v>
      <v>707</v>
      <v>7</v>
      <v>705</v>
      <v>8</v>
      <v>9</v>
      <v>10</v>
      <v>707</v>
      <v>707</v>
      <v>705</v>
      <v>707</v>
      <v>11</v>
      <v>12</v>
      <v>13</v>
      <v>14</v>
      <v>707</v>
      <v>704</v>
      <v>707</v>
      <v>707</v>
      <v>707</v>
      <v>707</v>
      <v>707</v>
      <v>707</v>
      <v>707</v>
      <v>707</v>
      <v>707</v>
      <v>707</v>
      <v>15</v>
    </spb>
    <spb s="30">
      <v>2016</v>
      <v>2014</v>
      <v>square km</v>
      <v>per thousand (2018)</v>
      <v>2022</v>
      <v>2016</v>
      <v>2018</v>
      <v>per liter (2016)</v>
      <v>2019</v>
      <v>years (2018)</v>
      <v>per thousand (2018)</v>
      <v>2019</v>
      <v>2017</v>
      <v>2016</v>
      <v>2019</v>
      <v>2016</v>
      <v>2001</v>
      <v>kilotons per year (2016)</v>
      <v>deaths per 100,000 (2017)</v>
      <v>kWh (2014)</v>
      <v>2013</v>
      <v>2002</v>
      <v>2006</v>
      <v>2006</v>
      <v>2006</v>
      <v>2006</v>
      <v>2006</v>
      <v>2015</v>
      <v>2006</v>
      <v>2006</v>
      <v>2017</v>
      <v>2009</v>
      <v>2019</v>
    </spb>
    <spb s="0">
      <v xml:space="preserve">Wikipedia	Cia	travel.state.gov	</v>
      <v xml:space="preserve">CC-BY-SA			</v>
      <v xml:space="preserve">http://en.wikipedia.org/wiki/Cuba	https://www.cia.gov/library/publications/the-world-factbook/geos/cu.html?Transportation	https://travel.state.gov/content/travel/en/international-travel/International-Travel-Country-Information-Pages/Cuba.html	</v>
      <v xml:space="preserve">http://creativecommons.org/licenses/by-sa/3.0/			</v>
    </spb>
    <spb s="0">
      <v xml:space="preserve">Wikipedia	</v>
      <v xml:space="preserve">CC BY-SA 3.0	</v>
      <v xml:space="preserve">https://en.wikipedia.org/wiki/Cuba	</v>
      <v xml:space="preserve">https://creativecommons.org/licenses/by-sa/3.0	</v>
    </spb>
    <spb s="0">
      <v xml:space="preserve">Wikipedia	</v>
      <v xml:space="preserve">CC-BY-SA	</v>
      <v xml:space="preserve">http://en.wikipedia.org/wiki/Cuba	</v>
      <v xml:space="preserve">http://creativecommons.org/licenses/by-sa/3.0/	</v>
    </spb>
    <spb s="0">
      <v xml:space="preserve">Cia	</v>
      <v xml:space="preserve">	</v>
      <v xml:space="preserve">https://www.cia.gov/library/publications/the-world-factbook/geos/cu.html?Transportation	</v>
      <v xml:space="preserve">	</v>
    </spb>
    <spb s="53">
      <v>710</v>
      <v>711</v>
      <v>711</v>
      <v>3</v>
      <v>711</v>
      <v>711</v>
      <v>711</v>
      <v>712</v>
      <v>711</v>
      <v>711</v>
      <v>712</v>
      <v>711</v>
      <v>711</v>
      <v>6</v>
      <v>710</v>
      <v>7</v>
      <v>711</v>
      <v>8</v>
      <v>9</v>
      <v>10</v>
      <v>713</v>
      <v>713</v>
      <v>711</v>
      <v>713</v>
      <v>11</v>
      <v>12</v>
      <v>13</v>
      <v>14</v>
      <v>713</v>
      <v>713</v>
      <v>713</v>
      <v>15</v>
    </spb>
    <spb s="2">
      <v>25</v>
      <v>Name</v>
      <v>LearnMoreOnLink</v>
    </spb>
    <spb s="54">
      <v>2018</v>
      <v>square km</v>
      <v>per thousand (2018)</v>
      <v>2022</v>
      <v>2018</v>
      <v>per liter (2014)</v>
      <v>years (2018)</v>
      <v>per thousand (2018)</v>
      <v>2019</v>
      <v>2017</v>
      <v>2016</v>
      <v>2019</v>
      <v>2016</v>
      <v>2018</v>
      <v>kilotons per year (2016)</v>
      <v>deaths per 100,000 (2017)</v>
      <v>kWh (2014)</v>
      <v>2014</v>
      <v>2018</v>
      <v>2018</v>
      <v>2019</v>
    </spb>
    <spb s="0">
      <v xml:space="preserve">Wikipedia	Cia	travel.state.gov	</v>
      <v xml:space="preserve">CC-BY-SA			</v>
      <v xml:space="preserve">http://en.wikipedia.org/wiki/Yemen	https://www.cia.gov/library/publications/the-world-factbook/geos/ym.html?Transportation	https://travel.state.gov/content/travel/en/international-travel/International-Travel-Country-Information-Pages/Yemen.html	</v>
      <v xml:space="preserve">http://creativecommons.org/licenses/by-sa/3.0/			</v>
    </spb>
    <spb s="0">
      <v xml:space="preserve">Wikipedia	</v>
      <v xml:space="preserve">CC BY-SA 3.0	</v>
      <v xml:space="preserve">https://en.wikipedia.org/wiki/Yemen	</v>
      <v xml:space="preserve">https://creativecommons.org/licenses/by-sa/3.0	</v>
    </spb>
    <spb s="0">
      <v xml:space="preserve">Wikipedia	</v>
      <v xml:space="preserve">CC-BY-SA	</v>
      <v xml:space="preserve">http://en.wikipedia.org/wiki/Yemen	</v>
      <v xml:space="preserve">http://creativecommons.org/licenses/by-sa/3.0/	</v>
    </spb>
    <spb s="0">
      <v xml:space="preserve">Cia	</v>
      <v xml:space="preserve">	</v>
      <v xml:space="preserve">https://www.cia.gov/library/publications/the-world-factbook/geos/ym.html?Transportation	</v>
      <v xml:space="preserve">	</v>
    </spb>
    <spb s="55">
      <v>0</v>
      <v>717</v>
      <v>718</v>
      <v>718</v>
      <v>3</v>
      <v>718</v>
      <v>718</v>
      <v>718</v>
      <v>719</v>
      <v>718</v>
      <v>718</v>
      <v>718</v>
      <v>718</v>
      <v>720</v>
      <v>6</v>
      <v>717</v>
      <v>720</v>
      <v>7</v>
      <v>718</v>
      <v>8</v>
      <v>9</v>
      <v>10</v>
      <v>720</v>
      <v>720</v>
      <v>718</v>
      <v>720</v>
      <v>11</v>
      <v>12</v>
      <v>13</v>
      <v>14</v>
      <v>720</v>
      <v>720</v>
      <v>720</v>
      <v>720</v>
      <v>720</v>
      <v>720</v>
      <v>720</v>
      <v>720</v>
      <v>720</v>
      <v>720</v>
      <v>720</v>
      <v>15</v>
    </spb>
    <spb s="2">
      <v>26</v>
      <v>Name</v>
      <v>LearnMoreOnLink</v>
    </spb>
    <spb s="56">
      <v>2014</v>
      <v>2018</v>
      <v>square km</v>
      <v>per thousand (2018)</v>
      <v>2022</v>
      <v>2014</v>
      <v>2018</v>
      <v>per liter (2016)</v>
      <v>2019</v>
      <v>years (2018)</v>
      <v>per thousand (2018)</v>
      <v>2019</v>
      <v>2017</v>
      <v>2016</v>
      <v>2019</v>
      <v>2016</v>
      <v>2014</v>
      <v>kilotons per year (2016)</v>
      <v>deaths per 100,000 (2017)</v>
      <v>kWh (2014)</v>
      <v>2013</v>
      <v>2014</v>
      <v>2014</v>
      <v>2014</v>
      <v>2014</v>
      <v>2014</v>
      <v>2015</v>
      <v>2014</v>
      <v>2014</v>
      <v>2016</v>
      <v>2011</v>
      <v>2019</v>
    </spb>
    <spb s="0">
      <v xml:space="preserve">Wikipedia	Cia	travel.state.gov	</v>
      <v xml:space="preserve">CC-BY-SA			</v>
      <v xml:space="preserve">http://en.wikipedia.org/wiki/Angola	https://www.cia.gov/library/publications/the-world-factbook/geos/ao.html?Transportation	https://travel.state.gov/content/travel/en/international-travel/International-Travel-Country-Information-Pages/Angola.html	</v>
      <v xml:space="preserve">http://creativecommons.org/licenses/by-sa/3.0/			</v>
    </spb>
    <spb s="0">
      <v xml:space="preserve">Wikipedia	</v>
      <v xml:space="preserve">CC BY-SA 3.0	</v>
      <v xml:space="preserve">https://en.wikipedia.org/wiki/Angola	</v>
      <v xml:space="preserve">https://creativecommons.org/licenses/by-sa/3.0	</v>
    </spb>
    <spb s="0">
      <v xml:space="preserve">Wikipedia	</v>
      <v xml:space="preserve">CC-BY-SA	</v>
      <v xml:space="preserve">http://en.wikipedia.org/wiki/Angola	</v>
      <v xml:space="preserve">http://creativecommons.org/licenses/by-sa/3.0/	</v>
    </spb>
    <spb s="0">
      <v xml:space="preserve">Cia	</v>
      <v xml:space="preserve">	</v>
      <v xml:space="preserve">https://www.cia.gov/library/publications/the-world-factbook/geos/ao.html?Transportation	</v>
      <v xml:space="preserve">	</v>
    </spb>
    <spb s="18">
      <v>0</v>
      <v>724</v>
      <v>725</v>
      <v>725</v>
      <v>3</v>
      <v>725</v>
      <v>725</v>
      <v>725</v>
      <v>726</v>
      <v>725</v>
      <v>725</v>
      <v>726</v>
      <v>725</v>
      <v>725</v>
      <v>727</v>
      <v>6</v>
      <v>724</v>
      <v>727</v>
      <v>7</v>
      <v>725</v>
      <v>727</v>
      <v>8</v>
      <v>9</v>
      <v>10</v>
      <v>727</v>
      <v>727</v>
      <v>725</v>
      <v>727</v>
      <v>11</v>
      <v>12</v>
      <v>13</v>
      <v>14</v>
      <v>727</v>
      <v>727</v>
      <v>727</v>
      <v>727</v>
      <v>727</v>
      <v>727</v>
      <v>727</v>
      <v>727</v>
      <v>727</v>
      <v>727</v>
      <v>727</v>
      <v>15</v>
    </spb>
    <spb s="19">
      <v>2019</v>
      <v>2019</v>
      <v>square km</v>
      <v>per thousand (2018)</v>
      <v>2022</v>
      <v>2019</v>
      <v>2018</v>
      <v>per liter (2016)</v>
      <v>2019</v>
      <v>years (2018)</v>
      <v>2017</v>
      <v>per thousand (2018)</v>
      <v>2019</v>
      <v>2017</v>
      <v>2016</v>
      <v>2019</v>
      <v>2016</v>
      <v>2017</v>
      <v>kilotons per year (2016)</v>
      <v>deaths per 100,000 (2017)</v>
      <v>kWh (2014)</v>
      <v>2014</v>
      <v>2018</v>
      <v>2018</v>
      <v>2018</v>
      <v>2018</v>
      <v>2018</v>
      <v>2015</v>
      <v>2018</v>
      <v>2018</v>
      <v>2015</v>
      <v>2016</v>
      <v>2019</v>
    </spb>
    <spb s="0">
      <v xml:space="preserve">Wikipedia	Cia	travel.state.gov	</v>
      <v xml:space="preserve">CC-BY-SA			</v>
      <v xml:space="preserve">http://en.wikipedia.org/wiki/Cameroon	https://www.cia.gov/library/publications/the-world-factbook/geos/cm.html?Transportation	https://travel.state.gov/content/travel/en/international-travel/International-Travel-Country-Information-Pages/Cameroon.html	</v>
      <v xml:space="preserve">http://creativecommons.org/licenses/by-sa/3.0/			</v>
    </spb>
    <spb s="0">
      <v xml:space="preserve">Wikipedia	</v>
      <v xml:space="preserve">CC BY-SA 3.0	</v>
      <v xml:space="preserve">https://en.wikipedia.org/wiki/Cameroon	</v>
      <v xml:space="preserve">https://creativecommons.org/licenses/by-sa/3.0	</v>
    </spb>
    <spb s="0">
      <v xml:space="preserve">Wikipedia	</v>
      <v xml:space="preserve">CC-BY-SA	</v>
      <v xml:space="preserve">http://en.wikipedia.org/wiki/Cameroon	</v>
      <v xml:space="preserve">http://creativecommons.org/licenses/by-sa/3.0/	</v>
    </spb>
    <spb s="0">
      <v xml:space="preserve">Cia	</v>
      <v xml:space="preserve">	</v>
      <v xml:space="preserve">https://www.cia.gov/library/publications/the-world-factbook/geos/cm.html?Transportation	</v>
      <v xml:space="preserve">	</v>
    </spb>
    <spb s="18">
      <v>0</v>
      <v>730</v>
      <v>731</v>
      <v>731</v>
      <v>3</v>
      <v>731</v>
      <v>731</v>
      <v>731</v>
      <v>732</v>
      <v>731</v>
      <v>731</v>
      <v>732</v>
      <v>731</v>
      <v>731</v>
      <v>733</v>
      <v>6</v>
      <v>730</v>
      <v>733</v>
      <v>7</v>
      <v>731</v>
      <v>733</v>
      <v>8</v>
      <v>9</v>
      <v>10</v>
      <v>733</v>
      <v>733</v>
      <v>731</v>
      <v>733</v>
      <v>11</v>
      <v>12</v>
      <v>13</v>
      <v>14</v>
      <v>733</v>
      <v>733</v>
      <v>733</v>
      <v>733</v>
      <v>733</v>
      <v>733</v>
      <v>733</v>
      <v>733</v>
      <v>733</v>
      <v>733</v>
      <v>733</v>
      <v>15</v>
    </spb>
    <spb s="19">
      <v>2019</v>
      <v>2019</v>
      <v>square km</v>
      <v>per thousand (2018)</v>
      <v>2022</v>
      <v>2019</v>
      <v>2018</v>
      <v>per liter (2016)</v>
      <v>2019</v>
      <v>years (2018)</v>
      <v>2018</v>
      <v>per thousand (2018)</v>
      <v>2019</v>
      <v>2017</v>
      <v>2016</v>
      <v>2019</v>
      <v>2016</v>
      <v>2011</v>
      <v>kilotons per year (2016)</v>
      <v>deaths per 100,000 (2017)</v>
      <v>kWh (2014)</v>
      <v>2014</v>
      <v>2014</v>
      <v>2014</v>
      <v>2014</v>
      <v>2014</v>
      <v>2014</v>
      <v>2015</v>
      <v>2014</v>
      <v>2014</v>
      <v>2018</v>
      <v>2017</v>
      <v>2019</v>
    </spb>
    <spb s="0">
      <v xml:space="preserve">Wikipedia	Cia	travel.state.gov	</v>
      <v xml:space="preserve">CC-BY-SA			</v>
      <v xml:space="preserve">http://en.wikipedia.org/wiki/Haiti	https://www.cia.gov/library/publications/the-world-factbook/geos/ha.html?Transportation	https://travel.state.gov/content/travel/en/international-travel/International-Travel-Country-Information-Pages/Haiti.html	</v>
      <v xml:space="preserve">http://creativecommons.org/licenses/by-sa/3.0/			</v>
    </spb>
    <spb s="0">
      <v xml:space="preserve">Wikipedia	</v>
      <v xml:space="preserve">CC BY-SA 3.0	</v>
      <v xml:space="preserve">https://en.wikipedia.org/wiki/Haiti	</v>
      <v xml:space="preserve">https://creativecommons.org/licenses/by-sa/3.0	</v>
    </spb>
    <spb s="0">
      <v xml:space="preserve">Wikipedia	</v>
      <v xml:space="preserve">CC-BY-SA	</v>
      <v xml:space="preserve">http://en.wikipedia.org/wiki/Haiti	</v>
      <v xml:space="preserve">http://creativecommons.org/licenses/by-sa/3.0/	</v>
    </spb>
    <spb s="0">
      <v xml:space="preserve">Cia	</v>
      <v xml:space="preserve">	</v>
      <v xml:space="preserve">https://www.cia.gov/library/publications/the-world-factbook/geos/ha.html?Transportation	</v>
      <v xml:space="preserve">	</v>
    </spb>
    <spb s="57">
      <v>0</v>
      <v>736</v>
      <v>737</v>
      <v>737</v>
      <v>3</v>
      <v>737</v>
      <v>737</v>
      <v>737</v>
      <v>738</v>
      <v>737</v>
      <v>737</v>
      <v>738</v>
      <v>737</v>
      <v>737</v>
      <v>739</v>
      <v>6</v>
      <v>736</v>
      <v>739</v>
      <v>7</v>
      <v>737</v>
      <v>8</v>
      <v>9</v>
      <v>10</v>
      <v>739</v>
      <v>739</v>
      <v>737</v>
      <v>739</v>
      <v>11</v>
      <v>12</v>
      <v>13</v>
      <v>14</v>
      <v>739</v>
      <v>739</v>
      <v>739</v>
      <v>739</v>
      <v>739</v>
      <v>739</v>
      <v>739</v>
      <v>739</v>
      <v>739</v>
      <v>739</v>
      <v>739</v>
      <v>15</v>
    </spb>
    <spb s="2">
      <v>27</v>
      <v>Name</v>
      <v>LearnMoreOnLink</v>
    </spb>
    <spb s="56">
      <v>2018</v>
      <v>2019</v>
      <v>square km</v>
      <v>per thousand (2018)</v>
      <v>2022</v>
      <v>2018</v>
      <v>2018</v>
      <v>per liter (2016)</v>
      <v>2019</v>
      <v>years (2018)</v>
      <v>per thousand (2018)</v>
      <v>2019</v>
      <v>2017</v>
      <v>2016</v>
      <v>2019</v>
      <v>2016</v>
      <v>2018</v>
      <v>kilotons per year (2016)</v>
      <v>deaths per 100,000 (2017)</v>
      <v>kWh (2014)</v>
      <v>2014</v>
      <v>2012</v>
      <v>2012</v>
      <v>2012</v>
      <v>2012</v>
      <v>2012</v>
      <v>2015</v>
      <v>2012</v>
      <v>2012</v>
      <v>1998</v>
      <v>1986</v>
      <v>2019</v>
    </spb>
    <spb s="0">
      <v xml:space="preserve">Wikipedia	Cia	travel.state.gov	</v>
      <v xml:space="preserve">CC-BY-SA			</v>
      <v xml:space="preserve">http://en.wikipedia.org/wiki/Somalia	https://www.cia.gov/library/publications/the-world-factbook/geos/so.html?Transportation	https://travel.state.gov/content/travel/en/international-travel/International-Travel-Country-Information-Pages/Somalia.html	</v>
      <v xml:space="preserve">http://creativecommons.org/licenses/by-sa/3.0/			</v>
    </spb>
    <spb s="0">
      <v xml:space="preserve">Wikipedia	</v>
      <v xml:space="preserve">CC BY-SA 3.0	</v>
      <v xml:space="preserve">https://en.wikipedia.org/wiki/Somalia	</v>
      <v xml:space="preserve">https://creativecommons.org/licenses/by-sa/3.0	</v>
    </spb>
    <spb s="0">
      <v xml:space="preserve">Wikipedia	</v>
      <v xml:space="preserve">CC-BY-SA	</v>
      <v xml:space="preserve">http://en.wikipedia.org/wiki/Somalia	</v>
      <v xml:space="preserve">http://creativecommons.org/licenses/by-sa/3.0/	</v>
    </spb>
    <spb s="0">
      <v xml:space="preserve">Cia	</v>
      <v xml:space="preserve">	</v>
      <v xml:space="preserve">https://www.cia.gov/library/publications/the-world-factbook/geos/so.html?Transportation	</v>
      <v xml:space="preserve">	</v>
    </spb>
    <spb s="58">
      <v>743</v>
      <v>744</v>
      <v>744</v>
      <v>3</v>
      <v>744</v>
      <v>744</v>
      <v>744</v>
      <v>745</v>
      <v>744</v>
      <v>744</v>
      <v>744</v>
      <v>744</v>
      <v>6</v>
      <v>743</v>
      <v>7</v>
      <v>744</v>
      <v>746</v>
      <v>8</v>
      <v>9</v>
      <v>10</v>
      <v>746</v>
      <v>746</v>
      <v>744</v>
      <v>746</v>
      <v>11</v>
      <v>12</v>
      <v>13</v>
      <v>746</v>
      <v>746</v>
      <v>15</v>
    </spb>
    <spb s="2">
      <v>28</v>
      <v>Name</v>
      <v>LearnMoreOnLink</v>
    </spb>
    <spb s="59">
      <v>2018</v>
      <v>square km</v>
      <v>per thousand (2018)</v>
      <v>2022</v>
      <v>2018</v>
      <v>per liter (2016)</v>
      <v>years (2018)</v>
      <v>2018</v>
      <v>per thousand (2018)</v>
      <v>2019</v>
      <v>2017</v>
      <v>2016</v>
      <v>2019</v>
      <v>2016</v>
      <v>2014</v>
      <v>kilotons per year (2016)</v>
      <v>deaths per 100,000 (2017)</v>
      <v>2007</v>
      <v>1987</v>
      <v>2019</v>
    </spb>
    <spb s="0">
      <v xml:space="preserve">Wikipedia	Cia	travel.state.gov	</v>
      <v xml:space="preserve">CC-BY-SA			</v>
      <v xml:space="preserve">http://en.wikipedia.org/wiki/Afghanistan	https://www.cia.gov/library/publications/the-world-factbook/geos/af.html?Transportation	https://travel.state.gov/content/travel/en/international-travel/International-Travel-Country-Information-Pages/Afghanistan.html	</v>
      <v xml:space="preserve">http://creativecommons.org/licenses/by-sa/3.0/			</v>
    </spb>
    <spb s="0">
      <v xml:space="preserve">Wikipedia	</v>
      <v xml:space="preserve">CC BY-SA 3.0	</v>
      <v xml:space="preserve">https://en.wikipedia.org/wiki/Afghanistan	</v>
      <v xml:space="preserve">https://creativecommons.org/licenses/by-sa/3.0	</v>
    </spb>
    <spb s="0">
      <v xml:space="preserve">Wikipedia	</v>
      <v xml:space="preserve">CC-BY-SA	</v>
      <v xml:space="preserve">http://en.wikipedia.org/wiki/Afghanistan	</v>
      <v xml:space="preserve">http://creativecommons.org/licenses/by-sa/3.0/	</v>
    </spb>
    <spb s="0">
      <v xml:space="preserve">Cia	</v>
      <v xml:space="preserve">	</v>
      <v xml:space="preserve">https://www.cia.gov/library/publications/the-world-factbook/geos/af.html?Transportation	</v>
      <v xml:space="preserve">	</v>
    </spb>
    <spb s="60">
      <v>0</v>
      <v>750</v>
      <v>751</v>
      <v>751</v>
      <v>3</v>
      <v>751</v>
      <v>751</v>
      <v>751</v>
      <v>752</v>
      <v>751</v>
      <v>751</v>
      <v>752</v>
      <v>751</v>
      <v>751</v>
      <v>753</v>
      <v>6</v>
      <v>750</v>
      <v>753</v>
      <v>7</v>
      <v>751</v>
      <v>753</v>
      <v>8</v>
      <v>9</v>
      <v>10</v>
      <v>753</v>
      <v>753</v>
      <v>751</v>
      <v>753</v>
      <v>11</v>
      <v>12</v>
      <v>13</v>
      <v>753</v>
      <v>753</v>
      <v>753</v>
      <v>15</v>
    </spb>
    <spb s="2">
      <v>29</v>
      <v>Name</v>
      <v>LearnMoreOnLink</v>
    </spb>
    <spb s="61">
      <v>2019</v>
      <v>2019</v>
      <v>square km</v>
      <v>per thousand (2018)</v>
      <v>2022</v>
      <v>2019</v>
      <v>2018</v>
      <v>per liter (2016)</v>
      <v>2019</v>
      <v>years (2018)</v>
      <v>2017</v>
      <v>per thousand (2018)</v>
      <v>2019</v>
      <v>2017</v>
      <v>2016</v>
      <v>2019</v>
      <v>2016</v>
      <v>2016</v>
      <v>kilotons per year (2016)</v>
      <v>deaths per 100,000 (2017)</v>
      <v>2015</v>
      <v>2018</v>
      <v>2018</v>
      <v>2019</v>
    </spb>
    <spb s="0">
      <v xml:space="preserve">Wikipedia	Cia	travel.state.gov	</v>
      <v xml:space="preserve">CC-BY-SA			</v>
      <v xml:space="preserve">http://en.wikipedia.org/wiki/Libya	https://www.cia.gov/library/publications/the-world-factbook/geos/ly.html?Transportation	https://travel.state.gov/content/travel/en/international-travel/International-Travel-Country-Information-Pages/Libya.html	</v>
      <v xml:space="preserve">http://creativecommons.org/licenses/by-sa/3.0/			</v>
    </spb>
    <spb s="0">
      <v xml:space="preserve">Wikipedia	</v>
      <v xml:space="preserve">CC BY-SA 3.0	</v>
      <v xml:space="preserve">https://en.wikipedia.org/wiki/Libya	</v>
      <v xml:space="preserve">https://creativecommons.org/licenses/by-sa/3.0	</v>
    </spb>
    <spb s="0">
      <v xml:space="preserve">Wikipedia	</v>
      <v xml:space="preserve">CC-BY-SA	</v>
      <v xml:space="preserve">http://en.wikipedia.org/wiki/Libya	</v>
      <v xml:space="preserve">http://creativecommons.org/licenses/by-sa/3.0/	</v>
    </spb>
    <spb s="0">
      <v xml:space="preserve">Cia	</v>
      <v xml:space="preserve">	</v>
      <v xml:space="preserve">https://www.cia.gov/library/publications/the-world-factbook/geos/ly.html?Transportation	</v>
      <v xml:space="preserve">	</v>
    </spb>
    <spb s="62">
      <v>0</v>
      <v>757</v>
      <v>758</v>
      <v>758</v>
      <v>3</v>
      <v>758</v>
      <v>758</v>
      <v>758</v>
      <v>759</v>
      <v>758</v>
      <v>758</v>
      <v>759</v>
      <v>758</v>
      <v>758</v>
      <v>760</v>
      <v>6</v>
      <v>757</v>
      <v>760</v>
      <v>7</v>
      <v>758</v>
      <v>8</v>
      <v>9</v>
      <v>10</v>
      <v>760</v>
      <v>760</v>
      <v>758</v>
      <v>760</v>
      <v>11</v>
      <v>12</v>
      <v>13</v>
      <v>14</v>
      <v>760</v>
      <v>760</v>
      <v>760</v>
      <v>760</v>
      <v>15</v>
    </spb>
    <spb s="2">
      <v>30</v>
      <v>Name</v>
      <v>LearnMoreOnLink</v>
    </spb>
    <spb s="63">
      <v>2013</v>
      <v>2019</v>
      <v>square km</v>
      <v>per thousand (2018)</v>
      <v>2022</v>
      <v>2013</v>
      <v>2018</v>
      <v>per liter (2016)</v>
      <v>2019</v>
      <v>years (2018)</v>
      <v>per thousand (2018)</v>
      <v>2019</v>
      <v>2014</v>
      <v>2016</v>
      <v>2019</v>
      <v>2016</v>
      <v>2017</v>
      <v>kilotons per year (2016)</v>
      <v>deaths per 100,000 (2017)</v>
      <v>kWh (2014)</v>
      <v>2014</v>
      <v>2011</v>
      <v>2006</v>
      <v>2003</v>
      <v>2019</v>
    </spb>
  </spbData>
</supportingPropertyBags>
</file>

<file path=xl/richData/rdsupportingpropertybagstructure.xml><?xml version="1.0" encoding="utf-8"?>
<spbStructures xmlns="http://schemas.microsoft.com/office/spreadsheetml/2017/richdata2" count="64">
  <s>
    <k n="SourceText" t="s"/>
    <k n="LicenseText" t="s"/>
    <k n="SourceAddress" t="s"/>
    <k n="LicenseAddress"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GDP" t="spb"/>
    <k n="Area" t="spb"/>
    <k n="Name" t="spb"/>
    <k n="Population" t="spb"/>
    <k n="UniqueName" t="spb"/>
    <k n="Description" t="spb"/>
    <k n="Calling code" t="spb"/>
    <k n="Largest city" t="spb"/>
    <k n="Minimum wage" t="spb"/>
    <k n="Currency code" t="spb"/>
    <k n="Official name" t="spb"/>
    <k n="National anthem" t="spb"/>
    <k n="Capital/Major City" t="spb"/>
  </s>
  <s>
    <k n="GDP" t="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GDP" t="spb"/>
    <k n="Area" t="spb"/>
    <k n="Name" t="spb"/>
    <k n="Population" t="spb"/>
    <k n="UniqueName" t="spb"/>
    <k n="Description" t="spb"/>
    <k n="Abbreviation" t="spb"/>
    <k n="Calling code" t="spb"/>
    <k n="Largest city" t="spb"/>
    <k n="Currency code" t="spb"/>
    <k n="Official name" t="spb"/>
    <k n="National anthem" t="spb"/>
    <k n="Urban population" t="spb"/>
    <k n="Forested area (%)" t="spb"/>
    <k n="Capital/Major City" t="spb"/>
    <k n="Agricultural land (%)" t="spb"/>
    <k n="Carbon dioxide emissions" t="spb"/>
  </s>
  <s>
    <k n="GDP" t="s"/>
    <k n="Area" t="s"/>
    <k n="Population" t="s"/>
    <k n="Urban population" t="s"/>
    <k n="Forested area (%)" t="s"/>
    <k n="Agricultural land (%)" t="s"/>
    <k n="Carbon dioxide emissions"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Population" t="spb"/>
    <k n="UniqueName" t="spb"/>
    <k n="Description" t="spb"/>
    <k n="Calling code" t="spb"/>
    <k n="Largest city" t="spb"/>
    <k n="Currency code" t="spb"/>
    <k n="Official name" t="spb"/>
    <k n="National anthem" t="spb"/>
    <k n="Capital/Major City" t="spb"/>
    <k n="Out of pocket health expenditure (%)" t="spb"/>
  </s>
  <s>
    <k n="GDP" t="s"/>
    <k n="Area" t="s"/>
    <k n="Population" t="s"/>
    <k n="Out of pocket health expenditure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Forested area (%)" t="spb"/>
    <k n="Capital/Major City" t="spb"/>
    <k n="Agricultural land (%)" t="spb"/>
    <k n="Physicians per thousand" t="spb"/>
    <k n="Carbon dioxide emissions" t="spb"/>
    <k n="Maternal mortality ratio" t="spb"/>
    <k n="Fossil fuel energy consumption" t="spb"/>
    <k n="Out of pocket health expenditure (%)" t="spb"/>
    <k n="Gross primary education enrollment (%)" t="spb"/>
    <k n="Gross tertiary education enrollment (%)" t="spb"/>
  </s>
  <s>
    <k n="CPI" t="s"/>
    <k n="GDP" t="s"/>
    <k n="Area" t="s"/>
    <k n="Birth rate" t="s"/>
    <k n="Population" t="s"/>
    <k n="CPI Change (%)" t="s"/>
    <k n="Fertility rate" t="s"/>
    <k n="Gasoline price" t="s"/>
    <k n="Total tax rate" t="s"/>
    <k n="Life expectancy" t="s"/>
    <k n="Tax revenue (%)" t="s"/>
    <k n="Infant mortality" t="s"/>
    <k n="Urban population" t="s"/>
    <k n="Forested area (%)" t="s"/>
    <k n="Agricultural land (%)" t="s"/>
    <k n="Physicians per thousand" t="s"/>
    <k n="Carbon dioxide emissions" t="s"/>
    <k n="Maternal mortality ratio" t="s"/>
    <k n="Fossil fuel energy consumption" t="s"/>
    <k n="Out of pocket health expenditure (%)" t="s"/>
    <k n="Gross primary education enrollment (%)" t="s"/>
    <k n="Gross tertiary education enrollment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Gross primary education enrollment (%)" t="spb"/>
    <k n="Gross tertiary education enrollment (%)" t="spb"/>
    <k n="Population: Labor force participation (%)" t="spb"/>
  </s>
  <s>
    <k n="GDP" t="s"/>
    <k n="Area" t="s"/>
    <k n="Birth rate" t="s"/>
    <k n="Population" t="s"/>
    <k n="Fertility rate" t="s"/>
    <k n="Gasoline pric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Currency code" t="spb"/>
    <k n="Official name" t="spb"/>
    <k n="Fertility rate" t="spb"/>
    <k n="Gasoline pric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Gross primary education enrollment (%)" t="spb"/>
    <k n="Gross tertiary education enrollment (%)" t="spb"/>
    <k n="Population: Labor force participation (%)" t="spb"/>
  </s>
  <s>
    <k n="GDP" t="s"/>
    <k n="Area" t="s"/>
    <k n="Birth rate" t="s"/>
    <k n="Population" t="s"/>
    <k n="Fertility rate" t="s"/>
    <k n="Gasoline pric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3453E1-4312-4F10-9C97-B913585E6F13}" sourceName="Year  ">
  <extLst>
    <x:ext xmlns:x15="http://schemas.microsoft.com/office/spreadsheetml/2010/11/main" uri="{2F2917AC-EB37-4324-AD4E-5DD8C200BD13}">
      <x15:tableSlicerCache tableId="8"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onomy" xr10:uid="{22252AE2-8CA8-454F-B6A0-5EAB9379746F}" sourceName="Economy">
  <extLst>
    <x:ext xmlns:x15="http://schemas.microsoft.com/office/spreadsheetml/2010/11/main" uri="{2F2917AC-EB37-4324-AD4E-5DD8C200BD13}">
      <x15:tableSlicerCache tableId="1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conomy" xr10:uid="{B4D4F41E-ABF5-4A8E-8C2C-782B6E6F324F}" cache="Slicer_Economy" caption="Country" startItem="89"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947659F1-349F-4CE5-9BE0-1AFDE03141C7}" cache="Slicer_Year" caption="Year  "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EF887E-E139-4BDC-AEF9-17C9CC833E38}" name="Table3" displayName="Table3" ref="W1:X141" totalsRowShown="0">
  <autoFilter ref="W1:X141" xr:uid="{CFEF887E-E139-4BDC-AEF9-17C9CC833E38}"/>
  <tableColumns count="2">
    <tableColumn id="1" xr3:uid="{8367FE2C-B27A-4315-9F11-05237C218FAD}" name="Column1"/>
    <tableColumn id="2" xr3:uid="{148EA052-56EB-4BCD-BF5F-D66DFF78ECD4}" name="CAGR Help" dataDxfId="30" dataCellStyle="Comma">
      <calculatedColumnFormula>VLOOKUP(A1, world_pop_table!$A$4:$BP$269, MATCH(2023, world_pop_table!$A$3:$BP$3, 0), 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8F47D72-2991-40C2-94A2-C5763C725866}" name="Table14" displayName="Table14" ref="A1:A141" totalsRowShown="0" headerRowDxfId="29" headerRowBorderDxfId="28" tableBorderDxfId="27">
  <autoFilter ref="A1:A141" xr:uid="{68F47D72-2991-40C2-94A2-C5763C725866}"/>
  <tableColumns count="1">
    <tableColumn id="1" xr3:uid="{FC8A6E16-1BA4-49B8-9CFA-995E82C7D7C1}" name="Econom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9BD5818-9B31-40F8-A2F9-1F34F32CC8A9}" name="Table9" displayName="Table9" ref="B2:I141" totalsRowShown="0" headerRowDxfId="26">
  <autoFilter ref="B2:I141" xr:uid="{A9BD5818-9B31-40F8-A2F9-1F34F32CC8A9}">
    <filterColumn colId="0">
      <filters>
        <filter val="0.0002"/>
        <filter val="0.0006"/>
        <filter val="0.0008"/>
        <filter val="0.0011"/>
        <filter val="0.0014"/>
        <filter val="0.0015"/>
        <filter val="-0.0015"/>
        <filter val="0.0017"/>
        <filter val="-0.0017"/>
        <filter val="0.0018"/>
        <filter val="-0.0024"/>
        <filter val="-0.0025"/>
        <filter val="0.0028"/>
        <filter val="-0.0029"/>
        <filter val="0.0030"/>
        <filter val="0.0031"/>
        <filter val="0.0034"/>
        <filter val="0.0036"/>
        <filter val="-0.0037"/>
        <filter val="0.0040"/>
        <filter val="0.0042"/>
        <filter val="0.0043"/>
        <filter val="0.0046"/>
        <filter val="-0.0049"/>
        <filter val="-0.0051"/>
        <filter val="0.0053"/>
        <filter val="0.0055"/>
        <filter val="-0.0057"/>
        <filter val="0.0060"/>
        <filter val="0.0065"/>
        <filter val="0.0066"/>
        <filter val="0.0068"/>
        <filter val="-0.0068"/>
        <filter val="-0.0069"/>
        <filter val="0.0071"/>
        <filter val="-0.0073"/>
        <filter val="0.0077"/>
        <filter val="0.0081"/>
        <filter val="0.0083"/>
        <filter val="0.0089"/>
        <filter val="0.0090"/>
        <filter val="0.0092"/>
        <filter val="0.0093"/>
        <filter val="0.0096"/>
        <filter val="-0.0097"/>
        <filter val="-0.0098"/>
        <filter val="-0.0099"/>
        <filter val="0.0100"/>
        <filter val="0.0102"/>
        <filter val="0.0104"/>
        <filter val="0.0107"/>
        <filter val="0.0111"/>
        <filter val="0.0113"/>
        <filter val="0.0114"/>
        <filter val="0.0119"/>
        <filter val="0.0120"/>
        <filter val="0.0125"/>
        <filter val="0.0131"/>
        <filter val="0.0134"/>
        <filter val="0.0136"/>
        <filter val="-0.0137"/>
        <filter val="0.0141"/>
        <filter val="0.0142"/>
        <filter val="-0.0143"/>
        <filter val="0.0145"/>
        <filter val="0.0146"/>
        <filter val="0.0147"/>
        <filter val="0.0148"/>
        <filter val="0.0154"/>
        <filter val="0.0155"/>
        <filter val="0.0160"/>
        <filter val="0.0164"/>
        <filter val="0.0166"/>
        <filter val="0.0173"/>
        <filter val="0.0174"/>
        <filter val="0.0179"/>
        <filter val="0.0184"/>
        <filter val="0.0188"/>
        <filter val="0.0189"/>
        <filter val="0.0193"/>
        <filter val="0.0194"/>
        <filter val="0.0207"/>
        <filter val="0.0226"/>
        <filter val="0.0232"/>
        <filter val="0.0240"/>
        <filter val="0.0243"/>
        <filter val="0.0250"/>
        <filter val="0.0251"/>
        <filter val="0.0253"/>
        <filter val="0.0255"/>
        <filter val="0.0258"/>
        <filter val="0.0264"/>
        <filter val="0.0268"/>
        <filter val="0.0272"/>
        <filter val="0.0279"/>
        <filter val="0.0287"/>
        <filter val="0.0288"/>
        <filter val="0.0293"/>
        <filter val="0.0297"/>
        <filter val="0.0298"/>
        <filter val="0.0306"/>
        <filter val="0.0307"/>
        <filter val="0.0308"/>
        <filter val="0.0316"/>
        <filter val="0.0363"/>
        <filter val="0.0397"/>
        <filter val="0.0421"/>
        <filter val="0.0431"/>
        <filter val="0.0504"/>
      </filters>
    </filterColumn>
    <filterColumn colId="1">
      <filters>
        <filter val="1.8627"/>
        <filter val="1.9755"/>
        <filter val="2.1515"/>
        <filter val="2.2061"/>
        <filter val="2.2333"/>
        <filter val="2.2687"/>
        <filter val="2.2830"/>
        <filter val="2.2846"/>
        <filter val="2.3005"/>
        <filter val="2.3552"/>
        <filter val="2.3557"/>
        <filter val="2.3580"/>
        <filter val="2.3643"/>
        <filter val="2.3711"/>
        <filter val="2.3822"/>
        <filter val="2.3942"/>
        <filter val="2.3954"/>
        <filter val="2.3956"/>
        <filter val="2.4170"/>
        <filter val="2.4307"/>
        <filter val="2.4377"/>
        <filter val="2.4508"/>
        <filter val="2.4557"/>
        <filter val="2.4564"/>
        <filter val="2.4570"/>
        <filter val="2.4714"/>
        <filter val="2.4794"/>
        <filter val="2.4810"/>
        <filter val="2.4825"/>
        <filter val="2.4970"/>
        <filter val="2.5168"/>
        <filter val="2.5169"/>
        <filter val="2.5500"/>
        <filter val="2.5623"/>
        <filter val="2.5666"/>
        <filter val="2.5759"/>
        <filter val="2.5858"/>
        <filter val="2.5947"/>
        <filter val="2.6053"/>
        <filter val="2.6169"/>
        <filter val="2.6217"/>
        <filter val="2.6564"/>
        <filter val="2.6565"/>
        <filter val="2.6654"/>
        <filter val="2.6691"/>
        <filter val="2.6922"/>
        <filter val="2.7395"/>
        <filter val="2.7438"/>
        <filter val="2.7478"/>
        <filter val="2.7573"/>
        <filter val="2.7664"/>
        <filter val="2.7952"/>
        <filter val="2.8003"/>
        <filter val="2.8404"/>
        <filter val="2.8833"/>
        <filter val="2.9688"/>
        <filter val="2.9838"/>
        <filter val="2.9878"/>
        <filter val="3.0181"/>
        <filter val="3.0317"/>
        <filter val="3.0329"/>
        <filter val="3.0378"/>
        <filter val="3.0410"/>
        <filter val="3.0499"/>
        <filter val="3.0536"/>
        <filter val="3.0538"/>
        <filter val="3.0848"/>
        <filter val="3.1091"/>
        <filter val="3.1333"/>
        <filter val="3.1556"/>
        <filter val="3.1558"/>
        <filter val="3.1570"/>
        <filter val="3.1595"/>
        <filter val="3.1865"/>
        <filter val="3.1867"/>
        <filter val="3.1967"/>
        <filter val="3.2156"/>
        <filter val="3.2167"/>
        <filter val="3.2290"/>
        <filter val="3.2631"/>
        <filter val="3.3340"/>
        <filter val="3.3418"/>
        <filter val="3.3535"/>
        <filter val="3.4161"/>
        <filter val="3.4210"/>
        <filter val="3.4592"/>
        <filter val="3.4671"/>
        <filter val="3.5465"/>
        <filter val="3.5563"/>
        <filter val="3.6201"/>
        <filter val="3.6823"/>
        <filter val="3.7150"/>
        <filter val="3.7804"/>
        <filter val="3.7877"/>
        <filter val="3.7939"/>
        <filter val="3.8427"/>
        <filter val="3.8692"/>
        <filter val="3.8865"/>
        <filter val="3.8916"/>
        <filter val="3.9092"/>
        <filter val="3.9186"/>
        <filter val="3.9245"/>
        <filter val="3.9430"/>
        <filter val="3.9514"/>
        <filter val="3.9642"/>
        <filter val="4.0060"/>
        <filter val="4.0338"/>
        <filter val="4.0794"/>
        <filter val="4.1231"/>
        <filter val="4.1239"/>
      </filters>
    </filterColumn>
    <filterColumn colId="2">
      <filters>
        <filter val="1.8746"/>
        <filter val="1.9237"/>
        <filter val="1.9407"/>
        <filter val="2.0636"/>
        <filter val="2.0877"/>
        <filter val="2.0886"/>
        <filter val="2.0954"/>
        <filter val="2.0959"/>
        <filter val="2.1027"/>
        <filter val="2.1085"/>
        <filter val="2.1243"/>
        <filter val="2.1607"/>
        <filter val="2.1635"/>
        <filter val="2.1736"/>
        <filter val="2.2160"/>
        <filter val="2.2172"/>
        <filter val="2.2335"/>
        <filter val="2.2431"/>
        <filter val="2.2667"/>
        <filter val="2.2688"/>
        <filter val="2.2854"/>
        <filter val="2.2937"/>
        <filter val="2.3019"/>
        <filter val="2.3104"/>
        <filter val="2.3109"/>
        <filter val="2.3186"/>
        <filter val="2.3413"/>
        <filter val="2.3480"/>
        <filter val="2.3570"/>
        <filter val="2.3630"/>
        <filter val="2.3806"/>
        <filter val="2.3870"/>
        <filter val="2.3875"/>
        <filter val="2.3890"/>
        <filter val="2.3958"/>
        <filter val="2.3985"/>
        <filter val="2.4022"/>
        <filter val="2.4085"/>
        <filter val="2.4101"/>
        <filter val="2.4158"/>
        <filter val="2.4310"/>
        <filter val="2.4329"/>
        <filter val="2.4356"/>
        <filter val="2.4428"/>
        <filter val="2.4584"/>
        <filter val="2.4772"/>
        <filter val="2.4780"/>
        <filter val="2.4836"/>
        <filter val="2.4850"/>
        <filter val="2.5192"/>
        <filter val="2.5454"/>
        <filter val="2.5481"/>
        <filter val="2.6000"/>
        <filter val="2.6318"/>
        <filter val="2.6532"/>
        <filter val="2.6683"/>
        <filter val="2.6708"/>
        <filter val="2.6756"/>
        <filter val="2.6790"/>
        <filter val="2.7337"/>
        <filter val="2.7527"/>
        <filter val="2.7612"/>
        <filter val="2.7664"/>
        <filter val="2.7872"/>
        <filter val="2.7900"/>
        <filter val="2.7963"/>
        <filter val="2.8217"/>
        <filter val="2.8363"/>
        <filter val="2.8853"/>
        <filter val="2.8956"/>
        <filter val="2.9087"/>
        <filter val="2.9465"/>
        <filter val="2.9516"/>
        <filter val="2.9585"/>
        <filter val="2.9993"/>
        <filter val="3.0080"/>
        <filter val="3.0368"/>
        <filter val="3.0879"/>
        <filter val="3.1202"/>
        <filter val="3.1358"/>
        <filter val="3.1799"/>
        <filter val="3.1857"/>
        <filter val="3.1947"/>
        <filter val="3.1959"/>
        <filter val="3.1990"/>
        <filter val="3.2033"/>
        <filter val="3.2655"/>
        <filter val="3.2774"/>
        <filter val="3.4224"/>
        <filter val="3.4581"/>
        <filter val="3.5325"/>
        <filter val="3.5811"/>
        <filter val="3.6117"/>
        <filter val="3.6218"/>
        <filter val="3.6435"/>
        <filter val="3.6450"/>
        <filter val="3.6477"/>
        <filter val="3.6585"/>
        <filter val="3.6871"/>
        <filter val="3.6885"/>
        <filter val="3.6897"/>
        <filter val="3.7000"/>
        <filter val="3.7288"/>
        <filter val="3.7668"/>
        <filter val="3.7848"/>
        <filter val="3.8102"/>
        <filter val="3.8145"/>
        <filter val="3.8525"/>
        <filter val="3.9464"/>
      </filters>
    </filterColumn>
  </autoFilter>
  <sortState xmlns:xlrd2="http://schemas.microsoft.com/office/spreadsheetml/2017/richdata2" ref="B3:I141">
    <sortCondition descending="1" ref="B2:B141"/>
  </sortState>
  <tableColumns count="8">
    <tableColumn id="1" xr3:uid="{25CA5567-C276-4AB3-9AED-AA8BD6BA9231}" name="CAGR (2007-2023)" dataDxfId="25"/>
    <tableColumn id="2" xr3:uid="{853630C4-821B-4071-95FA-ED75EDEC8C8D}" name="Average LPI Score" dataDxfId="24">
      <calculatedColumnFormula>IFERROR(_xlfn.XLOOKUP(A3,'LPI_performance_time_series '!$A$4:$A$259,'LPI_performance_time_series '!$I$4:$I$259),"0")*1</calculatedColumnFormula>
    </tableColumn>
    <tableColumn id="3" xr3:uid="{4AAAD0EC-9D00-4657-981D-34F4F1946BFF}" name="Average Customs Score " dataDxfId="23">
      <calculatedColumnFormula>IFERROR(_xlfn.XLOOKUP(A3,'LPI_performance_time_series '!$A$4:$A$259,'LPI_performance_time_series '!$AD$4:$AD$259),"0")*1</calculatedColumnFormula>
    </tableColumn>
    <tableColumn id="4" xr3:uid="{4A5BE9DC-C96F-43A6-B48D-3BB229E93047}" name="Average Infrastructure Score" dataDxfId="22">
      <calculatedColumnFormula>IFERROR(_xlfn.XLOOKUP(A3,'LPI_performance_time_series '!$A$3:$A$259,'LPI_performance_time_series '!$AM$3:$AM$259), "0")*1</calculatedColumnFormula>
    </tableColumn>
    <tableColumn id="5" xr3:uid="{04C94635-20FC-42D7-B768-78D3ACAF88E8}" name="Average International Shipments Score" dataDxfId="21">
      <calculatedColumnFormula array="1">IFERROR(_xlfn.XLOOKUP(A3,Table18[Economy],'LPI_performance_time_series '!$AV$3:$AV$259), "0")*1</calculatedColumnFormula>
    </tableColumn>
    <tableColumn id="6" xr3:uid="{EB93C693-D7E3-4173-BC5F-553003879D7E}" name="Average Logistics Score " dataDxfId="20">
      <calculatedColumnFormula array="1">IFERROR(_xlfn.XLOOKUP(A3,Table18[Economy],'LPI_performance_time_series '!$BE$3:$BE$259), "0")*1</calculatedColumnFormula>
    </tableColumn>
    <tableColumn id="7" xr3:uid="{2DF8363A-19FF-40C6-A469-3BC49E12F299}" name="Average Timeliness Score " dataDxfId="19">
      <calculatedColumnFormula array="1">IFERROR(_xlfn.XLOOKUP(A3,Table18[Economy],'LPI_performance_time_series '!$BN$3:$BN$259),"0")*1</calculatedColumnFormula>
    </tableColumn>
    <tableColumn id="8" xr3:uid="{3BB59330-A895-472A-B9F8-4A6A4CF9E605}" name="Average Tracking Score " dataDxfId="18">
      <calculatedColumnFormula array="1">IFERROR(_xlfn.XLOOKUP(A3,Table18[Economy],'LPI_performance_time_series '!$BW$3:$BW$259),"0")*1</calculatedColumnFormula>
    </tableColumn>
  </tableColumns>
  <tableStyleInfo name="TableStyleMedium2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0989F29-0D44-48A8-8978-EF45FBD08ED9}" name="Table16" displayName="Table16" ref="I2:J259" totalsRowShown="0" headerRowDxfId="17">
  <autoFilter ref="I2:J259" xr:uid="{40989F29-0D44-48A8-8978-EF45FBD08ED9}">
    <filterColumn colId="0">
      <filters>
        <filter val="1.711773736"/>
        <filter val="1.862671183"/>
        <filter val="1.975455431"/>
        <filter val="2.021465467"/>
        <filter val="2.056364227"/>
        <filter val="2.151537525"/>
        <filter val="2.183823"/>
        <filter val="2.206082"/>
        <filter val="2.207552365"/>
        <filter val="2.214774167"/>
        <filter val="2.233295611"/>
        <filter val="2.243216715"/>
        <filter val="2.256905045"/>
        <filter val="2.260846029"/>
        <filter val="2.268687222"/>
        <filter val="2.269262576"/>
        <filter val="2.28086975"/>
        <filter val="2.28238311"/>
        <filter val="2.283030568"/>
        <filter val="2.284596146"/>
        <filter val="2.29702025"/>
        <filter val="2.300522965"/>
        <filter val="2.309001375"/>
        <filter val="2.310088898"/>
        <filter val="2.324368456"/>
        <filter val="2.3543605"/>
        <filter val="2.355184333"/>
        <filter val="2.355667278"/>
        <filter val="2.356388234"/>
        <filter val="2.357978444"/>
        <filter val="2.364290956"/>
        <filter val="2.37108321"/>
        <filter val="2.371464064"/>
        <filter val="2.374950374"/>
        <filter val="2.382154956"/>
        <filter val="2.389350487"/>
        <filter val="2.394163301"/>
        <filter val="2.395385412"/>
        <filter val="2.395633"/>
        <filter val="2.40168275"/>
        <filter val="2.414021475"/>
        <filter val="2.415030369"/>
        <filter val="2.416981333"/>
        <filter val="2.4238922"/>
        <filter val="2.430677266"/>
        <filter val="2.432464444"/>
        <filter val="2.434105044"/>
        <filter val="2.437722324"/>
        <filter val="2.450828907"/>
        <filter val="2.455670077"/>
        <filter val="2.456355866"/>
        <filter val="2.456962238"/>
        <filter val="2.465011382"/>
        <filter val="2.471357673"/>
        <filter val="2.474964441"/>
        <filter val="2.479420731"/>
        <filter val="2.480316889"/>
        <filter val="2.480957063"/>
        <filter val="2.482537"/>
        <filter val="2.487302427"/>
        <filter val="2.493590773"/>
        <filter val="2.497036992"/>
        <filter val="2.498834574"/>
        <filter val="2.516762698"/>
        <filter val="2.516914212"/>
        <filter val="2.531583496"/>
        <filter val="2.55"/>
        <filter val="2.562260056"/>
        <filter val="2.566603343"/>
        <filter val="2.566781011"/>
        <filter val="2.5750434"/>
        <filter val="2.575880332"/>
        <filter val="2.578268314"/>
        <filter val="2.585824491"/>
        <filter val="2.594665494"/>
        <filter val="2.597357885"/>
        <filter val="2.605305789"/>
        <filter val="2.616883608"/>
        <filter val="2.62169"/>
        <filter val="2.638701"/>
        <filter val="2.655248389"/>
        <filter val="2.656423967"/>
        <filter val="2.656494112"/>
        <filter val="2.656543522"/>
        <filter val="2.66540438"/>
        <filter val="2.669147612"/>
        <filter val="2.690377437"/>
        <filter val="2.692229883"/>
        <filter val="2.730954345"/>
        <filter val="2.731675365"/>
        <filter val="2.739498643"/>
        <filter val="2.741312417"/>
        <filter val="2.743770596"/>
        <filter val="2.747787942"/>
        <filter val="2.750487807"/>
        <filter val="2.750567969"/>
        <filter val="2.757336775"/>
        <filter val="2.766361867"/>
        <filter val="2.783796755"/>
        <filter val="2.7885245"/>
        <filter val="2.795198055"/>
        <filter val="2.800278833"/>
        <filter val="2.840400655"/>
        <filter val="2.84609325"/>
        <filter val="2.883333333"/>
        <filter val="2.968800332"/>
        <filter val="2.98378029"/>
        <filter val="2.9878004"/>
        <filter val="3.018087779"/>
        <filter val="3.031692225"/>
        <filter val="3.032921554"/>
        <filter val="3.037774664"/>
        <filter val="3.040972958"/>
        <filter val="3.049942065"/>
        <filter val="3.053563333"/>
        <filter val="3.053761687"/>
        <filter val="3.084788762"/>
        <filter val="3.109087359"/>
        <filter val="3.133333333"/>
        <filter val="3.155580846"/>
        <filter val="3.155815627"/>
        <filter val="3.156966448"/>
        <filter val="3.159545422"/>
        <filter val="3.186470196"/>
        <filter val="3.18671519"/>
        <filter val="3.196727833"/>
        <filter val="3.215552348"/>
        <filter val="3.216733538"/>
        <filter val="3.229016388"/>
        <filter val="3.263075492"/>
        <filter val="3.333998404"/>
        <filter val="3.341753117"/>
        <filter val="3.353518611"/>
        <filter val="3.416106722"/>
        <filter val="3.421024282"/>
        <filter val="3.459235176"/>
        <filter val="3.467076746"/>
        <filter val="3.546529286"/>
        <filter val="3.556326982"/>
        <filter val="3.620119649"/>
        <filter val="3.652757"/>
        <filter val="3.682268754"/>
        <filter val="3.714989661"/>
        <filter val="3.750074506"/>
        <filter val="3.780435181"/>
        <filter val="3.787734425"/>
        <filter val="3.793856584"/>
        <filter val="3.842731738"/>
        <filter val="3.869181611"/>
        <filter val="3.886539707"/>
        <filter val="3.891619738"/>
        <filter val="3.909193291"/>
        <filter val="3.918632925"/>
        <filter val="3.924506711"/>
        <filter val="3.94297644"/>
        <filter val="3.951425674"/>
        <filter val="3.964243109"/>
        <filter val="3.98432425"/>
        <filter val="4.005986276"/>
        <filter val="4.033790445"/>
        <filter val="4.079399355"/>
        <filter val="4.123132272"/>
        <filter val="4.123871347"/>
      </filters>
    </filterColumn>
  </autoFilter>
  <sortState xmlns:xlrd2="http://schemas.microsoft.com/office/spreadsheetml/2017/richdata2" ref="I3:J259">
    <sortCondition descending="1" ref="J2:J259"/>
  </sortState>
  <tableColumns count="2">
    <tableColumn id="1" xr3:uid="{2A78786E-8636-40A8-89FB-7E9F5150949D}" name="Avergae LPI Score ">
      <calculatedColumnFormula>IFERROR(AVERAGE(B3:H3),"0")</calculatedColumnFormula>
    </tableColumn>
    <tableColumn id="2" xr3:uid="{62589B64-0D72-40C1-B2A1-81B6386C1CBF}" name="Ranking " dataDxfId="16">
      <calculatedColumnFormula>IFERROR(RANK(Table16[[#This Row],[Avergae LPI Score ]],Table16[[Avergae LPI Score ]],0), "No Data Available")</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B43D035-ED8B-47DE-A67D-8C82FFD9A351}" name="Table17" displayName="Table17" ref="S2:T259" totalsRowShown="0">
  <autoFilter ref="S2:T259" xr:uid="{5B43D035-ED8B-47DE-A67D-8C82FFD9A351}"/>
  <tableColumns count="2">
    <tableColumn id="1" xr3:uid="{926104C2-E891-43D0-A317-139806A2DA5A}" name="Average LPI Ranking ">
      <calculatedColumnFormula>IFERROR(AVERAGE(L3:R3),"0")</calculatedColumnFormula>
    </tableColumn>
    <tableColumn id="2" xr3:uid="{07CBCB09-3BDD-4F83-94CF-10B05042F8ED}" name="Ranking ">
      <calculatedColumnFormula>IFERROR(RANK(S3,$S$4:$S$259,0),"No Data Available")</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9D87241-00D2-4DC1-945F-4746934A271E}" name="Table18" displayName="Table18" ref="A2:A259" totalsRowShown="0" headerRowDxfId="15">
  <autoFilter ref="A2:A259" xr:uid="{19D87241-00D2-4DC1-945F-4746934A271E}"/>
  <tableColumns count="1">
    <tableColumn id="1" xr3:uid="{7D06C23E-C7F6-43C3-90C0-4AA6123A2824}" name="Economy"/>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FB9E494-CD87-458A-A34F-0DF512B6DC25}" name="Table6" displayName="Table6" ref="A3:A163" totalsRowShown="0" headerRowDxfId="14">
  <autoFilter ref="A3:A163" xr:uid="{DFB9E494-CD87-458A-A34F-0DF512B6DC25}"/>
  <tableColumns count="1">
    <tableColumn id="1" xr3:uid="{73723BA0-3FE3-41F2-80D3-0CF3A8627AD6}" name="Country"/>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EF6D69-3302-44F0-B222-95B78A2BA956}" name="Table11" displayName="Table11" ref="A3:A163" totalsRowShown="0" headerRowDxfId="13">
  <autoFilter ref="A3:A163" xr:uid="{29EF6D69-3302-44F0-B222-95B78A2BA956}"/>
  <tableColumns count="1">
    <tableColumn id="1" xr3:uid="{AA4736CB-9D4B-4E31-B413-C1A5B68F1957}" name="Country"/>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C9C354-3093-49B3-A75A-F22A62205159}" name="Table10" displayName="Table10" ref="A3:A163" totalsRowShown="0" headerRowDxfId="12">
  <autoFilter ref="A3:A163" xr:uid="{52C9C354-3093-49B3-A75A-F22A62205159}"/>
  <tableColumns count="1">
    <tableColumn id="1" xr3:uid="{DBA1D99B-3D90-45B4-95EA-32B23CF5EA83}" name="Country"/>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2B85333-C102-4E42-B69A-45757BF166F6}" name="Table12" displayName="Table12" ref="A3:A158" totalsRowShown="0" headerRowDxfId="11">
  <autoFilter ref="A3:A158" xr:uid="{B2B85333-C102-4E42-B69A-45757BF166F6}"/>
  <tableColumns count="1">
    <tableColumn id="1" xr3:uid="{1B099FF0-1C64-46A4-B342-1FA4FC164B0E}" name="Country"/>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EE1678-60B0-4DDA-B812-9A9C83A9B290}" name="Table5" displayName="Table5" ref="A3:A158" totalsRowShown="0" headerRowDxfId="10" dataDxfId="9">
  <autoFilter ref="A3:A158" xr:uid="{BAEE1678-60B0-4DDA-B812-9A9C83A9B290}"/>
  <tableColumns count="1">
    <tableColumn id="1" xr3:uid="{1591570B-6D8A-46F7-9726-BF50A71D2EE4}" name="Country" dataDxfId="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B9F8CC-5DED-4F75-B916-943BB171FFD8}" name="Table4" displayName="Table4" ref="A3:A153" totalsRowShown="0" headerRowDxfId="7" dataDxfId="6" headerRowCellStyle="Normal_LPI_international" dataCellStyle="Normal_LPI_international">
  <autoFilter ref="A3:A153" xr:uid="{ECB9F8CC-5DED-4F75-B916-943BB171FFD8}"/>
  <tableColumns count="1">
    <tableColumn id="1" xr3:uid="{60679A0A-04EB-4A32-BF87-9B42693E1783}" name="Country" dataDxfId="5" dataCellStyle="Normal_LPI_international"/>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D6EDDB-F9F1-4F48-AB64-85FB3BA8EE15}" name="Table2" displayName="Table2" ref="A3:B269" totalsRowShown="0">
  <autoFilter ref="A3:B269" xr:uid="{72D6EDDB-F9F1-4F48-AB64-85FB3BA8EE15}"/>
  <tableColumns count="2">
    <tableColumn id="1" xr3:uid="{7C9FD6A2-912C-4620-81EF-1529958A9847}" name="Country Name"/>
    <tableColumn id="2" xr3:uid="{4532FFC9-89A5-4789-9979-BC37671F60D8}" name="Index Acr"/>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E5C49DA-20C2-4E6E-AEDD-34AE8662350A}" name="Table7" displayName="Table7" ref="B2:C9" totalsRowShown="0">
  <autoFilter ref="B2:C9" xr:uid="{AE5C49DA-20C2-4E6E-AEDD-34AE8662350A}"/>
  <tableColumns count="2">
    <tableColumn id="1" xr3:uid="{DCA0F947-D57B-43CF-B7F5-DF59549CB0E2}" name="Year"/>
    <tableColumn id="2" xr3:uid="{F132F307-8DD3-47B4-8646-285A295C8151}" name="Singapore Population"/>
  </tableColumns>
  <tableStyleInfo name="TableStyleDark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87031E-E8B6-4176-9AAF-EE78CAFACC83}" name="Table8" displayName="Table8" ref="A19:B36" totalsRowShown="0" headerRowDxfId="4">
  <autoFilter ref="A19:B36" xr:uid="{0787031E-E8B6-4176-9AAF-EE78CAFACC83}"/>
  <tableColumns count="2">
    <tableColumn id="1" xr3:uid="{808C6099-DFF6-498D-A4A5-F0B1FE925D59}" name="Year  " dataDxfId="3"/>
    <tableColumn id="2" xr3:uid="{E86FC606-8907-4307-8A6B-CC3BFCCBF69C}" name="Total Population" dataDxfId="2" dataCellStyle="Comma"/>
  </tableColumns>
  <tableStyleInfo name="TableStyleMedium2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A427E-E7EA-461E-9AC3-AE131A810136}" name="Table1" displayName="Table1" ref="O2:P9" totalsRowShown="0" headerRowDxfId="1">
  <autoFilter ref="O2:P9" xr:uid="{7CEA427E-E7EA-461E-9AC3-AE131A810136}"/>
  <tableColumns count="2">
    <tableColumn id="1" xr3:uid="{0AA918C2-E4E6-49BC-BC5E-6A3E45314A27}" name="Year"/>
    <tableColumn id="2" xr3:uid="{DE576DC3-75BB-4B9A-9D22-273F55630775}" name="Singapore LPI"/>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4.xml"/><Relationship Id="rId7"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 Id="rId6" Type="http://schemas.microsoft.com/office/2007/relationships/slicer" Target="../slicers/slicer2.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FF7F-5622-4CA8-906E-7C25DADD3B1F}">
  <dimension ref="A4:B9"/>
  <sheetViews>
    <sheetView showGridLines="0" showRowColHeaders="0" zoomScale="80" workbookViewId="0">
      <selection activeCell="B8" sqref="B8"/>
    </sheetView>
  </sheetViews>
  <sheetFormatPr defaultRowHeight="14.5" x14ac:dyDescent="0.35"/>
  <cols>
    <col min="2" max="2" width="39.54296875" bestFit="1" customWidth="1"/>
  </cols>
  <sheetData>
    <row r="4" spans="1:2" ht="25" x14ac:dyDescent="0.5">
      <c r="A4" s="103" t="s">
        <v>694</v>
      </c>
      <c r="B4" s="103"/>
    </row>
    <row r="5" spans="1:2" x14ac:dyDescent="0.35">
      <c r="A5" s="104" t="s">
        <v>693</v>
      </c>
      <c r="B5" s="105" t="str">
        <f>HYPERLINK("#'2023_Analysis_Hub'!A1","Go to Analysis Hub &amp; 2023 Data")</f>
        <v>Go to Analysis Hub &amp; 2023 Data</v>
      </c>
    </row>
    <row r="6" spans="1:2" x14ac:dyDescent="0.35">
      <c r="A6" s="104" t="s">
        <v>697</v>
      </c>
      <c r="B6" s="105" t="str">
        <f>HYPERLINK("#'Regression_Data'!A2","Go to Data used for my Regression")</f>
        <v>Go to Data used for my Regression</v>
      </c>
    </row>
    <row r="7" spans="1:2" x14ac:dyDescent="0.35">
      <c r="A7" s="104" t="s">
        <v>698</v>
      </c>
      <c r="B7" s="105" t="str">
        <f>HYPERLINK("#'Multiple_Regression_CAGR_LPI'!M1","Go to Multiple Regression model")</f>
        <v>Go to Multiple Regression model</v>
      </c>
    </row>
    <row r="8" spans="1:2" x14ac:dyDescent="0.35">
      <c r="A8" s="104" t="s">
        <v>699</v>
      </c>
      <c r="B8" s="111" t="str">
        <f>HYPERLINK("#'LPI_performance_time_series '!M1","Go to time series data")</f>
        <v>Go to time series data</v>
      </c>
    </row>
    <row r="9" spans="1:2" x14ac:dyDescent="0.35">
      <c r="A9" s="104" t="s">
        <v>700</v>
      </c>
      <c r="B9" s="112" t="str">
        <f>HYPERLINK("#'singapore_trend_analysis '!A17","Singapore trend analysis with scatter plots ")</f>
        <v xml:space="preserve">Singapore trend analysis with scatter plots </v>
      </c>
    </row>
  </sheetData>
  <mergeCells count="1">
    <mergeCell ref="A4:B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C78CD-4611-46BD-8A26-A137D71DCA81}">
  <dimension ref="A1:AL146"/>
  <sheetViews>
    <sheetView zoomScale="70" workbookViewId="0"/>
  </sheetViews>
  <sheetFormatPr defaultRowHeight="14.5" x14ac:dyDescent="0.35"/>
  <cols>
    <col min="1" max="1" width="20.81640625" bestFit="1" customWidth="1"/>
    <col min="2" max="2" width="9" customWidth="1"/>
    <col min="3" max="3" width="15.81640625" bestFit="1" customWidth="1"/>
    <col min="4" max="4" width="15" customWidth="1"/>
    <col min="5" max="5" width="20.7265625" bestFit="1" customWidth="1"/>
    <col min="6" max="6" width="19" customWidth="1"/>
    <col min="7" max="7" width="25.453125" bestFit="1" customWidth="1"/>
    <col min="8" max="8" width="26.453125" bestFit="1" customWidth="1"/>
    <col min="9" max="9" width="34.1796875" bestFit="1" customWidth="1"/>
    <col min="10" max="10" width="34.453125" bestFit="1" customWidth="1"/>
    <col min="11" max="11" width="42" bestFit="1" customWidth="1"/>
    <col min="12" max="12" width="14.453125" customWidth="1"/>
    <col min="13" max="13" width="22.26953125" bestFit="1" customWidth="1"/>
    <col min="14" max="14" width="23.1796875" bestFit="1" customWidth="1"/>
    <col min="15" max="15" width="30.81640625" bestFit="1" customWidth="1"/>
    <col min="16" max="16" width="16.54296875" bestFit="1" customWidth="1"/>
    <col min="17" max="17" width="16.1796875" bestFit="1" customWidth="1"/>
    <col min="18" max="18" width="19.1796875" bestFit="1" customWidth="1"/>
    <col min="19" max="19" width="19.81640625" bestFit="1" customWidth="1"/>
    <col min="21" max="21" width="31.54296875" bestFit="1" customWidth="1"/>
    <col min="22" max="22" width="15.1796875" bestFit="1" customWidth="1"/>
    <col min="23" max="23" width="29.453125" bestFit="1" customWidth="1"/>
    <col min="24" max="24" width="20.7265625" bestFit="1" customWidth="1"/>
    <col min="25" max="25" width="29.453125" bestFit="1" customWidth="1"/>
    <col min="26" max="26" width="16.1796875" bestFit="1" customWidth="1"/>
    <col min="27" max="27" width="20.7265625" bestFit="1" customWidth="1"/>
    <col min="28" max="28" width="15.81640625" bestFit="1" customWidth="1"/>
    <col min="29" max="29" width="23.1796875" bestFit="1" customWidth="1"/>
    <col min="30" max="30" width="21.1796875" bestFit="1" customWidth="1"/>
    <col min="32" max="32" width="33.54296875" bestFit="1" customWidth="1"/>
    <col min="37" max="37" width="7.453125" bestFit="1" customWidth="1"/>
    <col min="38" max="38" width="12.7265625" bestFit="1" customWidth="1"/>
  </cols>
  <sheetData>
    <row r="1" spans="1:38" x14ac:dyDescent="0.35">
      <c r="A1" s="66" t="s">
        <v>217</v>
      </c>
      <c r="B1" s="33" t="s">
        <v>218</v>
      </c>
      <c r="C1" s="33" t="s">
        <v>219</v>
      </c>
      <c r="D1" s="33" t="s">
        <v>220</v>
      </c>
      <c r="E1" s="33" t="s">
        <v>221</v>
      </c>
      <c r="F1" s="33" t="s">
        <v>222</v>
      </c>
      <c r="G1" s="33" t="s">
        <v>223</v>
      </c>
      <c r="H1" s="33" t="s">
        <v>224</v>
      </c>
      <c r="I1" s="33" t="s">
        <v>225</v>
      </c>
      <c r="J1" s="33" t="s">
        <v>226</v>
      </c>
      <c r="K1" s="33" t="s">
        <v>227</v>
      </c>
      <c r="L1" s="33" t="s">
        <v>228</v>
      </c>
      <c r="M1" s="33" t="s">
        <v>229</v>
      </c>
      <c r="N1" s="33" t="s">
        <v>230</v>
      </c>
      <c r="O1" s="33" t="s">
        <v>231</v>
      </c>
      <c r="Q1" s="81" t="s">
        <v>614</v>
      </c>
      <c r="R1" s="82" t="s">
        <v>606</v>
      </c>
      <c r="S1" s="83" t="s">
        <v>615</v>
      </c>
      <c r="U1" s="80" t="s">
        <v>626</v>
      </c>
      <c r="W1" s="33" t="s">
        <v>605</v>
      </c>
      <c r="X1" s="51" t="s">
        <v>631</v>
      </c>
      <c r="Y1" s="79" t="s">
        <v>627</v>
      </c>
      <c r="Z1" s="79"/>
      <c r="AA1" s="55" t="s">
        <v>631</v>
      </c>
      <c r="AC1" s="78" t="s">
        <v>630</v>
      </c>
      <c r="AD1" s="78" t="s">
        <v>632</v>
      </c>
      <c r="AI1" s="110" t="s">
        <v>709</v>
      </c>
      <c r="AJ1" s="110"/>
      <c r="AK1" s="110"/>
      <c r="AL1" s="110"/>
    </row>
    <row r="2" spans="1:38" ht="29" x14ac:dyDescent="0.35">
      <c r="Q2" s="81"/>
      <c r="R2" s="82"/>
      <c r="S2" s="83"/>
      <c r="U2" s="80"/>
      <c r="W2" s="50" t="s">
        <v>217</v>
      </c>
      <c r="X2" s="51" t="s">
        <v>615</v>
      </c>
      <c r="Y2" s="79"/>
      <c r="Z2" s="79"/>
      <c r="AA2" s="54" t="s">
        <v>625</v>
      </c>
      <c r="AC2" s="78"/>
      <c r="AD2" s="78"/>
      <c r="AI2" s="106" t="s">
        <v>0</v>
      </c>
      <c r="AJ2" s="106" t="s">
        <v>701</v>
      </c>
      <c r="AK2" s="106" t="s">
        <v>702</v>
      </c>
      <c r="AL2" s="106" t="s">
        <v>703</v>
      </c>
    </row>
    <row r="3" spans="1:38" ht="50" x14ac:dyDescent="0.35">
      <c r="A3" s="34" t="s">
        <v>128</v>
      </c>
      <c r="B3" s="65">
        <f>AVERAGEA(D3,F3,H3,J3,L3,N3)</f>
        <v>4.3166666666666673</v>
      </c>
      <c r="C3" s="38">
        <v>1</v>
      </c>
      <c r="D3" s="65">
        <v>4.2</v>
      </c>
      <c r="E3" s="38">
        <v>1</v>
      </c>
      <c r="F3" s="65">
        <v>4.5999999999999996</v>
      </c>
      <c r="G3" s="38">
        <v>1</v>
      </c>
      <c r="H3" s="65">
        <v>4</v>
      </c>
      <c r="I3" s="38">
        <v>2</v>
      </c>
      <c r="J3" s="65">
        <v>4.4000000000000004</v>
      </c>
      <c r="K3" s="38">
        <v>1</v>
      </c>
      <c r="L3" s="65">
        <v>4.3</v>
      </c>
      <c r="M3" s="38">
        <v>1</v>
      </c>
      <c r="N3" s="65">
        <v>4.4000000000000004</v>
      </c>
      <c r="O3" s="38">
        <v>1</v>
      </c>
      <c r="Q3" s="34" t="e" vm="1">
        <v>#VALUE!</v>
      </c>
      <c r="R3" cm="1" vm="2">
        <f t="array" aca="1" ref="R3" ca="1">_FV(Q3,"GDP")</f>
        <v>372062527488.638</v>
      </c>
      <c r="S3" s="40">
        <f>VLOOKUP(A3, world_pop_table!$A$4:$BP$269, MATCH(2023, world_pop_table!$A$3:$BP$3, 0), FALSE)</f>
        <v>5917648</v>
      </c>
      <c r="U3" s="52">
        <f>IFERROR(Z3 - VLOOKUP(Y3,'2007'!$A$4:$U$153,21,FALSE),"Population Data Unavailable")</f>
        <v>1329049</v>
      </c>
      <c r="W3" t="s">
        <v>128</v>
      </c>
      <c r="X3" s="40">
        <f>IFERROR(VLOOKUP(A3, world_pop_table!$A$4:$BP$269, MATCH(2023, world_pop_table!$A$3:$BP$3, 0), FALSE), "No Data")</f>
        <v>5917648</v>
      </c>
      <c r="Y3" t="str" cm="1">
        <f t="array" ref="Y3:Z3">IFERROR(Table3[[#This Row],[Column1]:[CAGR Help]]," ")</f>
        <v>Singapore</v>
      </c>
      <c r="Z3" s="41">
        <v>5917648</v>
      </c>
      <c r="AA3" s="41">
        <f>IFERROR(VLOOKUP(A3, world_pop_table!$A$4:$BP$269, MATCH(2007, world_pop_table!$A$3:$BP$3, 0), FALSE), "No Data")</f>
        <v>4588599</v>
      </c>
      <c r="AC3" s="62">
        <f>IF(OR(AA3="No Data",Table3[[#This Row],[CAGR Help]]="No Data"),"0",POWER(Table3[[#This Row],[CAGR Help]]/AA3,1/16)-1)</f>
        <v>1.602481212989959E-2</v>
      </c>
      <c r="AD3" t="str">
        <f>_xlfn.XLOOKUP(Y3,AI3:AI141,AL3:AL141)</f>
        <v>Second Quintile (60-80%)</v>
      </c>
      <c r="AI3" s="107" t="s">
        <v>190</v>
      </c>
      <c r="AJ3" s="107">
        <v>-1.4970140000000001E-3</v>
      </c>
      <c r="AK3" s="108">
        <v>5</v>
      </c>
      <c r="AL3" s="107" t="s">
        <v>704</v>
      </c>
    </row>
    <row r="4" spans="1:38" ht="50" x14ac:dyDescent="0.35">
      <c r="A4" t="s">
        <v>52</v>
      </c>
      <c r="B4" s="26">
        <f t="shared" ref="B4:B67" si="0">AVERAGEA(D4,F4,H4,J4,L4,N4)</f>
        <v>4.166666666666667</v>
      </c>
      <c r="C4">
        <v>2</v>
      </c>
      <c r="D4" s="26">
        <v>4</v>
      </c>
      <c r="E4">
        <v>4</v>
      </c>
      <c r="F4" s="26">
        <v>4.2</v>
      </c>
      <c r="G4">
        <v>5</v>
      </c>
      <c r="H4" s="26">
        <v>4.0999999999999996</v>
      </c>
      <c r="I4">
        <v>1</v>
      </c>
      <c r="J4" s="26">
        <v>4.2</v>
      </c>
      <c r="K4">
        <v>3</v>
      </c>
      <c r="L4" s="26">
        <v>4.3</v>
      </c>
      <c r="M4">
        <v>1</v>
      </c>
      <c r="N4" s="26">
        <v>4.2</v>
      </c>
      <c r="O4">
        <v>3</v>
      </c>
      <c r="Q4" t="e" vm="3">
        <v>#VALUE!</v>
      </c>
      <c r="R4" cm="1" vm="4">
        <f t="array" aca="1" ref="R4" ca="1">_FV(Q4,"GDP")</f>
        <v>268761201364.70499</v>
      </c>
      <c r="S4" s="40">
        <f>VLOOKUP(A4, world_pop_table!$A$4:$BP$269, MATCH(2023, world_pop_table!$A$3:$BP$3, 0), FALSE)</f>
        <v>5583911</v>
      </c>
      <c r="U4" s="52">
        <f>IFERROR(Z4 - VLOOKUP(Y4,'2007'!$A$4:$U$153,21,FALSE),"Population Data Unavailable")</f>
        <v>295191</v>
      </c>
      <c r="W4" t="s">
        <v>52</v>
      </c>
      <c r="X4" s="40">
        <f>IFERROR(VLOOKUP(A4, world_pop_table!$A$4:$BP$269, MATCH(2023, world_pop_table!$A$3:$BP$3, 0), FALSE), "No Data")</f>
        <v>5583911</v>
      </c>
      <c r="Y4" t="str" cm="1">
        <f t="array" ref="Y4:Z4">IFERROR(Table3[[#This Row],[Column1]:[CAGR Help]]," ")</f>
        <v>Finland</v>
      </c>
      <c r="Z4" s="41">
        <v>5583911</v>
      </c>
      <c r="AA4" s="41">
        <f>IFERROR(VLOOKUP(A4, world_pop_table!$A$4:$BP$269, MATCH(2007, world_pop_table!$A$3:$BP$3, 0), FALSE), "No Data")</f>
        <v>5288720</v>
      </c>
      <c r="AC4" s="62">
        <f>IF(OR(AA4="No Data",Table3[[#This Row],[CAGR Help]]="No Data"),"0",POWER(Table3[[#This Row],[CAGR Help]]/AA4,1/16)-1)</f>
        <v>3.4003416095451655E-3</v>
      </c>
      <c r="AD4" t="str">
        <f t="shared" ref="AD4:AD67" si="1">_xlfn.XLOOKUP(Y4,AI4:AI142,AL4:AL142)</f>
        <v>Fourth Quintile (20-40%)</v>
      </c>
      <c r="AI4" s="107" t="s">
        <v>76</v>
      </c>
      <c r="AJ4" s="107">
        <v>-1.7234279999999999E-3</v>
      </c>
      <c r="AK4" s="108">
        <v>5</v>
      </c>
      <c r="AL4" s="107" t="s">
        <v>704</v>
      </c>
    </row>
    <row r="5" spans="1:38" ht="50" x14ac:dyDescent="0.35">
      <c r="A5" t="s">
        <v>43</v>
      </c>
      <c r="B5" s="26">
        <f t="shared" si="0"/>
        <v>4.05</v>
      </c>
      <c r="C5">
        <v>3</v>
      </c>
      <c r="D5" s="26">
        <v>4.0999999999999996</v>
      </c>
      <c r="E5">
        <v>2</v>
      </c>
      <c r="F5" s="26">
        <v>4.0999999999999996</v>
      </c>
      <c r="G5">
        <v>9</v>
      </c>
      <c r="H5" s="26">
        <v>3.6</v>
      </c>
      <c r="I5">
        <v>14</v>
      </c>
      <c r="J5" s="26">
        <v>4.0999999999999996</v>
      </c>
      <c r="K5">
        <v>9</v>
      </c>
      <c r="L5" s="26">
        <v>4.0999999999999996</v>
      </c>
      <c r="M5">
        <v>10</v>
      </c>
      <c r="N5" s="26">
        <v>4.3</v>
      </c>
      <c r="O5">
        <v>2</v>
      </c>
      <c r="Q5" t="e" vm="5">
        <v>#VALUE!</v>
      </c>
      <c r="R5" cm="1" vm="6">
        <f t="array" aca="1" ref="R5" ca="1">_FV(Q5,"GDP")</f>
        <v>348078018463.90503</v>
      </c>
      <c r="S5" s="40">
        <f>VLOOKUP(A5, world_pop_table!$A$4:$BP$269, MATCH(2023, world_pop_table!$A$3:$BP$3, 0), FALSE)</f>
        <v>5946952</v>
      </c>
      <c r="U5" s="52">
        <f>IFERROR(Z5 - VLOOKUP(Y5,'2007'!$A$4:$U$153,21,FALSE),"Population Data Unavailable")</f>
        <v>485514</v>
      </c>
      <c r="W5" t="s">
        <v>43</v>
      </c>
      <c r="X5" s="40">
        <f>IFERROR(VLOOKUP(A5, world_pop_table!$A$4:$BP$269, MATCH(2023, world_pop_table!$A$3:$BP$3, 0), FALSE), "No Data")</f>
        <v>5946952</v>
      </c>
      <c r="Y5" t="str" cm="1">
        <f t="array" ref="Y5:Z5">IFERROR(Table3[[#This Row],[Column1]:[CAGR Help]]," ")</f>
        <v>Denmark</v>
      </c>
      <c r="Z5" s="41">
        <v>5946952</v>
      </c>
      <c r="AA5" s="41">
        <f>IFERROR(VLOOKUP(A5, world_pop_table!$A$4:$BP$269, MATCH(2007, world_pop_table!$A$3:$BP$3, 0), FALSE), "No Data")</f>
        <v>5461438</v>
      </c>
      <c r="AC5" s="62">
        <f>IF(OR(AA5="No Data",Table3[[#This Row],[CAGR Help]]="No Data"),"0",POWER(Table3[[#This Row],[CAGR Help]]/AA5,1/16)-1)</f>
        <v>5.3371102966706108E-3</v>
      </c>
      <c r="AD5" t="str">
        <f t="shared" si="1"/>
        <v>Fourth Quintile (20-40%)</v>
      </c>
      <c r="AI5" s="107" t="s">
        <v>176</v>
      </c>
      <c r="AJ5" s="107">
        <v>-2.3846169999999999E-3</v>
      </c>
      <c r="AK5" s="108">
        <v>5</v>
      </c>
      <c r="AL5" s="107" t="s">
        <v>704</v>
      </c>
    </row>
    <row r="6" spans="1:38" ht="50" x14ac:dyDescent="0.35">
      <c r="A6" t="s">
        <v>41</v>
      </c>
      <c r="B6" s="26">
        <f t="shared" si="0"/>
        <v>4.0666666666666655</v>
      </c>
      <c r="C6">
        <v>3</v>
      </c>
      <c r="D6" s="26">
        <v>3.9</v>
      </c>
      <c r="E6">
        <v>7</v>
      </c>
      <c r="F6" s="26">
        <v>4.3</v>
      </c>
      <c r="G6">
        <v>3</v>
      </c>
      <c r="H6" s="26">
        <v>3.7</v>
      </c>
      <c r="I6">
        <v>8</v>
      </c>
      <c r="J6" s="26">
        <v>4.2</v>
      </c>
      <c r="K6">
        <v>3</v>
      </c>
      <c r="L6" s="26">
        <v>4.0999999999999996</v>
      </c>
      <c r="M6">
        <v>10</v>
      </c>
      <c r="N6" s="26">
        <v>4.2</v>
      </c>
      <c r="O6">
        <v>3</v>
      </c>
      <c r="Q6" t="e" vm="7">
        <v>#VALUE!</v>
      </c>
      <c r="R6" cm="1" vm="8">
        <f t="array" aca="1" ref="R6" ca="1">_FV(Q6,"GDP")</f>
        <v>3845630030823.52</v>
      </c>
      <c r="S6" s="40">
        <f>VLOOKUP(A6, world_pop_table!$A$4:$BP$269, MATCH(2023, world_pop_table!$A$3:$BP$3, 0), FALSE)</f>
        <v>83280000</v>
      </c>
      <c r="U6" s="52">
        <f>IFERROR(Z6 - VLOOKUP(Y6,'2007'!$A$4:$U$153,21,FALSE),"Population Data Unavailable")</f>
        <v>1013628</v>
      </c>
      <c r="W6" t="s">
        <v>41</v>
      </c>
      <c r="X6" s="40">
        <f>IFERROR(VLOOKUP(A6, world_pop_table!$A$4:$BP$269, MATCH(2023, world_pop_table!$A$3:$BP$3, 0), FALSE), "No Data")</f>
        <v>83280000</v>
      </c>
      <c r="Y6" t="str" cm="1">
        <f t="array" ref="Y6:Z6">IFERROR(Table3[[#This Row],[Column1]:[CAGR Help]]," ")</f>
        <v>Germany</v>
      </c>
      <c r="Z6" s="41">
        <v>83280000</v>
      </c>
      <c r="AA6" s="41">
        <f>IFERROR(VLOOKUP(A6, world_pop_table!$A$4:$BP$269, MATCH(2007, world_pop_table!$A$3:$BP$3, 0), FALSE), "No Data")</f>
        <v>82266372</v>
      </c>
      <c r="AC6" s="62">
        <f>IF(OR(AA6="No Data",Table3[[#This Row],[CAGR Help]]="No Data"),"0",POWER(Table3[[#This Row],[CAGR Help]]/AA6,1/16)-1)</f>
        <v>7.6566814917300441E-4</v>
      </c>
      <c r="AD6" t="str">
        <f t="shared" si="1"/>
        <v>Fourth Quintile (20-40%)</v>
      </c>
      <c r="AI6" s="107" t="s">
        <v>15</v>
      </c>
      <c r="AJ6" s="107">
        <v>-2.385402E-3</v>
      </c>
      <c r="AK6" s="108">
        <v>5</v>
      </c>
      <c r="AL6" s="107" t="s">
        <v>704</v>
      </c>
    </row>
    <row r="7" spans="1:38" ht="50" x14ac:dyDescent="0.35">
      <c r="A7" t="s">
        <v>108</v>
      </c>
      <c r="B7" s="26">
        <f t="shared" si="0"/>
        <v>4.0333333333333332</v>
      </c>
      <c r="C7">
        <v>3</v>
      </c>
      <c r="D7" s="26">
        <v>3.9</v>
      </c>
      <c r="E7">
        <v>7</v>
      </c>
      <c r="F7" s="26">
        <v>4.2</v>
      </c>
      <c r="G7">
        <v>5</v>
      </c>
      <c r="H7" s="26">
        <v>3.7</v>
      </c>
      <c r="I7">
        <v>8</v>
      </c>
      <c r="J7" s="26">
        <v>4.2</v>
      </c>
      <c r="K7">
        <v>3</v>
      </c>
      <c r="L7" s="26">
        <v>4</v>
      </c>
      <c r="M7">
        <v>17</v>
      </c>
      <c r="N7" s="26">
        <v>4.2</v>
      </c>
      <c r="O7">
        <v>3</v>
      </c>
      <c r="Q7" t="e" vm="9">
        <v>#VALUE!</v>
      </c>
      <c r="R7" cm="1" vm="10">
        <f t="array" aca="1" ref="R7" ca="1">_FV(Q7,"GDP")</f>
        <v>909070395160.78296</v>
      </c>
      <c r="S7" s="40">
        <f>VLOOKUP(A7, world_pop_table!$A$4:$BP$269, MATCH(2023, world_pop_table!$A$3:$BP$3, 0), FALSE)</f>
        <v>17877117</v>
      </c>
      <c r="U7" s="52">
        <f>IFERROR(Z7 - VLOOKUP(Y7,'2007'!$A$4:$U$153,21,FALSE),"Population Data Unavailable")</f>
        <v>1495421</v>
      </c>
      <c r="W7" t="s">
        <v>108</v>
      </c>
      <c r="X7" s="40">
        <f>IFERROR(VLOOKUP(A7, world_pop_table!$A$4:$BP$269, MATCH(2023, world_pop_table!$A$3:$BP$3, 0), FALSE), "No Data")</f>
        <v>17877117</v>
      </c>
      <c r="Y7" t="str" cm="1">
        <f t="array" ref="Y7:Z7">IFERROR(Table3[[#This Row],[Column1]:[CAGR Help]]," ")</f>
        <v>Netherlands</v>
      </c>
      <c r="Z7" s="41">
        <v>17877117</v>
      </c>
      <c r="AA7" s="41">
        <f>IFERROR(VLOOKUP(A7, world_pop_table!$A$4:$BP$269, MATCH(2007, world_pop_table!$A$3:$BP$3, 0), FALSE), "No Data")</f>
        <v>16381696</v>
      </c>
      <c r="AC7" s="62">
        <f>IF(OR(AA7="No Data",Table3[[#This Row],[CAGR Help]]="No Data"),"0",POWER(Table3[[#This Row],[CAGR Help]]/AA7,1/16)-1)</f>
        <v>5.4747382281092882E-3</v>
      </c>
      <c r="AD7" t="str">
        <f t="shared" si="1"/>
        <v>Fourth Quintile (20-40%)</v>
      </c>
      <c r="AI7" s="107" t="s">
        <v>118</v>
      </c>
      <c r="AJ7" s="107">
        <v>-2.392239E-3</v>
      </c>
      <c r="AK7" s="108">
        <v>5</v>
      </c>
      <c r="AL7" s="107" t="s">
        <v>704</v>
      </c>
    </row>
    <row r="8" spans="1:38" ht="50" x14ac:dyDescent="0.35">
      <c r="A8" t="s">
        <v>32</v>
      </c>
      <c r="B8" s="26">
        <f t="shared" si="0"/>
        <v>4.1333333333333329</v>
      </c>
      <c r="C8">
        <v>3</v>
      </c>
      <c r="D8" s="26">
        <v>4.0999999999999996</v>
      </c>
      <c r="E8">
        <v>2</v>
      </c>
      <c r="F8" s="26">
        <v>4.4000000000000004</v>
      </c>
      <c r="G8">
        <v>2</v>
      </c>
      <c r="H8" s="26">
        <v>3.6</v>
      </c>
      <c r="I8">
        <v>14</v>
      </c>
      <c r="J8" s="26">
        <v>4.3</v>
      </c>
      <c r="K8">
        <v>2</v>
      </c>
      <c r="L8" s="26">
        <v>4.2</v>
      </c>
      <c r="M8">
        <v>4</v>
      </c>
      <c r="N8" s="26">
        <v>4.2</v>
      </c>
      <c r="O8">
        <v>3</v>
      </c>
      <c r="Q8" t="e" vm="11">
        <v>#VALUE!</v>
      </c>
      <c r="R8" cm="1" vm="12">
        <f t="array" aca="1" ref="R8" ca="1">_FV(Q8,"GDP")</f>
        <v>703082435360.11694</v>
      </c>
      <c r="S8" s="40">
        <f>VLOOKUP(A8, world_pop_table!$A$4:$BP$269, MATCH(2023, world_pop_table!$A$3:$BP$3, 0), FALSE)</f>
        <v>8888093</v>
      </c>
      <c r="U8" s="52">
        <f>IFERROR(Z8 - VLOOKUP(Y8,'2007'!$A$4:$U$153,21,FALSE),"Population Data Unavailable")</f>
        <v>1336976</v>
      </c>
      <c r="W8" t="s">
        <v>32</v>
      </c>
      <c r="X8" s="40">
        <f>IFERROR(VLOOKUP(A8, world_pop_table!$A$4:$BP$269, MATCH(2023, world_pop_table!$A$3:$BP$3, 0), FALSE), "No Data")</f>
        <v>8888093</v>
      </c>
      <c r="Y8" t="str" cm="1">
        <f t="array" ref="Y8:Z8">IFERROR(Table3[[#This Row],[Column1]:[CAGR Help]]," ")</f>
        <v>Switzerland</v>
      </c>
      <c r="Z8" s="41">
        <v>8888093</v>
      </c>
      <c r="AA8" s="41">
        <f>IFERROR(VLOOKUP(A8, world_pop_table!$A$4:$BP$269, MATCH(2007, world_pop_table!$A$3:$BP$3, 0), FALSE), "No Data")</f>
        <v>7551117</v>
      </c>
      <c r="AC8" s="62">
        <f>IF(OR(AA8="No Data",Table3[[#This Row],[CAGR Help]]="No Data"),"0",POWER(Table3[[#This Row],[CAGR Help]]/AA8,1/16)-1)</f>
        <v>1.0240643667763116E-2</v>
      </c>
      <c r="AD8" t="str">
        <f t="shared" si="1"/>
        <v>Third Quintile (40-60%)</v>
      </c>
      <c r="AI8" s="107" t="s">
        <v>27</v>
      </c>
      <c r="AJ8" s="107">
        <v>-2.5495959999999999E-3</v>
      </c>
      <c r="AK8" s="108">
        <v>5</v>
      </c>
      <c r="AL8" s="107" t="s">
        <v>704</v>
      </c>
    </row>
    <row r="9" spans="1:38" ht="50" x14ac:dyDescent="0.35">
      <c r="A9" t="s">
        <v>17</v>
      </c>
      <c r="B9" s="26">
        <f t="shared" si="0"/>
        <v>3.9833333333333329</v>
      </c>
      <c r="C9">
        <v>7</v>
      </c>
      <c r="D9" s="26">
        <v>3.7</v>
      </c>
      <c r="E9">
        <v>14</v>
      </c>
      <c r="F9" s="26">
        <v>3.9</v>
      </c>
      <c r="G9">
        <v>16</v>
      </c>
      <c r="H9" s="26">
        <v>3.8</v>
      </c>
      <c r="I9">
        <v>4</v>
      </c>
      <c r="J9" s="26">
        <v>4</v>
      </c>
      <c r="K9">
        <v>11</v>
      </c>
      <c r="L9" s="26">
        <v>4.3</v>
      </c>
      <c r="M9">
        <v>1</v>
      </c>
      <c r="N9" s="26">
        <v>4.2</v>
      </c>
      <c r="O9">
        <v>3</v>
      </c>
      <c r="Q9" t="e" vm="13">
        <v>#VALUE!</v>
      </c>
      <c r="R9" cm="1" vm="14">
        <f t="array" aca="1" ref="R9" ca="1">_FV(Q9,"GDP")</f>
        <v>446314739528.46997</v>
      </c>
      <c r="S9" s="40">
        <f>VLOOKUP(A9, world_pop_table!$A$4:$BP$269, MATCH(2023, world_pop_table!$A$3:$BP$3, 0), FALSE)</f>
        <v>9131761</v>
      </c>
      <c r="U9" s="52">
        <f>IFERROR(Z9 - VLOOKUP(Y9,'2007'!$A$4:$U$153,21,FALSE),"Population Data Unavailable")</f>
        <v>836274</v>
      </c>
      <c r="W9" t="s">
        <v>17</v>
      </c>
      <c r="X9" s="40">
        <f>IFERROR(VLOOKUP(A9, world_pop_table!$A$4:$BP$269, MATCH(2023, world_pop_table!$A$3:$BP$3, 0), FALSE), "No Data")</f>
        <v>9131761</v>
      </c>
      <c r="Y9" t="str" cm="1">
        <f t="array" ref="Y9:Z9">IFERROR(Table3[[#This Row],[Column1]:[CAGR Help]]," ")</f>
        <v>Austria</v>
      </c>
      <c r="Z9" s="41">
        <v>9131761</v>
      </c>
      <c r="AA9" s="41">
        <f>IFERROR(VLOOKUP(A9, world_pop_table!$A$4:$BP$269, MATCH(2007, world_pop_table!$A$3:$BP$3, 0), FALSE), "No Data")</f>
        <v>8295487</v>
      </c>
      <c r="AC9" s="62">
        <f>IF(OR(AA9="No Data",Table3[[#This Row],[CAGR Help]]="No Data"),"0",POWER(Table3[[#This Row],[CAGR Help]]/AA9,1/16)-1)</f>
        <v>6.0209864977645022E-3</v>
      </c>
      <c r="AD9" t="str">
        <f t="shared" si="1"/>
        <v>Third Quintile (40-60%)</v>
      </c>
      <c r="AI9" s="107" t="s">
        <v>67</v>
      </c>
      <c r="AJ9" s="107">
        <v>-2.945577E-3</v>
      </c>
      <c r="AK9" s="108">
        <v>5</v>
      </c>
      <c r="AL9" s="107" t="s">
        <v>704</v>
      </c>
    </row>
    <row r="10" spans="1:38" ht="50" x14ac:dyDescent="0.35">
      <c r="A10" t="s">
        <v>20</v>
      </c>
      <c r="B10" s="26">
        <f t="shared" si="0"/>
        <v>4.0333333333333332</v>
      </c>
      <c r="C10">
        <v>7</v>
      </c>
      <c r="D10" s="26">
        <v>3.9</v>
      </c>
      <c r="E10">
        <v>7</v>
      </c>
      <c r="F10" s="26">
        <v>4.0999999999999996</v>
      </c>
      <c r="G10">
        <v>9</v>
      </c>
      <c r="H10" s="26">
        <v>3.8</v>
      </c>
      <c r="I10">
        <v>4</v>
      </c>
      <c r="J10" s="26">
        <v>4.2</v>
      </c>
      <c r="K10">
        <v>3</v>
      </c>
      <c r="L10" s="26">
        <v>4.2</v>
      </c>
      <c r="M10">
        <v>4</v>
      </c>
      <c r="N10" s="26">
        <v>4</v>
      </c>
      <c r="O10">
        <v>16</v>
      </c>
      <c r="Q10" t="e" vm="15">
        <v>#VALUE!</v>
      </c>
      <c r="R10" cm="1" vm="16">
        <f t="array" aca="1" ref="R10" ca="1">_FV(Q10,"GDP")</f>
        <v>529606710418.03802</v>
      </c>
      <c r="S10" s="40">
        <f>VLOOKUP(A10, world_pop_table!$A$4:$BP$269, MATCH(2023, world_pop_table!$A$3:$BP$3, 0), FALSE)</f>
        <v>11787423</v>
      </c>
      <c r="U10" s="52">
        <f>IFERROR(Z10 - VLOOKUP(Y10,'2007'!$A$4:$U$153,21,FALSE),"Population Data Unavailable")</f>
        <v>1161723</v>
      </c>
      <c r="W10" t="s">
        <v>20</v>
      </c>
      <c r="X10" s="40">
        <f>IFERROR(VLOOKUP(A10, world_pop_table!$A$4:$BP$269, MATCH(2023, world_pop_table!$A$3:$BP$3, 0), FALSE), "No Data")</f>
        <v>11787423</v>
      </c>
      <c r="Y10" t="str" cm="1">
        <f t="array" ref="Y10:Z10">IFERROR(Table3[[#This Row],[Column1]:[CAGR Help]]," ")</f>
        <v>Belgium</v>
      </c>
      <c r="Z10" s="41">
        <v>11787423</v>
      </c>
      <c r="AA10" s="41">
        <f>IFERROR(VLOOKUP(A10, world_pop_table!$A$4:$BP$269, MATCH(2007, world_pop_table!$A$3:$BP$3, 0), FALSE), "No Data")</f>
        <v>10625700</v>
      </c>
      <c r="AC10" s="62">
        <f>IF(OR(AA10="No Data",Table3[[#This Row],[CAGR Help]]="No Data"),"0",POWER(Table3[[#This Row],[CAGR Help]]/AA10,1/16)-1)</f>
        <v>6.505917170379627E-3</v>
      </c>
      <c r="AD10" t="str">
        <f t="shared" si="1"/>
        <v>Third Quintile (40-60%)</v>
      </c>
      <c r="AI10" s="107" t="s">
        <v>60</v>
      </c>
      <c r="AJ10" s="107">
        <v>-3.7398179999999998E-3</v>
      </c>
      <c r="AK10" s="108">
        <v>5</v>
      </c>
      <c r="AL10" s="107" t="s">
        <v>704</v>
      </c>
    </row>
    <row r="11" spans="1:38" ht="50" x14ac:dyDescent="0.35">
      <c r="A11" t="s">
        <v>31</v>
      </c>
      <c r="B11" s="26">
        <f t="shared" si="0"/>
        <v>4.0500000000000007</v>
      </c>
      <c r="C11">
        <v>7</v>
      </c>
      <c r="D11" s="26">
        <v>4</v>
      </c>
      <c r="E11">
        <v>4</v>
      </c>
      <c r="F11" s="26">
        <v>4.3</v>
      </c>
      <c r="G11">
        <v>3</v>
      </c>
      <c r="H11" s="26">
        <v>3.6</v>
      </c>
      <c r="I11">
        <v>14</v>
      </c>
      <c r="J11" s="26">
        <v>4.2</v>
      </c>
      <c r="K11">
        <v>3</v>
      </c>
      <c r="L11" s="26">
        <v>4.0999999999999996</v>
      </c>
      <c r="M11">
        <v>10</v>
      </c>
      <c r="N11" s="26">
        <v>4.0999999999999996</v>
      </c>
      <c r="O11">
        <v>11</v>
      </c>
      <c r="Q11" t="e" vm="17">
        <v>#VALUE!</v>
      </c>
      <c r="R11" cm="1" vm="18">
        <f t="array" aca="1" ref="R11" ca="1">_FV(Q11,"GDP")</f>
        <v>1736425629519.96</v>
      </c>
      <c r="S11" s="40">
        <f>VLOOKUP(A11, world_pop_table!$A$4:$BP$269, MATCH(2023, world_pop_table!$A$3:$BP$3, 0), FALSE)</f>
        <v>40097761</v>
      </c>
      <c r="U11" s="52">
        <f>IFERROR(Z11 - VLOOKUP(Y11,'2007'!$A$4:$U$153,21,FALSE),"Population Data Unavailable")</f>
        <v>7208875</v>
      </c>
      <c r="W11" t="s">
        <v>31</v>
      </c>
      <c r="X11" s="40">
        <f>IFERROR(VLOOKUP(A11, world_pop_table!$A$4:$BP$269, MATCH(2023, world_pop_table!$A$3:$BP$3, 0), FALSE), "No Data")</f>
        <v>40097761</v>
      </c>
      <c r="Y11" t="str" cm="1">
        <f t="array" ref="Y11:Z11">IFERROR(Table3[[#This Row],[Column1]:[CAGR Help]]," ")</f>
        <v>Canada</v>
      </c>
      <c r="Z11" s="41">
        <v>40097761</v>
      </c>
      <c r="AA11" s="41">
        <f>IFERROR(VLOOKUP(A11, world_pop_table!$A$4:$BP$269, MATCH(2007, world_pop_table!$A$3:$BP$3, 0), FALSE), "No Data")</f>
        <v>32888886</v>
      </c>
      <c r="AC11" s="62">
        <f>IF(OR(AA11="No Data",Table3[[#This Row],[CAGR Help]]="No Data"),"0",POWER(Table3[[#This Row],[CAGR Help]]/AA11,1/16)-1)</f>
        <v>1.2463638500931795E-2</v>
      </c>
      <c r="AD11" t="str">
        <f t="shared" si="1"/>
        <v>Third Quintile (40-60%)</v>
      </c>
      <c r="AI11" s="107" t="s">
        <v>12</v>
      </c>
      <c r="AJ11" s="107">
        <v>-4.89004E-3</v>
      </c>
      <c r="AK11" s="108">
        <v>5</v>
      </c>
      <c r="AL11" s="107" t="s">
        <v>704</v>
      </c>
    </row>
    <row r="12" spans="1:38" ht="50" x14ac:dyDescent="0.35">
      <c r="A12" t="s">
        <v>607</v>
      </c>
      <c r="B12" s="26">
        <f t="shared" si="0"/>
        <v>4.0166666666666666</v>
      </c>
      <c r="C12">
        <v>7</v>
      </c>
      <c r="D12" s="26">
        <v>3.8</v>
      </c>
      <c r="E12">
        <v>12</v>
      </c>
      <c r="F12" s="26">
        <v>4</v>
      </c>
      <c r="G12">
        <v>14</v>
      </c>
      <c r="H12" s="26">
        <v>4</v>
      </c>
      <c r="I12">
        <v>2</v>
      </c>
      <c r="J12" s="26">
        <v>4</v>
      </c>
      <c r="K12">
        <v>11</v>
      </c>
      <c r="L12" s="26">
        <v>4.0999999999999996</v>
      </c>
      <c r="M12">
        <v>10</v>
      </c>
      <c r="N12" s="26">
        <v>4.2</v>
      </c>
      <c r="O12">
        <v>3</v>
      </c>
      <c r="Q12" t="e" vm="19">
        <v>#VALUE!</v>
      </c>
      <c r="R12" cm="1" vm="20">
        <f t="array" aca="1" ref="R12" ca="1">_FV(Q12,"GDP")</f>
        <v>366029556273.05103</v>
      </c>
      <c r="S12" s="40" t="e">
        <f>VLOOKUP(A12, world_pop_table!$A$4:$BP$269, MATCH(2023, world_pop_table!$A$3:$BP$3, 0), FALSE)</f>
        <v>#N/A</v>
      </c>
      <c r="U12" s="52" t="str">
        <f>IFERROR(Z12 - VLOOKUP(Y12,'2007'!$A$4:$U$153,21,FALSE),"Population Data Unavailable")</f>
        <v>Population Data Unavailable</v>
      </c>
      <c r="W12" t="s">
        <v>607</v>
      </c>
      <c r="X12" s="40" t="str">
        <f>IFERROR(VLOOKUP(A12, world_pop_table!$A$4:$BP$269, MATCH(2023, world_pop_table!$A$3:$BP$3, 0), FALSE), "No Data")</f>
        <v>No Data</v>
      </c>
      <c r="Z12" s="41"/>
      <c r="AA12" s="41" t="str">
        <f>IFERROR(VLOOKUP(A12, world_pop_table!$A$4:$BP$269, MATCH(2007, world_pop_table!$A$3:$BP$3, 0), FALSE), "No Data")</f>
        <v>No Data</v>
      </c>
      <c r="AC12" s="62" t="str">
        <f>IF(OR(AA12="No Data",Table3[[#This Row],[CAGR Help]]="No Data"),"0",POWER(Table3[[#This Row],[CAGR Help]]/AA12,1/16)-1)</f>
        <v>0</v>
      </c>
      <c r="AD12">
        <f t="shared" si="1"/>
        <v>0</v>
      </c>
      <c r="AI12" s="107" t="s">
        <v>233</v>
      </c>
      <c r="AJ12" s="107">
        <v>-5.0780160000000003E-3</v>
      </c>
      <c r="AK12" s="108">
        <v>5</v>
      </c>
      <c r="AL12" s="107" t="s">
        <v>704</v>
      </c>
    </row>
    <row r="13" spans="1:38" ht="50" x14ac:dyDescent="0.35">
      <c r="A13" t="s">
        <v>136</v>
      </c>
      <c r="B13" s="26">
        <f t="shared" si="0"/>
        <v>4.0166666666666666</v>
      </c>
      <c r="C13">
        <v>7</v>
      </c>
      <c r="D13" s="26">
        <v>4</v>
      </c>
      <c r="E13">
        <v>4</v>
      </c>
      <c r="F13" s="26">
        <v>4.2</v>
      </c>
      <c r="G13">
        <v>5</v>
      </c>
      <c r="H13" s="26">
        <v>3.4</v>
      </c>
      <c r="I13">
        <v>26</v>
      </c>
      <c r="J13" s="26">
        <v>4.2</v>
      </c>
      <c r="K13">
        <v>3</v>
      </c>
      <c r="L13" s="26">
        <v>4.2</v>
      </c>
      <c r="M13">
        <v>4</v>
      </c>
      <c r="N13" s="26">
        <v>4.0999999999999996</v>
      </c>
      <c r="O13">
        <v>11</v>
      </c>
      <c r="Q13" t="e" vm="21">
        <v>#VALUE!</v>
      </c>
      <c r="R13" cm="1" vm="22">
        <f t="array" aca="1" ref="R13" ca="1">_FV(Q13,"GDP")</f>
        <v>530832908737.862</v>
      </c>
      <c r="S13" s="40">
        <f>VLOOKUP(A13, world_pop_table!$A$4:$BP$269, MATCH(2023, world_pop_table!$A$3:$BP$3, 0), FALSE)</f>
        <v>10536632</v>
      </c>
      <c r="U13" s="52">
        <f>IFERROR(Z13 - VLOOKUP(Y13,'2007'!$A$4:$U$153,21,FALSE),"Population Data Unavailable")</f>
        <v>1388540</v>
      </c>
      <c r="W13" t="s">
        <v>136</v>
      </c>
      <c r="X13" s="40">
        <f>IFERROR(VLOOKUP(A13, world_pop_table!$A$4:$BP$269, MATCH(2023, world_pop_table!$A$3:$BP$3, 0), FALSE), "No Data")</f>
        <v>10536632</v>
      </c>
      <c r="Y13" t="str" cm="1">
        <f t="array" ref="Y13:Z13">IFERROR(Table3[[#This Row],[Column1]:[CAGR Help]]," ")</f>
        <v>Sweden</v>
      </c>
      <c r="Z13" s="41">
        <v>10536632</v>
      </c>
      <c r="AA13" s="41">
        <f>IFERROR(VLOOKUP(A13, world_pop_table!$A$4:$BP$269, MATCH(2007, world_pop_table!$A$3:$BP$3, 0), FALSE), "No Data")</f>
        <v>9148092</v>
      </c>
      <c r="AC13" s="62">
        <f>IF(OR(AA13="No Data",Table3[[#This Row],[CAGR Help]]="No Data"),"0",POWER(Table3[[#This Row],[CAGR Help]]/AA13,1/16)-1)</f>
        <v>8.8711559353362723E-3</v>
      </c>
      <c r="AD13" t="str">
        <f t="shared" si="1"/>
        <v>Third Quintile (40-60%)</v>
      </c>
      <c r="AI13" s="107" t="s">
        <v>122</v>
      </c>
      <c r="AJ13" s="107">
        <v>-5.6943510000000003E-3</v>
      </c>
      <c r="AK13" s="108">
        <v>5</v>
      </c>
      <c r="AL13" s="107" t="s">
        <v>704</v>
      </c>
    </row>
    <row r="14" spans="1:38" ht="50" x14ac:dyDescent="0.35">
      <c r="A14" t="s">
        <v>13</v>
      </c>
      <c r="B14" s="26">
        <f t="shared" si="0"/>
        <v>3.9833333333333329</v>
      </c>
      <c r="C14">
        <v>7</v>
      </c>
      <c r="D14" s="26">
        <v>3.7</v>
      </c>
      <c r="E14">
        <v>14</v>
      </c>
      <c r="F14" s="26">
        <v>4.0999999999999996</v>
      </c>
      <c r="G14">
        <v>9</v>
      </c>
      <c r="H14" s="26">
        <v>3.8</v>
      </c>
      <c r="I14">
        <v>4</v>
      </c>
      <c r="J14" s="26">
        <v>4</v>
      </c>
      <c r="K14">
        <v>11</v>
      </c>
      <c r="L14" s="26">
        <v>4.2</v>
      </c>
      <c r="M14">
        <v>4</v>
      </c>
      <c r="N14" s="26">
        <v>4.0999999999999996</v>
      </c>
      <c r="O14">
        <v>11</v>
      </c>
      <c r="Q14" t="e" vm="23">
        <v>#VALUE!</v>
      </c>
      <c r="R14" cm="1" vm="24">
        <f t="array" aca="1" ref="R14" ca="1">_FV(Q14,"GDP")</f>
        <v>421142267937.65002</v>
      </c>
      <c r="S14" s="40">
        <f>VLOOKUP(A14, world_pop_table!$A$4:$BP$269, MATCH(2023, world_pop_table!$A$3:$BP$3, 0), FALSE)</f>
        <v>10483751</v>
      </c>
      <c r="U14" s="52">
        <f>IFERROR(Z14 - VLOOKUP(Y14,'2007'!$A$4:$U$153,21,FALSE),"Population Data Unavailable")</f>
        <v>4859116</v>
      </c>
      <c r="W14" t="s">
        <v>13</v>
      </c>
      <c r="X14" s="40">
        <f>IFERROR(VLOOKUP(A14, world_pop_table!$A$4:$BP$269, MATCH(2023, world_pop_table!$A$3:$BP$3, 0), FALSE), "No Data")</f>
        <v>10483751</v>
      </c>
      <c r="Y14" t="str" cm="1">
        <f t="array" ref="Y14:Z14">IFERROR(Table3[[#This Row],[Column1]:[CAGR Help]]," ")</f>
        <v>United Arab Emirates</v>
      </c>
      <c r="Z14" s="41">
        <v>10483751</v>
      </c>
      <c r="AA14" s="41">
        <f>IFERROR(VLOOKUP(A14, world_pop_table!$A$4:$BP$269, MATCH(2007, world_pop_table!$A$3:$BP$3, 0), FALSE), "No Data")</f>
        <v>5624635</v>
      </c>
      <c r="AC14" s="62">
        <f>IF(OR(AA14="No Data",Table3[[#This Row],[CAGR Help]]="No Data"),"0",POWER(Table3[[#This Row],[CAGR Help]]/AA14,1/16)-1)</f>
        <v>3.9684087355847941E-2</v>
      </c>
      <c r="AD14" t="str">
        <f t="shared" si="1"/>
        <v>Top Quintile (Top 20%)</v>
      </c>
      <c r="AI14" s="107" t="s">
        <v>172</v>
      </c>
      <c r="AJ14" s="107">
        <v>-6.7528149999999997E-3</v>
      </c>
      <c r="AK14" s="108">
        <v>5</v>
      </c>
      <c r="AL14" s="107" t="s">
        <v>704</v>
      </c>
    </row>
    <row r="15" spans="1:38" ht="50" x14ac:dyDescent="0.35">
      <c r="A15" t="s">
        <v>53</v>
      </c>
      <c r="B15" s="26">
        <f t="shared" si="0"/>
        <v>3.85</v>
      </c>
      <c r="C15">
        <v>13</v>
      </c>
      <c r="D15" s="26">
        <v>3.7</v>
      </c>
      <c r="E15">
        <v>14</v>
      </c>
      <c r="F15" s="26">
        <v>3.8</v>
      </c>
      <c r="G15">
        <v>19</v>
      </c>
      <c r="H15" s="26">
        <v>3.7</v>
      </c>
      <c r="I15">
        <v>8</v>
      </c>
      <c r="J15" s="26">
        <v>3.8</v>
      </c>
      <c r="K15">
        <v>20</v>
      </c>
      <c r="L15" s="26">
        <v>4.0999999999999996</v>
      </c>
      <c r="M15">
        <v>10</v>
      </c>
      <c r="N15" s="26">
        <v>4</v>
      </c>
      <c r="O15">
        <v>16</v>
      </c>
      <c r="Q15" t="e" vm="25">
        <v>#VALUE!</v>
      </c>
      <c r="R15" cm="1" vm="26">
        <f t="array" aca="1" ref="R15" ca="1">_FV(Q15,"GDP")</f>
        <v>2715518274227.4502</v>
      </c>
      <c r="S15" s="40">
        <f>VLOOKUP(A15, world_pop_table!$A$4:$BP$269, MATCH(2023, world_pop_table!$A$3:$BP$3, 0), FALSE)</f>
        <v>68287487</v>
      </c>
      <c r="U15" s="52">
        <f>IFERROR(Z15 - VLOOKUP(Y15,'2007'!$A$4:$U$153,21,FALSE),"Population Data Unavailable")</f>
        <v>4270597</v>
      </c>
      <c r="W15" t="s">
        <v>53</v>
      </c>
      <c r="X15" s="40">
        <f>IFERROR(VLOOKUP(A15, world_pop_table!$A$4:$BP$269, MATCH(2023, world_pop_table!$A$3:$BP$3, 0), FALSE), "No Data")</f>
        <v>68287487</v>
      </c>
      <c r="Y15" t="str" cm="1">
        <f t="array" ref="Y15:Z15">IFERROR(Table3[[#This Row],[Column1]:[CAGR Help]]," ")</f>
        <v>France</v>
      </c>
      <c r="Z15" s="41">
        <v>68287487</v>
      </c>
      <c r="AA15" s="41">
        <f>IFERROR(VLOOKUP(A15, world_pop_table!$A$4:$BP$269, MATCH(2007, world_pop_table!$A$3:$BP$3, 0), FALSE), "No Data")</f>
        <v>64016890</v>
      </c>
      <c r="AC15" s="62">
        <f>IF(OR(AA15="No Data",Table3[[#This Row],[CAGR Help]]="No Data"),"0",POWER(Table3[[#This Row],[CAGR Help]]/AA15,1/16)-1)</f>
        <v>4.044380808254644E-3</v>
      </c>
      <c r="AD15" t="str">
        <f t="shared" si="1"/>
        <v>Fourth Quintile (20-40%)</v>
      </c>
      <c r="AI15" s="107" t="s">
        <v>65</v>
      </c>
      <c r="AJ15" s="107">
        <v>-6.8764000000000004E-3</v>
      </c>
      <c r="AK15" s="108">
        <v>5</v>
      </c>
      <c r="AL15" s="107" t="s">
        <v>704</v>
      </c>
    </row>
    <row r="16" spans="1:38" ht="50" x14ac:dyDescent="0.35">
      <c r="A16" t="s">
        <v>76</v>
      </c>
      <c r="B16" s="26">
        <f t="shared" si="0"/>
        <v>3.9166666666666665</v>
      </c>
      <c r="C16">
        <v>13</v>
      </c>
      <c r="D16" s="26">
        <v>3.9</v>
      </c>
      <c r="E16">
        <v>7</v>
      </c>
      <c r="F16" s="26">
        <v>4.2</v>
      </c>
      <c r="G16">
        <v>5</v>
      </c>
      <c r="H16" s="26">
        <v>3.3</v>
      </c>
      <c r="I16">
        <v>38</v>
      </c>
      <c r="J16" s="26">
        <v>4.0999999999999996</v>
      </c>
      <c r="K16">
        <v>9</v>
      </c>
      <c r="L16" s="26">
        <v>4</v>
      </c>
      <c r="M16">
        <v>17</v>
      </c>
      <c r="N16" s="26">
        <v>4</v>
      </c>
      <c r="O16">
        <v>16</v>
      </c>
      <c r="Q16" t="e" vm="27">
        <v>#VALUE!</v>
      </c>
      <c r="R16" cm="1" vm="28">
        <f t="array" aca="1" ref="R16" ca="1">_FV(Q16,"GDP")</f>
        <v>5081769542379.7695</v>
      </c>
      <c r="S16" s="40">
        <f>VLOOKUP(A16, world_pop_table!$A$4:$BP$269, MATCH(2023, world_pop_table!$A$3:$BP$3, 0), FALSE)</f>
        <v>124516650</v>
      </c>
      <c r="U16" s="52">
        <f>IFERROR(Z16 - VLOOKUP(Y16,'2007'!$A$4:$U$153,21,FALSE),"Population Data Unavailable")</f>
        <v>-3484350</v>
      </c>
      <c r="W16" t="s">
        <v>76</v>
      </c>
      <c r="X16" s="40">
        <f>IFERROR(VLOOKUP(A16, world_pop_table!$A$4:$BP$269, MATCH(2023, world_pop_table!$A$3:$BP$3, 0), FALSE), "No Data")</f>
        <v>124516650</v>
      </c>
      <c r="Y16" t="str" cm="1">
        <f t="array" ref="Y16:Z16">IFERROR(Table3[[#This Row],[Column1]:[CAGR Help]]," ")</f>
        <v>Japan</v>
      </c>
      <c r="Z16" s="41">
        <v>124516650</v>
      </c>
      <c r="AA16" s="41">
        <f>IFERROR(VLOOKUP(A16, world_pop_table!$A$4:$BP$269, MATCH(2007, world_pop_table!$A$3:$BP$3, 0), FALSE), "No Data")</f>
        <v>128001000</v>
      </c>
      <c r="AC16" s="62">
        <f>IF(OR(AA16="No Data",Table3[[#This Row],[CAGR Help]]="No Data"),"0",POWER(Table3[[#This Row],[CAGR Help]]/AA16,1/16)-1)</f>
        <v>-1.7234278451059293E-3</v>
      </c>
      <c r="AD16" t="e">
        <f t="shared" si="1"/>
        <v>#N/A</v>
      </c>
      <c r="AI16" s="107" t="s">
        <v>88</v>
      </c>
      <c r="AJ16" s="107">
        <v>-7.3490209999999999E-3</v>
      </c>
      <c r="AK16" s="108">
        <v>5</v>
      </c>
      <c r="AL16" s="107" t="s">
        <v>704</v>
      </c>
    </row>
    <row r="17" spans="1:38" ht="50" x14ac:dyDescent="0.35">
      <c r="A17" t="s">
        <v>49</v>
      </c>
      <c r="B17" s="26">
        <f t="shared" si="0"/>
        <v>3.8833333333333342</v>
      </c>
      <c r="C17">
        <v>13</v>
      </c>
      <c r="D17" s="26">
        <v>3.6</v>
      </c>
      <c r="E17">
        <v>20</v>
      </c>
      <c r="F17" s="26">
        <v>3.8</v>
      </c>
      <c r="G17">
        <v>19</v>
      </c>
      <c r="H17" s="26">
        <v>3.7</v>
      </c>
      <c r="I17">
        <v>8</v>
      </c>
      <c r="J17" s="26">
        <v>3.9</v>
      </c>
      <c r="K17">
        <v>14</v>
      </c>
      <c r="L17" s="26">
        <v>4.2</v>
      </c>
      <c r="M17">
        <v>4</v>
      </c>
      <c r="N17" s="26">
        <v>4.0999999999999996</v>
      </c>
      <c r="O17">
        <v>11</v>
      </c>
      <c r="Q17" t="e" vm="29">
        <v>#VALUE!</v>
      </c>
      <c r="R17" cm="1" vm="30">
        <f t="array" aca="1" ref="R17" ca="1">_FV(Q17,"GDP")</f>
        <v>1394116310768.6299</v>
      </c>
      <c r="S17" s="40">
        <f>VLOOKUP(A17, world_pop_table!$A$4:$BP$269, MATCH(2023, world_pop_table!$A$3:$BP$3, 0), FALSE)</f>
        <v>48347910</v>
      </c>
      <c r="U17" s="52">
        <f>IFERROR(Z17 - VLOOKUP(Y17,'2007'!$A$4:$U$153,21,FALSE),"Population Data Unavailable")</f>
        <v>3121107</v>
      </c>
      <c r="W17" t="s">
        <v>49</v>
      </c>
      <c r="X17" s="40">
        <f>IFERROR(VLOOKUP(A17, world_pop_table!$A$4:$BP$269, MATCH(2023, world_pop_table!$A$3:$BP$3, 0), FALSE), "No Data")</f>
        <v>48347910</v>
      </c>
      <c r="Y17" t="str" cm="1">
        <f t="array" ref="Y17:Z17">IFERROR(Table3[[#This Row],[Column1]:[CAGR Help]]," ")</f>
        <v>Spain</v>
      </c>
      <c r="Z17" s="41">
        <v>48347910</v>
      </c>
      <c r="AA17" s="41">
        <f>IFERROR(VLOOKUP(A17, world_pop_table!$A$4:$BP$269, MATCH(2007, world_pop_table!$A$3:$BP$3, 0), FALSE), "No Data")</f>
        <v>45226803</v>
      </c>
      <c r="AC17" s="62">
        <f>IF(OR(AA17="No Data",Table3[[#This Row],[CAGR Help]]="No Data"),"0",POWER(Table3[[#This Row],[CAGR Help]]/AA17,1/16)-1)</f>
        <v>4.1795285108467972E-3</v>
      </c>
      <c r="AD17" t="str">
        <f t="shared" si="1"/>
        <v>Fourth Quintile (20-40%)</v>
      </c>
      <c r="AI17" s="107" t="s">
        <v>92</v>
      </c>
      <c r="AJ17" s="107">
        <v>-9.7366080000000008E-3</v>
      </c>
      <c r="AK17" s="108">
        <v>5</v>
      </c>
      <c r="AL17" s="107" t="s">
        <v>704</v>
      </c>
    </row>
    <row r="18" spans="1:38" ht="50" x14ac:dyDescent="0.35">
      <c r="A18" t="s">
        <v>165</v>
      </c>
      <c r="B18" s="26">
        <f t="shared" si="0"/>
        <v>3.8833333333333333</v>
      </c>
      <c r="C18">
        <v>13</v>
      </c>
      <c r="D18" s="26">
        <v>3.5</v>
      </c>
      <c r="E18">
        <v>22</v>
      </c>
      <c r="F18" s="26">
        <v>3.8</v>
      </c>
      <c r="G18">
        <v>19</v>
      </c>
      <c r="H18" s="26">
        <v>3.7</v>
      </c>
      <c r="I18">
        <v>8</v>
      </c>
      <c r="J18" s="26">
        <v>3.9</v>
      </c>
      <c r="K18">
        <v>14</v>
      </c>
      <c r="L18" s="26">
        <v>4.2</v>
      </c>
      <c r="M18">
        <v>4</v>
      </c>
      <c r="N18" s="26">
        <v>4.2</v>
      </c>
      <c r="O18">
        <v>3</v>
      </c>
      <c r="Q18" t="e" vm="31">
        <v>#VALUE!</v>
      </c>
      <c r="R18" cm="1" vm="32">
        <f t="array" aca="1" ref="R18" ca="1">_FV(Q18,"GDP")</f>
        <v>473971000000</v>
      </c>
      <c r="S18" s="40" t="e">
        <f>VLOOKUP(A18, world_pop_table!$A$4:$BP$269, MATCH(2023, world_pop_table!$A$3:$BP$3, 0), FALSE)</f>
        <v>#N/A</v>
      </c>
      <c r="U18" s="52" t="str">
        <f>IFERROR(Z18 - VLOOKUP(Y18,'2007'!$A$4:$U$153,21,FALSE),"Population Data Unavailable")</f>
        <v>Population Data Unavailable</v>
      </c>
      <c r="W18" t="s">
        <v>165</v>
      </c>
      <c r="X18" s="40" t="str">
        <f>IFERROR(VLOOKUP(A18, world_pop_table!$A$4:$BP$269, MATCH(2023, world_pop_table!$A$3:$BP$3, 0), FALSE), "No Data")</f>
        <v>No Data</v>
      </c>
      <c r="Z18" s="41"/>
      <c r="AA18" s="41" t="str">
        <f>IFERROR(VLOOKUP(A18, world_pop_table!$A$4:$BP$269, MATCH(2007, world_pop_table!$A$3:$BP$3, 0), FALSE), "No Data")</f>
        <v>No Data</v>
      </c>
      <c r="AC18" s="62" t="str">
        <f>IF(OR(AA18="No Data",Table3[[#This Row],[CAGR Help]]="No Data"),"0",POWER(Table3[[#This Row],[CAGR Help]]/AA18,1/16)-1)</f>
        <v>0</v>
      </c>
      <c r="AD18">
        <f t="shared" si="1"/>
        <v>0</v>
      </c>
      <c r="AI18" s="107" t="s">
        <v>24</v>
      </c>
      <c r="AJ18" s="107">
        <v>-9.7878870000000003E-3</v>
      </c>
      <c r="AK18" s="108">
        <v>5</v>
      </c>
      <c r="AL18" s="107" t="s">
        <v>704</v>
      </c>
    </row>
    <row r="19" spans="1:38" ht="50" x14ac:dyDescent="0.35">
      <c r="A19" t="s">
        <v>81</v>
      </c>
      <c r="B19" s="26">
        <f t="shared" si="0"/>
        <v>3.8000000000000003</v>
      </c>
      <c r="C19">
        <v>17</v>
      </c>
      <c r="D19" s="26">
        <v>3.9</v>
      </c>
      <c r="E19">
        <v>7</v>
      </c>
      <c r="F19" s="26">
        <v>4.0999999999999996</v>
      </c>
      <c r="G19">
        <v>9</v>
      </c>
      <c r="H19" s="26">
        <v>3.4</v>
      </c>
      <c r="I19">
        <v>26</v>
      </c>
      <c r="J19" s="26">
        <v>3.8</v>
      </c>
      <c r="K19">
        <v>20</v>
      </c>
      <c r="L19" s="26">
        <v>3.8</v>
      </c>
      <c r="M19">
        <v>25</v>
      </c>
      <c r="N19" s="26">
        <v>3.8</v>
      </c>
      <c r="O19">
        <v>23</v>
      </c>
      <c r="Q19" t="e" vm="33">
        <v>#VALUE!</v>
      </c>
      <c r="R19" cm="1" vm="34">
        <f t="array" aca="1" ref="R19" ca="1">_FV(Q19,"GDP")</f>
        <v>2029000000000</v>
      </c>
      <c r="S19" s="40" t="e">
        <f>VLOOKUP(A19, world_pop_table!$A$4:$BP$269, MATCH(2023, world_pop_table!$A$3:$BP$3, 0), FALSE)</f>
        <v>#N/A</v>
      </c>
      <c r="U19" s="52" t="str">
        <f>IFERROR(Z19 - VLOOKUP(Y19,'2007'!$A$4:$U$153,21,FALSE),"Population Data Unavailable")</f>
        <v>Population Data Unavailable</v>
      </c>
      <c r="W19" t="s">
        <v>81</v>
      </c>
      <c r="X19" s="40" t="str">
        <f>IFERROR(VLOOKUP(A19, world_pop_table!$A$4:$BP$269, MATCH(2023, world_pop_table!$A$3:$BP$3, 0), FALSE), "No Data")</f>
        <v>No Data</v>
      </c>
      <c r="Z19" s="41"/>
      <c r="AA19" s="41" t="str">
        <f>IFERROR(VLOOKUP(A19, world_pop_table!$A$4:$BP$269, MATCH(2007, world_pop_table!$A$3:$BP$3, 0), FALSE), "No Data")</f>
        <v>No Data</v>
      </c>
      <c r="AC19" s="62" t="str">
        <f>IF(OR(AA19="No Data",Table3[[#This Row],[CAGR Help]]="No Data"),"0",POWER(Table3[[#This Row],[CAGR Help]]/AA19,1/16)-1)</f>
        <v>0</v>
      </c>
      <c r="AD19">
        <f t="shared" si="1"/>
        <v>0</v>
      </c>
      <c r="AI19" s="107" t="s">
        <v>90</v>
      </c>
      <c r="AJ19" s="107">
        <v>-9.8693050000000001E-3</v>
      </c>
      <c r="AK19" s="108">
        <v>5</v>
      </c>
      <c r="AL19" s="107" t="s">
        <v>704</v>
      </c>
    </row>
    <row r="20" spans="1:38" ht="50" x14ac:dyDescent="0.35">
      <c r="A20" t="s">
        <v>150</v>
      </c>
      <c r="B20" s="26">
        <f t="shared" si="0"/>
        <v>3.8166666666666664</v>
      </c>
      <c r="C20">
        <v>17</v>
      </c>
      <c r="D20" s="26">
        <v>3.7</v>
      </c>
      <c r="E20">
        <v>14</v>
      </c>
      <c r="F20" s="26">
        <v>3.9</v>
      </c>
      <c r="G20">
        <v>16</v>
      </c>
      <c r="H20" s="26">
        <v>3.4</v>
      </c>
      <c r="I20">
        <v>26</v>
      </c>
      <c r="J20" s="26">
        <v>3.9</v>
      </c>
      <c r="K20">
        <v>14</v>
      </c>
      <c r="L20" s="26">
        <v>3.8</v>
      </c>
      <c r="M20">
        <v>25</v>
      </c>
      <c r="N20" s="26">
        <v>4.2</v>
      </c>
      <c r="O20">
        <v>3</v>
      </c>
      <c r="Q20" t="e" vm="35">
        <v>#VALUE!</v>
      </c>
      <c r="R20" cm="1" vm="36">
        <f t="array" aca="1" ref="R20" ca="1">_FV(Q20,"GDP")</f>
        <v>21427700000000</v>
      </c>
      <c r="S20" s="40">
        <f>VLOOKUP(A20, world_pop_table!$A$4:$BP$269, MATCH(2023, world_pop_table!$A$3:$BP$3, 0), FALSE)</f>
        <v>334914895</v>
      </c>
      <c r="U20" s="52">
        <f>IFERROR(Z20 - VLOOKUP(Y20,'2007'!$A$4:$U$153,21,FALSE),"Population Data Unavailable")</f>
        <v>33683688</v>
      </c>
      <c r="W20" t="s">
        <v>150</v>
      </c>
      <c r="X20" s="40">
        <f>IFERROR(VLOOKUP(A20, world_pop_table!$A$4:$BP$269, MATCH(2023, world_pop_table!$A$3:$BP$3, 0), FALSE), "No Data")</f>
        <v>334914895</v>
      </c>
      <c r="Y20" t="str" cm="1">
        <f t="array" ref="Y20:Z20">IFERROR(Table3[[#This Row],[Column1]:[CAGR Help]]," ")</f>
        <v>United States</v>
      </c>
      <c r="Z20" s="41">
        <v>334914895</v>
      </c>
      <c r="AA20" s="41">
        <f>IFERROR(VLOOKUP(A20, world_pop_table!$A$4:$BP$269, MATCH(2007, world_pop_table!$A$3:$BP$3, 0), FALSE), "No Data")</f>
        <v>301231207</v>
      </c>
      <c r="AC20" s="62">
        <f>IF(OR(AA20="No Data",Table3[[#This Row],[CAGR Help]]="No Data"),"0",POWER(Table3[[#This Row],[CAGR Help]]/AA20,1/16)-1)</f>
        <v>6.6468903795344758E-3</v>
      </c>
      <c r="AD20" t="str">
        <f t="shared" si="1"/>
        <v>Third Quintile (40-60%)</v>
      </c>
      <c r="AI20" s="107" t="s">
        <v>148</v>
      </c>
      <c r="AJ20" s="107">
        <v>-1.3714595E-2</v>
      </c>
      <c r="AK20" s="108">
        <v>5</v>
      </c>
      <c r="AL20" s="107" t="s">
        <v>704</v>
      </c>
    </row>
    <row r="21" spans="1:38" ht="50" x14ac:dyDescent="0.35">
      <c r="A21" t="s">
        <v>16</v>
      </c>
      <c r="B21" s="26">
        <f t="shared" si="0"/>
        <v>3.75</v>
      </c>
      <c r="C21">
        <v>19</v>
      </c>
      <c r="D21" s="26">
        <v>3.7</v>
      </c>
      <c r="E21">
        <v>14</v>
      </c>
      <c r="F21" s="26">
        <v>4.0999999999999996</v>
      </c>
      <c r="G21">
        <v>9</v>
      </c>
      <c r="H21" s="26">
        <v>3.1</v>
      </c>
      <c r="I21">
        <v>47</v>
      </c>
      <c r="J21" s="26">
        <v>3.9</v>
      </c>
      <c r="K21">
        <v>14</v>
      </c>
      <c r="L21" s="26">
        <v>3.6</v>
      </c>
      <c r="M21">
        <v>35</v>
      </c>
      <c r="N21" s="26">
        <v>4.0999999999999996</v>
      </c>
      <c r="O21">
        <v>11</v>
      </c>
      <c r="Q21" t="e" vm="37">
        <v>#VALUE!</v>
      </c>
      <c r="R21" cm="1" vm="38">
        <f t="array" aca="1" ref="R21" ca="1">_FV(Q21,"GDP")</f>
        <v>1392680589329.1399</v>
      </c>
      <c r="S21" s="40">
        <f>VLOOKUP(A21, world_pop_table!$A$4:$BP$269, MATCH(2023, world_pop_table!$A$3:$BP$3, 0), FALSE)</f>
        <v>26658948</v>
      </c>
      <c r="U21" s="52">
        <f>IFERROR(Z21 - VLOOKUP(Y21,'2007'!$A$4:$U$153,21,FALSE),"Population Data Unavailable")</f>
        <v>5831326</v>
      </c>
      <c r="W21" t="s">
        <v>16</v>
      </c>
      <c r="X21" s="40">
        <f>IFERROR(VLOOKUP(A21, world_pop_table!$A$4:$BP$269, MATCH(2023, world_pop_table!$A$3:$BP$3, 0), FALSE), "No Data")</f>
        <v>26658948</v>
      </c>
      <c r="Y21" t="str" cm="1">
        <f t="array" ref="Y21:Z21">IFERROR(Table3[[#This Row],[Column1]:[CAGR Help]]," ")</f>
        <v>Australia</v>
      </c>
      <c r="Z21" s="41">
        <v>26658948</v>
      </c>
      <c r="AA21" s="41">
        <f>IFERROR(VLOOKUP(A21, world_pop_table!$A$4:$BP$269, MATCH(2007, world_pop_table!$A$3:$BP$3, 0), FALSE), "No Data")</f>
        <v>20827622</v>
      </c>
      <c r="AC21" s="62">
        <f>IF(OR(AA21="No Data",Table3[[#This Row],[CAGR Help]]="No Data"),"0",POWER(Table3[[#This Row],[CAGR Help]]/AA21,1/16)-1)</f>
        <v>1.5547420831974801E-2</v>
      </c>
      <c r="AD21" t="str">
        <f t="shared" si="1"/>
        <v>Second Quintile (60-80%)</v>
      </c>
      <c r="AI21" s="107" t="s">
        <v>26</v>
      </c>
      <c r="AJ21" s="107">
        <v>-1.4344223E-2</v>
      </c>
      <c r="AK21" s="108">
        <v>5</v>
      </c>
      <c r="AL21" s="107" t="s">
        <v>704</v>
      </c>
    </row>
    <row r="22" spans="1:38" ht="50" x14ac:dyDescent="0.35">
      <c r="A22" t="s">
        <v>34</v>
      </c>
      <c r="B22" s="26">
        <f t="shared" si="0"/>
        <v>3.6999999999999997</v>
      </c>
      <c r="C22">
        <v>19</v>
      </c>
      <c r="D22" s="26">
        <v>3.3</v>
      </c>
      <c r="E22">
        <v>31</v>
      </c>
      <c r="F22" s="26">
        <v>4</v>
      </c>
      <c r="G22">
        <v>14</v>
      </c>
      <c r="H22" s="26">
        <v>3.6</v>
      </c>
      <c r="I22">
        <v>14</v>
      </c>
      <c r="J22" s="26">
        <v>3.8</v>
      </c>
      <c r="K22">
        <v>20</v>
      </c>
      <c r="L22" s="26">
        <v>3.7</v>
      </c>
      <c r="M22">
        <v>30</v>
      </c>
      <c r="N22" s="26">
        <v>3.8</v>
      </c>
      <c r="O22">
        <v>23</v>
      </c>
      <c r="Q22" t="e" vm="39">
        <v>#VALUE!</v>
      </c>
      <c r="R22" cm="1" vm="40">
        <f t="array" aca="1" ref="R22" ca="1">_FV(Q22,"GDP")</f>
        <v>19910000000000</v>
      </c>
      <c r="S22" s="40">
        <f>VLOOKUP(A22, world_pop_table!$A$4:$BP$269, MATCH(2023, world_pop_table!$A$3:$BP$3, 0), FALSE)</f>
        <v>1410710000</v>
      </c>
      <c r="U22" s="52">
        <f>IFERROR(Z22 - VLOOKUP(Y22,'2007'!$A$4:$U$153,21,FALSE),"Population Data Unavailable")</f>
        <v>92825000</v>
      </c>
      <c r="W22" t="s">
        <v>34</v>
      </c>
      <c r="X22" s="40">
        <f>IFERROR(VLOOKUP(A22, world_pop_table!$A$4:$BP$269, MATCH(2023, world_pop_table!$A$3:$BP$3, 0), FALSE), "No Data")</f>
        <v>1410710000</v>
      </c>
      <c r="Y22" t="str" cm="1">
        <f t="array" ref="Y22:Z22">IFERROR(Table3[[#This Row],[Column1]:[CAGR Help]]," ")</f>
        <v>China</v>
      </c>
      <c r="Z22" s="41">
        <v>1410710000</v>
      </c>
      <c r="AA22" s="41">
        <f>IFERROR(VLOOKUP(A22, world_pop_table!$A$4:$BP$269, MATCH(2007, world_pop_table!$A$3:$BP$3, 0), FALSE), "No Data")</f>
        <v>1317885000</v>
      </c>
      <c r="AC22" s="62">
        <f>IF(OR(AA22="No Data",Table3[[#This Row],[CAGR Help]]="No Data"),"0",POWER(Table3[[#This Row],[CAGR Help]]/AA22,1/16)-1)</f>
        <v>4.2631204096796882E-3</v>
      </c>
      <c r="AD22" t="str">
        <f t="shared" si="1"/>
        <v>Fourth Quintile (20-40%)</v>
      </c>
      <c r="AI22" s="107" t="s">
        <v>607</v>
      </c>
      <c r="AJ22" s="107">
        <v>0</v>
      </c>
      <c r="AK22" s="108">
        <v>4</v>
      </c>
      <c r="AL22" s="107" t="s">
        <v>705</v>
      </c>
    </row>
    <row r="23" spans="1:38" ht="50" x14ac:dyDescent="0.35">
      <c r="A23" t="s">
        <v>60</v>
      </c>
      <c r="B23" s="26">
        <f t="shared" si="0"/>
        <v>3.7166666666666663</v>
      </c>
      <c r="C23">
        <v>19</v>
      </c>
      <c r="D23" s="26">
        <v>3.2</v>
      </c>
      <c r="E23">
        <v>37</v>
      </c>
      <c r="F23" s="26">
        <v>3.7</v>
      </c>
      <c r="G23">
        <v>25</v>
      </c>
      <c r="H23" s="26">
        <v>3.8</v>
      </c>
      <c r="I23">
        <v>4</v>
      </c>
      <c r="J23" s="26">
        <v>3.8</v>
      </c>
      <c r="K23">
        <v>20</v>
      </c>
      <c r="L23" s="26">
        <v>3.9</v>
      </c>
      <c r="M23">
        <v>21</v>
      </c>
      <c r="N23" s="26">
        <v>3.9</v>
      </c>
      <c r="O23">
        <v>20</v>
      </c>
      <c r="Q23" t="e" vm="41">
        <v>#VALUE!</v>
      </c>
      <c r="R23" cm="1" vm="42">
        <f t="array" aca="1" ref="R23" ca="1">_FV(Q23,"GDP")</f>
        <v>209852761468.681</v>
      </c>
      <c r="S23" s="40">
        <f>VLOOKUP(A23, world_pop_table!$A$4:$BP$269, MATCH(2023, world_pop_table!$A$3:$BP$3, 0), FALSE)</f>
        <v>10405588</v>
      </c>
      <c r="U23" s="52">
        <f>IFERROR(Z23 - VLOOKUP(Y23,'2007'!$A$4:$U$153,21,FALSE),"Population Data Unavailable")</f>
        <v>-642885</v>
      </c>
      <c r="W23" t="s">
        <v>60</v>
      </c>
      <c r="X23" s="40">
        <f>IFERROR(VLOOKUP(A23, world_pop_table!$A$4:$BP$269, MATCH(2023, world_pop_table!$A$3:$BP$3, 0), FALSE), "No Data")</f>
        <v>10405588</v>
      </c>
      <c r="Y23" t="str" cm="1">
        <f t="array" ref="Y23:Z23">IFERROR(Table3[[#This Row],[Column1]:[CAGR Help]]," ")</f>
        <v>Greece</v>
      </c>
      <c r="Z23" s="41">
        <v>10405588</v>
      </c>
      <c r="AA23" s="41">
        <f>IFERROR(VLOOKUP(A23, world_pop_table!$A$4:$BP$269, MATCH(2007, world_pop_table!$A$3:$BP$3, 0), FALSE), "No Data")</f>
        <v>11048473</v>
      </c>
      <c r="AC23" s="62">
        <f>IF(OR(AA23="No Data",Table3[[#This Row],[CAGR Help]]="No Data"),"0",POWER(Table3[[#This Row],[CAGR Help]]/AA23,1/16)-1)</f>
        <v>-3.7398180727512553E-3</v>
      </c>
      <c r="AD23" t="e">
        <f t="shared" si="1"/>
        <v>#N/A</v>
      </c>
      <c r="AI23" s="107" t="s">
        <v>165</v>
      </c>
      <c r="AJ23" s="107">
        <v>0</v>
      </c>
      <c r="AK23" s="108">
        <v>4</v>
      </c>
      <c r="AL23" s="107" t="s">
        <v>705</v>
      </c>
    </row>
    <row r="24" spans="1:38" ht="50" x14ac:dyDescent="0.35">
      <c r="A24" t="s">
        <v>73</v>
      </c>
      <c r="B24" s="26">
        <f t="shared" si="0"/>
        <v>3.6999999999999993</v>
      </c>
      <c r="C24">
        <v>19</v>
      </c>
      <c r="D24" s="26">
        <v>3.4</v>
      </c>
      <c r="E24">
        <v>24</v>
      </c>
      <c r="F24" s="26">
        <v>3.8</v>
      </c>
      <c r="G24">
        <v>19</v>
      </c>
      <c r="H24" s="26">
        <v>3.4</v>
      </c>
      <c r="I24">
        <v>26</v>
      </c>
      <c r="J24" s="26">
        <v>3.8</v>
      </c>
      <c r="K24">
        <v>20</v>
      </c>
      <c r="L24" s="26">
        <v>3.9</v>
      </c>
      <c r="M24">
        <v>21</v>
      </c>
      <c r="N24" s="26">
        <v>3.9</v>
      </c>
      <c r="O24">
        <v>20</v>
      </c>
      <c r="Q24" t="e" vm="43">
        <v>#VALUE!</v>
      </c>
      <c r="R24" cm="1" vm="44">
        <f t="array" aca="1" ref="R24" ca="1">_FV(Q24,"GDP")</f>
        <v>2001244392041.5701</v>
      </c>
      <c r="S24" s="40">
        <f>VLOOKUP(A24, world_pop_table!$A$4:$BP$269, MATCH(2023, world_pop_table!$A$3:$BP$3, 0), FALSE)</f>
        <v>58993475</v>
      </c>
      <c r="U24" s="52">
        <f>IFERROR(Z24 - VLOOKUP(Y24,'2007'!$A$4:$U$153,21,FALSE),"Population Data Unavailable")</f>
        <v>555165</v>
      </c>
      <c r="W24" t="s">
        <v>73</v>
      </c>
      <c r="X24" s="40">
        <f>IFERROR(VLOOKUP(A24, world_pop_table!$A$4:$BP$269, MATCH(2023, world_pop_table!$A$3:$BP$3, 0), FALSE), "No Data")</f>
        <v>58993475</v>
      </c>
      <c r="Y24" t="str" cm="1">
        <f t="array" ref="Y24:Z24">IFERROR(Table3[[#This Row],[Column1]:[CAGR Help]]," ")</f>
        <v>Italy</v>
      </c>
      <c r="Z24" s="41">
        <v>58993475</v>
      </c>
      <c r="AA24" s="41">
        <f>IFERROR(VLOOKUP(A24, world_pop_table!$A$4:$BP$269, MATCH(2007, world_pop_table!$A$3:$BP$3, 0), FALSE), "No Data")</f>
        <v>58438310</v>
      </c>
      <c r="AC24" s="62">
        <f>IF(OR(AA24="No Data",Table3[[#This Row],[CAGR Help]]="No Data"),"0",POWER(Table3[[#This Row],[CAGR Help]]/AA24,1/16)-1)</f>
        <v>5.9112318536991282E-4</v>
      </c>
      <c r="AD24" t="str">
        <f t="shared" si="1"/>
        <v>Fourth Quintile (20-40%)</v>
      </c>
      <c r="AI24" s="107" t="s">
        <v>81</v>
      </c>
      <c r="AJ24" s="107">
        <v>0</v>
      </c>
      <c r="AK24" s="108">
        <v>4</v>
      </c>
      <c r="AL24" s="107" t="s">
        <v>705</v>
      </c>
    </row>
    <row r="25" spans="1:38" ht="50" x14ac:dyDescent="0.35">
      <c r="A25" t="s">
        <v>109</v>
      </c>
      <c r="B25" s="26">
        <f t="shared" si="0"/>
        <v>3.6999999999999997</v>
      </c>
      <c r="C25">
        <v>19</v>
      </c>
      <c r="D25" s="26">
        <v>3.8</v>
      </c>
      <c r="E25">
        <v>12</v>
      </c>
      <c r="F25" s="26">
        <v>3.9</v>
      </c>
      <c r="G25">
        <v>16</v>
      </c>
      <c r="H25" s="26">
        <v>3</v>
      </c>
      <c r="I25">
        <v>57</v>
      </c>
      <c r="J25" s="26">
        <v>3.8</v>
      </c>
      <c r="K25">
        <v>20</v>
      </c>
      <c r="L25" s="26">
        <v>4</v>
      </c>
      <c r="M25">
        <v>17</v>
      </c>
      <c r="N25" s="26">
        <v>3.7</v>
      </c>
      <c r="O25">
        <v>29</v>
      </c>
      <c r="Q25" t="e" vm="45">
        <v>#VALUE!</v>
      </c>
      <c r="R25" cm="1" vm="46">
        <f t="array" aca="1" ref="R25" ca="1">_FV(Q25,"GDP")</f>
        <v>403336363636.36401</v>
      </c>
      <c r="S25" s="40">
        <f>VLOOKUP(A25, world_pop_table!$A$4:$BP$269, MATCH(2023, world_pop_table!$A$3:$BP$3, 0), FALSE)</f>
        <v>5519594</v>
      </c>
      <c r="U25" s="52">
        <f>IFERROR(Z25 - VLOOKUP(Y25,'2007'!$A$4:$U$153,21,FALSE),"Population Data Unavailable")</f>
        <v>810441</v>
      </c>
      <c r="W25" t="s">
        <v>109</v>
      </c>
      <c r="X25" s="40">
        <f>IFERROR(VLOOKUP(A25, world_pop_table!$A$4:$BP$269, MATCH(2023, world_pop_table!$A$3:$BP$3, 0), FALSE), "No Data")</f>
        <v>5519594</v>
      </c>
      <c r="Y25" t="str" cm="1">
        <f t="array" ref="Y25:Z25">IFERROR(Table3[[#This Row],[Column1]:[CAGR Help]]," ")</f>
        <v>Norway</v>
      </c>
      <c r="Z25" s="41">
        <v>5519594</v>
      </c>
      <c r="AA25" s="41">
        <f>IFERROR(VLOOKUP(A25, world_pop_table!$A$4:$BP$269, MATCH(2007, world_pop_table!$A$3:$BP$3, 0), FALSE), "No Data")</f>
        <v>4709153</v>
      </c>
      <c r="AC25" s="62">
        <f>IF(OR(AA25="No Data",Table3[[#This Row],[CAGR Help]]="No Data"),"0",POWER(Table3[[#This Row],[CAGR Help]]/AA25,1/16)-1)</f>
        <v>9.9741791435237204E-3</v>
      </c>
      <c r="AD25" t="str">
        <f t="shared" si="1"/>
        <v>Third Quintile (40-60%)</v>
      </c>
      <c r="AI25" s="107" t="s">
        <v>608</v>
      </c>
      <c r="AJ25" s="107">
        <v>0</v>
      </c>
      <c r="AK25" s="108">
        <v>4</v>
      </c>
      <c r="AL25" s="107" t="s">
        <v>705</v>
      </c>
    </row>
    <row r="26" spans="1:38" ht="50" x14ac:dyDescent="0.35">
      <c r="A26" t="s">
        <v>156</v>
      </c>
      <c r="B26" s="26">
        <f t="shared" si="0"/>
        <v>3.6500000000000004</v>
      </c>
      <c r="C26">
        <v>19</v>
      </c>
      <c r="D26" s="26">
        <v>3.3</v>
      </c>
      <c r="E26">
        <v>31</v>
      </c>
      <c r="F26" s="26">
        <v>3.6</v>
      </c>
      <c r="G26">
        <v>30</v>
      </c>
      <c r="H26" s="26">
        <v>3.6</v>
      </c>
      <c r="I26">
        <v>14</v>
      </c>
      <c r="J26" s="26">
        <v>3.8</v>
      </c>
      <c r="K26">
        <v>20</v>
      </c>
      <c r="L26" s="26">
        <v>3.8</v>
      </c>
      <c r="M26">
        <v>25</v>
      </c>
      <c r="N26" s="26">
        <v>3.8</v>
      </c>
      <c r="O26">
        <v>23</v>
      </c>
      <c r="Q26" t="e" vm="47">
        <v>#VALUE!</v>
      </c>
      <c r="R26" cm="1" vm="48">
        <f t="array" aca="1" ref="R26" ca="1">_FV(Q26,"GDP")</f>
        <v>351431649241.43903</v>
      </c>
      <c r="S26" s="40">
        <f>VLOOKUP(A26, world_pop_table!$A$4:$BP$269, MATCH(2023, world_pop_table!$A$3:$BP$3, 0), FALSE)</f>
        <v>63212384</v>
      </c>
      <c r="U26" s="52">
        <f>IFERROR(Z26 - VLOOKUP(Y26,'2007'!$A$4:$U$153,21,FALSE),"Population Data Unavailable")</f>
        <v>12683800</v>
      </c>
      <c r="W26" t="s">
        <v>156</v>
      </c>
      <c r="X26" s="40">
        <f>IFERROR(VLOOKUP(A26, world_pop_table!$A$4:$BP$269, MATCH(2023, world_pop_table!$A$3:$BP$3, 0), FALSE), "No Data")</f>
        <v>63212384</v>
      </c>
      <c r="Y26" t="str" cm="1">
        <f t="array" ref="Y26:Z26">IFERROR(Table3[[#This Row],[Column1]:[CAGR Help]]," ")</f>
        <v>South Africa</v>
      </c>
      <c r="Z26" s="41">
        <v>63212384</v>
      </c>
      <c r="AA26" s="41">
        <f>IFERROR(VLOOKUP(A26, world_pop_table!$A$4:$BP$269, MATCH(2007, world_pop_table!$A$3:$BP$3, 0), FALSE), "No Data")</f>
        <v>50528584</v>
      </c>
      <c r="AC26" s="62">
        <f>IF(OR(AA26="No Data",Table3[[#This Row],[CAGR Help]]="No Data"),"0",POWER(Table3[[#This Row],[CAGR Help]]/AA26,1/16)-1)</f>
        <v>1.4095989318285929E-2</v>
      </c>
      <c r="AD26" t="str">
        <f t="shared" si="1"/>
        <v>Second Quintile (60-80%)</v>
      </c>
      <c r="AI26" s="107" t="s">
        <v>232</v>
      </c>
      <c r="AJ26" s="107">
        <v>0</v>
      </c>
      <c r="AK26" s="108">
        <v>4</v>
      </c>
      <c r="AL26" s="107" t="s">
        <v>705</v>
      </c>
    </row>
    <row r="27" spans="1:38" ht="50" x14ac:dyDescent="0.35">
      <c r="A27" t="s">
        <v>55</v>
      </c>
      <c r="B27" s="26">
        <f t="shared" si="0"/>
        <v>3.6833333333333331</v>
      </c>
      <c r="C27">
        <v>19</v>
      </c>
      <c r="D27" s="26">
        <v>3.5</v>
      </c>
      <c r="E27">
        <v>22</v>
      </c>
      <c r="F27" s="26">
        <v>3.7</v>
      </c>
      <c r="G27">
        <v>25</v>
      </c>
      <c r="H27" s="26">
        <v>3.5</v>
      </c>
      <c r="I27">
        <v>22</v>
      </c>
      <c r="J27" s="26">
        <v>3.7</v>
      </c>
      <c r="K27">
        <v>28</v>
      </c>
      <c r="L27" s="26">
        <v>3.7</v>
      </c>
      <c r="M27">
        <v>30</v>
      </c>
      <c r="N27" s="26">
        <v>4</v>
      </c>
      <c r="O27">
        <v>16</v>
      </c>
      <c r="Q27" t="e" vm="49">
        <v>#VALUE!</v>
      </c>
      <c r="R27" cm="1" vm="50">
        <f t="array" aca="1" ref="R27" ca="1">_FV(Q27,"GDP")</f>
        <v>2827113184695.5801</v>
      </c>
      <c r="S27" s="40">
        <f>VLOOKUP(A27, world_pop_table!$A$4:$BP$269, MATCH(2023, world_pop_table!$A$3:$BP$3, 0), FALSE)</f>
        <v>68350000</v>
      </c>
      <c r="U27" s="52">
        <f>IFERROR(Z27 - VLOOKUP(Y27,'2007'!$A$4:$U$153,21,FALSE),"Population Data Unavailable")</f>
        <v>7027537</v>
      </c>
      <c r="W27" t="s">
        <v>55</v>
      </c>
      <c r="X27" s="40">
        <f>IFERROR(VLOOKUP(A27, world_pop_table!$A$4:$BP$269, MATCH(2023, world_pop_table!$A$3:$BP$3, 0), FALSE), "No Data")</f>
        <v>68350000</v>
      </c>
      <c r="Y27" t="str" cm="1">
        <f t="array" ref="Y27:Z27">IFERROR(Table3[[#This Row],[Column1]:[CAGR Help]]," ")</f>
        <v>United Kingdom</v>
      </c>
      <c r="Z27" s="41">
        <v>68350000</v>
      </c>
      <c r="AA27" s="41">
        <f>IFERROR(VLOOKUP(A27, world_pop_table!$A$4:$BP$269, MATCH(2007, world_pop_table!$A$3:$BP$3, 0), FALSE), "No Data")</f>
        <v>61322463</v>
      </c>
      <c r="AC27" s="62">
        <f>IF(OR(AA27="No Data",Table3[[#This Row],[CAGR Help]]="No Data"),"0",POWER(Table3[[#This Row],[CAGR Help]]/AA27,1/16)-1)</f>
        <v>6.8040017339057179E-3</v>
      </c>
      <c r="AD27" t="str">
        <f t="shared" si="1"/>
        <v>Third Quintile (40-60%)</v>
      </c>
      <c r="AI27" s="107" t="s">
        <v>40</v>
      </c>
      <c r="AJ27" s="107">
        <v>0</v>
      </c>
      <c r="AK27" s="108">
        <v>4</v>
      </c>
      <c r="AL27" s="107" t="s">
        <v>705</v>
      </c>
    </row>
    <row r="28" spans="1:38" ht="50" x14ac:dyDescent="0.35">
      <c r="A28" t="s">
        <v>50</v>
      </c>
      <c r="B28" s="26">
        <f t="shared" si="0"/>
        <v>3.6166666666666667</v>
      </c>
      <c r="C28">
        <v>26</v>
      </c>
      <c r="D28" s="26">
        <v>3.2</v>
      </c>
      <c r="E28">
        <v>37</v>
      </c>
      <c r="F28" s="26">
        <v>3.5</v>
      </c>
      <c r="G28">
        <v>39</v>
      </c>
      <c r="H28" s="26">
        <v>3.4</v>
      </c>
      <c r="I28">
        <v>26</v>
      </c>
      <c r="J28" s="26">
        <v>3.7</v>
      </c>
      <c r="K28">
        <v>28</v>
      </c>
      <c r="L28" s="26">
        <v>4.0999999999999996</v>
      </c>
      <c r="M28">
        <v>10</v>
      </c>
      <c r="N28" s="26">
        <v>3.8</v>
      </c>
      <c r="O28">
        <v>23</v>
      </c>
      <c r="Q28" t="e" vm="51">
        <v>#VALUE!</v>
      </c>
      <c r="R28" cm="1" vm="52">
        <f t="array" aca="1" ref="R28" ca="1">_FV(Q28,"GDP")</f>
        <v>31386949981.236</v>
      </c>
      <c r="S28" s="40">
        <f>VLOOKUP(A28, world_pop_table!$A$4:$BP$269, MATCH(2023, world_pop_table!$A$3:$BP$3, 0), FALSE)</f>
        <v>1370286</v>
      </c>
      <c r="U28" s="52">
        <f>IFERROR(Z28 - VLOOKUP(Y28,'2007'!$A$4:$U$153,21,FALSE),"Population Data Unavailable")</f>
        <v>29606</v>
      </c>
      <c r="W28" t="s">
        <v>50</v>
      </c>
      <c r="X28" s="40">
        <f>IFERROR(VLOOKUP(A28, world_pop_table!$A$4:$BP$269, MATCH(2023, world_pop_table!$A$3:$BP$3, 0), FALSE), "No Data")</f>
        <v>1370286</v>
      </c>
      <c r="Y28" t="str" cm="1">
        <f t="array" ref="Y28:Z28">IFERROR(Table3[[#This Row],[Column1]:[CAGR Help]]," ")</f>
        <v>Estonia</v>
      </c>
      <c r="Z28" s="41">
        <v>1370286</v>
      </c>
      <c r="AA28" s="41">
        <f>IFERROR(VLOOKUP(A28, world_pop_table!$A$4:$BP$269, MATCH(2007, world_pop_table!$A$3:$BP$3, 0), FALSE), "No Data")</f>
        <v>1340680</v>
      </c>
      <c r="AC28" s="62">
        <f>IF(OR(AA28="No Data",Table3[[#This Row],[CAGR Help]]="No Data"),"0",POWER(Table3[[#This Row],[CAGR Help]]/AA28,1/16)-1)</f>
        <v>1.3660903301659921E-3</v>
      </c>
      <c r="AD28" t="str">
        <f t="shared" si="1"/>
        <v>Fourth Quintile (20-40%)</v>
      </c>
      <c r="AI28" s="107" t="s">
        <v>153</v>
      </c>
      <c r="AJ28" s="107">
        <v>0</v>
      </c>
      <c r="AK28" s="108">
        <v>5</v>
      </c>
      <c r="AL28" s="107" t="s">
        <v>704</v>
      </c>
    </row>
    <row r="29" spans="1:38" ht="50" x14ac:dyDescent="0.35">
      <c r="A29" t="s">
        <v>167</v>
      </c>
      <c r="B29" s="26">
        <f t="shared" si="0"/>
        <v>3.5666666666666669</v>
      </c>
      <c r="C29">
        <v>26</v>
      </c>
      <c r="D29" s="26">
        <v>3.7</v>
      </c>
      <c r="E29">
        <v>14</v>
      </c>
      <c r="F29" s="26">
        <v>3.6</v>
      </c>
      <c r="G29">
        <v>30</v>
      </c>
      <c r="H29" s="26">
        <v>3.3</v>
      </c>
      <c r="I29">
        <v>38</v>
      </c>
      <c r="J29" s="26">
        <v>3.5</v>
      </c>
      <c r="K29">
        <v>38</v>
      </c>
      <c r="L29" s="26">
        <v>3.6</v>
      </c>
      <c r="M29">
        <v>35</v>
      </c>
      <c r="N29" s="26">
        <v>3.7</v>
      </c>
      <c r="O29">
        <v>29</v>
      </c>
      <c r="Q29" t="e" vm="53">
        <v>#VALUE!</v>
      </c>
      <c r="R29" cm="1" vm="54">
        <f t="array" aca="1" ref="R29" ca="1">_FV(Q29,"GDP")</f>
        <v>24188035738.784599</v>
      </c>
      <c r="S29" s="40">
        <f>VLOOKUP(A29, world_pop_table!$A$4:$BP$269, MATCH(2023, world_pop_table!$A$3:$BP$3, 0), FALSE)</f>
        <v>393349</v>
      </c>
      <c r="U29" s="52" t="str">
        <f>IFERROR(Z29 - VLOOKUP(Y29,'2007'!$A$4:$U$153,21,FALSE),"Population Data Unavailable")</f>
        <v>Population Data Unavailable</v>
      </c>
      <c r="W29" t="s">
        <v>167</v>
      </c>
      <c r="X29" s="40">
        <f>IFERROR(VLOOKUP(A29, world_pop_table!$A$4:$BP$269, MATCH(2023, world_pop_table!$A$3:$BP$3, 0), FALSE), "No Data")</f>
        <v>393349</v>
      </c>
      <c r="Y29" t="str" cm="1">
        <f t="array" ref="Y29:Z29">IFERROR(Table3[[#This Row],[Column1]:[CAGR Help]]," ")</f>
        <v>Iceland</v>
      </c>
      <c r="Z29" s="41">
        <v>393349</v>
      </c>
      <c r="AA29" s="41">
        <f>IFERROR(VLOOKUP(A29, world_pop_table!$A$4:$BP$269, MATCH(2007, world_pop_table!$A$3:$BP$3, 0), FALSE), "No Data")</f>
        <v>311566</v>
      </c>
      <c r="AC29" s="62">
        <f>IF(OR(AA29="No Data",Table3[[#This Row],[CAGR Help]]="No Data"),"0",POWER(Table3[[#This Row],[CAGR Help]]/AA29,1/16)-1)</f>
        <v>1.4674507749971255E-2</v>
      </c>
      <c r="AD29" t="str">
        <f t="shared" si="1"/>
        <v>Second Quintile (60-80%)</v>
      </c>
      <c r="AI29" s="107" t="s">
        <v>47</v>
      </c>
      <c r="AJ29" s="107">
        <v>0</v>
      </c>
      <c r="AK29" s="108">
        <v>5</v>
      </c>
      <c r="AL29" s="107" t="s">
        <v>704</v>
      </c>
    </row>
    <row r="30" spans="1:38" ht="50" x14ac:dyDescent="0.35">
      <c r="A30" t="s">
        <v>608</v>
      </c>
      <c r="B30" s="26">
        <f t="shared" si="0"/>
        <v>3.5833333333333335</v>
      </c>
      <c r="C30">
        <v>26</v>
      </c>
      <c r="D30" s="26">
        <v>3.4</v>
      </c>
      <c r="E30">
        <v>24</v>
      </c>
      <c r="F30" s="26">
        <v>3.5</v>
      </c>
      <c r="G30">
        <v>39</v>
      </c>
      <c r="H30" s="26">
        <v>3.6</v>
      </c>
      <c r="I30">
        <v>14</v>
      </c>
      <c r="J30" s="26">
        <v>3.6</v>
      </c>
      <c r="K30">
        <v>33</v>
      </c>
      <c r="L30" s="26">
        <v>3.7</v>
      </c>
      <c r="M30">
        <v>30</v>
      </c>
      <c r="N30" s="26">
        <v>3.7</v>
      </c>
      <c r="O30">
        <v>29</v>
      </c>
      <c r="Q30" t="e" vm="55">
        <v>#VALUE!</v>
      </c>
      <c r="R30" cm="1" vm="56">
        <f t="array" aca="1" ref="R30" ca="1">_FV(Q30,"GDP")</f>
        <v>388698711348.15601</v>
      </c>
      <c r="S30" s="40" t="e">
        <f>VLOOKUP(A30, world_pop_table!$A$4:$BP$269, MATCH(2023, world_pop_table!$A$3:$BP$3, 0), FALSE)</f>
        <v>#N/A</v>
      </c>
      <c r="U30" s="52" t="str">
        <f>IFERROR(Z30 - VLOOKUP(Y30,'2007'!$A$4:$U$153,21,FALSE),"Population Data Unavailable")</f>
        <v>Population Data Unavailable</v>
      </c>
      <c r="W30" t="s">
        <v>608</v>
      </c>
      <c r="X30" s="40" t="str">
        <f>IFERROR(VLOOKUP(A30, world_pop_table!$A$4:$BP$269, MATCH(2023, world_pop_table!$A$3:$BP$3, 0), FALSE), "No Data")</f>
        <v>No Data</v>
      </c>
      <c r="Z30" s="41"/>
      <c r="AA30" s="41" t="str">
        <f>IFERROR(VLOOKUP(A30, world_pop_table!$A$4:$BP$269, MATCH(2007, world_pop_table!$A$3:$BP$3, 0), FALSE), "No Data")</f>
        <v>No Data</v>
      </c>
      <c r="AC30" s="62" t="str">
        <f>IF(OR(AA30="No Data",Table3[[#This Row],[CAGR Help]]="No Data"),"0",POWER(Table3[[#This Row],[CAGR Help]]/AA30,1/16)-1)</f>
        <v>0</v>
      </c>
      <c r="AD30">
        <f t="shared" si="1"/>
        <v>0</v>
      </c>
      <c r="AI30" s="107" t="s">
        <v>609</v>
      </c>
      <c r="AJ30" s="107">
        <v>0</v>
      </c>
      <c r="AK30" s="108">
        <v>5</v>
      </c>
      <c r="AL30" s="107" t="s">
        <v>704</v>
      </c>
    </row>
    <row r="31" spans="1:38" ht="50" x14ac:dyDescent="0.35">
      <c r="A31" t="s">
        <v>72</v>
      </c>
      <c r="B31" s="26">
        <f t="shared" si="0"/>
        <v>3.65</v>
      </c>
      <c r="C31">
        <v>26</v>
      </c>
      <c r="D31" s="26">
        <v>3.4</v>
      </c>
      <c r="E31">
        <v>24</v>
      </c>
      <c r="F31" s="26">
        <v>3.7</v>
      </c>
      <c r="G31">
        <v>25</v>
      </c>
      <c r="H31" s="26">
        <v>3.5</v>
      </c>
      <c r="I31">
        <v>22</v>
      </c>
      <c r="J31" s="26">
        <v>3.8</v>
      </c>
      <c r="K31">
        <v>20</v>
      </c>
      <c r="L31" s="26">
        <v>3.8</v>
      </c>
      <c r="M31">
        <v>25</v>
      </c>
      <c r="N31" s="26">
        <v>3.7</v>
      </c>
      <c r="O31">
        <v>29</v>
      </c>
      <c r="Q31" t="e" vm="57">
        <v>#VALUE!</v>
      </c>
      <c r="R31" cm="1" vm="58">
        <f t="array" aca="1" ref="R31" ca="1">_FV(Q31,"GDP")</f>
        <v>395098666121.61603</v>
      </c>
      <c r="S31" s="40">
        <f>VLOOKUP(A31, world_pop_table!$A$4:$BP$269, MATCH(2023, world_pop_table!$A$3:$BP$3, 0), FALSE)</f>
        <v>9756600</v>
      </c>
      <c r="U31" s="52">
        <f>IFERROR(Z31 - VLOOKUP(Y31,'2007'!$A$4:$U$153,21,FALSE),"Population Data Unavailable")</f>
        <v>2576500</v>
      </c>
      <c r="W31" t="s">
        <v>72</v>
      </c>
      <c r="X31" s="40">
        <f>IFERROR(VLOOKUP(A31, world_pop_table!$A$4:$BP$269, MATCH(2023, world_pop_table!$A$3:$BP$3, 0), FALSE), "No Data")</f>
        <v>9756600</v>
      </c>
      <c r="Y31" t="str" cm="1">
        <f t="array" ref="Y31:Z31">IFERROR(Table3[[#This Row],[Column1]:[CAGR Help]]," ")</f>
        <v>Israel</v>
      </c>
      <c r="Z31" s="41">
        <v>9756600</v>
      </c>
      <c r="AA31" s="41">
        <f>IFERROR(VLOOKUP(A31, world_pop_table!$A$4:$BP$269, MATCH(2007, world_pop_table!$A$3:$BP$3, 0), FALSE), "No Data")</f>
        <v>7180100</v>
      </c>
      <c r="AC31" s="62">
        <f>IF(OR(AA31="No Data",Table3[[#This Row],[CAGR Help]]="No Data"),"0",POWER(Table3[[#This Row],[CAGR Help]]/AA31,1/16)-1)</f>
        <v>1.9349232962455609E-2</v>
      </c>
      <c r="AD31" t="str">
        <f t="shared" si="1"/>
        <v>Second Quintile (60-80%)</v>
      </c>
      <c r="AI31" s="107" t="s">
        <v>610</v>
      </c>
      <c r="AJ31" s="107">
        <v>0</v>
      </c>
      <c r="AK31" s="108">
        <v>5</v>
      </c>
      <c r="AL31" s="107" t="s">
        <v>704</v>
      </c>
    </row>
    <row r="32" spans="1:38" ht="62.5" x14ac:dyDescent="0.35">
      <c r="A32" t="s">
        <v>164</v>
      </c>
      <c r="B32" s="26">
        <f t="shared" si="0"/>
        <v>3.6166666666666671</v>
      </c>
      <c r="C32">
        <v>26</v>
      </c>
      <c r="D32" s="26">
        <v>3.6</v>
      </c>
      <c r="E32">
        <v>20</v>
      </c>
      <c r="F32" s="26">
        <v>3.6</v>
      </c>
      <c r="G32">
        <v>30</v>
      </c>
      <c r="H32" s="26">
        <v>3.6</v>
      </c>
      <c r="I32">
        <v>14</v>
      </c>
      <c r="J32" s="26">
        <v>3.9</v>
      </c>
      <c r="K32">
        <v>14</v>
      </c>
      <c r="L32" s="26">
        <v>3.5</v>
      </c>
      <c r="M32">
        <v>46</v>
      </c>
      <c r="N32" s="26">
        <v>3.5</v>
      </c>
      <c r="O32">
        <v>37</v>
      </c>
      <c r="Q32" t="e" vm="59">
        <v>#VALUE!</v>
      </c>
      <c r="R32" cm="1" vm="60">
        <f t="array" aca="1" ref="R32" ca="1">_FV(Q32,"GDP")</f>
        <v>71104919108.141098</v>
      </c>
      <c r="S32" s="40">
        <f>VLOOKUP(A32, world_pop_table!$A$4:$BP$269, MATCH(2023, world_pop_table!$A$3:$BP$3, 0), FALSE)</f>
        <v>666430</v>
      </c>
      <c r="U32" s="52" t="str">
        <f>IFERROR(Z32 - VLOOKUP(Y32,'2007'!$A$4:$U$153,21,FALSE),"Population Data Unavailable")</f>
        <v>Population Data Unavailable</v>
      </c>
      <c r="W32" t="s">
        <v>164</v>
      </c>
      <c r="X32" s="40">
        <f>IFERROR(VLOOKUP(A32, world_pop_table!$A$4:$BP$269, MATCH(2023, world_pop_table!$A$3:$BP$3, 0), FALSE), "No Data")</f>
        <v>666430</v>
      </c>
      <c r="Y32" t="str" cm="1">
        <f t="array" ref="Y32:Z32">IFERROR(Table3[[#This Row],[Column1]:[CAGR Help]]," ")</f>
        <v>Luxembourg</v>
      </c>
      <c r="Z32" s="41">
        <v>666430</v>
      </c>
      <c r="AA32" s="41">
        <f>IFERROR(VLOOKUP(A32, world_pop_table!$A$4:$BP$269, MATCH(2007, world_pop_table!$A$3:$BP$3, 0), FALSE), "No Data")</f>
        <v>479993</v>
      </c>
      <c r="AC32" s="62">
        <f>IF(OR(AA32="No Data",Table3[[#This Row],[CAGR Help]]="No Data"),"0",POWER(Table3[[#This Row],[CAGR Help]]/AA32,1/16)-1)</f>
        <v>2.0722004267516247E-2</v>
      </c>
      <c r="AD32" t="str">
        <f t="shared" si="1"/>
        <v>Second Quintile (60-80%)</v>
      </c>
      <c r="AI32" s="107" t="s">
        <v>611</v>
      </c>
      <c r="AJ32" s="107">
        <v>0</v>
      </c>
      <c r="AK32" s="108">
        <v>5</v>
      </c>
      <c r="AL32" s="107" t="s">
        <v>704</v>
      </c>
    </row>
    <row r="33" spans="1:38" ht="50" x14ac:dyDescent="0.35">
      <c r="A33" t="s">
        <v>103</v>
      </c>
      <c r="B33" s="26">
        <f t="shared" si="0"/>
        <v>3.6166666666666667</v>
      </c>
      <c r="C33">
        <v>26</v>
      </c>
      <c r="D33" s="26">
        <v>3.3</v>
      </c>
      <c r="E33">
        <v>31</v>
      </c>
      <c r="F33" s="26">
        <v>3.6</v>
      </c>
      <c r="G33">
        <v>30</v>
      </c>
      <c r="H33" s="26">
        <v>3.7</v>
      </c>
      <c r="I33">
        <v>8</v>
      </c>
      <c r="J33" s="26">
        <v>3.7</v>
      </c>
      <c r="K33">
        <v>28</v>
      </c>
      <c r="L33" s="26">
        <v>3.7</v>
      </c>
      <c r="M33">
        <v>30</v>
      </c>
      <c r="N33" s="26">
        <v>3.7</v>
      </c>
      <c r="O33">
        <v>29</v>
      </c>
      <c r="Q33" t="e" vm="61">
        <v>#VALUE!</v>
      </c>
      <c r="R33" cm="1" vm="62">
        <f t="array" aca="1" ref="R33" ca="1">_FV(Q33,"GDP")</f>
        <v>364701517787.84399</v>
      </c>
      <c r="S33" s="40">
        <f>VLOOKUP(A33, world_pop_table!$A$4:$BP$269, MATCH(2023, world_pop_table!$A$3:$BP$3, 0), FALSE)</f>
        <v>35126298</v>
      </c>
      <c r="U33" s="52">
        <f>IFERROR(Z33 - VLOOKUP(Y33,'2007'!$A$4:$U$153,21,FALSE),"Population Data Unavailable")</f>
        <v>8127909</v>
      </c>
      <c r="W33" t="s">
        <v>103</v>
      </c>
      <c r="X33" s="40">
        <f>IFERROR(VLOOKUP(A33, world_pop_table!$A$4:$BP$269, MATCH(2023, world_pop_table!$A$3:$BP$3, 0), FALSE), "No Data")</f>
        <v>35126298</v>
      </c>
      <c r="Y33" t="str" cm="1">
        <f t="array" ref="Y33:Z33">IFERROR(Table3[[#This Row],[Column1]:[CAGR Help]]," ")</f>
        <v>Malaysia</v>
      </c>
      <c r="Z33" s="41">
        <v>35126298</v>
      </c>
      <c r="AA33" s="41">
        <f>IFERROR(VLOOKUP(A33, world_pop_table!$A$4:$BP$269, MATCH(2007, world_pop_table!$A$3:$BP$3, 0), FALSE), "No Data")</f>
        <v>26998389</v>
      </c>
      <c r="AC33" s="62">
        <f>IF(OR(AA33="No Data",Table3[[#This Row],[CAGR Help]]="No Data"),"0",POWER(Table3[[#This Row],[CAGR Help]]/AA33,1/16)-1)</f>
        <v>1.6584323301259474E-2</v>
      </c>
      <c r="AD33" t="str">
        <f t="shared" si="1"/>
        <v>Second Quintile (60-80%)</v>
      </c>
      <c r="AI33" s="107" t="s">
        <v>612</v>
      </c>
      <c r="AJ33" s="107">
        <v>0</v>
      </c>
      <c r="AK33" s="108">
        <v>5</v>
      </c>
      <c r="AL33" s="107" t="s">
        <v>704</v>
      </c>
    </row>
    <row r="34" spans="1:38" ht="50" x14ac:dyDescent="0.35">
      <c r="A34" t="s">
        <v>111</v>
      </c>
      <c r="B34" s="26">
        <f t="shared" si="0"/>
        <v>3.6166666666666667</v>
      </c>
      <c r="C34">
        <v>26</v>
      </c>
      <c r="D34" s="26">
        <v>3.4</v>
      </c>
      <c r="E34">
        <v>24</v>
      </c>
      <c r="F34" s="26">
        <v>3.8</v>
      </c>
      <c r="G34">
        <v>19</v>
      </c>
      <c r="H34" s="26">
        <v>3.2</v>
      </c>
      <c r="I34">
        <v>43</v>
      </c>
      <c r="J34" s="26">
        <v>3.7</v>
      </c>
      <c r="K34">
        <v>28</v>
      </c>
      <c r="L34" s="26">
        <v>3.8</v>
      </c>
      <c r="M34">
        <v>25</v>
      </c>
      <c r="N34" s="26">
        <v>3.8</v>
      </c>
      <c r="O34">
        <v>23</v>
      </c>
      <c r="Q34" t="e" vm="63">
        <v>#VALUE!</v>
      </c>
      <c r="R34" cm="1" vm="64">
        <f t="array" aca="1" ref="R34" ca="1">_FV(Q34,"GDP")</f>
        <v>206928765543.935</v>
      </c>
      <c r="S34" s="40">
        <f>VLOOKUP(A34, world_pop_table!$A$4:$BP$269, MATCH(2023, world_pop_table!$A$3:$BP$3, 0), FALSE)</f>
        <v>5223100</v>
      </c>
      <c r="U34" s="52">
        <f>IFERROR(Z34 - VLOOKUP(Y34,'2007'!$A$4:$U$153,21,FALSE),"Population Data Unavailable")</f>
        <v>999300</v>
      </c>
      <c r="W34" t="s">
        <v>111</v>
      </c>
      <c r="X34" s="40">
        <f>IFERROR(VLOOKUP(A34, world_pop_table!$A$4:$BP$269, MATCH(2023, world_pop_table!$A$3:$BP$3, 0), FALSE), "No Data")</f>
        <v>5223100</v>
      </c>
      <c r="Y34" t="str" cm="1">
        <f t="array" ref="Y34:Z34">IFERROR(Table3[[#This Row],[Column1]:[CAGR Help]]," ")</f>
        <v>New Zealand</v>
      </c>
      <c r="Z34" s="41">
        <v>5223100</v>
      </c>
      <c r="AA34" s="41">
        <f>IFERROR(VLOOKUP(A34, world_pop_table!$A$4:$BP$269, MATCH(2007, world_pop_table!$A$3:$BP$3, 0), FALSE), "No Data")</f>
        <v>4223800</v>
      </c>
      <c r="AC34" s="62">
        <f>IF(OR(AA34="No Data",Table3[[#This Row],[CAGR Help]]="No Data"),"0",POWER(Table3[[#This Row],[CAGR Help]]/AA34,1/16)-1)</f>
        <v>1.3360710838438372E-2</v>
      </c>
      <c r="AD34" t="str">
        <f t="shared" si="1"/>
        <v>Third Quintile (40-60%)</v>
      </c>
      <c r="AI34" s="107" t="s">
        <v>613</v>
      </c>
      <c r="AJ34" s="107">
        <v>0</v>
      </c>
      <c r="AK34" s="108">
        <v>5</v>
      </c>
      <c r="AL34" s="107" t="s">
        <v>704</v>
      </c>
    </row>
    <row r="35" spans="1:38" ht="50" x14ac:dyDescent="0.35">
      <c r="A35" t="s">
        <v>118</v>
      </c>
      <c r="B35" s="26">
        <f t="shared" si="0"/>
        <v>3.5833333333333335</v>
      </c>
      <c r="C35">
        <v>26</v>
      </c>
      <c r="D35" s="26">
        <v>3.4</v>
      </c>
      <c r="E35">
        <v>24</v>
      </c>
      <c r="F35" s="26">
        <v>3.5</v>
      </c>
      <c r="G35">
        <v>39</v>
      </c>
      <c r="H35" s="26">
        <v>3.3</v>
      </c>
      <c r="I35">
        <v>38</v>
      </c>
      <c r="J35" s="26">
        <v>3.6</v>
      </c>
      <c r="K35">
        <v>33</v>
      </c>
      <c r="L35" s="26">
        <v>3.9</v>
      </c>
      <c r="M35">
        <v>21</v>
      </c>
      <c r="N35" s="26">
        <v>3.8</v>
      </c>
      <c r="O35">
        <v>23</v>
      </c>
      <c r="Q35" t="e" vm="65">
        <v>#VALUE!</v>
      </c>
      <c r="R35" cm="1" vm="66">
        <f t="array" aca="1" ref="R35" ca="1">_FV(Q35,"GDP")</f>
        <v>592164400687.60706</v>
      </c>
      <c r="S35" s="40">
        <f>VLOOKUP(A35, world_pop_table!$A$4:$BP$269, MATCH(2023, world_pop_table!$A$3:$BP$3, 0), FALSE)</f>
        <v>36687353</v>
      </c>
      <c r="U35" s="52">
        <f>IFERROR(Z35 - VLOOKUP(Y35,'2007'!$A$4:$U$153,21,FALSE),"Population Data Unavailable")</f>
        <v>-1433207</v>
      </c>
      <c r="W35" t="s">
        <v>118</v>
      </c>
      <c r="X35" s="40">
        <f>IFERROR(VLOOKUP(A35, world_pop_table!$A$4:$BP$269, MATCH(2023, world_pop_table!$A$3:$BP$3, 0), FALSE), "No Data")</f>
        <v>36687353</v>
      </c>
      <c r="Y35" t="str" cm="1">
        <f t="array" ref="Y35:Z35">IFERROR(Table3[[#This Row],[Column1]:[CAGR Help]]," ")</f>
        <v>Poland</v>
      </c>
      <c r="Z35" s="41">
        <v>36687353</v>
      </c>
      <c r="AA35" s="41">
        <f>IFERROR(VLOOKUP(A35, world_pop_table!$A$4:$BP$269, MATCH(2007, world_pop_table!$A$3:$BP$3, 0), FALSE), "No Data")</f>
        <v>38120560</v>
      </c>
      <c r="AC35" s="62">
        <f>IF(OR(AA35="No Data",Table3[[#This Row],[CAGR Help]]="No Data"),"0",POWER(Table3[[#This Row],[CAGR Help]]/AA35,1/16)-1)</f>
        <v>-2.3922389225327079E-3</v>
      </c>
      <c r="AD35" t="e">
        <f t="shared" si="1"/>
        <v>#N/A</v>
      </c>
      <c r="AI35" s="107" t="s">
        <v>71</v>
      </c>
      <c r="AJ35" s="107">
        <v>0</v>
      </c>
      <c r="AK35" s="108">
        <v>5</v>
      </c>
      <c r="AL35" s="107" t="s">
        <v>704</v>
      </c>
    </row>
    <row r="36" spans="1:38" ht="50" x14ac:dyDescent="0.35">
      <c r="A36" t="s">
        <v>25</v>
      </c>
      <c r="B36" s="26">
        <f t="shared" si="0"/>
        <v>3.4666666666666663</v>
      </c>
      <c r="C36">
        <v>34</v>
      </c>
      <c r="D36" s="26">
        <v>3.3</v>
      </c>
      <c r="E36">
        <v>31</v>
      </c>
      <c r="F36" s="26">
        <v>3.6</v>
      </c>
      <c r="G36">
        <v>30</v>
      </c>
      <c r="H36" s="26">
        <v>3.1</v>
      </c>
      <c r="I36">
        <v>47</v>
      </c>
      <c r="J36" s="26">
        <v>3.3</v>
      </c>
      <c r="K36">
        <v>46</v>
      </c>
      <c r="L36" s="26">
        <v>4.0999999999999996</v>
      </c>
      <c r="M36">
        <v>10</v>
      </c>
      <c r="N36" s="26">
        <v>3.4</v>
      </c>
      <c r="O36">
        <v>41</v>
      </c>
      <c r="Q36" t="e" vm="67">
        <v>#VALUE!</v>
      </c>
      <c r="R36" cm="1" vm="68">
        <f t="array" aca="1" ref="R36" ca="1">_FV(Q36,"GDP")</f>
        <v>38574069148.936203</v>
      </c>
      <c r="S36" s="40">
        <f>VLOOKUP(A36, world_pop_table!$A$4:$BP$269, MATCH(2023, world_pop_table!$A$3:$BP$3, 0), FALSE)</f>
        <v>1577059</v>
      </c>
      <c r="U36" s="52">
        <f>IFERROR(Z36 - VLOOKUP(Y36,'2007'!$A$4:$U$153,21,FALSE),"Population Data Unavailable")</f>
        <v>537764</v>
      </c>
      <c r="W36" t="s">
        <v>25</v>
      </c>
      <c r="X36" s="40">
        <f>IFERROR(VLOOKUP(A36, world_pop_table!$A$4:$BP$269, MATCH(2023, world_pop_table!$A$3:$BP$3, 0), FALSE), "No Data")</f>
        <v>1577059</v>
      </c>
      <c r="Y36" t="str" cm="1">
        <f t="array" ref="Y36:Z36">IFERROR(Table3[[#This Row],[Column1]:[CAGR Help]]," ")</f>
        <v>Bahrain</v>
      </c>
      <c r="Z36" s="41">
        <v>1577059</v>
      </c>
      <c r="AA36" s="41">
        <f>IFERROR(VLOOKUP(A36, world_pop_table!$A$4:$BP$269, MATCH(2007, world_pop_table!$A$3:$BP$3, 0), FALSE), "No Data")</f>
        <v>1039295</v>
      </c>
      <c r="AC36" s="62">
        <f>IF(OR(AA36="No Data",Table3[[#This Row],[CAGR Help]]="No Data"),"0",POWER(Table3[[#This Row],[CAGR Help]]/AA36,1/16)-1)</f>
        <v>2.6406323433250112E-2</v>
      </c>
      <c r="AD36" t="str">
        <f t="shared" si="1"/>
        <v>Top Quintile (Top 20%)</v>
      </c>
      <c r="AI36" s="107" t="s">
        <v>119</v>
      </c>
      <c r="AJ36" s="107">
        <v>2.0840299999999999E-4</v>
      </c>
      <c r="AK36" s="108">
        <v>4</v>
      </c>
      <c r="AL36" s="107" t="s">
        <v>705</v>
      </c>
    </row>
    <row r="37" spans="1:38" ht="50" x14ac:dyDescent="0.35">
      <c r="A37" t="s">
        <v>90</v>
      </c>
      <c r="B37" s="26">
        <f t="shared" si="0"/>
        <v>3.5166666666666671</v>
      </c>
      <c r="C37">
        <v>34</v>
      </c>
      <c r="D37" s="26">
        <v>3.3</v>
      </c>
      <c r="E37">
        <v>31</v>
      </c>
      <c r="F37" s="26">
        <v>3.3</v>
      </c>
      <c r="G37">
        <v>44</v>
      </c>
      <c r="H37" s="26">
        <v>3.2</v>
      </c>
      <c r="I37">
        <v>43</v>
      </c>
      <c r="J37" s="26">
        <v>3.7</v>
      </c>
      <c r="K37">
        <v>28</v>
      </c>
      <c r="L37" s="26">
        <v>4</v>
      </c>
      <c r="M37">
        <v>17</v>
      </c>
      <c r="N37" s="26">
        <v>3.6</v>
      </c>
      <c r="O37">
        <v>34</v>
      </c>
      <c r="Q37" t="e" vm="69">
        <v>#VALUE!</v>
      </c>
      <c r="R37" cm="1" vm="70">
        <f t="array" aca="1" ref="R37" ca="1">_FV(Q37,"GDP")</f>
        <v>34117202555.066601</v>
      </c>
      <c r="S37" s="40">
        <f>VLOOKUP(A37, world_pop_table!$A$4:$BP$269, MATCH(2023, world_pop_table!$A$3:$BP$3, 0), FALSE)</f>
        <v>1877445</v>
      </c>
      <c r="U37" s="52">
        <f>IFERROR(Z37 - VLOOKUP(Y37,'2007'!$A$4:$U$153,21,FALSE),"Population Data Unavailable")</f>
        <v>-322880</v>
      </c>
      <c r="W37" t="s">
        <v>90</v>
      </c>
      <c r="X37" s="40">
        <f>IFERROR(VLOOKUP(A37, world_pop_table!$A$4:$BP$269, MATCH(2023, world_pop_table!$A$3:$BP$3, 0), FALSE), "No Data")</f>
        <v>1877445</v>
      </c>
      <c r="Y37" t="str" cm="1">
        <f t="array" ref="Y37:Z37">IFERROR(Table3[[#This Row],[Column1]:[CAGR Help]]," ")</f>
        <v>Latvia</v>
      </c>
      <c r="Z37" s="41">
        <v>1877445</v>
      </c>
      <c r="AA37" s="41">
        <f>IFERROR(VLOOKUP(A37, world_pop_table!$A$4:$BP$269, MATCH(2007, world_pop_table!$A$3:$BP$3, 0), FALSE), "No Data")</f>
        <v>2200325</v>
      </c>
      <c r="AC37" s="62">
        <f>IF(OR(AA37="No Data",Table3[[#This Row],[CAGR Help]]="No Data"),"0",POWER(Table3[[#This Row],[CAGR Help]]/AA37,1/16)-1)</f>
        <v>-9.8693047605195039E-3</v>
      </c>
      <c r="AD37" t="e">
        <f t="shared" si="1"/>
        <v>#N/A</v>
      </c>
      <c r="AI37" s="107" t="s">
        <v>73</v>
      </c>
      <c r="AJ37" s="107">
        <v>5.9112300000000004E-4</v>
      </c>
      <c r="AK37" s="108">
        <v>4</v>
      </c>
      <c r="AL37" s="107" t="s">
        <v>705</v>
      </c>
    </row>
    <row r="38" spans="1:38" ht="50" x14ac:dyDescent="0.35">
      <c r="A38" t="s">
        <v>121</v>
      </c>
      <c r="B38" s="26">
        <f t="shared" si="0"/>
        <v>3.5</v>
      </c>
      <c r="C38">
        <v>34</v>
      </c>
      <c r="D38" s="26">
        <v>3.1</v>
      </c>
      <c r="E38">
        <v>43</v>
      </c>
      <c r="F38" s="26">
        <v>3.8</v>
      </c>
      <c r="G38">
        <v>19</v>
      </c>
      <c r="H38" s="26">
        <v>3.1</v>
      </c>
      <c r="I38">
        <v>47</v>
      </c>
      <c r="J38" s="26">
        <v>3.9</v>
      </c>
      <c r="K38">
        <v>14</v>
      </c>
      <c r="L38" s="26">
        <v>3.5</v>
      </c>
      <c r="M38">
        <v>46</v>
      </c>
      <c r="N38" s="26">
        <v>3.6</v>
      </c>
      <c r="O38">
        <v>34</v>
      </c>
      <c r="Q38" t="e" vm="71">
        <v>#VALUE!</v>
      </c>
      <c r="R38" cm="1" vm="72">
        <f t="array" aca="1" ref="R38" ca="1">_FV(Q38,"GDP")</f>
        <v>183466208791.20901</v>
      </c>
      <c r="S38" s="40">
        <f>VLOOKUP(A38, world_pop_table!$A$4:$BP$269, MATCH(2023, world_pop_table!$A$3:$BP$3, 0), FALSE)</f>
        <v>2656032</v>
      </c>
      <c r="U38" s="52">
        <f>IFERROR(Z38 - VLOOKUP(Y38,'2007'!$A$4:$U$153,21,FALSE),"Population Data Unavailable")</f>
        <v>1447437</v>
      </c>
      <c r="W38" t="s">
        <v>121</v>
      </c>
      <c r="X38" s="40">
        <f>IFERROR(VLOOKUP(A38, world_pop_table!$A$4:$BP$269, MATCH(2023, world_pop_table!$A$3:$BP$3, 0), FALSE), "No Data")</f>
        <v>2656032</v>
      </c>
      <c r="Y38" t="str" cm="1">
        <f t="array" ref="Y38:Z38">IFERROR(Table3[[#This Row],[Column1]:[CAGR Help]]," ")</f>
        <v>Qatar</v>
      </c>
      <c r="Z38" s="41">
        <v>2656032</v>
      </c>
      <c r="AA38" s="41">
        <f>IFERROR(VLOOKUP(A38, world_pop_table!$A$4:$BP$269, MATCH(2007, world_pop_table!$A$3:$BP$3, 0), FALSE), "No Data")</f>
        <v>1208595</v>
      </c>
      <c r="AC38" s="62">
        <f>IF(OR(AA38="No Data",Table3[[#This Row],[CAGR Help]]="No Data"),"0",POWER(Table3[[#This Row],[CAGR Help]]/AA38,1/16)-1)</f>
        <v>5.0441888667535517E-2</v>
      </c>
      <c r="AD38" t="str">
        <f t="shared" si="1"/>
        <v>Top Quintile (Top 20%)</v>
      </c>
      <c r="AI38" s="107" t="s">
        <v>134</v>
      </c>
      <c r="AJ38" s="107">
        <v>6.0332799999999998E-4</v>
      </c>
      <c r="AK38" s="108">
        <v>4</v>
      </c>
      <c r="AL38" s="107" t="s">
        <v>705</v>
      </c>
    </row>
    <row r="39" spans="1:38" ht="50" x14ac:dyDescent="0.35">
      <c r="A39" t="s">
        <v>140</v>
      </c>
      <c r="B39" s="26">
        <f t="shared" si="0"/>
        <v>3.5166666666666671</v>
      </c>
      <c r="C39">
        <v>34</v>
      </c>
      <c r="D39" s="26">
        <v>3.3</v>
      </c>
      <c r="E39">
        <v>31</v>
      </c>
      <c r="F39" s="26">
        <v>3.7</v>
      </c>
      <c r="G39">
        <v>25</v>
      </c>
      <c r="H39" s="26">
        <v>3.5</v>
      </c>
      <c r="I39">
        <v>22</v>
      </c>
      <c r="J39" s="26">
        <v>3.5</v>
      </c>
      <c r="K39">
        <v>38</v>
      </c>
      <c r="L39" s="26">
        <v>3.5</v>
      </c>
      <c r="M39">
        <v>46</v>
      </c>
      <c r="N39" s="26">
        <v>3.6</v>
      </c>
      <c r="O39">
        <v>34</v>
      </c>
      <c r="Q39" t="e" vm="73">
        <v>#VALUE!</v>
      </c>
      <c r="R39" cm="1" vm="74">
        <f t="array" aca="1" ref="R39" ca="1">_FV(Q39,"GDP")</f>
        <v>543649976165.63</v>
      </c>
      <c r="S39" s="40">
        <f>VLOOKUP(A39, world_pop_table!$A$4:$BP$269, MATCH(2023, world_pop_table!$A$3:$BP$3, 0), FALSE)</f>
        <v>71702435</v>
      </c>
      <c r="U39" s="52">
        <f>IFERROR(Z39 - VLOOKUP(Y39,'2007'!$A$4:$U$153,21,FALSE),"Population Data Unavailable")</f>
        <v>4600041</v>
      </c>
      <c r="W39" t="s">
        <v>140</v>
      </c>
      <c r="X39" s="40">
        <f>IFERROR(VLOOKUP(A39, world_pop_table!$A$4:$BP$269, MATCH(2023, world_pop_table!$A$3:$BP$3, 0), FALSE), "No Data")</f>
        <v>71702435</v>
      </c>
      <c r="Y39" t="str" cm="1">
        <f t="array" ref="Y39:Z39">IFERROR(Table3[[#This Row],[Column1]:[CAGR Help]]," ")</f>
        <v>Thailand</v>
      </c>
      <c r="Z39" s="41">
        <v>71702435</v>
      </c>
      <c r="AA39" s="41">
        <f>IFERROR(VLOOKUP(A39, world_pop_table!$A$4:$BP$269, MATCH(2007, world_pop_table!$A$3:$BP$3, 0), FALSE), "No Data")</f>
        <v>67102394</v>
      </c>
      <c r="AC39" s="62">
        <f>IF(OR(AA39="No Data",Table3[[#This Row],[CAGR Help]]="No Data"),"0",POWER(Table3[[#This Row],[CAGR Help]]/AA39,1/16)-1)</f>
        <v>4.1526601559638276E-3</v>
      </c>
      <c r="AD39" t="str">
        <f t="shared" si="1"/>
        <v>Fourth Quintile (20-40%)</v>
      </c>
      <c r="AI39" s="107" t="s">
        <v>41</v>
      </c>
      <c r="AJ39" s="107">
        <v>7.6566799999999995E-4</v>
      </c>
      <c r="AK39" s="108">
        <v>4</v>
      </c>
      <c r="AL39" s="107" t="s">
        <v>705</v>
      </c>
    </row>
    <row r="40" spans="1:38" ht="50" x14ac:dyDescent="0.35">
      <c r="A40" t="s">
        <v>69</v>
      </c>
      <c r="B40" s="26">
        <f t="shared" si="0"/>
        <v>3.3666666666666667</v>
      </c>
      <c r="C40">
        <v>38</v>
      </c>
      <c r="D40" s="26">
        <v>3</v>
      </c>
      <c r="E40">
        <v>47</v>
      </c>
      <c r="F40" s="26">
        <v>3.2</v>
      </c>
      <c r="G40">
        <v>47</v>
      </c>
      <c r="H40" s="26">
        <v>3.5</v>
      </c>
      <c r="I40">
        <v>22</v>
      </c>
      <c r="J40" s="26">
        <v>3.5</v>
      </c>
      <c r="K40">
        <v>38</v>
      </c>
      <c r="L40" s="26">
        <v>3.6</v>
      </c>
      <c r="M40">
        <v>35</v>
      </c>
      <c r="N40" s="26">
        <v>3.4</v>
      </c>
      <c r="O40">
        <v>41</v>
      </c>
      <c r="Q40" t="e" vm="75">
        <v>#VALUE!</v>
      </c>
      <c r="R40" cm="1" vm="76">
        <f t="array" aca="1" ref="R40" ca="1">_FV(Q40,"GDP")</f>
        <v>2611000000000.0098</v>
      </c>
      <c r="S40" s="40">
        <f>VLOOKUP(A40, world_pop_table!$A$4:$BP$269, MATCH(2023, world_pop_table!$A$3:$BP$3, 0), FALSE)</f>
        <v>1438069596</v>
      </c>
      <c r="U40" s="52">
        <f>IFERROR(Z40 - VLOOKUP(Y40,'2007'!$A$4:$U$153,21,FALSE),"Population Data Unavailable")</f>
        <v>247393575</v>
      </c>
      <c r="W40" t="s">
        <v>69</v>
      </c>
      <c r="X40" s="40">
        <f>IFERROR(VLOOKUP(A40, world_pop_table!$A$4:$BP$269, MATCH(2023, world_pop_table!$A$3:$BP$3, 0), FALSE), "No Data")</f>
        <v>1438069596</v>
      </c>
      <c r="Y40" t="str" cm="1">
        <f t="array" ref="Y40:Z40">IFERROR(Table3[[#This Row],[Column1]:[CAGR Help]]," ")</f>
        <v>India</v>
      </c>
      <c r="Z40" s="41">
        <v>1438069596</v>
      </c>
      <c r="AA40" s="41">
        <f>IFERROR(VLOOKUP(A40, world_pop_table!$A$4:$BP$269, MATCH(2007, world_pop_table!$A$3:$BP$3, 0), FALSE), "No Data")</f>
        <v>1190676021</v>
      </c>
      <c r="AC40" s="62">
        <f>IF(OR(AA40="No Data",Table3[[#This Row],[CAGR Help]]="No Data"),"0",POWER(Table3[[#This Row],[CAGR Help]]/AA40,1/16)-1)</f>
        <v>1.1868656702494595E-2</v>
      </c>
      <c r="AD40" t="str">
        <f t="shared" si="1"/>
        <v>Third Quintile (40-60%)</v>
      </c>
      <c r="AI40" s="107" t="s">
        <v>101</v>
      </c>
      <c r="AJ40" s="107">
        <v>1.0708619999999999E-3</v>
      </c>
      <c r="AK40" s="108">
        <v>4</v>
      </c>
      <c r="AL40" s="107" t="s">
        <v>705</v>
      </c>
    </row>
    <row r="41" spans="1:38" ht="50" x14ac:dyDescent="0.35">
      <c r="A41" t="s">
        <v>88</v>
      </c>
      <c r="B41" s="26">
        <f t="shared" si="0"/>
        <v>3.4000000000000004</v>
      </c>
      <c r="C41">
        <v>38</v>
      </c>
      <c r="D41" s="26">
        <v>3.2</v>
      </c>
      <c r="E41">
        <v>37</v>
      </c>
      <c r="F41" s="26">
        <v>3.5</v>
      </c>
      <c r="G41">
        <v>39</v>
      </c>
      <c r="H41" s="26">
        <v>3.4</v>
      </c>
      <c r="I41">
        <v>26</v>
      </c>
      <c r="J41" s="26">
        <v>3.6</v>
      </c>
      <c r="K41">
        <v>33</v>
      </c>
      <c r="L41" s="26">
        <v>3.6</v>
      </c>
      <c r="M41">
        <v>35</v>
      </c>
      <c r="N41" s="26">
        <v>3.1</v>
      </c>
      <c r="O41">
        <v>62</v>
      </c>
      <c r="Q41" t="e" vm="77">
        <v>#VALUE!</v>
      </c>
      <c r="R41" cm="1" vm="78">
        <f t="array" aca="1" ref="R41" ca="1">_FV(Q41,"GDP")</f>
        <v>54219315600.085403</v>
      </c>
      <c r="S41" s="40">
        <f>VLOOKUP(A41, world_pop_table!$A$4:$BP$269, MATCH(2023, world_pop_table!$A$3:$BP$3, 0), FALSE)</f>
        <v>2871585</v>
      </c>
      <c r="U41" s="52">
        <f>IFERROR(Z41 - VLOOKUP(Y41,'2007'!$A$4:$U$153,21,FALSE),"Population Data Unavailable")</f>
        <v>-359709</v>
      </c>
      <c r="W41" t="s">
        <v>88</v>
      </c>
      <c r="X41" s="40">
        <f>IFERROR(VLOOKUP(A41, world_pop_table!$A$4:$BP$269, MATCH(2023, world_pop_table!$A$3:$BP$3, 0), FALSE), "No Data")</f>
        <v>2871585</v>
      </c>
      <c r="Y41" t="str" cm="1">
        <f t="array" ref="Y41:Z41">IFERROR(Table3[[#This Row],[Column1]:[CAGR Help]]," ")</f>
        <v>Lithuania</v>
      </c>
      <c r="Z41" s="41">
        <v>2871585</v>
      </c>
      <c r="AA41" s="41">
        <f>IFERROR(VLOOKUP(A41, world_pop_table!$A$4:$BP$269, MATCH(2007, world_pop_table!$A$3:$BP$3, 0), FALSE), "No Data")</f>
        <v>3231294</v>
      </c>
      <c r="AC41" s="62">
        <f>IF(OR(AA41="No Data",Table3[[#This Row],[CAGR Help]]="No Data"),"0",POWER(Table3[[#This Row],[CAGR Help]]/AA41,1/16)-1)</f>
        <v>-7.3490212863591697E-3</v>
      </c>
      <c r="AD41" t="e">
        <f t="shared" si="1"/>
        <v>#N/A</v>
      </c>
      <c r="AI41" s="107" t="s">
        <v>50</v>
      </c>
      <c r="AJ41" s="107">
        <v>1.3660899999999999E-3</v>
      </c>
      <c r="AK41" s="108">
        <v>4</v>
      </c>
      <c r="AL41" s="107" t="s">
        <v>705</v>
      </c>
    </row>
    <row r="42" spans="1:38" ht="50" x14ac:dyDescent="0.35">
      <c r="A42" t="s">
        <v>119</v>
      </c>
      <c r="B42" s="26">
        <f t="shared" si="0"/>
        <v>3.3833333333333333</v>
      </c>
      <c r="C42">
        <v>38</v>
      </c>
      <c r="D42" s="26">
        <v>3.2</v>
      </c>
      <c r="E42">
        <v>37</v>
      </c>
      <c r="F42" s="26">
        <v>3.6</v>
      </c>
      <c r="G42">
        <v>30</v>
      </c>
      <c r="H42" s="26">
        <v>3.1</v>
      </c>
      <c r="I42">
        <v>47</v>
      </c>
      <c r="J42" s="26">
        <v>3.6</v>
      </c>
      <c r="K42">
        <v>33</v>
      </c>
      <c r="L42" s="26">
        <v>3.6</v>
      </c>
      <c r="M42">
        <v>35</v>
      </c>
      <c r="N42" s="26">
        <v>3.2</v>
      </c>
      <c r="O42">
        <v>54</v>
      </c>
      <c r="Q42" t="e" vm="79">
        <v>#VALUE!</v>
      </c>
      <c r="R42" cm="1" vm="80">
        <f t="array" aca="1" ref="R42" ca="1">_FV(Q42,"GDP")</f>
        <v>237686075634.698</v>
      </c>
      <c r="S42" s="40">
        <f>VLOOKUP(A42, world_pop_table!$A$4:$BP$269, MATCH(2023, world_pop_table!$A$3:$BP$3, 0), FALSE)</f>
        <v>10578174</v>
      </c>
      <c r="U42" s="52">
        <f>IFERROR(Z42 - VLOOKUP(Y42,'2007'!$A$4:$U$153,21,FALSE),"Population Data Unavailable")</f>
        <v>35210</v>
      </c>
      <c r="W42" t="s">
        <v>119</v>
      </c>
      <c r="X42" s="40">
        <f>IFERROR(VLOOKUP(A42, world_pop_table!$A$4:$BP$269, MATCH(2023, world_pop_table!$A$3:$BP$3, 0), FALSE), "No Data")</f>
        <v>10578174</v>
      </c>
      <c r="Y42" t="str" cm="1">
        <f t="array" ref="Y42:Z42">IFERROR(Table3[[#This Row],[Column1]:[CAGR Help]]," ")</f>
        <v>Portugal</v>
      </c>
      <c r="Z42" s="41">
        <v>10578174</v>
      </c>
      <c r="AA42" s="41">
        <f>IFERROR(VLOOKUP(A42, world_pop_table!$A$4:$BP$269, MATCH(2007, world_pop_table!$A$3:$BP$3, 0), FALSE), "No Data")</f>
        <v>10542964</v>
      </c>
      <c r="AC42" s="62">
        <f>IF(OR(AA42="No Data",Table3[[#This Row],[CAGR Help]]="No Data"),"0",POWER(Table3[[#This Row],[CAGR Help]]/AA42,1/16)-1)</f>
        <v>2.0840319678305796E-4</v>
      </c>
      <c r="AD42" t="e">
        <f t="shared" si="1"/>
        <v>#N/A</v>
      </c>
      <c r="AI42" s="107" t="s">
        <v>173</v>
      </c>
      <c r="AJ42" s="107">
        <v>1.4566410000000001E-3</v>
      </c>
      <c r="AK42" s="108">
        <v>4</v>
      </c>
      <c r="AL42" s="107" t="s">
        <v>705</v>
      </c>
    </row>
    <row r="43" spans="1:38" ht="50" x14ac:dyDescent="0.35">
      <c r="A43" t="s">
        <v>125</v>
      </c>
      <c r="B43" s="26">
        <f t="shared" si="0"/>
        <v>3.3833333333333333</v>
      </c>
      <c r="C43">
        <v>38</v>
      </c>
      <c r="D43" s="26">
        <v>3</v>
      </c>
      <c r="E43">
        <v>47</v>
      </c>
      <c r="F43" s="26">
        <v>3.6</v>
      </c>
      <c r="G43">
        <v>30</v>
      </c>
      <c r="H43" s="26">
        <v>3.3</v>
      </c>
      <c r="I43">
        <v>38</v>
      </c>
      <c r="J43" s="26">
        <v>3.3</v>
      </c>
      <c r="K43">
        <v>46</v>
      </c>
      <c r="L43" s="26">
        <v>3.6</v>
      </c>
      <c r="M43">
        <v>35</v>
      </c>
      <c r="N43" s="26">
        <v>3.5</v>
      </c>
      <c r="O43">
        <v>37</v>
      </c>
      <c r="Q43" t="e" vm="81">
        <v>#VALUE!</v>
      </c>
      <c r="R43" cm="1" vm="82">
        <f t="array" aca="1" ref="R43" ca="1">_FV(Q43,"GDP")</f>
        <v>792966838161.65906</v>
      </c>
      <c r="S43" s="40">
        <f>VLOOKUP(A43, world_pop_table!$A$4:$BP$269, MATCH(2023, world_pop_table!$A$3:$BP$3, 0), FALSE)</f>
        <v>33264292</v>
      </c>
      <c r="U43" s="52">
        <f>IFERROR(Z43 - VLOOKUP(Y43,'2007'!$A$4:$U$153,21,FALSE),"Population Data Unavailable")</f>
        <v>10895979</v>
      </c>
      <c r="W43" t="s">
        <v>125</v>
      </c>
      <c r="X43" s="40">
        <f>IFERROR(VLOOKUP(A43, world_pop_table!$A$4:$BP$269, MATCH(2023, world_pop_table!$A$3:$BP$3, 0), FALSE), "No Data")</f>
        <v>33264292</v>
      </c>
      <c r="Y43" t="str" cm="1">
        <f t="array" ref="Y43:Z43">IFERROR(Table3[[#This Row],[Column1]:[CAGR Help]]," ")</f>
        <v>Saudi Arabia</v>
      </c>
      <c r="Z43" s="41">
        <v>33264292</v>
      </c>
      <c r="AA43" s="41">
        <f>IFERROR(VLOOKUP(A43, world_pop_table!$A$4:$BP$269, MATCH(2007, world_pop_table!$A$3:$BP$3, 0), FALSE), "No Data")</f>
        <v>22368313</v>
      </c>
      <c r="AC43" s="62">
        <f>IF(OR(AA43="No Data",Table3[[#This Row],[CAGR Help]]="No Data"),"0",POWER(Table3[[#This Row],[CAGR Help]]/AA43,1/16)-1)</f>
        <v>2.5112586335943821E-2</v>
      </c>
      <c r="AD43" t="str">
        <f t="shared" si="1"/>
        <v>Top Quintile (Top 20%)</v>
      </c>
      <c r="AI43" s="107" t="s">
        <v>149</v>
      </c>
      <c r="AJ43" s="107">
        <v>1.7397039999999999E-3</v>
      </c>
      <c r="AK43" s="108">
        <v>4</v>
      </c>
      <c r="AL43" s="107" t="s">
        <v>705</v>
      </c>
    </row>
    <row r="44" spans="1:38" ht="50" x14ac:dyDescent="0.35">
      <c r="A44" t="s">
        <v>232</v>
      </c>
      <c r="B44" s="26">
        <f t="shared" si="0"/>
        <v>3.4000000000000004</v>
      </c>
      <c r="C44">
        <v>38</v>
      </c>
      <c r="D44" s="26">
        <v>3</v>
      </c>
      <c r="E44">
        <v>47</v>
      </c>
      <c r="F44" s="26">
        <v>3.4</v>
      </c>
      <c r="G44">
        <v>43</v>
      </c>
      <c r="H44" s="26">
        <v>3.4</v>
      </c>
      <c r="I44">
        <v>26</v>
      </c>
      <c r="J44" s="26">
        <v>3.5</v>
      </c>
      <c r="K44">
        <v>38</v>
      </c>
      <c r="L44" s="26">
        <v>3.6</v>
      </c>
      <c r="M44">
        <v>35</v>
      </c>
      <c r="N44" s="26">
        <v>3.5</v>
      </c>
      <c r="O44">
        <v>37</v>
      </c>
      <c r="Q44" t="e" vm="83">
        <v>#VALUE!</v>
      </c>
      <c r="R44" cm="1" vm="84">
        <f t="array" aca="1" ref="R44" ca="1">_FV(Q44,"GDP")</f>
        <v>1022312010</v>
      </c>
      <c r="S44" s="40" t="e">
        <f>VLOOKUP(A44, world_pop_table!$A$4:$BP$269, MATCH(2023, world_pop_table!$A$3:$BP$3, 0), FALSE)</f>
        <v>#N/A</v>
      </c>
      <c r="U44" s="52" t="str">
        <f>IFERROR(Z44 - VLOOKUP(Y44,'2007'!$A$4:$U$153,21,FALSE),"Population Data Unavailable")</f>
        <v>Population Data Unavailable</v>
      </c>
      <c r="W44" t="s">
        <v>232</v>
      </c>
      <c r="X44" s="40" t="str">
        <f>IFERROR(VLOOKUP(A44, world_pop_table!$A$4:$BP$269, MATCH(2023, world_pop_table!$A$3:$BP$3, 0), FALSE), "No Data")</f>
        <v>No Data</v>
      </c>
      <c r="Z44" s="41"/>
      <c r="AA44" s="41" t="str">
        <f>IFERROR(VLOOKUP(A44, world_pop_table!$A$4:$BP$269, MATCH(2007, world_pop_table!$A$3:$BP$3, 0), FALSE), "No Data")</f>
        <v>No Data</v>
      </c>
      <c r="AC44" s="62" t="str">
        <f>IF(OR(AA44="No Data",Table3[[#This Row],[CAGR Help]]="No Data"),"0",POWER(Table3[[#This Row],[CAGR Help]]/AA44,1/16)-1)</f>
        <v>0</v>
      </c>
      <c r="AD44">
        <f t="shared" si="1"/>
        <v>0</v>
      </c>
      <c r="AI44" s="107" t="s">
        <v>188</v>
      </c>
      <c r="AJ44" s="107">
        <v>1.807007E-3</v>
      </c>
      <c r="AK44" s="108">
        <v>4</v>
      </c>
      <c r="AL44" s="107" t="s">
        <v>705</v>
      </c>
    </row>
    <row r="45" spans="1:38" ht="50" x14ac:dyDescent="0.35">
      <c r="A45" t="s">
        <v>65</v>
      </c>
      <c r="B45" s="26">
        <f t="shared" si="0"/>
        <v>3.2666666666666662</v>
      </c>
      <c r="C45">
        <v>43</v>
      </c>
      <c r="D45" s="26">
        <v>3</v>
      </c>
      <c r="E45">
        <v>47</v>
      </c>
      <c r="F45" s="26">
        <v>3</v>
      </c>
      <c r="G45">
        <v>55</v>
      </c>
      <c r="H45" s="26">
        <v>3.6</v>
      </c>
      <c r="I45">
        <v>14</v>
      </c>
      <c r="J45" s="26">
        <v>3.4</v>
      </c>
      <c r="K45">
        <v>42</v>
      </c>
      <c r="L45" s="26">
        <v>3.2</v>
      </c>
      <c r="M45">
        <v>65</v>
      </c>
      <c r="N45" s="26">
        <v>3.4</v>
      </c>
      <c r="O45">
        <v>41</v>
      </c>
      <c r="Q45" t="e" vm="85">
        <v>#VALUE!</v>
      </c>
      <c r="R45" cm="1" vm="86">
        <f t="array" aca="1" ref="R45" ca="1">_FV(Q45,"GDP")</f>
        <v>60415553038.882599</v>
      </c>
      <c r="S45" s="40">
        <f>VLOOKUP(A45, world_pop_table!$A$4:$BP$269, MATCH(2023, world_pop_table!$A$3:$BP$3, 0), FALSE)</f>
        <v>3859686</v>
      </c>
      <c r="U45" s="52">
        <f>IFERROR(Z45 - VLOOKUP(Y45,'2007'!$A$4:$U$153,21,FALSE),"Population Data Unavailable")</f>
        <v>-450531</v>
      </c>
      <c r="W45" t="s">
        <v>65</v>
      </c>
      <c r="X45" s="40">
        <f>IFERROR(VLOOKUP(A45, world_pop_table!$A$4:$BP$269, MATCH(2023, world_pop_table!$A$3:$BP$3, 0), FALSE), "No Data")</f>
        <v>3859686</v>
      </c>
      <c r="Y45" t="str" cm="1">
        <f t="array" ref="Y45:Z45">IFERROR(Table3[[#This Row],[Column1]:[CAGR Help]]," ")</f>
        <v>Croatia</v>
      </c>
      <c r="Z45" s="41">
        <v>3859686</v>
      </c>
      <c r="AA45" s="41">
        <f>IFERROR(VLOOKUP(A45, world_pop_table!$A$4:$BP$269, MATCH(2007, world_pop_table!$A$3:$BP$3, 0), FALSE), "No Data")</f>
        <v>4310217</v>
      </c>
      <c r="AC45" s="62">
        <f>IF(OR(AA45="No Data",Table3[[#This Row],[CAGR Help]]="No Data"),"0",POWER(Table3[[#This Row],[CAGR Help]]/AA45,1/16)-1)</f>
        <v>-6.8763997342137229E-3</v>
      </c>
      <c r="AD45" t="e">
        <f t="shared" si="1"/>
        <v>#N/A</v>
      </c>
      <c r="AI45" s="107" t="s">
        <v>74</v>
      </c>
      <c r="AJ45" s="107">
        <v>2.8402029999999999E-3</v>
      </c>
      <c r="AK45" s="108">
        <v>4</v>
      </c>
      <c r="AL45" s="107" t="s">
        <v>705</v>
      </c>
    </row>
    <row r="46" spans="1:38" ht="50" x14ac:dyDescent="0.35">
      <c r="A46" t="s">
        <v>40</v>
      </c>
      <c r="B46" s="26">
        <f t="shared" si="0"/>
        <v>3.3166666666666664</v>
      </c>
      <c r="C46">
        <v>43</v>
      </c>
      <c r="D46" s="26">
        <v>3</v>
      </c>
      <c r="E46">
        <v>47</v>
      </c>
      <c r="F46" s="26">
        <v>3</v>
      </c>
      <c r="G46">
        <v>55</v>
      </c>
      <c r="H46" s="26">
        <v>3.4</v>
      </c>
      <c r="I46">
        <v>26</v>
      </c>
      <c r="J46" s="26">
        <v>3.6</v>
      </c>
      <c r="K46">
        <v>33</v>
      </c>
      <c r="L46" s="26">
        <v>3.7</v>
      </c>
      <c r="M46">
        <v>30</v>
      </c>
      <c r="N46" s="26">
        <v>3.2</v>
      </c>
      <c r="O46">
        <v>54</v>
      </c>
      <c r="Q46" t="e" vm="87">
        <v>#VALUE!</v>
      </c>
      <c r="R46" cm="1" vm="88">
        <f t="array" aca="1" ref="R46" ca="1">_FV(Q46,"GDP")</f>
        <v>246489245494.88199</v>
      </c>
      <c r="S46" s="40" t="e">
        <f>VLOOKUP(A46, world_pop_table!$A$4:$BP$269, MATCH(2023, world_pop_table!$A$3:$BP$3, 0), FALSE)</f>
        <v>#N/A</v>
      </c>
      <c r="U46" s="52" t="str">
        <f>IFERROR(Z46 - VLOOKUP(Y46,'2007'!$A$4:$U$153,21,FALSE),"Population Data Unavailable")</f>
        <v>Population Data Unavailable</v>
      </c>
      <c r="W46" t="s">
        <v>40</v>
      </c>
      <c r="X46" s="40" t="str">
        <f>IFERROR(VLOOKUP(A46, world_pop_table!$A$4:$BP$269, MATCH(2023, world_pop_table!$A$3:$BP$3, 0), FALSE), "No Data")</f>
        <v>No Data</v>
      </c>
      <c r="Z46" s="41"/>
      <c r="AA46" s="41" t="str">
        <f>IFERROR(VLOOKUP(A46, world_pop_table!$A$4:$BP$269, MATCH(2007, world_pop_table!$A$3:$BP$3, 0), FALSE), "No Data")</f>
        <v>No Data</v>
      </c>
      <c r="AC46" s="62" t="str">
        <f>IF(OR(AA46="No Data",Table3[[#This Row],[CAGR Help]]="No Data"),"0",POWER(Table3[[#This Row],[CAGR Help]]/AA46,1/16)-1)</f>
        <v>0</v>
      </c>
      <c r="AD46">
        <f t="shared" si="1"/>
        <v>0</v>
      </c>
      <c r="AI46" s="107" t="s">
        <v>211</v>
      </c>
      <c r="AJ46" s="107">
        <v>3.015663E-3</v>
      </c>
      <c r="AK46" s="108">
        <v>4</v>
      </c>
      <c r="AL46" s="107" t="s">
        <v>705</v>
      </c>
    </row>
    <row r="47" spans="1:38" ht="50" x14ac:dyDescent="0.35">
      <c r="A47" t="s">
        <v>168</v>
      </c>
      <c r="B47" s="26">
        <f t="shared" si="0"/>
        <v>3.3499999999999996</v>
      </c>
      <c r="C47">
        <v>43</v>
      </c>
      <c r="D47" s="26">
        <v>3.4</v>
      </c>
      <c r="E47">
        <v>24</v>
      </c>
      <c r="F47" s="26">
        <v>3.7</v>
      </c>
      <c r="G47">
        <v>25</v>
      </c>
      <c r="H47" s="26">
        <v>3</v>
      </c>
      <c r="I47">
        <v>57</v>
      </c>
      <c r="J47" s="26">
        <v>3.4</v>
      </c>
      <c r="K47">
        <v>42</v>
      </c>
      <c r="L47" s="26">
        <v>3.2</v>
      </c>
      <c r="M47">
        <v>65</v>
      </c>
      <c r="N47" s="26">
        <v>3.4</v>
      </c>
      <c r="O47">
        <v>41</v>
      </c>
      <c r="Q47" t="e" vm="89">
        <v>#VALUE!</v>
      </c>
      <c r="R47" cm="1" vm="90">
        <f t="array" aca="1" ref="R47" ca="1">_FV(Q47,"GDP")</f>
        <v>14786156563.3046</v>
      </c>
      <c r="S47" s="40">
        <f>VLOOKUP(A47, world_pop_table!$A$4:$BP$269, MATCH(2023, world_pop_table!$A$3:$BP$3, 0), FALSE)</f>
        <v>552747</v>
      </c>
      <c r="U47" s="52" t="str">
        <f>IFERROR(Z47 - VLOOKUP(Y47,'2007'!$A$4:$U$153,21,FALSE),"Population Data Unavailable")</f>
        <v>Population Data Unavailable</v>
      </c>
      <c r="W47" t="s">
        <v>168</v>
      </c>
      <c r="X47" s="40">
        <f>IFERROR(VLOOKUP(A47, world_pop_table!$A$4:$BP$269, MATCH(2023, world_pop_table!$A$3:$BP$3, 0), FALSE), "No Data")</f>
        <v>552747</v>
      </c>
      <c r="Y47" t="str" cm="1">
        <f t="array" ref="Y47:Z47">IFERROR(Table3[[#This Row],[Column1]:[CAGR Help]]," ")</f>
        <v>Malta</v>
      </c>
      <c r="Z47" s="41">
        <v>552747</v>
      </c>
      <c r="AA47" s="41">
        <f>IFERROR(VLOOKUP(A47, world_pop_table!$A$4:$BP$269, MATCH(2007, world_pop_table!$A$3:$BP$3, 0), FALSE), "No Data")</f>
        <v>406724</v>
      </c>
      <c r="AC47" s="62">
        <f>IF(OR(AA47="No Data",Table3[[#This Row],[CAGR Help]]="No Data"),"0",POWER(Table3[[#This Row],[CAGR Help]]/AA47,1/16)-1)</f>
        <v>1.9357827453679421E-2</v>
      </c>
      <c r="AD47" t="str">
        <f t="shared" si="1"/>
        <v>Second Quintile (60-80%)</v>
      </c>
      <c r="AI47" s="107" t="s">
        <v>131</v>
      </c>
      <c r="AJ47" s="107">
        <v>3.0471719999999999E-3</v>
      </c>
      <c r="AK47" s="108">
        <v>4</v>
      </c>
      <c r="AL47" s="107" t="s">
        <v>705</v>
      </c>
    </row>
    <row r="48" spans="1:38" ht="50" x14ac:dyDescent="0.35">
      <c r="A48" t="s">
        <v>112</v>
      </c>
      <c r="B48" s="26">
        <f t="shared" si="0"/>
        <v>3.3000000000000003</v>
      </c>
      <c r="C48">
        <v>43</v>
      </c>
      <c r="D48" s="26">
        <v>3</v>
      </c>
      <c r="E48">
        <v>47</v>
      </c>
      <c r="F48" s="26">
        <v>3.2</v>
      </c>
      <c r="G48">
        <v>47</v>
      </c>
      <c r="H48" s="26">
        <v>3.4</v>
      </c>
      <c r="I48">
        <v>26</v>
      </c>
      <c r="J48" s="26">
        <v>3.2</v>
      </c>
      <c r="K48">
        <v>53</v>
      </c>
      <c r="L48" s="26">
        <v>3.1</v>
      </c>
      <c r="M48">
        <v>76</v>
      </c>
      <c r="N48" s="26">
        <v>3.9</v>
      </c>
      <c r="O48">
        <v>20</v>
      </c>
      <c r="Q48" t="e" vm="91">
        <v>#VALUE!</v>
      </c>
      <c r="R48" cm="1" vm="92">
        <f t="array" aca="1" ref="R48" ca="1">_FV(Q48,"GDP")</f>
        <v>76983094928.4785</v>
      </c>
      <c r="S48" s="40">
        <f>VLOOKUP(A48, world_pop_table!$A$4:$BP$269, MATCH(2023, world_pop_table!$A$3:$BP$3, 0), FALSE)</f>
        <v>5049269</v>
      </c>
      <c r="U48" s="52">
        <f>IFERROR(Z48 - VLOOKUP(Y48,'2007'!$A$4:$U$153,21,FALSE),"Population Data Unavailable")</f>
        <v>2479095</v>
      </c>
      <c r="W48" t="s">
        <v>112</v>
      </c>
      <c r="X48" s="40">
        <f>IFERROR(VLOOKUP(A48, world_pop_table!$A$4:$BP$269, MATCH(2023, world_pop_table!$A$3:$BP$3, 0), FALSE), "No Data")</f>
        <v>5049269</v>
      </c>
      <c r="Y48" t="str" cm="1">
        <f t="array" ref="Y48:Z48">IFERROR(Table3[[#This Row],[Column1]:[CAGR Help]]," ")</f>
        <v>Oman</v>
      </c>
      <c r="Z48" s="41">
        <v>5049269</v>
      </c>
      <c r="AA48" s="41">
        <f>IFERROR(VLOOKUP(A48, world_pop_table!$A$4:$BP$269, MATCH(2007, world_pop_table!$A$3:$BP$3, 0), FALSE), "No Data")</f>
        <v>2570174</v>
      </c>
      <c r="AC48" s="62">
        <f>IF(OR(AA48="No Data",Table3[[#This Row],[CAGR Help]]="No Data"),"0",POWER(Table3[[#This Row],[CAGR Help]]/AA48,1/16)-1)</f>
        <v>4.310763423185815E-2</v>
      </c>
      <c r="AD48" t="str">
        <f t="shared" si="1"/>
        <v>Top Quintile (Top 20%)</v>
      </c>
      <c r="AI48" s="107" t="s">
        <v>135</v>
      </c>
      <c r="AJ48" s="107">
        <v>3.0964180000000001E-3</v>
      </c>
      <c r="AK48" s="108">
        <v>4</v>
      </c>
      <c r="AL48" s="107" t="s">
        <v>705</v>
      </c>
    </row>
    <row r="49" spans="1:38" ht="50" x14ac:dyDescent="0.35">
      <c r="A49" t="s">
        <v>116</v>
      </c>
      <c r="B49" s="26">
        <f t="shared" si="0"/>
        <v>3.2666666666666662</v>
      </c>
      <c r="C49">
        <v>43</v>
      </c>
      <c r="D49" s="26">
        <v>2.8</v>
      </c>
      <c r="E49">
        <v>59</v>
      </c>
      <c r="F49" s="26">
        <v>3.2</v>
      </c>
      <c r="G49">
        <v>47</v>
      </c>
      <c r="H49" s="26">
        <v>3.1</v>
      </c>
      <c r="I49">
        <v>47</v>
      </c>
      <c r="J49" s="26">
        <v>3.3</v>
      </c>
      <c r="K49">
        <v>46</v>
      </c>
      <c r="L49" s="26">
        <v>3.9</v>
      </c>
      <c r="M49">
        <v>21</v>
      </c>
      <c r="N49" s="26">
        <v>3.3</v>
      </c>
      <c r="O49">
        <v>49</v>
      </c>
      <c r="Q49" t="e" vm="93">
        <v>#VALUE!</v>
      </c>
      <c r="R49" cm="1" vm="94">
        <f t="array" aca="1" ref="R49" ca="1">_FV(Q49,"GDP")</f>
        <v>376795508679.67603</v>
      </c>
      <c r="S49" s="40">
        <f>VLOOKUP(A49, world_pop_table!$A$4:$BP$269, MATCH(2023, world_pop_table!$A$3:$BP$3, 0), FALSE)</f>
        <v>114891199</v>
      </c>
      <c r="U49" s="52">
        <f>IFERROR(Z49 - VLOOKUP(Y49,'2007'!$A$4:$U$153,21,FALSE),"Population Data Unavailable")</f>
        <v>23816015</v>
      </c>
      <c r="W49" t="s">
        <v>116</v>
      </c>
      <c r="X49" s="40">
        <f>IFERROR(VLOOKUP(A49, world_pop_table!$A$4:$BP$269, MATCH(2023, world_pop_table!$A$3:$BP$3, 0), FALSE), "No Data")</f>
        <v>114891199</v>
      </c>
      <c r="Y49" t="str" cm="1">
        <f t="array" ref="Y49:Z49">IFERROR(Table3[[#This Row],[Column1]:[CAGR Help]]," ")</f>
        <v>Philippines</v>
      </c>
      <c r="Z49" s="41">
        <v>114891199</v>
      </c>
      <c r="AA49" s="41">
        <f>IFERROR(VLOOKUP(A49, world_pop_table!$A$4:$BP$269, MATCH(2007, world_pop_table!$A$3:$BP$3, 0), FALSE), "No Data")</f>
        <v>91075184</v>
      </c>
      <c r="AC49" s="62">
        <f>IF(OR(AA49="No Data",Table3[[#This Row],[CAGR Help]]="No Data"),"0",POWER(Table3[[#This Row],[CAGR Help]]/AA49,1/16)-1)</f>
        <v>1.462467304268511E-2</v>
      </c>
      <c r="AD49" t="str">
        <f t="shared" si="1"/>
        <v>Second Quintile (60-80%)</v>
      </c>
      <c r="AI49" s="107" t="s">
        <v>52</v>
      </c>
      <c r="AJ49" s="107">
        <v>3.4003420000000002E-3</v>
      </c>
      <c r="AK49" s="108">
        <v>4</v>
      </c>
      <c r="AL49" s="107" t="s">
        <v>705</v>
      </c>
    </row>
    <row r="50" spans="1:38" ht="50" x14ac:dyDescent="0.35">
      <c r="A50" t="s">
        <v>134</v>
      </c>
      <c r="B50" s="26">
        <f t="shared" si="0"/>
        <v>3.2833333333333332</v>
      </c>
      <c r="C50">
        <v>43</v>
      </c>
      <c r="D50" s="26">
        <v>3.2</v>
      </c>
      <c r="E50">
        <v>37</v>
      </c>
      <c r="F50" s="26">
        <v>3.3</v>
      </c>
      <c r="G50">
        <v>44</v>
      </c>
      <c r="H50" s="26">
        <v>3</v>
      </c>
      <c r="I50">
        <v>57</v>
      </c>
      <c r="J50" s="26">
        <v>3.4</v>
      </c>
      <c r="K50">
        <v>42</v>
      </c>
      <c r="L50" s="26">
        <v>3.5</v>
      </c>
      <c r="M50">
        <v>46</v>
      </c>
      <c r="N50" s="26">
        <v>3.3</v>
      </c>
      <c r="O50">
        <v>49</v>
      </c>
      <c r="Q50" t="e" vm="95">
        <v>#VALUE!</v>
      </c>
      <c r="R50" cm="1" vm="96">
        <f t="array" aca="1" ref="R50" ca="1">_FV(Q50,"GDP")</f>
        <v>105422304975.576</v>
      </c>
      <c r="S50" s="40">
        <f>VLOOKUP(A50, world_pop_table!$A$4:$BP$269, MATCH(2023, world_pop_table!$A$3:$BP$3, 0), FALSE)</f>
        <v>5426740</v>
      </c>
      <c r="U50" s="52">
        <f>IFERROR(Z50 - VLOOKUP(Y50,'2007'!$A$4:$U$153,21,FALSE),"Population Data Unavailable")</f>
        <v>52118</v>
      </c>
      <c r="W50" t="s">
        <v>134</v>
      </c>
      <c r="X50" s="40">
        <f>IFERROR(VLOOKUP(A50, world_pop_table!$A$4:$BP$269, MATCH(2023, world_pop_table!$A$3:$BP$3, 0), FALSE), "No Data")</f>
        <v>5426740</v>
      </c>
      <c r="Y50" t="str" cm="1">
        <f t="array" ref="Y50:Z50">IFERROR(Table3[[#This Row],[Column1]:[CAGR Help]]," ")</f>
        <v>Slovak Republic</v>
      </c>
      <c r="Z50" s="41">
        <v>5426740</v>
      </c>
      <c r="AA50" s="41">
        <f>IFERROR(VLOOKUP(A50, world_pop_table!$A$4:$BP$269, MATCH(2007, world_pop_table!$A$3:$BP$3, 0), FALSE), "No Data")</f>
        <v>5374622</v>
      </c>
      <c r="AC50" s="62">
        <f>IF(OR(AA50="No Data",Table3[[#This Row],[CAGR Help]]="No Data"),"0",POWER(Table3[[#This Row],[CAGR Help]]/AA50,1/16)-1)</f>
        <v>6.0332813982055811E-4</v>
      </c>
      <c r="AD50" t="e">
        <f t="shared" si="1"/>
        <v>#N/A</v>
      </c>
      <c r="AI50" s="107" t="s">
        <v>235</v>
      </c>
      <c r="AJ50" s="107">
        <v>3.6097120000000002E-3</v>
      </c>
      <c r="AK50" s="108">
        <v>4</v>
      </c>
      <c r="AL50" s="107" t="s">
        <v>705</v>
      </c>
    </row>
    <row r="51" spans="1:38" ht="50" x14ac:dyDescent="0.35">
      <c r="A51" t="s">
        <v>135</v>
      </c>
      <c r="B51" s="26">
        <f t="shared" si="0"/>
        <v>3.3333333333333335</v>
      </c>
      <c r="C51">
        <v>43</v>
      </c>
      <c r="D51" s="26">
        <v>3.4</v>
      </c>
      <c r="E51">
        <v>24</v>
      </c>
      <c r="F51" s="26">
        <v>3.6</v>
      </c>
      <c r="G51">
        <v>30</v>
      </c>
      <c r="H51" s="26">
        <v>3.4</v>
      </c>
      <c r="I51">
        <v>26</v>
      </c>
      <c r="J51" s="26">
        <v>3.3</v>
      </c>
      <c r="K51">
        <v>46</v>
      </c>
      <c r="L51" s="26">
        <v>3.3</v>
      </c>
      <c r="M51">
        <v>59</v>
      </c>
      <c r="N51" s="26">
        <v>3</v>
      </c>
      <c r="O51">
        <v>65</v>
      </c>
      <c r="Q51" t="e" vm="97">
        <v>#VALUE!</v>
      </c>
      <c r="R51" cm="1" vm="98">
        <f t="array" aca="1" ref="R51" ca="1">_FV(Q51,"GDP")</f>
        <v>53742159516.927803</v>
      </c>
      <c r="S51" s="40">
        <f>VLOOKUP(A51, world_pop_table!$A$4:$BP$269, MATCH(2023, world_pop_table!$A$3:$BP$3, 0), FALSE)</f>
        <v>2120461</v>
      </c>
      <c r="U51" s="52">
        <f>IFERROR(Z51 - VLOOKUP(Y51,'2007'!$A$4:$U$153,21,FALSE),"Population Data Unavailable")</f>
        <v>102339</v>
      </c>
      <c r="W51" t="s">
        <v>135</v>
      </c>
      <c r="X51" s="40">
        <f>IFERROR(VLOOKUP(A51, world_pop_table!$A$4:$BP$269, MATCH(2023, world_pop_table!$A$3:$BP$3, 0), FALSE), "No Data")</f>
        <v>2120461</v>
      </c>
      <c r="Y51" t="str" cm="1">
        <f t="array" ref="Y51:Z51">IFERROR(Table3[[#This Row],[Column1]:[CAGR Help]]," ")</f>
        <v>Slovenia</v>
      </c>
      <c r="Z51" s="41">
        <v>2120461</v>
      </c>
      <c r="AA51" s="41">
        <f>IFERROR(VLOOKUP(A51, world_pop_table!$A$4:$BP$269, MATCH(2007, world_pop_table!$A$3:$BP$3, 0), FALSE), "No Data")</f>
        <v>2018122</v>
      </c>
      <c r="AC51" s="62">
        <f>IF(OR(AA51="No Data",Table3[[#This Row],[CAGR Help]]="No Data"),"0",POWER(Table3[[#This Row],[CAGR Help]]/AA51,1/16)-1)</f>
        <v>3.0964178959758115E-3</v>
      </c>
      <c r="AD51" t="e">
        <f t="shared" si="1"/>
        <v>#N/A</v>
      </c>
      <c r="AI51" s="107" t="s">
        <v>53</v>
      </c>
      <c r="AJ51" s="107">
        <v>4.0443809999999997E-3</v>
      </c>
      <c r="AK51" s="108">
        <v>4</v>
      </c>
      <c r="AL51" s="107" t="s">
        <v>705</v>
      </c>
    </row>
    <row r="52" spans="1:38" ht="50" x14ac:dyDescent="0.35">
      <c r="A52" t="s">
        <v>153</v>
      </c>
      <c r="B52" s="26">
        <f t="shared" si="0"/>
        <v>3.25</v>
      </c>
      <c r="C52">
        <v>43</v>
      </c>
      <c r="D52" s="26">
        <v>3.1</v>
      </c>
      <c r="E52">
        <v>43</v>
      </c>
      <c r="F52" s="26">
        <v>3.2</v>
      </c>
      <c r="G52">
        <v>47</v>
      </c>
      <c r="H52" s="26">
        <v>3.3</v>
      </c>
      <c r="I52">
        <v>38</v>
      </c>
      <c r="J52" s="26">
        <v>3.2</v>
      </c>
      <c r="K52">
        <v>53</v>
      </c>
      <c r="L52" s="26">
        <v>3.3</v>
      </c>
      <c r="M52">
        <v>59</v>
      </c>
      <c r="N52" s="26">
        <v>3.4</v>
      </c>
      <c r="O52">
        <v>41</v>
      </c>
      <c r="Q52" t="e" vm="99">
        <v>#VALUE!</v>
      </c>
      <c r="R52" cm="1" vm="100">
        <f t="array" aca="1" ref="R52" ca="1">_FV(Q52,"GDP")</f>
        <v>261921244843.172</v>
      </c>
      <c r="S52" s="40" t="e">
        <f>VLOOKUP(A52, world_pop_table!$A$4:$BP$269, MATCH(2023, world_pop_table!$A$3:$BP$3, 0), FALSE)</f>
        <v>#N/A</v>
      </c>
      <c r="U52" s="52" t="str">
        <f>IFERROR(Z52 - VLOOKUP(Y52,'2007'!$A$4:$U$153,21,FALSE),"Population Data Unavailable")</f>
        <v>Population Data Unavailable</v>
      </c>
      <c r="W52" t="s">
        <v>153</v>
      </c>
      <c r="X52" s="40" t="str">
        <f>IFERROR(VLOOKUP(A52, world_pop_table!$A$4:$BP$269, MATCH(2023, world_pop_table!$A$3:$BP$3, 0), FALSE), "No Data")</f>
        <v>No Data</v>
      </c>
      <c r="Z52" s="41"/>
      <c r="AA52" s="41" t="str">
        <f>IFERROR(VLOOKUP(A52, world_pop_table!$A$4:$BP$269, MATCH(2007, world_pop_table!$A$3:$BP$3, 0), FALSE), "No Data")</f>
        <v>No Data</v>
      </c>
      <c r="AC52" s="62" t="str">
        <f>IF(OR(AA52="No Data",Table3[[#This Row],[CAGR Help]]="No Data"),"0",POWER(Table3[[#This Row],[CAGR Help]]/AA52,1/16)-1)</f>
        <v>0</v>
      </c>
      <c r="AD52">
        <f t="shared" si="1"/>
        <v>0</v>
      </c>
      <c r="AI52" s="107" t="s">
        <v>140</v>
      </c>
      <c r="AJ52" s="107">
        <v>4.1526599999999999E-3</v>
      </c>
      <c r="AK52" s="108">
        <v>4</v>
      </c>
      <c r="AL52" s="107" t="s">
        <v>705</v>
      </c>
    </row>
    <row r="53" spans="1:38" ht="50" x14ac:dyDescent="0.35">
      <c r="A53" t="s">
        <v>29</v>
      </c>
      <c r="B53" s="26">
        <f t="shared" si="0"/>
        <v>3.1666666666666665</v>
      </c>
      <c r="C53">
        <v>51</v>
      </c>
      <c r="D53" s="26">
        <v>2.9</v>
      </c>
      <c r="E53">
        <v>56</v>
      </c>
      <c r="F53" s="26">
        <v>3.2</v>
      </c>
      <c r="G53">
        <v>47</v>
      </c>
      <c r="H53" s="26">
        <v>2.9</v>
      </c>
      <c r="I53">
        <v>68</v>
      </c>
      <c r="J53" s="26">
        <v>3.3</v>
      </c>
      <c r="K53">
        <v>46</v>
      </c>
      <c r="L53" s="26">
        <v>3.5</v>
      </c>
      <c r="M53">
        <v>46</v>
      </c>
      <c r="N53" s="26">
        <v>3.2</v>
      </c>
      <c r="O53">
        <v>54</v>
      </c>
      <c r="Q53" t="e" vm="101">
        <v>#VALUE!</v>
      </c>
      <c r="R53" cm="1" vm="102">
        <f t="array" aca="1" ref="R53" ca="1">_FV(Q53,"GDP")</f>
        <v>1839758040765.6201</v>
      </c>
      <c r="S53" s="40">
        <f>VLOOKUP(A53, world_pop_table!$A$4:$BP$269, MATCH(2023, world_pop_table!$A$3:$BP$3, 0), FALSE)</f>
        <v>211140729</v>
      </c>
      <c r="U53" s="52">
        <f>IFERROR(Z53 - VLOOKUP(Y53,'2007'!$A$4:$U$153,21,FALSE),"Population Data Unavailable")</f>
        <v>22588409</v>
      </c>
      <c r="W53" t="s">
        <v>29</v>
      </c>
      <c r="X53" s="40">
        <f>IFERROR(VLOOKUP(A53, world_pop_table!$A$4:$BP$269, MATCH(2023, world_pop_table!$A$3:$BP$3, 0), FALSE), "No Data")</f>
        <v>211140729</v>
      </c>
      <c r="Y53" t="str" cm="1">
        <f t="array" ref="Y53:Z53">IFERROR(Table3[[#This Row],[Column1]:[CAGR Help]]," ")</f>
        <v>Brazil</v>
      </c>
      <c r="Z53" s="41">
        <v>211140729</v>
      </c>
      <c r="AA53" s="41">
        <f>IFERROR(VLOOKUP(A53, world_pop_table!$A$4:$BP$269, MATCH(2007, world_pop_table!$A$3:$BP$3, 0), FALSE), "No Data")</f>
        <v>188552320</v>
      </c>
      <c r="AC53" s="62">
        <f>IF(OR(AA53="No Data",Table3[[#This Row],[CAGR Help]]="No Data"),"0",POWER(Table3[[#This Row],[CAGR Help]]/AA53,1/16)-1)</f>
        <v>7.0968985416561825E-3</v>
      </c>
      <c r="AD53" t="str">
        <f t="shared" si="1"/>
        <v>Third Quintile (40-60%)</v>
      </c>
      <c r="AI53" s="107" t="s">
        <v>49</v>
      </c>
      <c r="AJ53" s="107">
        <v>4.1795290000000004E-3</v>
      </c>
      <c r="AK53" s="108">
        <v>4</v>
      </c>
      <c r="AL53" s="107" t="s">
        <v>705</v>
      </c>
    </row>
    <row r="54" spans="1:38" ht="50" x14ac:dyDescent="0.35">
      <c r="A54" t="s">
        <v>24</v>
      </c>
      <c r="B54" s="26">
        <f t="shared" si="0"/>
        <v>3.2166666666666668</v>
      </c>
      <c r="C54">
        <v>51</v>
      </c>
      <c r="D54" s="26">
        <v>3.1</v>
      </c>
      <c r="E54">
        <v>43</v>
      </c>
      <c r="F54" s="26">
        <v>3.1</v>
      </c>
      <c r="G54">
        <v>52</v>
      </c>
      <c r="H54" s="26">
        <v>3</v>
      </c>
      <c r="I54">
        <v>57</v>
      </c>
      <c r="J54" s="26">
        <v>3.3</v>
      </c>
      <c r="K54">
        <v>46</v>
      </c>
      <c r="L54" s="26">
        <v>3.5</v>
      </c>
      <c r="M54">
        <v>46</v>
      </c>
      <c r="N54" s="26">
        <v>3.3</v>
      </c>
      <c r="O54">
        <v>49</v>
      </c>
      <c r="Q54" t="e" vm="103">
        <v>#VALUE!</v>
      </c>
      <c r="R54" cm="1" vm="104">
        <f t="array" aca="1" ref="R54" ca="1">_FV(Q54,"GDP")</f>
        <v>86000000000</v>
      </c>
      <c r="S54" s="40">
        <f>VLOOKUP(A54, world_pop_table!$A$4:$BP$269, MATCH(2023, world_pop_table!$A$3:$BP$3, 0), FALSE)</f>
        <v>6446596</v>
      </c>
      <c r="U54" s="52">
        <f>IFERROR(Z54 - VLOOKUP(Y54,'2007'!$A$4:$U$153,21,FALSE),"Population Data Unavailable")</f>
        <v>-1098742</v>
      </c>
      <c r="W54" t="s">
        <v>24</v>
      </c>
      <c r="X54" s="40">
        <f>IFERROR(VLOOKUP(A54, world_pop_table!$A$4:$BP$269, MATCH(2023, world_pop_table!$A$3:$BP$3, 0), FALSE), "No Data")</f>
        <v>6446596</v>
      </c>
      <c r="Y54" t="str" cm="1">
        <f t="array" ref="Y54:Z54">IFERROR(Table3[[#This Row],[Column1]:[CAGR Help]]," ")</f>
        <v>Bulgaria</v>
      </c>
      <c r="Z54" s="41">
        <v>6446596</v>
      </c>
      <c r="AA54" s="41">
        <f>IFERROR(VLOOKUP(A54, world_pop_table!$A$4:$BP$269, MATCH(2007, world_pop_table!$A$3:$BP$3, 0), FALSE), "No Data")</f>
        <v>7545338</v>
      </c>
      <c r="AC54" s="62">
        <f>IF(OR(AA54="No Data",Table3[[#This Row],[CAGR Help]]="No Data"),"0",POWER(Table3[[#This Row],[CAGR Help]]/AA54,1/16)-1)</f>
        <v>-9.7878868501035665E-3</v>
      </c>
      <c r="AD54" t="e">
        <f t="shared" si="1"/>
        <v>#N/A</v>
      </c>
      <c r="AI54" s="107" t="s">
        <v>34</v>
      </c>
      <c r="AJ54" s="107">
        <v>4.2631199999999996E-3</v>
      </c>
      <c r="AK54" s="108">
        <v>4</v>
      </c>
      <c r="AL54" s="107" t="s">
        <v>705</v>
      </c>
    </row>
    <row r="55" spans="1:38" ht="50" x14ac:dyDescent="0.35">
      <c r="A55" t="s">
        <v>39</v>
      </c>
      <c r="B55" s="26">
        <f t="shared" si="0"/>
        <v>3.15</v>
      </c>
      <c r="C55">
        <v>51</v>
      </c>
      <c r="D55" s="26">
        <v>2.9</v>
      </c>
      <c r="E55">
        <v>56</v>
      </c>
      <c r="F55" s="26">
        <v>2.8</v>
      </c>
      <c r="G55">
        <v>63</v>
      </c>
      <c r="H55" s="26">
        <v>3.1</v>
      </c>
      <c r="I55">
        <v>47</v>
      </c>
      <c r="J55" s="26">
        <v>3.2</v>
      </c>
      <c r="K55">
        <v>53</v>
      </c>
      <c r="L55" s="26">
        <v>3.5</v>
      </c>
      <c r="M55">
        <v>46</v>
      </c>
      <c r="N55" s="26">
        <v>3.4</v>
      </c>
      <c r="O55">
        <v>41</v>
      </c>
      <c r="Q55" t="e" vm="105">
        <v>#VALUE!</v>
      </c>
      <c r="R55" cm="1" vm="106">
        <f t="array" aca="1" ref="R55" ca="1">_FV(Q55,"GDP")</f>
        <v>24564647934.624401</v>
      </c>
      <c r="S55" s="40">
        <f>VLOOKUP(A55, world_pop_table!$A$4:$BP$269, MATCH(2023, world_pop_table!$A$3:$BP$3, 0), FALSE)</f>
        <v>1344976</v>
      </c>
      <c r="U55" s="52">
        <f>IFERROR(Z55 - VLOOKUP(Y55,'2007'!$A$4:$U$153,21,FALSE),"Population Data Unavailable")</f>
        <v>272262</v>
      </c>
      <c r="W55" t="s">
        <v>39</v>
      </c>
      <c r="X55" s="40">
        <f>IFERROR(VLOOKUP(A55, world_pop_table!$A$4:$BP$269, MATCH(2023, world_pop_table!$A$3:$BP$3, 0), FALSE), "No Data")</f>
        <v>1344976</v>
      </c>
      <c r="Y55" t="str" cm="1">
        <f t="array" ref="Y55:Z55">IFERROR(Table3[[#This Row],[Column1]:[CAGR Help]]," ")</f>
        <v>Cyprus</v>
      </c>
      <c r="Z55" s="41">
        <v>1344976</v>
      </c>
      <c r="AA55" s="41">
        <f>IFERROR(VLOOKUP(A55, world_pop_table!$A$4:$BP$269, MATCH(2007, world_pop_table!$A$3:$BP$3, 0), FALSE), "No Data")</f>
        <v>1072714</v>
      </c>
      <c r="AC55" s="62">
        <f>IF(OR(AA55="No Data",Table3[[#This Row],[CAGR Help]]="No Data"),"0",POWER(Table3[[#This Row],[CAGR Help]]/AA55,1/16)-1)</f>
        <v>1.423691078519651E-2</v>
      </c>
      <c r="AD55" t="str">
        <f t="shared" si="1"/>
        <v>Second Quintile (60-80%)</v>
      </c>
      <c r="AI55" s="107" t="s">
        <v>86</v>
      </c>
      <c r="AJ55" s="107">
        <v>4.5516840000000003E-3</v>
      </c>
      <c r="AK55" s="108">
        <v>4</v>
      </c>
      <c r="AL55" s="107" t="s">
        <v>705</v>
      </c>
    </row>
    <row r="56" spans="1:38" ht="50" x14ac:dyDescent="0.35">
      <c r="A56" t="s">
        <v>67</v>
      </c>
      <c r="B56" s="26">
        <f t="shared" si="0"/>
        <v>3.2166666666666668</v>
      </c>
      <c r="C56">
        <v>51</v>
      </c>
      <c r="D56" s="26">
        <v>2.7</v>
      </c>
      <c r="E56">
        <v>65</v>
      </c>
      <c r="F56" s="26">
        <v>3.1</v>
      </c>
      <c r="G56">
        <v>52</v>
      </c>
      <c r="H56" s="26">
        <v>3.4</v>
      </c>
      <c r="I56">
        <v>26</v>
      </c>
      <c r="J56" s="26">
        <v>3.1</v>
      </c>
      <c r="K56">
        <v>57</v>
      </c>
      <c r="L56" s="26">
        <v>3.6</v>
      </c>
      <c r="M56">
        <v>35</v>
      </c>
      <c r="N56" s="26">
        <v>3.4</v>
      </c>
      <c r="O56">
        <v>41</v>
      </c>
      <c r="Q56" t="e" vm="107">
        <v>#VALUE!</v>
      </c>
      <c r="R56" cm="1" vm="108">
        <f t="array" aca="1" ref="R56" ca="1">_FV(Q56,"GDP")</f>
        <v>160967157503.612</v>
      </c>
      <c r="S56" s="40">
        <f>VLOOKUP(A56, world_pop_table!$A$4:$BP$269, MATCH(2023, world_pop_table!$A$3:$BP$3, 0), FALSE)</f>
        <v>9592186</v>
      </c>
      <c r="U56" s="52">
        <f>IFERROR(Z56 - VLOOKUP(Y56,'2007'!$A$4:$U$153,21,FALSE),"Population Data Unavailable")</f>
        <v>-463594</v>
      </c>
      <c r="W56" t="s">
        <v>67</v>
      </c>
      <c r="X56" s="40">
        <f>IFERROR(VLOOKUP(A56, world_pop_table!$A$4:$BP$269, MATCH(2023, world_pop_table!$A$3:$BP$3, 0), FALSE), "No Data")</f>
        <v>9592186</v>
      </c>
      <c r="Y56" t="str" cm="1">
        <f t="array" ref="Y56:Z56">IFERROR(Table3[[#This Row],[Column1]:[CAGR Help]]," ")</f>
        <v>Hungary</v>
      </c>
      <c r="Z56" s="41">
        <v>9592186</v>
      </c>
      <c r="AA56" s="41">
        <f>IFERROR(VLOOKUP(A56, world_pop_table!$A$4:$BP$269, MATCH(2007, world_pop_table!$A$3:$BP$3, 0), FALSE), "No Data")</f>
        <v>10055780</v>
      </c>
      <c r="AC56" s="62">
        <f>IF(OR(AA56="No Data",Table3[[#This Row],[CAGR Help]]="No Data"),"0",POWER(Table3[[#This Row],[CAGR Help]]/AA56,1/16)-1)</f>
        <v>-2.945577303410607E-3</v>
      </c>
      <c r="AD56" t="e">
        <f t="shared" si="1"/>
        <v>#N/A</v>
      </c>
      <c r="AI56" s="107" t="s">
        <v>43</v>
      </c>
      <c r="AJ56" s="107">
        <v>5.3371099999999999E-3</v>
      </c>
      <c r="AK56" s="108">
        <v>4</v>
      </c>
      <c r="AL56" s="107" t="s">
        <v>705</v>
      </c>
    </row>
    <row r="57" spans="1:38" ht="50" x14ac:dyDescent="0.35">
      <c r="A57" t="s">
        <v>82</v>
      </c>
      <c r="B57" s="26">
        <f t="shared" si="0"/>
        <v>3.1666666666666665</v>
      </c>
      <c r="C57">
        <v>51</v>
      </c>
      <c r="D57" s="26">
        <v>3.2</v>
      </c>
      <c r="E57">
        <v>37</v>
      </c>
      <c r="F57" s="26">
        <v>3.6</v>
      </c>
      <c r="G57">
        <v>30</v>
      </c>
      <c r="H57" s="26">
        <v>3.2</v>
      </c>
      <c r="I57">
        <v>43</v>
      </c>
      <c r="J57" s="26">
        <v>2.9</v>
      </c>
      <c r="K57">
        <v>65</v>
      </c>
      <c r="L57" s="26">
        <v>2.8</v>
      </c>
      <c r="M57">
        <v>102</v>
      </c>
      <c r="N57" s="26">
        <v>3.3</v>
      </c>
      <c r="O57">
        <v>49</v>
      </c>
      <c r="Q57" t="e" vm="109">
        <v>#VALUE!</v>
      </c>
      <c r="R57" cm="1" vm="110">
        <f t="array" aca="1" ref="R57" ca="1">_FV(Q57,"GDP")</f>
        <v>134761198945.98199</v>
      </c>
      <c r="S57" s="40">
        <f>VLOOKUP(A57, world_pop_table!$A$4:$BP$269, MATCH(2023, world_pop_table!$A$3:$BP$3, 0), FALSE)</f>
        <v>4853420</v>
      </c>
      <c r="U57" s="52">
        <f>IFERROR(Z57 - VLOOKUP(Y57,'2007'!$A$4:$U$153,21,FALSE),"Population Data Unavailable")</f>
        <v>2345533</v>
      </c>
      <c r="W57" t="s">
        <v>82</v>
      </c>
      <c r="X57" s="40">
        <f>IFERROR(VLOOKUP(A57, world_pop_table!$A$4:$BP$269, MATCH(2023, world_pop_table!$A$3:$BP$3, 0), FALSE), "No Data")</f>
        <v>4853420</v>
      </c>
      <c r="Y57" t="str" cm="1">
        <f t="array" ref="Y57:Z57">IFERROR(Table3[[#This Row],[Column1]:[CAGR Help]]," ")</f>
        <v>Kuwait</v>
      </c>
      <c r="Z57" s="41">
        <v>4853420</v>
      </c>
      <c r="AA57" s="41">
        <f>IFERROR(VLOOKUP(A57, world_pop_table!$A$4:$BP$269, MATCH(2007, world_pop_table!$A$3:$BP$3, 0), FALSE), "No Data")</f>
        <v>2507887</v>
      </c>
      <c r="AC57" s="62">
        <f>IF(OR(AA57="No Data",Table3[[#This Row],[CAGR Help]]="No Data"),"0",POWER(Table3[[#This Row],[CAGR Help]]/AA57,1/16)-1)</f>
        <v>4.2128431278504408E-2</v>
      </c>
      <c r="AD57" t="str">
        <f t="shared" si="1"/>
        <v>Top Quintile (Top 20%)</v>
      </c>
      <c r="AI57" s="107" t="s">
        <v>108</v>
      </c>
      <c r="AJ57" s="107">
        <v>5.4747379999999998E-3</v>
      </c>
      <c r="AK57" s="108">
        <v>4</v>
      </c>
      <c r="AL57" s="107" t="s">
        <v>705</v>
      </c>
    </row>
    <row r="58" spans="1:38" ht="50" x14ac:dyDescent="0.35">
      <c r="A58" t="s">
        <v>122</v>
      </c>
      <c r="B58" s="26">
        <f t="shared" si="0"/>
        <v>3.2333333333333329</v>
      </c>
      <c r="C58">
        <v>51</v>
      </c>
      <c r="D58" s="26">
        <v>2.7</v>
      </c>
      <c r="E58">
        <v>65</v>
      </c>
      <c r="F58" s="26">
        <v>2.9</v>
      </c>
      <c r="G58">
        <v>59</v>
      </c>
      <c r="H58" s="26">
        <v>3.4</v>
      </c>
      <c r="I58">
        <v>26</v>
      </c>
      <c r="J58" s="26">
        <v>3.3</v>
      </c>
      <c r="K58">
        <v>46</v>
      </c>
      <c r="L58" s="26">
        <v>3.6</v>
      </c>
      <c r="M58">
        <v>35</v>
      </c>
      <c r="N58" s="26">
        <v>3.5</v>
      </c>
      <c r="O58">
        <v>37</v>
      </c>
      <c r="Q58" t="e" vm="111">
        <v>#VALUE!</v>
      </c>
      <c r="R58" cm="1" vm="112">
        <f t="array" aca="1" ref="R58" ca="1">_FV(Q58,"GDP")</f>
        <v>250077444017.08401</v>
      </c>
      <c r="S58" s="40">
        <f>VLOOKUP(A58, world_pop_table!$A$4:$BP$269, MATCH(2023, world_pop_table!$A$3:$BP$3, 0), FALSE)</f>
        <v>19059479</v>
      </c>
      <c r="U58" s="52">
        <f>IFERROR(Z58 - VLOOKUP(Y58,'2007'!$A$4:$U$153,21,FALSE),"Population Data Unavailable")</f>
        <v>-1823503</v>
      </c>
      <c r="W58" t="s">
        <v>122</v>
      </c>
      <c r="X58" s="40">
        <f>IFERROR(VLOOKUP(A58, world_pop_table!$A$4:$BP$269, MATCH(2023, world_pop_table!$A$3:$BP$3, 0), FALSE), "No Data")</f>
        <v>19059479</v>
      </c>
      <c r="Y58" t="str" cm="1">
        <f t="array" ref="Y58:Z58">IFERROR(Table3[[#This Row],[Column1]:[CAGR Help]]," ")</f>
        <v>Romania</v>
      </c>
      <c r="Z58" s="41">
        <v>19059479</v>
      </c>
      <c r="AA58" s="41">
        <f>IFERROR(VLOOKUP(A58, world_pop_table!$A$4:$BP$269, MATCH(2007, world_pop_table!$A$3:$BP$3, 0), FALSE), "No Data")</f>
        <v>20882982</v>
      </c>
      <c r="AC58" s="62">
        <f>IF(OR(AA58="No Data",Table3[[#This Row],[CAGR Help]]="No Data"),"0",POWER(Table3[[#This Row],[CAGR Help]]/AA58,1/16)-1)</f>
        <v>-5.6943507349773714E-3</v>
      </c>
      <c r="AD58" t="e">
        <f t="shared" si="1"/>
        <v>#N/A</v>
      </c>
      <c r="AI58" s="107" t="s">
        <v>62</v>
      </c>
      <c r="AJ58" s="107">
        <v>5.5052499999999997E-3</v>
      </c>
      <c r="AK58" s="108">
        <v>3</v>
      </c>
      <c r="AL58" s="107" t="s">
        <v>706</v>
      </c>
    </row>
    <row r="59" spans="1:38" ht="50" x14ac:dyDescent="0.35">
      <c r="A59" t="s">
        <v>187</v>
      </c>
      <c r="B59" s="26">
        <f t="shared" si="0"/>
        <v>3.1333333333333333</v>
      </c>
      <c r="C59">
        <v>57</v>
      </c>
      <c r="D59" s="26">
        <v>3</v>
      </c>
      <c r="E59">
        <v>47</v>
      </c>
      <c r="F59" s="26">
        <v>3.1</v>
      </c>
      <c r="G59">
        <v>52</v>
      </c>
      <c r="H59" s="26">
        <v>3</v>
      </c>
      <c r="I59">
        <v>57</v>
      </c>
      <c r="J59" s="26">
        <v>3.4</v>
      </c>
      <c r="K59">
        <v>42</v>
      </c>
      <c r="L59" s="26">
        <v>3.3</v>
      </c>
      <c r="M59">
        <v>59</v>
      </c>
      <c r="N59" s="26">
        <v>3</v>
      </c>
      <c r="O59">
        <v>65</v>
      </c>
      <c r="Q59" t="e" vm="113">
        <v>#VALUE!</v>
      </c>
      <c r="R59" cm="1" vm="114">
        <f t="array" aca="1" ref="R59" ca="1">_FV(Q59,"GDP")</f>
        <v>18340510789.4272</v>
      </c>
      <c r="S59" s="40">
        <f>VLOOKUP(A59, world_pop_table!$A$4:$BP$269, MATCH(2023, world_pop_table!$A$3:$BP$3, 0), FALSE)</f>
        <v>2480244</v>
      </c>
      <c r="U59" s="52" t="str">
        <f>IFERROR(Z59 - VLOOKUP(Y59,'2007'!$A$4:$U$153,21,FALSE),"Population Data Unavailable")</f>
        <v>Population Data Unavailable</v>
      </c>
      <c r="W59" t="s">
        <v>187</v>
      </c>
      <c r="X59" s="40">
        <f>IFERROR(VLOOKUP(A59, world_pop_table!$A$4:$BP$269, MATCH(2023, world_pop_table!$A$3:$BP$3, 0), FALSE), "No Data")</f>
        <v>2480244</v>
      </c>
      <c r="Y59" t="str" cm="1">
        <f t="array" ref="Y59:Z59">IFERROR(Table3[[#This Row],[Column1]:[CAGR Help]]," ")</f>
        <v>Botswana</v>
      </c>
      <c r="Z59" s="41">
        <v>2480244</v>
      </c>
      <c r="AA59" s="41">
        <f>IFERROR(VLOOKUP(A59, world_pop_table!$A$4:$BP$269, MATCH(2007, world_pop_table!$A$3:$BP$3, 0), FALSE), "No Data")</f>
        <v>1911201</v>
      </c>
      <c r="AC59" s="62">
        <f>IF(OR(AA59="No Data",Table3[[#This Row],[CAGR Help]]="No Data"),"0",POWER(Table3[[#This Row],[CAGR Help]]/AA59,1/16)-1)</f>
        <v>1.6422459051402383E-2</v>
      </c>
      <c r="AD59" t="str">
        <f t="shared" si="1"/>
        <v>Second Quintile (60-80%)</v>
      </c>
      <c r="AI59" s="107" t="s">
        <v>17</v>
      </c>
      <c r="AJ59" s="107">
        <v>6.0209859999999999E-3</v>
      </c>
      <c r="AK59" s="108">
        <v>3</v>
      </c>
      <c r="AL59" s="107" t="s">
        <v>706</v>
      </c>
    </row>
    <row r="60" spans="1:38" ht="50" x14ac:dyDescent="0.35">
      <c r="A60" t="s">
        <v>47</v>
      </c>
      <c r="B60" s="26">
        <f t="shared" si="0"/>
        <v>3.0666666666666664</v>
      </c>
      <c r="C60">
        <v>57</v>
      </c>
      <c r="D60" s="26">
        <v>2.8</v>
      </c>
      <c r="E60">
        <v>59</v>
      </c>
      <c r="F60" s="26">
        <v>3</v>
      </c>
      <c r="G60">
        <v>55</v>
      </c>
      <c r="H60" s="26">
        <v>3.2</v>
      </c>
      <c r="I60">
        <v>43</v>
      </c>
      <c r="J60" s="26">
        <v>2.9</v>
      </c>
      <c r="K60">
        <v>65</v>
      </c>
      <c r="L60" s="26">
        <v>3.6</v>
      </c>
      <c r="M60">
        <v>35</v>
      </c>
      <c r="N60" s="26">
        <v>2.9</v>
      </c>
      <c r="O60">
        <v>72</v>
      </c>
      <c r="Q60" t="e" vm="115">
        <v>#VALUE!</v>
      </c>
      <c r="R60" cm="1" vm="116">
        <f t="array" aca="1" ref="R60" ca="1">_FV(Q60,"GDP")</f>
        <v>303175127597.521</v>
      </c>
      <c r="S60" s="40" t="e">
        <f>VLOOKUP(A60, world_pop_table!$A$4:$BP$269, MATCH(2023, world_pop_table!$A$3:$BP$3, 0), FALSE)</f>
        <v>#N/A</v>
      </c>
      <c r="U60" s="52" t="str">
        <f>IFERROR(Z60 - VLOOKUP(Y60,'2007'!$A$4:$U$153,21,FALSE),"Population Data Unavailable")</f>
        <v>Population Data Unavailable</v>
      </c>
      <c r="W60" t="s">
        <v>47</v>
      </c>
      <c r="X60" s="40" t="str">
        <f>IFERROR(VLOOKUP(A60, world_pop_table!$A$4:$BP$269, MATCH(2023, world_pop_table!$A$3:$BP$3, 0), FALSE), "No Data")</f>
        <v>No Data</v>
      </c>
      <c r="Z60" s="41"/>
      <c r="AA60" s="41" t="str">
        <f>IFERROR(VLOOKUP(A60, world_pop_table!$A$4:$BP$269, MATCH(2007, world_pop_table!$A$3:$BP$3, 0), FALSE), "No Data")</f>
        <v>No Data</v>
      </c>
      <c r="AC60" s="62" t="str">
        <f>IF(OR(AA60="No Data",Table3[[#This Row],[CAGR Help]]="No Data"),"0",POWER(Table3[[#This Row],[CAGR Help]]/AA60,1/16)-1)</f>
        <v>0</v>
      </c>
      <c r="AD60">
        <f t="shared" si="1"/>
        <v>0</v>
      </c>
      <c r="AI60" s="107" t="s">
        <v>20</v>
      </c>
      <c r="AJ60" s="107">
        <v>6.505917E-3</v>
      </c>
      <c r="AK60" s="108">
        <v>3</v>
      </c>
      <c r="AL60" s="107" t="s">
        <v>706</v>
      </c>
    </row>
    <row r="61" spans="1:38" ht="50" x14ac:dyDescent="0.35">
      <c r="A61" t="s">
        <v>233</v>
      </c>
      <c r="B61" s="26">
        <f t="shared" si="0"/>
        <v>3.1333333333333329</v>
      </c>
      <c r="C61">
        <v>57</v>
      </c>
      <c r="D61" s="26">
        <v>3.1</v>
      </c>
      <c r="E61">
        <v>43</v>
      </c>
      <c r="F61" s="26">
        <v>3</v>
      </c>
      <c r="G61">
        <v>55</v>
      </c>
      <c r="H61" s="26">
        <v>2.8</v>
      </c>
      <c r="I61">
        <v>75</v>
      </c>
      <c r="J61" s="26">
        <v>3.2</v>
      </c>
      <c r="K61">
        <v>53</v>
      </c>
      <c r="L61" s="26">
        <v>3.5</v>
      </c>
      <c r="M61">
        <v>46</v>
      </c>
      <c r="N61" s="26">
        <v>3.2</v>
      </c>
      <c r="O61">
        <v>54</v>
      </c>
      <c r="Q61" t="e" vm="117">
        <v>#VALUE!</v>
      </c>
      <c r="R61" cm="1" vm="118">
        <f t="array" aca="1" ref="R61" ca="1">_FV(Q61,"GDP")</f>
        <v>10220781069</v>
      </c>
      <c r="S61" s="40">
        <f>VLOOKUP(A61, world_pop_table!$A$4:$BP$269, MATCH(2023, world_pop_table!$A$3:$BP$3, 0), FALSE)</f>
        <v>1827816</v>
      </c>
      <c r="U61" s="52" t="str">
        <f>IFERROR(Z61 - VLOOKUP(Y61,'2007'!$A$4:$U$153,21,FALSE),"Population Data Unavailable")</f>
        <v>Population Data Unavailable</v>
      </c>
      <c r="W61" t="s">
        <v>233</v>
      </c>
      <c r="X61" s="40">
        <f>IFERROR(VLOOKUP(A61, world_pop_table!$A$4:$BP$269, MATCH(2023, world_pop_table!$A$3:$BP$3, 0), FALSE), "No Data")</f>
        <v>1827816</v>
      </c>
      <c r="Y61" t="str" cm="1">
        <f t="array" ref="Y61:Z61">IFERROR(Table3[[#This Row],[Column1]:[CAGR Help]]," ")</f>
        <v>North Macedonia</v>
      </c>
      <c r="Z61" s="41">
        <v>1827816</v>
      </c>
      <c r="AA61" s="41">
        <f>IFERROR(VLOOKUP(A61, world_pop_table!$A$4:$BP$269, MATCH(2007, world_pop_table!$A$3:$BP$3, 0), FALSE), "No Data")</f>
        <v>1982933</v>
      </c>
      <c r="AC61" s="62">
        <f>IF(OR(AA61="No Data",Table3[[#This Row],[CAGR Help]]="No Data"),"0",POWER(Table3[[#This Row],[CAGR Help]]/AA61,1/16)-1)</f>
        <v>-5.0780162027189713E-3</v>
      </c>
      <c r="AD61" t="e">
        <f t="shared" si="1"/>
        <v>#N/A</v>
      </c>
      <c r="AI61" s="107" t="s">
        <v>150</v>
      </c>
      <c r="AJ61" s="107">
        <v>6.6468899999999999E-3</v>
      </c>
      <c r="AK61" s="108">
        <v>3</v>
      </c>
      <c r="AL61" s="107" t="s">
        <v>706</v>
      </c>
    </row>
    <row r="62" spans="1:38" ht="50" x14ac:dyDescent="0.35">
      <c r="A62" t="s">
        <v>114</v>
      </c>
      <c r="B62" s="26">
        <f t="shared" si="0"/>
        <v>3.1166666666666667</v>
      </c>
      <c r="C62">
        <v>57</v>
      </c>
      <c r="D62" s="26">
        <v>3</v>
      </c>
      <c r="E62">
        <v>47</v>
      </c>
      <c r="F62" s="26">
        <v>3.3</v>
      </c>
      <c r="G62">
        <v>44</v>
      </c>
      <c r="H62" s="26">
        <v>3.1</v>
      </c>
      <c r="I62">
        <v>47</v>
      </c>
      <c r="J62" s="26">
        <v>3</v>
      </c>
      <c r="K62">
        <v>61</v>
      </c>
      <c r="L62" s="26">
        <v>3.4</v>
      </c>
      <c r="M62">
        <v>55</v>
      </c>
      <c r="N62" s="26">
        <v>2.9</v>
      </c>
      <c r="O62">
        <v>72</v>
      </c>
      <c r="Q62" t="e" vm="119">
        <v>#VALUE!</v>
      </c>
      <c r="R62" cm="1" vm="120">
        <f t="array" aca="1" ref="R62" ca="1">_FV(Q62,"GDP")</f>
        <v>66800800000</v>
      </c>
      <c r="S62" s="40">
        <f>VLOOKUP(A62, world_pop_table!$A$4:$BP$269, MATCH(2023, world_pop_table!$A$3:$BP$3, 0), FALSE)</f>
        <v>4458759</v>
      </c>
      <c r="U62" s="52">
        <f>IFERROR(Z62 - VLOOKUP(Y62,'2007'!$A$4:$U$153,21,FALSE),"Population Data Unavailable")</f>
        <v>1021269</v>
      </c>
      <c r="W62" t="s">
        <v>114</v>
      </c>
      <c r="X62" s="40">
        <f>IFERROR(VLOOKUP(A62, world_pop_table!$A$4:$BP$269, MATCH(2023, world_pop_table!$A$3:$BP$3, 0), FALSE), "No Data")</f>
        <v>4458759</v>
      </c>
      <c r="Y62" t="str" cm="1">
        <f t="array" ref="Y62:Z62">IFERROR(Table3[[#This Row],[Column1]:[CAGR Help]]," ")</f>
        <v>Panama</v>
      </c>
      <c r="Z62" s="41">
        <v>4458759</v>
      </c>
      <c r="AA62" s="41">
        <f>IFERROR(VLOOKUP(A62, world_pop_table!$A$4:$BP$269, MATCH(2007, world_pop_table!$A$3:$BP$3, 0), FALSE), "No Data")</f>
        <v>3437490</v>
      </c>
      <c r="AC62" s="62">
        <f>IF(OR(AA62="No Data",Table3[[#This Row],[CAGR Help]]="No Data"),"0",POWER(Table3[[#This Row],[CAGR Help]]/AA62,1/16)-1)</f>
        <v>1.6390939016855954E-2</v>
      </c>
      <c r="AD62" t="str">
        <f t="shared" si="1"/>
        <v>Second Quintile (60-80%)</v>
      </c>
      <c r="AI62" s="107" t="s">
        <v>55</v>
      </c>
      <c r="AJ62" s="107">
        <v>6.804002E-3</v>
      </c>
      <c r="AK62" s="108">
        <v>3</v>
      </c>
      <c r="AL62" s="107" t="s">
        <v>706</v>
      </c>
    </row>
    <row r="63" spans="1:38" ht="50" x14ac:dyDescent="0.35">
      <c r="A63" t="s">
        <v>26</v>
      </c>
      <c r="B63" s="26">
        <f t="shared" si="0"/>
        <v>2.9499999999999997</v>
      </c>
      <c r="C63">
        <v>61</v>
      </c>
      <c r="D63" s="26">
        <v>2.7</v>
      </c>
      <c r="E63">
        <v>65</v>
      </c>
      <c r="F63" s="26">
        <v>2.6</v>
      </c>
      <c r="G63">
        <v>76</v>
      </c>
      <c r="H63" s="26">
        <v>3.1</v>
      </c>
      <c r="I63">
        <v>47</v>
      </c>
      <c r="J63" s="26">
        <v>2.9</v>
      </c>
      <c r="K63">
        <v>65</v>
      </c>
      <c r="L63" s="26">
        <v>3.2</v>
      </c>
      <c r="M63">
        <v>65</v>
      </c>
      <c r="N63" s="26">
        <v>3.2</v>
      </c>
      <c r="O63">
        <v>54</v>
      </c>
      <c r="Q63" t="e" vm="121">
        <v>#VALUE!</v>
      </c>
      <c r="R63" cm="1" vm="122">
        <f t="array" aca="1" ref="R63" ca="1">_FV(Q63,"GDP")</f>
        <v>20047848434.548698</v>
      </c>
      <c r="S63" s="40">
        <f>VLOOKUP(A63, world_pop_table!$A$4:$BP$269, MATCH(2023, world_pop_table!$A$3:$BP$3, 0), FALSE)</f>
        <v>3185073</v>
      </c>
      <c r="U63" s="52">
        <f>IFERROR(Z63 - VLOOKUP(Y63,'2007'!$A$4:$U$153,21,FALSE),"Population Data Unavailable")</f>
        <v>-828351</v>
      </c>
      <c r="W63" t="s">
        <v>26</v>
      </c>
      <c r="X63" s="40">
        <f>IFERROR(VLOOKUP(A63, world_pop_table!$A$4:$BP$269, MATCH(2023, world_pop_table!$A$3:$BP$3, 0), FALSE), "No Data")</f>
        <v>3185073</v>
      </c>
      <c r="Y63" t="str" cm="1">
        <f t="array" ref="Y63:Z63">IFERROR(Table3[[#This Row],[Column1]:[CAGR Help]]," ")</f>
        <v>Bosnia and Herzegovina</v>
      </c>
      <c r="Z63" s="41">
        <v>3185073</v>
      </c>
      <c r="AA63" s="41">
        <f>IFERROR(VLOOKUP(A63, world_pop_table!$A$4:$BP$269, MATCH(2007, world_pop_table!$A$3:$BP$3, 0), FALSE), "No Data")</f>
        <v>4013424</v>
      </c>
      <c r="AC63" s="62">
        <f>IF(OR(AA63="No Data",Table3[[#This Row],[CAGR Help]]="No Data"),"0",POWER(Table3[[#This Row],[CAGR Help]]/AA63,1/16)-1)</f>
        <v>-1.4344222971277354E-2</v>
      </c>
      <c r="AD63" t="e">
        <f t="shared" si="1"/>
        <v>#N/A</v>
      </c>
      <c r="AI63" s="107" t="s">
        <v>29</v>
      </c>
      <c r="AJ63" s="107">
        <v>7.0968990000000003E-3</v>
      </c>
      <c r="AK63" s="108">
        <v>3</v>
      </c>
      <c r="AL63" s="107" t="s">
        <v>706</v>
      </c>
    </row>
    <row r="64" spans="1:38" ht="50" x14ac:dyDescent="0.35">
      <c r="A64" t="s">
        <v>33</v>
      </c>
      <c r="B64" s="26">
        <f t="shared" si="0"/>
        <v>2.9666666666666668</v>
      </c>
      <c r="C64">
        <v>61</v>
      </c>
      <c r="D64" s="26">
        <v>3</v>
      </c>
      <c r="E64">
        <v>47</v>
      </c>
      <c r="F64" s="26">
        <v>2.8</v>
      </c>
      <c r="G64">
        <v>63</v>
      </c>
      <c r="H64" s="26">
        <v>2.7</v>
      </c>
      <c r="I64">
        <v>85</v>
      </c>
      <c r="J64" s="26">
        <v>3.1</v>
      </c>
      <c r="K64">
        <v>57</v>
      </c>
      <c r="L64" s="26">
        <v>3.2</v>
      </c>
      <c r="M64">
        <v>65</v>
      </c>
      <c r="N64" s="26">
        <v>3</v>
      </c>
      <c r="O64">
        <v>65</v>
      </c>
      <c r="Q64" t="e" vm="123">
        <v>#VALUE!</v>
      </c>
      <c r="R64" cm="1" vm="124">
        <f t="array" aca="1" ref="R64" ca="1">_FV(Q64,"GDP")</f>
        <v>282318159744.65002</v>
      </c>
      <c r="S64" s="40">
        <f>VLOOKUP(A64, world_pop_table!$A$4:$BP$269, MATCH(2023, world_pop_table!$A$3:$BP$3, 0), FALSE)</f>
        <v>19658835</v>
      </c>
      <c r="U64" s="52">
        <f>IFERROR(Z64 - VLOOKUP(Y64,'2007'!$A$4:$U$153,21,FALSE),"Population Data Unavailable")</f>
        <v>2987254</v>
      </c>
      <c r="W64" t="s">
        <v>33</v>
      </c>
      <c r="X64" s="40">
        <f>IFERROR(VLOOKUP(A64, world_pop_table!$A$4:$BP$269, MATCH(2023, world_pop_table!$A$3:$BP$3, 0), FALSE), "No Data")</f>
        <v>19658835</v>
      </c>
      <c r="Y64" t="str" cm="1">
        <f t="array" ref="Y64:Z64">IFERROR(Table3[[#This Row],[Column1]:[CAGR Help]]," ")</f>
        <v>Chile</v>
      </c>
      <c r="Z64" s="41">
        <v>19658835</v>
      </c>
      <c r="AA64" s="41">
        <f>IFERROR(VLOOKUP(A64, world_pop_table!$A$4:$BP$269, MATCH(2007, world_pop_table!$A$3:$BP$3, 0), FALSE), "No Data")</f>
        <v>16671581</v>
      </c>
      <c r="AC64" s="62">
        <f>IF(OR(AA64="No Data",Table3[[#This Row],[CAGR Help]]="No Data"),"0",POWER(Table3[[#This Row],[CAGR Help]]/AA64,1/16)-1)</f>
        <v>1.0354574032306552E-2</v>
      </c>
      <c r="AD64" t="str">
        <f t="shared" si="1"/>
        <v>Third Quintile (40-60%)</v>
      </c>
      <c r="AI64" s="107" t="s">
        <v>171</v>
      </c>
      <c r="AJ64" s="107">
        <v>7.6560049999999996E-3</v>
      </c>
      <c r="AK64" s="108">
        <v>3</v>
      </c>
      <c r="AL64" s="107" t="s">
        <v>706</v>
      </c>
    </row>
    <row r="65" spans="1:38" ht="50" x14ac:dyDescent="0.35">
      <c r="A65" t="s">
        <v>68</v>
      </c>
      <c r="B65" s="26">
        <f t="shared" si="0"/>
        <v>2.9833333333333329</v>
      </c>
      <c r="C65">
        <v>61</v>
      </c>
      <c r="D65" s="26">
        <v>2.8</v>
      </c>
      <c r="E65">
        <v>59</v>
      </c>
      <c r="F65" s="26">
        <v>2.9</v>
      </c>
      <c r="G65">
        <v>59</v>
      </c>
      <c r="H65" s="26">
        <v>3</v>
      </c>
      <c r="I65">
        <v>57</v>
      </c>
      <c r="J65" s="26">
        <v>2.9</v>
      </c>
      <c r="K65">
        <v>65</v>
      </c>
      <c r="L65" s="26">
        <v>3.3</v>
      </c>
      <c r="M65">
        <v>59</v>
      </c>
      <c r="N65" s="26">
        <v>3</v>
      </c>
      <c r="O65">
        <v>65</v>
      </c>
      <c r="Q65" t="e" vm="125">
        <v>#VALUE!</v>
      </c>
      <c r="R65" cm="1" vm="126">
        <f t="array" aca="1" ref="R65" ca="1">_FV(Q65,"GDP")</f>
        <v>1119190780752.8</v>
      </c>
      <c r="S65" s="40">
        <f>VLOOKUP(A65, world_pop_table!$A$4:$BP$269, MATCH(2023, world_pop_table!$A$3:$BP$3, 0), FALSE)</f>
        <v>281190067</v>
      </c>
      <c r="U65" s="52">
        <f>IFERROR(Z65 - VLOOKUP(Y65,'2007'!$A$4:$U$153,21,FALSE),"Population Data Unavailable")</f>
        <v>44127730</v>
      </c>
      <c r="W65" t="s">
        <v>68</v>
      </c>
      <c r="X65" s="40">
        <f>IFERROR(VLOOKUP(A65, world_pop_table!$A$4:$BP$269, MATCH(2023, world_pop_table!$A$3:$BP$3, 0), FALSE), "No Data")</f>
        <v>281190067</v>
      </c>
      <c r="Y65" t="str" cm="1">
        <f t="array" ref="Y65:Z65">IFERROR(Table3[[#This Row],[Column1]:[CAGR Help]]," ")</f>
        <v>Indonesia</v>
      </c>
      <c r="Z65" s="41">
        <v>281190067</v>
      </c>
      <c r="AA65" s="41">
        <f>IFERROR(VLOOKUP(A65, world_pop_table!$A$4:$BP$269, MATCH(2007, world_pop_table!$A$3:$BP$3, 0), FALSE), "No Data")</f>
        <v>237062337</v>
      </c>
      <c r="AC65" s="62">
        <f>IF(OR(AA65="No Data",Table3[[#This Row],[CAGR Help]]="No Data"),"0",POWER(Table3[[#This Row],[CAGR Help]]/AA65,1/16)-1)</f>
        <v>1.0726350698467835E-2</v>
      </c>
      <c r="AD65" t="str">
        <f t="shared" si="1"/>
        <v>Third Quintile (40-60%)</v>
      </c>
      <c r="AI65" s="107" t="s">
        <v>170</v>
      </c>
      <c r="AJ65" s="107">
        <v>7.6950669999999999E-3</v>
      </c>
      <c r="AK65" s="108">
        <v>3</v>
      </c>
      <c r="AL65" s="107" t="s">
        <v>706</v>
      </c>
    </row>
    <row r="66" spans="1:38" ht="50" x14ac:dyDescent="0.35">
      <c r="A66" t="s">
        <v>115</v>
      </c>
      <c r="B66" s="26">
        <f t="shared" si="0"/>
        <v>2.9499999999999997</v>
      </c>
      <c r="C66">
        <v>61</v>
      </c>
      <c r="D66" s="26">
        <v>2.6</v>
      </c>
      <c r="E66">
        <v>74</v>
      </c>
      <c r="F66" s="26">
        <v>2.5</v>
      </c>
      <c r="G66">
        <v>80</v>
      </c>
      <c r="H66" s="26">
        <v>3.1</v>
      </c>
      <c r="I66">
        <v>47</v>
      </c>
      <c r="J66" s="26">
        <v>2.7</v>
      </c>
      <c r="K66">
        <v>81</v>
      </c>
      <c r="L66" s="26">
        <v>3.4</v>
      </c>
      <c r="M66">
        <v>55</v>
      </c>
      <c r="N66" s="26">
        <v>3.4</v>
      </c>
      <c r="O66">
        <v>41</v>
      </c>
      <c r="Q66" t="e" vm="127">
        <v>#VALUE!</v>
      </c>
      <c r="R66" cm="1" vm="128">
        <f t="array" aca="1" ref="R66" ca="1">_FV(Q66,"GDP")</f>
        <v>226848050819.52499</v>
      </c>
      <c r="S66" s="40">
        <f>VLOOKUP(A66, world_pop_table!$A$4:$BP$269, MATCH(2023, world_pop_table!$A$3:$BP$3, 0), FALSE)</f>
        <v>33845617</v>
      </c>
      <c r="U66" s="52">
        <f>IFERROR(Z66 - VLOOKUP(Y66,'2007'!$A$4:$U$153,21,FALSE),"Population Data Unavailable")</f>
        <v>5314918</v>
      </c>
      <c r="W66" t="s">
        <v>115</v>
      </c>
      <c r="X66" s="40">
        <f>IFERROR(VLOOKUP(A66, world_pop_table!$A$4:$BP$269, MATCH(2023, world_pop_table!$A$3:$BP$3, 0), FALSE), "No Data")</f>
        <v>33845617</v>
      </c>
      <c r="Y66" t="str" cm="1">
        <f t="array" ref="Y66:Z66">IFERROR(Table3[[#This Row],[Column1]:[CAGR Help]]," ")</f>
        <v>Peru</v>
      </c>
      <c r="Z66" s="41">
        <v>33845617</v>
      </c>
      <c r="AA66" s="41">
        <f>IFERROR(VLOOKUP(A66, world_pop_table!$A$4:$BP$269, MATCH(2007, world_pop_table!$A$3:$BP$3, 0), FALSE), "No Data")</f>
        <v>28530699</v>
      </c>
      <c r="AC66" s="62">
        <f>IF(OR(AA66="No Data",Table3[[#This Row],[CAGR Help]]="No Data"),"0",POWER(Table3[[#This Row],[CAGR Help]]/AA66,1/16)-1)</f>
        <v>1.0734003105761669E-2</v>
      </c>
      <c r="AD66" t="str">
        <f t="shared" si="1"/>
        <v>Third Quintile (40-60%)</v>
      </c>
      <c r="AI66" s="107" t="s">
        <v>14</v>
      </c>
      <c r="AJ66" s="107">
        <v>8.1113139999999997E-3</v>
      </c>
      <c r="AK66" s="108">
        <v>3</v>
      </c>
      <c r="AL66" s="107" t="s">
        <v>706</v>
      </c>
    </row>
    <row r="67" spans="1:38" ht="50" x14ac:dyDescent="0.35">
      <c r="A67" t="s">
        <v>149</v>
      </c>
      <c r="B67" s="26">
        <f t="shared" si="0"/>
        <v>2.9833333333333338</v>
      </c>
      <c r="C67">
        <v>61</v>
      </c>
      <c r="D67" s="26">
        <v>2.9</v>
      </c>
      <c r="E67">
        <v>56</v>
      </c>
      <c r="F67" s="26">
        <v>2.7</v>
      </c>
      <c r="G67">
        <v>68</v>
      </c>
      <c r="H67" s="26">
        <v>2.7</v>
      </c>
      <c r="I67">
        <v>85</v>
      </c>
      <c r="J67" s="26">
        <v>3.1</v>
      </c>
      <c r="K67">
        <v>57</v>
      </c>
      <c r="L67" s="26">
        <v>3.2</v>
      </c>
      <c r="M67">
        <v>65</v>
      </c>
      <c r="N67" s="26">
        <v>3.3</v>
      </c>
      <c r="O67">
        <v>49</v>
      </c>
      <c r="Q67" t="e" vm="129">
        <v>#VALUE!</v>
      </c>
      <c r="R67" cm="1" vm="130">
        <f t="array" aca="1" ref="R67" ca="1">_FV(Q67,"GDP")</f>
        <v>56045912952.342003</v>
      </c>
      <c r="S67" s="40">
        <f>VLOOKUP(A67, world_pop_table!$A$4:$BP$269, MATCH(2023, world_pop_table!$A$3:$BP$3, 0), FALSE)</f>
        <v>3388081</v>
      </c>
      <c r="U67" s="52">
        <f>IFERROR(Z67 - VLOOKUP(Y67,'2007'!$A$4:$U$153,21,FALSE),"Population Data Unavailable")</f>
        <v>92928</v>
      </c>
      <c r="W67" t="s">
        <v>149</v>
      </c>
      <c r="X67" s="40">
        <f>IFERROR(VLOOKUP(A67, world_pop_table!$A$4:$BP$269, MATCH(2023, world_pop_table!$A$3:$BP$3, 0), FALSE), "No Data")</f>
        <v>3388081</v>
      </c>
      <c r="Y67" t="str" cm="1">
        <f t="array" ref="Y67:Z67">IFERROR(Table3[[#This Row],[Column1]:[CAGR Help]]," ")</f>
        <v>Uruguay</v>
      </c>
      <c r="Z67" s="41">
        <v>3388081</v>
      </c>
      <c r="AA67" s="41">
        <f>IFERROR(VLOOKUP(A67, world_pop_table!$A$4:$BP$269, MATCH(2007, world_pop_table!$A$3:$BP$3, 0), FALSE), "No Data")</f>
        <v>3295153</v>
      </c>
      <c r="AC67" s="62">
        <f>IF(OR(AA67="No Data",Table3[[#This Row],[CAGR Help]]="No Data"),"0",POWER(Table3[[#This Row],[CAGR Help]]/AA67,1/16)-1)</f>
        <v>1.739704254304586E-3</v>
      </c>
      <c r="AD67" t="e">
        <f t="shared" si="1"/>
        <v>#N/A</v>
      </c>
      <c r="AI67" s="107" t="s">
        <v>234</v>
      </c>
      <c r="AJ67" s="107">
        <v>8.3401259999999998E-3</v>
      </c>
      <c r="AK67" s="108">
        <v>3</v>
      </c>
      <c r="AL67" s="107" t="s">
        <v>706</v>
      </c>
    </row>
    <row r="68" spans="1:38" ht="50" x14ac:dyDescent="0.35">
      <c r="A68" t="s">
        <v>234</v>
      </c>
      <c r="B68" s="26">
        <f t="shared" ref="B68:B131" si="2">AVERAGEA(D68,F68,H68,J68,L68,N68)</f>
        <v>2.8833333333333333</v>
      </c>
      <c r="C68">
        <v>66</v>
      </c>
      <c r="D68" s="26">
        <v>2.2000000000000002</v>
      </c>
      <c r="E68">
        <v>110</v>
      </c>
      <c r="F68" s="26">
        <v>2.7</v>
      </c>
      <c r="G68">
        <v>68</v>
      </c>
      <c r="H68" s="26">
        <v>2.9</v>
      </c>
      <c r="I68">
        <v>68</v>
      </c>
      <c r="J68" s="26">
        <v>2.9</v>
      </c>
      <c r="K68">
        <v>65</v>
      </c>
      <c r="L68" s="26">
        <v>3.4</v>
      </c>
      <c r="M68">
        <v>55</v>
      </c>
      <c r="N68" s="26">
        <v>3.2</v>
      </c>
      <c r="O68">
        <v>54</v>
      </c>
      <c r="Q68" t="e" vm="131">
        <v>#VALUE!</v>
      </c>
      <c r="R68" cm="1" vm="132">
        <f t="array" aca="1" ref="R68" ca="1">_FV(Q68,"GDP")</f>
        <v>1727759259.2592599</v>
      </c>
      <c r="S68" s="40">
        <f>VLOOKUP(A68, world_pop_table!$A$4:$BP$269, MATCH(2023, world_pop_table!$A$3:$BP$3, 0), FALSE)</f>
        <v>93316</v>
      </c>
      <c r="U68" s="52" t="str">
        <f>IFERROR(Z68 - VLOOKUP(Y68,'2007'!$A$4:$U$153,21,FALSE),"Population Data Unavailable")</f>
        <v>Population Data Unavailable</v>
      </c>
      <c r="W68" t="s">
        <v>234</v>
      </c>
      <c r="X68" s="40">
        <f>IFERROR(VLOOKUP(A68, world_pop_table!$A$4:$BP$269, MATCH(2023, world_pop_table!$A$3:$BP$3, 0), FALSE), "No Data")</f>
        <v>93316</v>
      </c>
      <c r="Y68" t="str" cm="1">
        <f t="array" ref="Y68:Z68">IFERROR(Table3[[#This Row],[Column1]:[CAGR Help]]," ")</f>
        <v>Antigua and Barbuda</v>
      </c>
      <c r="Z68" s="41">
        <v>93316</v>
      </c>
      <c r="AA68" s="41">
        <f>IFERROR(VLOOKUP(A68, world_pop_table!$A$4:$BP$269, MATCH(2007, world_pop_table!$A$3:$BP$3, 0), FALSE), "No Data")</f>
        <v>81704</v>
      </c>
      <c r="AC68" s="62">
        <f>IF(OR(AA68="No Data",Table3[[#This Row],[CAGR Help]]="No Data"),"0",POWER(Table3[[#This Row],[CAGR Help]]/AA68,1/16)-1)</f>
        <v>8.3401255939985486E-3</v>
      </c>
      <c r="AD68" t="e">
        <f t="shared" ref="AD68:AD131" si="3">_xlfn.XLOOKUP(Y68,AI68:AI206,AL68:AL206)</f>
        <v>#N/A</v>
      </c>
      <c r="AI68" s="107" t="s">
        <v>136</v>
      </c>
      <c r="AJ68" s="107">
        <v>8.8711559999999998E-3</v>
      </c>
      <c r="AK68" s="108">
        <v>3</v>
      </c>
      <c r="AL68" s="107" t="s">
        <v>706</v>
      </c>
    </row>
    <row r="69" spans="1:38" ht="50" x14ac:dyDescent="0.35">
      <c r="A69" t="s">
        <v>21</v>
      </c>
      <c r="B69" s="26">
        <f t="shared" si="2"/>
        <v>2.8333333333333335</v>
      </c>
      <c r="C69">
        <v>66</v>
      </c>
      <c r="D69" s="26">
        <v>2.7</v>
      </c>
      <c r="E69">
        <v>65</v>
      </c>
      <c r="F69" s="26">
        <v>2.5</v>
      </c>
      <c r="G69">
        <v>80</v>
      </c>
      <c r="H69" s="26">
        <v>2.9</v>
      </c>
      <c r="I69">
        <v>68</v>
      </c>
      <c r="J69" s="26">
        <v>3</v>
      </c>
      <c r="K69">
        <v>61</v>
      </c>
      <c r="L69" s="26">
        <v>2.7</v>
      </c>
      <c r="M69">
        <v>110</v>
      </c>
      <c r="N69" s="26">
        <v>3.2</v>
      </c>
      <c r="O69">
        <v>54</v>
      </c>
      <c r="Q69" t="e" vm="133">
        <v>#VALUE!</v>
      </c>
      <c r="R69" cm="1" vm="134">
        <f t="array" aca="1" ref="R69" ca="1">_FV(Q69,"GDP")</f>
        <v>14390709094.938601</v>
      </c>
      <c r="S69" s="40">
        <f>VLOOKUP(A69, world_pop_table!$A$4:$BP$269, MATCH(2023, world_pop_table!$A$3:$BP$3, 0), FALSE)</f>
        <v>14111034</v>
      </c>
      <c r="U69" s="52">
        <f>IFERROR(Z69 - VLOOKUP(Y69,'2007'!$A$4:$U$153,21,FALSE),"Population Data Unavailable")</f>
        <v>5157065</v>
      </c>
      <c r="W69" t="s">
        <v>21</v>
      </c>
      <c r="X69" s="40">
        <f>IFERROR(VLOOKUP(A69, world_pop_table!$A$4:$BP$269, MATCH(2023, world_pop_table!$A$3:$BP$3, 0), FALSE), "No Data")</f>
        <v>14111034</v>
      </c>
      <c r="Y69" t="str" cm="1">
        <f t="array" ref="Y69:Z69">IFERROR(Table3[[#This Row],[Column1]:[CAGR Help]]," ")</f>
        <v>Benin</v>
      </c>
      <c r="Z69" s="41">
        <v>14111034</v>
      </c>
      <c r="AA69" s="41">
        <f>IFERROR(VLOOKUP(A69, world_pop_table!$A$4:$BP$269, MATCH(2007, world_pop_table!$A$3:$BP$3, 0), FALSE), "No Data")</f>
        <v>8953969</v>
      </c>
      <c r="AC69" s="62">
        <f>IF(OR(AA69="No Data",Table3[[#This Row],[CAGR Help]]="No Data"),"0",POWER(Table3[[#This Row],[CAGR Help]]/AA69,1/16)-1)</f>
        <v>2.883671305177371E-2</v>
      </c>
      <c r="AD69" t="str">
        <f t="shared" si="3"/>
        <v>Top Quintile (Top 20%)</v>
      </c>
      <c r="AI69" s="107" t="s">
        <v>196</v>
      </c>
      <c r="AJ69" s="107">
        <v>9.0215169999999997E-3</v>
      </c>
      <c r="AK69" s="108">
        <v>3</v>
      </c>
      <c r="AL69" s="107" t="s">
        <v>706</v>
      </c>
    </row>
    <row r="70" spans="1:38" ht="50" x14ac:dyDescent="0.35">
      <c r="A70" t="s">
        <v>36</v>
      </c>
      <c r="B70" s="26">
        <f t="shared" si="2"/>
        <v>2.9666666666666668</v>
      </c>
      <c r="C70">
        <v>66</v>
      </c>
      <c r="D70" s="26">
        <v>2.5</v>
      </c>
      <c r="E70">
        <v>84</v>
      </c>
      <c r="F70" s="26">
        <v>2.9</v>
      </c>
      <c r="G70">
        <v>59</v>
      </c>
      <c r="H70" s="26">
        <v>3</v>
      </c>
      <c r="I70">
        <v>57</v>
      </c>
      <c r="J70" s="26">
        <v>3.1</v>
      </c>
      <c r="K70">
        <v>57</v>
      </c>
      <c r="L70" s="26">
        <v>3.2</v>
      </c>
      <c r="M70">
        <v>65</v>
      </c>
      <c r="N70" s="26">
        <v>3.1</v>
      </c>
      <c r="O70">
        <v>62</v>
      </c>
      <c r="Q70" t="e" vm="135">
        <v>#VALUE!</v>
      </c>
      <c r="R70" cm="1" vm="136">
        <f t="array" aca="1" ref="R70" ca="1">_FV(Q70,"GDP")</f>
        <v>323802808108.24597</v>
      </c>
      <c r="S70" s="40">
        <f>VLOOKUP(A70, world_pop_table!$A$4:$BP$269, MATCH(2023, world_pop_table!$A$3:$BP$3, 0), FALSE)</f>
        <v>52321152</v>
      </c>
      <c r="U70" s="52">
        <f>IFERROR(Z70 - VLOOKUP(Y70,'2007'!$A$4:$U$153,21,FALSE),"Population Data Unavailable")</f>
        <v>9085778</v>
      </c>
      <c r="W70" t="s">
        <v>36</v>
      </c>
      <c r="X70" s="40">
        <f>IFERROR(VLOOKUP(A70, world_pop_table!$A$4:$BP$269, MATCH(2023, world_pop_table!$A$3:$BP$3, 0), FALSE), "No Data")</f>
        <v>52321152</v>
      </c>
      <c r="Y70" t="str" cm="1">
        <f t="array" ref="Y70:Z70">IFERROR(Table3[[#This Row],[Column1]:[CAGR Help]]," ")</f>
        <v>Colombia</v>
      </c>
      <c r="Z70" s="41">
        <v>52321152</v>
      </c>
      <c r="AA70" s="41">
        <f>IFERROR(VLOOKUP(A70, world_pop_table!$A$4:$BP$269, MATCH(2007, world_pop_table!$A$3:$BP$3, 0), FALSE), "No Data")</f>
        <v>43235374</v>
      </c>
      <c r="AC70" s="62">
        <f>IF(OR(AA70="No Data",Table3[[#This Row],[CAGR Help]]="No Data"),"0",POWER(Table3[[#This Row],[CAGR Help]]/AA70,1/16)-1)</f>
        <v>1.199270025760657E-2</v>
      </c>
      <c r="AD70" t="str">
        <f t="shared" si="3"/>
        <v>Third Quintile (40-60%)</v>
      </c>
      <c r="AI70" s="107" t="s">
        <v>23</v>
      </c>
      <c r="AJ70" s="107">
        <v>9.2456640000000007E-3</v>
      </c>
      <c r="AK70" s="108">
        <v>3</v>
      </c>
      <c r="AL70" s="107" t="s">
        <v>706</v>
      </c>
    </row>
    <row r="71" spans="1:38" ht="50" x14ac:dyDescent="0.35">
      <c r="A71" t="s">
        <v>38</v>
      </c>
      <c r="B71" s="26">
        <f t="shared" si="2"/>
        <v>2.8833333333333333</v>
      </c>
      <c r="C71">
        <v>66</v>
      </c>
      <c r="D71" s="26">
        <v>2.8</v>
      </c>
      <c r="E71">
        <v>59</v>
      </c>
      <c r="F71" s="26">
        <v>2.7</v>
      </c>
      <c r="G71">
        <v>68</v>
      </c>
      <c r="H71" s="26">
        <v>2.8</v>
      </c>
      <c r="I71">
        <v>75</v>
      </c>
      <c r="J71" s="26">
        <v>2.9</v>
      </c>
      <c r="K71">
        <v>65</v>
      </c>
      <c r="L71" s="26">
        <v>3.2</v>
      </c>
      <c r="M71">
        <v>65</v>
      </c>
      <c r="N71" s="26">
        <v>2.9</v>
      </c>
      <c r="O71">
        <v>72</v>
      </c>
      <c r="Q71" t="e" vm="137">
        <v>#VALUE!</v>
      </c>
      <c r="R71" cm="1" vm="138">
        <f t="array" aca="1" ref="R71" ca="1">_FV(Q71,"GDP")</f>
        <v>61773944173.673599</v>
      </c>
      <c r="S71" s="40">
        <f>VLOOKUP(A71, world_pop_table!$A$4:$BP$269, MATCH(2023, world_pop_table!$A$3:$BP$3, 0), FALSE)</f>
        <v>5105525</v>
      </c>
      <c r="U71" s="52">
        <f>IFERROR(Z71 - VLOOKUP(Y71,'2007'!$A$4:$U$153,21,FALSE),"Population Data Unavailable")</f>
        <v>725277</v>
      </c>
      <c r="W71" t="s">
        <v>38</v>
      </c>
      <c r="X71" s="40">
        <f>IFERROR(VLOOKUP(A71, world_pop_table!$A$4:$BP$269, MATCH(2023, world_pop_table!$A$3:$BP$3, 0), FALSE), "No Data")</f>
        <v>5105525</v>
      </c>
      <c r="Y71" t="str" cm="1">
        <f t="array" ref="Y71:Z71">IFERROR(Table3[[#This Row],[Column1]:[CAGR Help]]," ")</f>
        <v>Costa Rica</v>
      </c>
      <c r="Z71" s="41">
        <v>5105525</v>
      </c>
      <c r="AA71" s="41">
        <f>IFERROR(VLOOKUP(A71, world_pop_table!$A$4:$BP$269, MATCH(2007, world_pop_table!$A$3:$BP$3, 0), FALSE), "No Data")</f>
        <v>4380248</v>
      </c>
      <c r="AC71" s="62">
        <f>IF(OR(AA71="No Data",Table3[[#This Row],[CAGR Help]]="No Data"),"0",POWER(Table3[[#This Row],[CAGR Help]]/AA71,1/16)-1)</f>
        <v>9.6221191910157433E-3</v>
      </c>
      <c r="AD71" t="str">
        <f t="shared" si="3"/>
        <v>Third Quintile (40-60%)</v>
      </c>
      <c r="AI71" s="107" t="s">
        <v>185</v>
      </c>
      <c r="AJ71" s="107">
        <v>9.2521779999999998E-3</v>
      </c>
      <c r="AK71" s="108">
        <v>3</v>
      </c>
      <c r="AL71" s="107" t="s">
        <v>706</v>
      </c>
    </row>
    <row r="72" spans="1:38" ht="50" x14ac:dyDescent="0.35">
      <c r="A72" t="s">
        <v>64</v>
      </c>
      <c r="B72" s="26">
        <f t="shared" si="2"/>
        <v>2.8333333333333335</v>
      </c>
      <c r="C72">
        <v>66</v>
      </c>
      <c r="D72" s="26">
        <v>2.8</v>
      </c>
      <c r="E72">
        <v>59</v>
      </c>
      <c r="F72" s="26">
        <v>2.7</v>
      </c>
      <c r="G72">
        <v>68</v>
      </c>
      <c r="H72" s="26">
        <v>3</v>
      </c>
      <c r="I72">
        <v>57</v>
      </c>
      <c r="J72" s="26">
        <v>2.7</v>
      </c>
      <c r="K72">
        <v>81</v>
      </c>
      <c r="L72" s="26">
        <v>3.2</v>
      </c>
      <c r="M72">
        <v>65</v>
      </c>
      <c r="N72" s="26">
        <v>2.6</v>
      </c>
      <c r="O72">
        <v>94</v>
      </c>
      <c r="Q72" t="e" vm="139">
        <v>#VALUE!</v>
      </c>
      <c r="R72" cm="1" vm="140">
        <f t="array" aca="1" ref="R72" ca="1">_FV(Q72,"GDP")</f>
        <v>25095395475.039299</v>
      </c>
      <c r="S72" s="40">
        <f>VLOOKUP(A72, world_pop_table!$A$4:$BP$269, MATCH(2023, world_pop_table!$A$3:$BP$3, 0), FALSE)</f>
        <v>10644851</v>
      </c>
      <c r="U72" s="52">
        <f>IFERROR(Z72 - VLOOKUP(Y72,'2007'!$A$4:$U$153,21,FALSE),"Population Data Unavailable")</f>
        <v>2810053</v>
      </c>
      <c r="W72" t="s">
        <v>64</v>
      </c>
      <c r="X72" s="40">
        <f>IFERROR(VLOOKUP(A72, world_pop_table!$A$4:$BP$269, MATCH(2023, world_pop_table!$A$3:$BP$3, 0), FALSE), "No Data")</f>
        <v>10644851</v>
      </c>
      <c r="Y72" t="str" cm="1">
        <f t="array" ref="Y72:Z72">IFERROR(Table3[[#This Row],[Column1]:[CAGR Help]]," ")</f>
        <v>Honduras</v>
      </c>
      <c r="Z72" s="41">
        <v>10644851</v>
      </c>
      <c r="AA72" s="41">
        <f>IFERROR(VLOOKUP(A72, world_pop_table!$A$4:$BP$269, MATCH(2007, world_pop_table!$A$3:$BP$3, 0), FALSE), "No Data")</f>
        <v>7834798</v>
      </c>
      <c r="AC72" s="62">
        <f>IF(OR(AA72="No Data",Table3[[#This Row],[CAGR Help]]="No Data"),"0",POWER(Table3[[#This Row],[CAGR Help]]/AA72,1/16)-1)</f>
        <v>1.9340985109941755E-2</v>
      </c>
      <c r="AD72" t="str">
        <f t="shared" si="3"/>
        <v>Second Quintile (60-80%)</v>
      </c>
      <c r="AI72" s="107" t="s">
        <v>38</v>
      </c>
      <c r="AJ72" s="107">
        <v>9.6221190000000002E-3</v>
      </c>
      <c r="AK72" s="108">
        <v>3</v>
      </c>
      <c r="AL72" s="107" t="s">
        <v>706</v>
      </c>
    </row>
    <row r="73" spans="1:38" ht="50" x14ac:dyDescent="0.35">
      <c r="A73" t="s">
        <v>94</v>
      </c>
      <c r="B73" s="26">
        <f t="shared" si="2"/>
        <v>2.9499999999999997</v>
      </c>
      <c r="C73">
        <v>66</v>
      </c>
      <c r="D73" s="26">
        <v>2.5</v>
      </c>
      <c r="E73">
        <v>84</v>
      </c>
      <c r="F73" s="26">
        <v>2.8</v>
      </c>
      <c r="G73">
        <v>63</v>
      </c>
      <c r="H73" s="26">
        <v>2.8</v>
      </c>
      <c r="I73">
        <v>75</v>
      </c>
      <c r="J73" s="26">
        <v>3</v>
      </c>
      <c r="K73">
        <v>61</v>
      </c>
      <c r="L73" s="26">
        <v>3.5</v>
      </c>
      <c r="M73">
        <v>46</v>
      </c>
      <c r="N73" s="26">
        <v>3.1</v>
      </c>
      <c r="O73">
        <v>62</v>
      </c>
      <c r="Q73" t="e" vm="141">
        <v>#VALUE!</v>
      </c>
      <c r="R73" cm="1" vm="142">
        <f t="array" aca="1" ref="R73" ca="1">_FV(Q73,"GDP")</f>
        <v>1258286717124.53</v>
      </c>
      <c r="S73" s="40">
        <f>VLOOKUP(A73, world_pop_table!$A$4:$BP$269, MATCH(2023, world_pop_table!$A$3:$BP$3, 0), FALSE)</f>
        <v>129739759</v>
      </c>
      <c r="U73" s="52">
        <f>IFERROR(Z73 - VLOOKUP(Y73,'2007'!$A$4:$U$153,21,FALSE),"Population Data Unavailable")</f>
        <v>20965399</v>
      </c>
      <c r="W73" t="s">
        <v>94</v>
      </c>
      <c r="X73" s="40">
        <f>IFERROR(VLOOKUP(A73, world_pop_table!$A$4:$BP$269, MATCH(2023, world_pop_table!$A$3:$BP$3, 0), FALSE), "No Data")</f>
        <v>129739759</v>
      </c>
      <c r="Y73" t="str" cm="1">
        <f t="array" ref="Y73:Z73">IFERROR(Table3[[#This Row],[Column1]:[CAGR Help]]," ")</f>
        <v>Mexico</v>
      </c>
      <c r="Z73" s="41">
        <v>129739759</v>
      </c>
      <c r="AA73" s="41">
        <f>IFERROR(VLOOKUP(A73, world_pop_table!$A$4:$BP$269, MATCH(2007, world_pop_table!$A$3:$BP$3, 0), FALSE), "No Data")</f>
        <v>108774360</v>
      </c>
      <c r="AC73" s="62">
        <f>IF(OR(AA73="No Data",Table3[[#This Row],[CAGR Help]]="No Data"),"0",POWER(Table3[[#This Row],[CAGR Help]]/AA73,1/16)-1)</f>
        <v>1.1076832899133304E-2</v>
      </c>
      <c r="AD73" t="str">
        <f t="shared" si="3"/>
        <v>Third Quintile (40-60%)</v>
      </c>
      <c r="AI73" s="107" t="s">
        <v>109</v>
      </c>
      <c r="AJ73" s="107">
        <v>9.9741789999999997E-3</v>
      </c>
      <c r="AK73" s="108">
        <v>3</v>
      </c>
      <c r="AL73" s="107" t="s">
        <v>706</v>
      </c>
    </row>
    <row r="74" spans="1:38" ht="50" x14ac:dyDescent="0.35">
      <c r="A74" t="s">
        <v>104</v>
      </c>
      <c r="B74" s="26">
        <f t="shared" si="2"/>
        <v>2.8666666666666667</v>
      </c>
      <c r="C74">
        <v>66</v>
      </c>
      <c r="D74" s="26">
        <v>2.8</v>
      </c>
      <c r="E74">
        <v>59</v>
      </c>
      <c r="F74" s="26">
        <v>2.8</v>
      </c>
      <c r="G74">
        <v>63</v>
      </c>
      <c r="H74" s="26">
        <v>3</v>
      </c>
      <c r="I74">
        <v>57</v>
      </c>
      <c r="J74" s="26">
        <v>2.9</v>
      </c>
      <c r="K74">
        <v>65</v>
      </c>
      <c r="L74" s="26">
        <v>2.9</v>
      </c>
      <c r="M74">
        <v>93</v>
      </c>
      <c r="N74" s="26">
        <v>2.8</v>
      </c>
      <c r="O74">
        <v>80</v>
      </c>
      <c r="Q74" t="e" vm="143">
        <v>#VALUE!</v>
      </c>
      <c r="R74" cm="1" vm="144">
        <f t="array" aca="1" ref="R74" ca="1">_FV(Q74,"GDP")</f>
        <v>12366527719.332199</v>
      </c>
      <c r="S74" s="40">
        <f>VLOOKUP(A74, world_pop_table!$A$4:$BP$269, MATCH(2023, world_pop_table!$A$3:$BP$3, 0), FALSE)</f>
        <v>2963095</v>
      </c>
      <c r="U74" s="52">
        <f>IFERROR(Z74 - VLOOKUP(Y74,'2007'!$A$4:$U$153,21,FALSE),"Population Data Unavailable")</f>
        <v>944495</v>
      </c>
      <c r="W74" t="s">
        <v>104</v>
      </c>
      <c r="X74" s="40">
        <f>IFERROR(VLOOKUP(A74, world_pop_table!$A$4:$BP$269, MATCH(2023, world_pop_table!$A$3:$BP$3, 0), FALSE), "No Data")</f>
        <v>2963095</v>
      </c>
      <c r="Y74" t="str" cm="1">
        <f t="array" ref="Y74:Z74">IFERROR(Table3[[#This Row],[Column1]:[CAGR Help]]," ")</f>
        <v>Namibia</v>
      </c>
      <c r="Z74" s="41">
        <v>2963095</v>
      </c>
      <c r="AA74" s="41">
        <f>IFERROR(VLOOKUP(A74, world_pop_table!$A$4:$BP$269, MATCH(2007, world_pop_table!$A$3:$BP$3, 0), FALSE), "No Data")</f>
        <v>2018600</v>
      </c>
      <c r="AC74" s="62">
        <f>IF(OR(AA74="No Data",Table3[[#This Row],[CAGR Help]]="No Data"),"0",POWER(Table3[[#This Row],[CAGR Help]]/AA74,1/16)-1)</f>
        <v>2.4279443080711172E-2</v>
      </c>
      <c r="AD74" t="str">
        <f t="shared" si="3"/>
        <v>Top Quintile (Top 20%)</v>
      </c>
      <c r="AI74" s="107" t="s">
        <v>32</v>
      </c>
      <c r="AJ74" s="107">
        <v>1.0240644E-2</v>
      </c>
      <c r="AK74" s="108">
        <v>3</v>
      </c>
      <c r="AL74" s="107" t="s">
        <v>706</v>
      </c>
    </row>
    <row r="75" spans="1:38" ht="50" x14ac:dyDescent="0.35">
      <c r="A75" t="s">
        <v>14</v>
      </c>
      <c r="B75" s="26">
        <f t="shared" si="2"/>
        <v>2.8166666666666664</v>
      </c>
      <c r="C75">
        <v>73</v>
      </c>
      <c r="D75" s="26">
        <v>2.7</v>
      </c>
      <c r="E75">
        <v>65</v>
      </c>
      <c r="F75" s="26">
        <v>2.8</v>
      </c>
      <c r="G75">
        <v>63</v>
      </c>
      <c r="H75" s="26">
        <v>2.7</v>
      </c>
      <c r="I75">
        <v>85</v>
      </c>
      <c r="J75" s="26">
        <v>2.7</v>
      </c>
      <c r="K75">
        <v>81</v>
      </c>
      <c r="L75" s="26">
        <v>3.1</v>
      </c>
      <c r="M75">
        <v>76</v>
      </c>
      <c r="N75" s="26">
        <v>2.9</v>
      </c>
      <c r="O75">
        <v>72</v>
      </c>
      <c r="Q75" t="e" vm="145">
        <v>#VALUE!</v>
      </c>
      <c r="R75" cm="1" vm="146">
        <f t="array" aca="1" ref="R75" ca="1">_FV(Q75,"GDP")</f>
        <v>449663446954.073</v>
      </c>
      <c r="S75" s="40">
        <f>VLOOKUP(A75, world_pop_table!$A$4:$BP$269, MATCH(2023, world_pop_table!$A$3:$BP$3, 0), FALSE)</f>
        <v>45538401</v>
      </c>
      <c r="U75" s="52">
        <f>IFERROR(Z75 - VLOOKUP(Y75,'2007'!$A$4:$U$153,21,FALSE),"Population Data Unavailable")</f>
        <v>5521638</v>
      </c>
      <c r="W75" t="s">
        <v>14</v>
      </c>
      <c r="X75" s="40">
        <f>IFERROR(VLOOKUP(A75, world_pop_table!$A$4:$BP$269, MATCH(2023, world_pop_table!$A$3:$BP$3, 0), FALSE), "No Data")</f>
        <v>45538401</v>
      </c>
      <c r="Y75" t="str" cm="1">
        <f t="array" ref="Y75:Z75">IFERROR(Table3[[#This Row],[Column1]:[CAGR Help]]," ")</f>
        <v>Argentina</v>
      </c>
      <c r="Z75" s="41">
        <v>45538401</v>
      </c>
      <c r="AA75" s="41">
        <f>IFERROR(VLOOKUP(A75, world_pop_table!$A$4:$BP$269, MATCH(2007, world_pop_table!$A$3:$BP$3, 0), FALSE), "No Data")</f>
        <v>40016763</v>
      </c>
      <c r="AC75" s="62">
        <f>IF(OR(AA75="No Data",Table3[[#This Row],[CAGR Help]]="No Data"),"0",POWER(Table3[[#This Row],[CAGR Help]]/AA75,1/16)-1)</f>
        <v>8.1113140617166124E-3</v>
      </c>
      <c r="AD75" t="e">
        <f t="shared" si="3"/>
        <v>#N/A</v>
      </c>
      <c r="AI75" s="107" t="s">
        <v>33</v>
      </c>
      <c r="AJ75" s="107">
        <v>1.0354574E-2</v>
      </c>
      <c r="AK75" s="108">
        <v>3</v>
      </c>
      <c r="AL75" s="107" t="s">
        <v>706</v>
      </c>
    </row>
    <row r="76" spans="1:38" ht="50" x14ac:dyDescent="0.35">
      <c r="A76" t="s">
        <v>183</v>
      </c>
      <c r="B76" s="26">
        <f t="shared" si="2"/>
        <v>2.8499999999999996</v>
      </c>
      <c r="C76">
        <v>73</v>
      </c>
      <c r="D76" s="26">
        <v>2.6</v>
      </c>
      <c r="E76">
        <v>74</v>
      </c>
      <c r="F76" s="26">
        <v>2.5</v>
      </c>
      <c r="G76">
        <v>80</v>
      </c>
      <c r="H76" s="26">
        <v>2.8</v>
      </c>
      <c r="I76">
        <v>75</v>
      </c>
      <c r="J76" s="26">
        <v>2.8</v>
      </c>
      <c r="K76">
        <v>76</v>
      </c>
      <c r="L76" s="26">
        <v>3.2</v>
      </c>
      <c r="M76">
        <v>65</v>
      </c>
      <c r="N76" s="26">
        <v>3.2</v>
      </c>
      <c r="O76">
        <v>54</v>
      </c>
      <c r="Q76" t="s">
        <v>183</v>
      </c>
      <c r="R76" t="e" cm="1" vm="147">
        <f t="array" ref="R76">_FV(Q76,"GDP")</f>
        <v>#VALUE!</v>
      </c>
      <c r="S76" s="40">
        <f>VLOOKUP(A76, world_pop_table!$A$4:$BP$269, MATCH(2023, world_pop_table!$A$3:$BP$3, 0), FALSE)</f>
        <v>616177</v>
      </c>
      <c r="U76" s="52" t="str">
        <f>IFERROR(Z76 - VLOOKUP(Y76,'2007'!$A$4:$U$153,21,FALSE),"Population Data Unavailable")</f>
        <v>Population Data Unavailable</v>
      </c>
      <c r="W76" t="s">
        <v>183</v>
      </c>
      <c r="X76" s="40">
        <f>IFERROR(VLOOKUP(A76, world_pop_table!$A$4:$BP$269, MATCH(2023, world_pop_table!$A$3:$BP$3, 0), FALSE), "No Data")</f>
        <v>616177</v>
      </c>
      <c r="Y76" t="str" cm="1">
        <f t="array" ref="Y76:Z76">IFERROR(Table3[[#This Row],[Column1]:[CAGR Help]]," ")</f>
        <v>Montenegro</v>
      </c>
      <c r="Z76" s="41">
        <v>616177</v>
      </c>
      <c r="AA76" s="41">
        <f>IFERROR(VLOOKUP(A76, world_pop_table!$A$4:$BP$269, MATCH(2007, world_pop_table!$A$3:$BP$3, 0), FALSE), "No Data")</f>
        <v>615875</v>
      </c>
      <c r="AC76" s="62">
        <f>IF(OR(AA76="No Data",Table3[[#This Row],[CAGR Help]]="No Data"),"0",POWER(Table3[[#This Row],[CAGR Help]]/AA76,1/16)-1)</f>
        <v>3.0640410543458785E-5</v>
      </c>
      <c r="AD76" t="str">
        <f t="shared" si="3"/>
        <v>Top Quintile (Top 20%)</v>
      </c>
      <c r="AI76" s="107" t="s">
        <v>68</v>
      </c>
      <c r="AJ76" s="107">
        <v>1.0726351E-2</v>
      </c>
      <c r="AK76" s="108">
        <v>3</v>
      </c>
      <c r="AL76" s="107" t="s">
        <v>706</v>
      </c>
    </row>
    <row r="77" spans="1:38" ht="50" x14ac:dyDescent="0.35">
      <c r="A77" t="s">
        <v>124</v>
      </c>
      <c r="B77" s="26">
        <f t="shared" si="2"/>
        <v>2.8166666666666664</v>
      </c>
      <c r="C77">
        <v>73</v>
      </c>
      <c r="D77" s="26">
        <v>2.5</v>
      </c>
      <c r="E77">
        <v>84</v>
      </c>
      <c r="F77" s="26">
        <v>2.9</v>
      </c>
      <c r="G77">
        <v>59</v>
      </c>
      <c r="H77" s="26">
        <v>2.4</v>
      </c>
      <c r="I77">
        <v>111</v>
      </c>
      <c r="J77" s="26">
        <v>3</v>
      </c>
      <c r="K77">
        <v>61</v>
      </c>
      <c r="L77" s="26">
        <v>3.1</v>
      </c>
      <c r="M77">
        <v>76</v>
      </c>
      <c r="N77" s="26">
        <v>3</v>
      </c>
      <c r="O77">
        <v>65</v>
      </c>
      <c r="Q77" t="s">
        <v>124</v>
      </c>
      <c r="R77" t="e" cm="1" vm="147">
        <f t="array" ref="R77">_FV(Q77,"GDP")</f>
        <v>#VALUE!</v>
      </c>
      <c r="S77" s="40">
        <f>VLOOKUP(A77, world_pop_table!$A$4:$BP$269, MATCH(2023, world_pop_table!$A$3:$BP$3, 0), FALSE)</f>
        <v>13954471</v>
      </c>
      <c r="U77" s="52">
        <f>IFERROR(Z77 - VLOOKUP(Y77,'2007'!$A$4:$U$153,21,FALSE),"Population Data Unavailable")</f>
        <v>4404538</v>
      </c>
      <c r="W77" t="s">
        <v>124</v>
      </c>
      <c r="X77" s="40">
        <f>IFERROR(VLOOKUP(A77, world_pop_table!$A$4:$BP$269, MATCH(2023, world_pop_table!$A$3:$BP$3, 0), FALSE), "No Data")</f>
        <v>13954471</v>
      </c>
      <c r="Y77" t="str" cm="1">
        <f t="array" ref="Y77:Z77">IFERROR(Table3[[#This Row],[Column1]:[CAGR Help]]," ")</f>
        <v>Rwanda</v>
      </c>
      <c r="Z77" s="41">
        <v>13954471</v>
      </c>
      <c r="AA77" s="41">
        <f>IFERROR(VLOOKUP(A77, world_pop_table!$A$4:$BP$269, MATCH(2007, world_pop_table!$A$3:$BP$3, 0), FALSE), "No Data")</f>
        <v>9549933</v>
      </c>
      <c r="AC77" s="62">
        <f>IF(OR(AA77="No Data",Table3[[#This Row],[CAGR Help]]="No Data"),"0",POWER(Table3[[#This Row],[CAGR Help]]/AA77,1/16)-1)</f>
        <v>2.3987289299463255E-2</v>
      </c>
      <c r="AD77" t="str">
        <f t="shared" si="3"/>
        <v>Second Quintile (60-80%)</v>
      </c>
      <c r="AI77" s="107" t="s">
        <v>115</v>
      </c>
      <c r="AJ77" s="107">
        <v>1.0734003000000001E-2</v>
      </c>
      <c r="AK77" s="108">
        <v>3</v>
      </c>
      <c r="AL77" s="107" t="s">
        <v>706</v>
      </c>
    </row>
    <row r="78" spans="1:38" ht="50" x14ac:dyDescent="0.35">
      <c r="A78" t="s">
        <v>172</v>
      </c>
      <c r="B78" s="26">
        <f t="shared" si="2"/>
        <v>2.75</v>
      </c>
      <c r="C78">
        <v>73</v>
      </c>
      <c r="D78" s="26">
        <v>2.2000000000000002</v>
      </c>
      <c r="E78">
        <v>110</v>
      </c>
      <c r="F78" s="26">
        <v>2.4</v>
      </c>
      <c r="G78">
        <v>89</v>
      </c>
      <c r="H78" s="26">
        <v>2.9</v>
      </c>
      <c r="I78">
        <v>68</v>
      </c>
      <c r="J78" s="26">
        <v>2.7</v>
      </c>
      <c r="K78">
        <v>81</v>
      </c>
      <c r="L78" s="26">
        <v>3.4</v>
      </c>
      <c r="M78">
        <v>55</v>
      </c>
      <c r="N78" s="26">
        <v>2.9</v>
      </c>
      <c r="O78">
        <v>72</v>
      </c>
      <c r="Q78" t="s">
        <v>172</v>
      </c>
      <c r="R78" t="e" cm="1" vm="147">
        <f t="array" ref="R78">_FV(Q78,"GDP")</f>
        <v>#VALUE!</v>
      </c>
      <c r="S78" s="40">
        <f>VLOOKUP(A78, world_pop_table!$A$4:$BP$269, MATCH(2023, world_pop_table!$A$3:$BP$3, 0), FALSE)</f>
        <v>6623183</v>
      </c>
      <c r="U78" s="52" t="str">
        <f>IFERROR(Z78 - VLOOKUP(Y78,'2007'!$A$4:$U$153,21,FALSE),"Population Data Unavailable")</f>
        <v>Population Data Unavailable</v>
      </c>
      <c r="W78" t="s">
        <v>172</v>
      </c>
      <c r="X78" s="40">
        <f>IFERROR(VLOOKUP(A78, world_pop_table!$A$4:$BP$269, MATCH(2023, world_pop_table!$A$3:$BP$3, 0), FALSE), "No Data")</f>
        <v>6623183</v>
      </c>
      <c r="Y78" t="str" cm="1">
        <f t="array" ref="Y78:Z78">IFERROR(Table3[[#This Row],[Column1]:[CAGR Help]]," ")</f>
        <v>Serbia</v>
      </c>
      <c r="Z78" s="41">
        <v>6623183</v>
      </c>
      <c r="AA78" s="41">
        <f>IFERROR(VLOOKUP(A78, world_pop_table!$A$4:$BP$269, MATCH(2007, world_pop_table!$A$3:$BP$3, 0), FALSE), "No Data")</f>
        <v>7381579</v>
      </c>
      <c r="AC78" s="62">
        <f>IF(OR(AA78="No Data",Table3[[#This Row],[CAGR Help]]="No Data"),"0",POWER(Table3[[#This Row],[CAGR Help]]/AA78,1/16)-1)</f>
        <v>-6.7528154664064921E-3</v>
      </c>
      <c r="AD78" t="e">
        <f t="shared" si="3"/>
        <v>#N/A</v>
      </c>
      <c r="AI78" s="107" t="s">
        <v>94</v>
      </c>
      <c r="AJ78" s="107">
        <v>1.1076832999999999E-2</v>
      </c>
      <c r="AK78" s="108">
        <v>3</v>
      </c>
      <c r="AL78" s="107" t="s">
        <v>706</v>
      </c>
    </row>
    <row r="79" spans="1:38" ht="50" x14ac:dyDescent="0.35">
      <c r="A79" t="s">
        <v>129</v>
      </c>
      <c r="B79" s="26">
        <f t="shared" si="2"/>
        <v>2.8166666666666664</v>
      </c>
      <c r="C79">
        <v>73</v>
      </c>
      <c r="D79" s="26">
        <v>2.4</v>
      </c>
      <c r="E79">
        <v>90</v>
      </c>
      <c r="F79" s="26">
        <v>2.6</v>
      </c>
      <c r="G79">
        <v>76</v>
      </c>
      <c r="H79" s="26">
        <v>2.9</v>
      </c>
      <c r="I79">
        <v>68</v>
      </c>
      <c r="J79" s="26">
        <v>2.9</v>
      </c>
      <c r="K79">
        <v>65</v>
      </c>
      <c r="L79" s="26">
        <v>3.2</v>
      </c>
      <c r="M79">
        <v>65</v>
      </c>
      <c r="N79" s="26">
        <v>2.9</v>
      </c>
      <c r="O79">
        <v>72</v>
      </c>
      <c r="Q79" t="s">
        <v>129</v>
      </c>
      <c r="R79" t="e" cm="1" vm="147">
        <f t="array" ref="R79">_FV(Q79,"GDP")</f>
        <v>#VALUE!</v>
      </c>
      <c r="S79" s="40">
        <f>VLOOKUP(A79, world_pop_table!$A$4:$BP$269, MATCH(2023, world_pop_table!$A$3:$BP$3, 0), FALSE)</f>
        <v>800005</v>
      </c>
      <c r="U79" s="52">
        <f>IFERROR(Z79 - VLOOKUP(Y79,'2007'!$A$4:$U$153,21,FALSE),"Population Data Unavailable")</f>
        <v>299849</v>
      </c>
      <c r="W79" t="s">
        <v>129</v>
      </c>
      <c r="X79" s="40">
        <f>IFERROR(VLOOKUP(A79, world_pop_table!$A$4:$BP$269, MATCH(2023, world_pop_table!$A$3:$BP$3, 0), FALSE), "No Data")</f>
        <v>800005</v>
      </c>
      <c r="Y79" t="str" cm="1">
        <f t="array" ref="Y79:Z79">IFERROR(Table3[[#This Row],[Column1]:[CAGR Help]]," ")</f>
        <v>Solomon Islands</v>
      </c>
      <c r="Z79" s="41">
        <v>800005</v>
      </c>
      <c r="AA79" s="41">
        <f>IFERROR(VLOOKUP(A79, world_pop_table!$A$4:$BP$269, MATCH(2007, world_pop_table!$A$3:$BP$3, 0), FALSE), "No Data")</f>
        <v>500156</v>
      </c>
      <c r="AC79" s="62">
        <f>IF(OR(AA79="No Data",Table3[[#This Row],[CAGR Help]]="No Data"),"0",POWER(Table3[[#This Row],[CAGR Help]]/AA79,1/16)-1)</f>
        <v>2.9791258953719257E-2</v>
      </c>
      <c r="AD79" t="str">
        <f t="shared" si="3"/>
        <v>Top Quintile (Top 20%)</v>
      </c>
      <c r="AI79" s="107" t="s">
        <v>186</v>
      </c>
      <c r="AJ79" s="107">
        <v>1.1290936E-2</v>
      </c>
      <c r="AK79" s="108">
        <v>3</v>
      </c>
      <c r="AL79" s="107" t="s">
        <v>706</v>
      </c>
    </row>
    <row r="80" spans="1:38" ht="50" x14ac:dyDescent="0.35">
      <c r="A80" t="s">
        <v>86</v>
      </c>
      <c r="B80" s="26">
        <f t="shared" si="2"/>
        <v>2.7833333333333332</v>
      </c>
      <c r="C80">
        <v>73</v>
      </c>
      <c r="D80" s="26">
        <v>2.5</v>
      </c>
      <c r="E80">
        <v>84</v>
      </c>
      <c r="F80" s="26">
        <v>2.4</v>
      </c>
      <c r="G80">
        <v>89</v>
      </c>
      <c r="H80" s="26">
        <v>2.8</v>
      </c>
      <c r="I80">
        <v>75</v>
      </c>
      <c r="J80" s="26">
        <v>2.7</v>
      </c>
      <c r="K80">
        <v>81</v>
      </c>
      <c r="L80" s="26">
        <v>3.3</v>
      </c>
      <c r="M80">
        <v>59</v>
      </c>
      <c r="N80" s="26">
        <v>3</v>
      </c>
      <c r="O80">
        <v>65</v>
      </c>
      <c r="Q80" t="s">
        <v>86</v>
      </c>
      <c r="R80" t="e" cm="1" vm="147">
        <f t="array" ref="R80">_FV(Q80,"GDP")</f>
        <v>#VALUE!</v>
      </c>
      <c r="S80" s="40">
        <f>VLOOKUP(A80, world_pop_table!$A$4:$BP$269, MATCH(2023, world_pop_table!$A$3:$BP$3, 0), FALSE)</f>
        <v>22037000</v>
      </c>
      <c r="U80" s="52">
        <f>IFERROR(Z80 - VLOOKUP(Y80,'2007'!$A$4:$U$153,21,FALSE),"Population Data Unavailable")</f>
        <v>1544455</v>
      </c>
      <c r="W80" t="s">
        <v>86</v>
      </c>
      <c r="X80" s="40">
        <f>IFERROR(VLOOKUP(A80, world_pop_table!$A$4:$BP$269, MATCH(2023, world_pop_table!$A$3:$BP$3, 0), FALSE), "No Data")</f>
        <v>22037000</v>
      </c>
      <c r="Y80" t="str" cm="1">
        <f t="array" ref="Y80:Z80">IFERROR(Table3[[#This Row],[Column1]:[CAGR Help]]," ")</f>
        <v>Sri Lanka</v>
      </c>
      <c r="Z80" s="41">
        <v>22037000</v>
      </c>
      <c r="AA80" s="41">
        <f>IFERROR(VLOOKUP(A80, world_pop_table!$A$4:$BP$269, MATCH(2007, world_pop_table!$A$3:$BP$3, 0), FALSE), "No Data")</f>
        <v>20492545</v>
      </c>
      <c r="AC80" s="62">
        <f>IF(OR(AA80="No Data",Table3[[#This Row],[CAGR Help]]="No Data"),"0",POWER(Table3[[#This Row],[CAGR Help]]/AA80,1/16)-1)</f>
        <v>4.5516836728636267E-3</v>
      </c>
      <c r="AD80" t="e">
        <f t="shared" si="3"/>
        <v>#N/A</v>
      </c>
      <c r="AI80" s="107" t="s">
        <v>44</v>
      </c>
      <c r="AJ80" s="107">
        <v>1.1373721E-2</v>
      </c>
      <c r="AK80" s="108">
        <v>3</v>
      </c>
      <c r="AL80" s="107" t="s">
        <v>706</v>
      </c>
    </row>
    <row r="81" spans="1:38" ht="50" x14ac:dyDescent="0.35">
      <c r="A81" t="s">
        <v>170</v>
      </c>
      <c r="B81" s="26">
        <f t="shared" si="2"/>
        <v>2.7333333333333338</v>
      </c>
      <c r="C81">
        <v>79</v>
      </c>
      <c r="D81" s="26">
        <v>2.7</v>
      </c>
      <c r="E81">
        <v>65</v>
      </c>
      <c r="F81" s="26">
        <v>2.5</v>
      </c>
      <c r="G81">
        <v>80</v>
      </c>
      <c r="H81" s="26">
        <v>3.1</v>
      </c>
      <c r="I81">
        <v>47</v>
      </c>
      <c r="J81" s="26">
        <v>2.5</v>
      </c>
      <c r="K81">
        <v>103</v>
      </c>
      <c r="L81" s="26">
        <v>3</v>
      </c>
      <c r="M81">
        <v>87</v>
      </c>
      <c r="N81" s="26">
        <v>2.6</v>
      </c>
      <c r="O81">
        <v>94</v>
      </c>
      <c r="Q81" t="s">
        <v>170</v>
      </c>
      <c r="R81" t="e" cm="1" vm="147">
        <f t="array" ref="R81">_FV(Q81,"GDP")</f>
        <v>#VALUE!</v>
      </c>
      <c r="S81" s="40">
        <f>VLOOKUP(A81, world_pop_table!$A$4:$BP$269, MATCH(2023, world_pop_table!$A$3:$BP$3, 0), FALSE)</f>
        <v>399440</v>
      </c>
      <c r="U81" s="52" t="str">
        <f>IFERROR(Z81 - VLOOKUP(Y81,'2007'!$A$4:$U$153,21,FALSE),"Population Data Unavailable")</f>
        <v>Population Data Unavailable</v>
      </c>
      <c r="W81" t="s">
        <v>170</v>
      </c>
      <c r="X81" s="40">
        <f>IFERROR(VLOOKUP(A81, world_pop_table!$A$4:$BP$269, MATCH(2023, world_pop_table!$A$3:$BP$3, 0), FALSE), "No Data")</f>
        <v>399440</v>
      </c>
      <c r="Y81" t="str" cm="1">
        <f t="array" ref="Y81:Z81">IFERROR(Table3[[#This Row],[Column1]:[CAGR Help]]," ")</f>
        <v>Bahamas, The</v>
      </c>
      <c r="Z81" s="41">
        <v>399440</v>
      </c>
      <c r="AA81" s="41">
        <f>IFERROR(VLOOKUP(A81, world_pop_table!$A$4:$BP$269, MATCH(2007, world_pop_table!$A$3:$BP$3, 0), FALSE), "No Data")</f>
        <v>353334</v>
      </c>
      <c r="AC81" s="62">
        <f>IF(OR(AA81="No Data",Table3[[#This Row],[CAGR Help]]="No Data"),"0",POWER(Table3[[#This Row],[CAGR Help]]/AA81,1/16)-1)</f>
        <v>7.695067326629168E-3</v>
      </c>
      <c r="AD81" t="e">
        <f t="shared" si="3"/>
        <v>#N/A</v>
      </c>
      <c r="AI81" s="107" t="s">
        <v>69</v>
      </c>
      <c r="AJ81" s="107">
        <v>1.1868656999999999E-2</v>
      </c>
      <c r="AK81" s="108">
        <v>3</v>
      </c>
      <c r="AL81" s="107" t="s">
        <v>706</v>
      </c>
    </row>
    <row r="82" spans="1:38" ht="50" x14ac:dyDescent="0.35">
      <c r="A82" t="s">
        <v>27</v>
      </c>
      <c r="B82" s="26">
        <f t="shared" si="2"/>
        <v>2.6999999999999997</v>
      </c>
      <c r="C82">
        <v>79</v>
      </c>
      <c r="D82" s="26">
        <v>2.6</v>
      </c>
      <c r="E82">
        <v>74</v>
      </c>
      <c r="F82" s="26">
        <v>2.7</v>
      </c>
      <c r="G82">
        <v>68</v>
      </c>
      <c r="H82" s="26">
        <v>2.6</v>
      </c>
      <c r="I82">
        <v>91</v>
      </c>
      <c r="J82" s="26">
        <v>2.6</v>
      </c>
      <c r="K82">
        <v>92</v>
      </c>
      <c r="L82" s="26">
        <v>3.1</v>
      </c>
      <c r="M82">
        <v>76</v>
      </c>
      <c r="N82" s="26">
        <v>2.6</v>
      </c>
      <c r="O82">
        <v>94</v>
      </c>
      <c r="Q82" t="s">
        <v>27</v>
      </c>
      <c r="R82" t="e" cm="1" vm="147">
        <f t="array" ref="R82">_FV(Q82,"GDP")</f>
        <v>#VALUE!</v>
      </c>
      <c r="S82" s="40">
        <f>VLOOKUP(A82, world_pop_table!$A$4:$BP$269, MATCH(2023, world_pop_table!$A$3:$BP$3, 0), FALSE)</f>
        <v>9178298</v>
      </c>
      <c r="U82" s="52">
        <f>IFERROR(Z82 - VLOOKUP(Y82,'2007'!$A$4:$U$153,21,FALSE),"Population Data Unavailable")</f>
        <v>-382655</v>
      </c>
      <c r="W82" t="s">
        <v>27</v>
      </c>
      <c r="X82" s="40">
        <f>IFERROR(VLOOKUP(A82, world_pop_table!$A$4:$BP$269, MATCH(2023, world_pop_table!$A$3:$BP$3, 0), FALSE), "No Data")</f>
        <v>9178298</v>
      </c>
      <c r="Y82" t="str" cm="1">
        <f t="array" ref="Y82:Z82">IFERROR(Table3[[#This Row],[Column1]:[CAGR Help]]," ")</f>
        <v>Belarus</v>
      </c>
      <c r="Z82" s="41">
        <v>9178298</v>
      </c>
      <c r="AA82" s="41">
        <f>IFERROR(VLOOKUP(A82, world_pop_table!$A$4:$BP$269, MATCH(2007, world_pop_table!$A$3:$BP$3, 0), FALSE), "No Data")</f>
        <v>9560953</v>
      </c>
      <c r="AC82" s="62">
        <f>IF(OR(AA82="No Data",Table3[[#This Row],[CAGR Help]]="No Data"),"0",POWER(Table3[[#This Row],[CAGR Help]]/AA82,1/16)-1)</f>
        <v>-2.549595739102628E-3</v>
      </c>
      <c r="AD82" t="e">
        <f t="shared" si="3"/>
        <v>#N/A</v>
      </c>
      <c r="AI82" s="107" t="s">
        <v>36</v>
      </c>
      <c r="AJ82" s="107">
        <v>1.19927E-2</v>
      </c>
      <c r="AK82" s="108">
        <v>3</v>
      </c>
      <c r="AL82" s="107" t="s">
        <v>706</v>
      </c>
    </row>
    <row r="83" spans="1:38" ht="50" x14ac:dyDescent="0.35">
      <c r="A83" t="s">
        <v>42</v>
      </c>
      <c r="B83" s="26">
        <f t="shared" si="2"/>
        <v>2.75</v>
      </c>
      <c r="C83">
        <v>79</v>
      </c>
      <c r="D83" s="26">
        <v>2.6</v>
      </c>
      <c r="E83">
        <v>74</v>
      </c>
      <c r="F83" s="26">
        <v>2.2999999999999998</v>
      </c>
      <c r="G83">
        <v>108</v>
      </c>
      <c r="H83" s="26">
        <v>2.5</v>
      </c>
      <c r="I83">
        <v>102</v>
      </c>
      <c r="J83" s="26">
        <v>2.8</v>
      </c>
      <c r="K83">
        <v>76</v>
      </c>
      <c r="L83" s="26">
        <v>3.6</v>
      </c>
      <c r="M83">
        <v>35</v>
      </c>
      <c r="N83" s="26">
        <v>2.7</v>
      </c>
      <c r="O83">
        <v>87</v>
      </c>
      <c r="Q83" t="s">
        <v>42</v>
      </c>
      <c r="R83" t="e" cm="1" vm="147">
        <f t="array" ref="R83">_FV(Q83,"GDP")</f>
        <v>#VALUE!</v>
      </c>
      <c r="S83" s="40">
        <f>VLOOKUP(A83, world_pop_table!$A$4:$BP$269, MATCH(2023, world_pop_table!$A$3:$BP$3, 0), FALSE)</f>
        <v>1152944</v>
      </c>
      <c r="U83" s="52">
        <f>IFERROR(Z83 - VLOOKUP(Y83,'2007'!$A$4:$U$153,21,FALSE),"Population Data Unavailable")</f>
        <v>278416</v>
      </c>
      <c r="W83" t="s">
        <v>42</v>
      </c>
      <c r="X83" s="40">
        <f>IFERROR(VLOOKUP(A83, world_pop_table!$A$4:$BP$269, MATCH(2023, world_pop_table!$A$3:$BP$3, 0), FALSE), "No Data")</f>
        <v>1152944</v>
      </c>
      <c r="Y83" t="str" cm="1">
        <f t="array" ref="Y83:Z83">IFERROR(Table3[[#This Row],[Column1]:[CAGR Help]]," ")</f>
        <v>Djibouti</v>
      </c>
      <c r="Z83" s="41">
        <v>1152944</v>
      </c>
      <c r="AA83" s="41">
        <f>IFERROR(VLOOKUP(A83, world_pop_table!$A$4:$BP$269, MATCH(2007, world_pop_table!$A$3:$BP$3, 0), FALSE), "No Data")</f>
        <v>874528</v>
      </c>
      <c r="AC83" s="62">
        <f>IF(OR(AA83="No Data",Table3[[#This Row],[CAGR Help]]="No Data"),"0",POWER(Table3[[#This Row],[CAGR Help]]/AA83,1/16)-1)</f>
        <v>1.7424416836945733E-2</v>
      </c>
      <c r="AD83" t="str">
        <f t="shared" si="3"/>
        <v>Second Quintile (60-80%)</v>
      </c>
      <c r="AI83" s="107" t="s">
        <v>31</v>
      </c>
      <c r="AJ83" s="107">
        <v>1.2463639E-2</v>
      </c>
      <c r="AK83" s="108">
        <v>3</v>
      </c>
      <c r="AL83" s="107" t="s">
        <v>706</v>
      </c>
    </row>
    <row r="84" spans="1:38" ht="50" x14ac:dyDescent="0.35">
      <c r="A84" t="s">
        <v>131</v>
      </c>
      <c r="B84" s="26">
        <f t="shared" si="2"/>
        <v>2.6666666666666665</v>
      </c>
      <c r="C84">
        <v>79</v>
      </c>
      <c r="D84" s="26">
        <v>2.4</v>
      </c>
      <c r="E84">
        <v>90</v>
      </c>
      <c r="F84" s="26">
        <v>2.2000000000000002</v>
      </c>
      <c r="G84">
        <v>118</v>
      </c>
      <c r="H84" s="26">
        <v>2.6</v>
      </c>
      <c r="I84">
        <v>91</v>
      </c>
      <c r="J84" s="26">
        <v>2.7</v>
      </c>
      <c r="K84">
        <v>81</v>
      </c>
      <c r="L84" s="26">
        <v>3.2</v>
      </c>
      <c r="M84">
        <v>65</v>
      </c>
      <c r="N84" s="26">
        <v>2.9</v>
      </c>
      <c r="O84">
        <v>72</v>
      </c>
      <c r="Q84" t="s">
        <v>131</v>
      </c>
      <c r="R84" t="e" cm="1" vm="147">
        <f t="array" ref="R84">_FV(Q84,"GDP")</f>
        <v>#VALUE!</v>
      </c>
      <c r="S84" s="40">
        <f>VLOOKUP(A84, world_pop_table!$A$4:$BP$269, MATCH(2023, world_pop_table!$A$3:$BP$3, 0), FALSE)</f>
        <v>6309624</v>
      </c>
      <c r="U84" s="52">
        <f>IFERROR(Z84 - VLOOKUP(Y84,'2007'!$A$4:$U$153,21,FALSE),"Population Data Unavailable")</f>
        <v>299800</v>
      </c>
      <c r="W84" t="s">
        <v>131</v>
      </c>
      <c r="X84" s="40">
        <f>IFERROR(VLOOKUP(A84, world_pop_table!$A$4:$BP$269, MATCH(2023, world_pop_table!$A$3:$BP$3, 0), FALSE), "No Data")</f>
        <v>6309624</v>
      </c>
      <c r="Y84" t="str" cm="1">
        <f t="array" ref="Y84:Z84">IFERROR(Table3[[#This Row],[Column1]:[CAGR Help]]," ")</f>
        <v>El Salvador</v>
      </c>
      <c r="Z84" s="41">
        <v>6309624</v>
      </c>
      <c r="AA84" s="41">
        <f>IFERROR(VLOOKUP(A84, world_pop_table!$A$4:$BP$269, MATCH(2007, world_pop_table!$A$3:$BP$3, 0), FALSE), "No Data")</f>
        <v>6009824</v>
      </c>
      <c r="AC84" s="62">
        <f>IF(OR(AA84="No Data",Table3[[#This Row],[CAGR Help]]="No Data"),"0",POWER(Table3[[#This Row],[CAGR Help]]/AA84,1/16)-1)</f>
        <v>3.0471721712079791E-3</v>
      </c>
      <c r="AD84" t="e">
        <f t="shared" si="3"/>
        <v>#N/A</v>
      </c>
      <c r="AI84" s="107" t="s">
        <v>120</v>
      </c>
      <c r="AJ84" s="107">
        <v>1.3078917000000001E-2</v>
      </c>
      <c r="AK84" s="108">
        <v>3</v>
      </c>
      <c r="AL84" s="107" t="s">
        <v>706</v>
      </c>
    </row>
    <row r="85" spans="1:38" ht="50" x14ac:dyDescent="0.35">
      <c r="A85" t="s">
        <v>176</v>
      </c>
      <c r="B85" s="26">
        <f t="shared" si="2"/>
        <v>2.6833333333333336</v>
      </c>
      <c r="C85">
        <v>79</v>
      </c>
      <c r="D85" s="26">
        <v>2.6</v>
      </c>
      <c r="E85">
        <v>74</v>
      </c>
      <c r="F85" s="26">
        <v>2.2999999999999998</v>
      </c>
      <c r="G85">
        <v>108</v>
      </c>
      <c r="H85" s="26">
        <v>2.7</v>
      </c>
      <c r="I85">
        <v>85</v>
      </c>
      <c r="J85" s="26">
        <v>2.6</v>
      </c>
      <c r="K85">
        <v>92</v>
      </c>
      <c r="L85" s="26">
        <v>3.1</v>
      </c>
      <c r="M85">
        <v>76</v>
      </c>
      <c r="N85" s="26">
        <v>2.8</v>
      </c>
      <c r="O85">
        <v>80</v>
      </c>
      <c r="Q85" t="s">
        <v>176</v>
      </c>
      <c r="R85" t="e" cm="1" vm="147">
        <f t="array" ref="R85">_FV(Q85,"GDP")</f>
        <v>#VALUE!</v>
      </c>
      <c r="S85" s="40">
        <f>VLOOKUP(A85, world_pop_table!$A$4:$BP$269, MATCH(2023, world_pop_table!$A$3:$BP$3, 0), FALSE)</f>
        <v>3715483</v>
      </c>
      <c r="U85" s="52" t="str">
        <f>IFERROR(Z85 - VLOOKUP(Y85,'2007'!$A$4:$U$153,21,FALSE),"Population Data Unavailable")</f>
        <v>Population Data Unavailable</v>
      </c>
      <c r="W85" t="s">
        <v>176</v>
      </c>
      <c r="X85" s="40">
        <f>IFERROR(VLOOKUP(A85, world_pop_table!$A$4:$BP$269, MATCH(2023, world_pop_table!$A$3:$BP$3, 0), FALSE), "No Data")</f>
        <v>3715483</v>
      </c>
      <c r="Y85" t="str" cm="1">
        <f t="array" ref="Y85:Z85">IFERROR(Table3[[#This Row],[Column1]:[CAGR Help]]," ")</f>
        <v>Georgia</v>
      </c>
      <c r="Z85" s="41">
        <v>3715483</v>
      </c>
      <c r="AA85" s="41">
        <f>IFERROR(VLOOKUP(A85, world_pop_table!$A$4:$BP$269, MATCH(2007, world_pop_table!$A$3:$BP$3, 0), FALSE), "No Data")</f>
        <v>3860158</v>
      </c>
      <c r="AC85" s="62">
        <f>IF(OR(AA85="No Data",Table3[[#This Row],[CAGR Help]]="No Data"),"0",POWER(Table3[[#This Row],[CAGR Help]]/AA85,1/16)-1)</f>
        <v>-2.3846167798389217E-3</v>
      </c>
      <c r="AD85" t="e">
        <f t="shared" si="3"/>
        <v>#N/A</v>
      </c>
      <c r="AI85" s="107" t="s">
        <v>111</v>
      </c>
      <c r="AJ85" s="107">
        <v>1.3360711000000001E-2</v>
      </c>
      <c r="AK85" s="108">
        <v>3</v>
      </c>
      <c r="AL85" s="107" t="s">
        <v>706</v>
      </c>
    </row>
    <row r="86" spans="1:38" ht="50" x14ac:dyDescent="0.35">
      <c r="A86" t="s">
        <v>77</v>
      </c>
      <c r="B86" s="26">
        <f t="shared" si="2"/>
        <v>2.6833333333333331</v>
      </c>
      <c r="C86">
        <v>79</v>
      </c>
      <c r="D86" s="26">
        <v>2.6</v>
      </c>
      <c r="E86">
        <v>74</v>
      </c>
      <c r="F86" s="26">
        <v>2.5</v>
      </c>
      <c r="G86">
        <v>80</v>
      </c>
      <c r="H86" s="26">
        <v>2.6</v>
      </c>
      <c r="I86">
        <v>91</v>
      </c>
      <c r="J86" s="26">
        <v>2.7</v>
      </c>
      <c r="K86">
        <v>81</v>
      </c>
      <c r="L86" s="26">
        <v>2.9</v>
      </c>
      <c r="M86">
        <v>93</v>
      </c>
      <c r="N86" s="26">
        <v>2.8</v>
      </c>
      <c r="O86">
        <v>80</v>
      </c>
      <c r="Q86" t="s">
        <v>77</v>
      </c>
      <c r="R86" t="e" cm="1" vm="147">
        <f t="array" ref="R86">_FV(Q86,"GDP")</f>
        <v>#VALUE!</v>
      </c>
      <c r="S86" s="40">
        <f>VLOOKUP(A86, world_pop_table!$A$4:$BP$269, MATCH(2023, world_pop_table!$A$3:$BP$3, 0), FALSE)</f>
        <v>20330104</v>
      </c>
      <c r="U86" s="52">
        <f>IFERROR(Z86 - VLOOKUP(Y86,'2007'!$A$4:$U$153,21,FALSE),"Population Data Unavailable")</f>
        <v>4072890</v>
      </c>
      <c r="W86" t="s">
        <v>77</v>
      </c>
      <c r="X86" s="40">
        <f>IFERROR(VLOOKUP(A86, world_pop_table!$A$4:$BP$269, MATCH(2023, world_pop_table!$A$3:$BP$3, 0), FALSE), "No Data")</f>
        <v>20330104</v>
      </c>
      <c r="Y86" t="str" cm="1">
        <f t="array" ref="Y86:Z86">IFERROR(Table3[[#This Row],[Column1]:[CAGR Help]]," ")</f>
        <v>Kazakhstan</v>
      </c>
      <c r="Z86" s="41">
        <v>20330104</v>
      </c>
      <c r="AA86" s="41">
        <f>IFERROR(VLOOKUP(A86, world_pop_table!$A$4:$BP$269, MATCH(2007, world_pop_table!$A$3:$BP$3, 0), FALSE), "No Data")</f>
        <v>16257214</v>
      </c>
      <c r="AC86" s="62">
        <f>IF(OR(AA86="No Data",Table3[[#This Row],[CAGR Help]]="No Data"),"0",POWER(Table3[[#This Row],[CAGR Help]]/AA86,1/16)-1)</f>
        <v>1.4070951541900856E-2</v>
      </c>
      <c r="AD86" t="str">
        <f t="shared" si="3"/>
        <v>Second Quintile (60-80%)</v>
      </c>
      <c r="AI86" s="107" t="s">
        <v>107</v>
      </c>
      <c r="AJ86" s="107">
        <v>1.3600558E-2</v>
      </c>
      <c r="AK86" s="108">
        <v>2</v>
      </c>
      <c r="AL86" s="107" t="s">
        <v>707</v>
      </c>
    </row>
    <row r="87" spans="1:38" ht="50" x14ac:dyDescent="0.35">
      <c r="A87" t="s">
        <v>117</v>
      </c>
      <c r="B87" s="26">
        <f t="shared" si="2"/>
        <v>2.7333333333333338</v>
      </c>
      <c r="C87">
        <v>79</v>
      </c>
      <c r="D87" s="26">
        <v>2.4</v>
      </c>
      <c r="E87">
        <v>90</v>
      </c>
      <c r="F87" s="26">
        <v>2.4</v>
      </c>
      <c r="G87">
        <v>89</v>
      </c>
      <c r="H87" s="26">
        <v>2.6</v>
      </c>
      <c r="I87">
        <v>91</v>
      </c>
      <c r="J87" s="26">
        <v>2.7</v>
      </c>
      <c r="K87">
        <v>81</v>
      </c>
      <c r="L87" s="26">
        <v>3.3</v>
      </c>
      <c r="M87">
        <v>59</v>
      </c>
      <c r="N87" s="26">
        <v>3</v>
      </c>
      <c r="O87">
        <v>65</v>
      </c>
      <c r="Q87" t="s">
        <v>117</v>
      </c>
      <c r="R87" t="e" cm="1" vm="147">
        <f t="array" ref="R87">_FV(Q87,"GDP")</f>
        <v>#VALUE!</v>
      </c>
      <c r="S87" s="40">
        <f>VLOOKUP(A87, world_pop_table!$A$4:$BP$269, MATCH(2023, world_pop_table!$A$3:$BP$3, 0), FALSE)</f>
        <v>10389635</v>
      </c>
      <c r="U87" s="52">
        <f>IFERROR(Z87 - VLOOKUP(Y87,'2007'!$A$4:$U$153,21,FALSE),"Population Data Unavailable")</f>
        <v>3426290</v>
      </c>
      <c r="W87" t="s">
        <v>117</v>
      </c>
      <c r="X87" s="40">
        <f>IFERROR(VLOOKUP(A87, world_pop_table!$A$4:$BP$269, MATCH(2023, world_pop_table!$A$3:$BP$3, 0), FALSE), "No Data")</f>
        <v>10389635</v>
      </c>
      <c r="Y87" t="str" cm="1">
        <f t="array" ref="Y87:Z87">IFERROR(Table3[[#This Row],[Column1]:[CAGR Help]]," ")</f>
        <v>Papua New Guinea</v>
      </c>
      <c r="Z87" s="41">
        <v>10389635</v>
      </c>
      <c r="AA87" s="41">
        <f>IFERROR(VLOOKUP(A87, world_pop_table!$A$4:$BP$269, MATCH(2007, world_pop_table!$A$3:$BP$3, 0), FALSE), "No Data")</f>
        <v>6963345</v>
      </c>
      <c r="AC87" s="62">
        <f>IF(OR(AA87="No Data",Table3[[#This Row],[CAGR Help]]="No Data"),"0",POWER(Table3[[#This Row],[CAGR Help]]/AA87,1/16)-1)</f>
        <v>2.5324650374181745E-2</v>
      </c>
      <c r="AD87" t="str">
        <f t="shared" si="3"/>
        <v>Top Quintile (Top 20%)</v>
      </c>
      <c r="AI87" s="107" t="s">
        <v>66</v>
      </c>
      <c r="AJ87" s="107">
        <v>1.3614284000000001E-2</v>
      </c>
      <c r="AK87" s="108">
        <v>2</v>
      </c>
      <c r="AL87" s="107" t="s">
        <v>707</v>
      </c>
    </row>
    <row r="88" spans="1:38" ht="50" x14ac:dyDescent="0.35">
      <c r="A88" t="s">
        <v>120</v>
      </c>
      <c r="B88" s="26">
        <f t="shared" si="2"/>
        <v>2.6666666666666665</v>
      </c>
      <c r="C88">
        <v>79</v>
      </c>
      <c r="D88" s="26">
        <v>2.4</v>
      </c>
      <c r="E88">
        <v>90</v>
      </c>
      <c r="F88" s="26">
        <v>2.5</v>
      </c>
      <c r="G88">
        <v>80</v>
      </c>
      <c r="H88" s="26">
        <v>2.7</v>
      </c>
      <c r="I88">
        <v>85</v>
      </c>
      <c r="J88" s="26">
        <v>2.6</v>
      </c>
      <c r="K88">
        <v>92</v>
      </c>
      <c r="L88" s="26">
        <v>3</v>
      </c>
      <c r="M88">
        <v>87</v>
      </c>
      <c r="N88" s="26">
        <v>2.8</v>
      </c>
      <c r="O88">
        <v>80</v>
      </c>
      <c r="Q88" t="s">
        <v>120</v>
      </c>
      <c r="R88" t="e" cm="1" vm="147">
        <f t="array" ref="R88">_FV(Q88,"GDP")</f>
        <v>#VALUE!</v>
      </c>
      <c r="S88" s="40">
        <f>VLOOKUP(A88, world_pop_table!$A$4:$BP$269, MATCH(2023, world_pop_table!$A$3:$BP$3, 0), FALSE)</f>
        <v>6844146</v>
      </c>
      <c r="U88" s="52">
        <f>IFERROR(Z88 - VLOOKUP(Y88,'2007'!$A$4:$U$153,21,FALSE),"Population Data Unavailable")</f>
        <v>1284760</v>
      </c>
      <c r="W88" t="s">
        <v>120</v>
      </c>
      <c r="X88" s="40">
        <f>IFERROR(VLOOKUP(A88, world_pop_table!$A$4:$BP$269, MATCH(2023, world_pop_table!$A$3:$BP$3, 0), FALSE), "No Data")</f>
        <v>6844146</v>
      </c>
      <c r="Y88" t="str" cm="1">
        <f t="array" ref="Y88:Z88">IFERROR(Table3[[#This Row],[Column1]:[CAGR Help]]," ")</f>
        <v>Paraguay</v>
      </c>
      <c r="Z88" s="41">
        <v>6844146</v>
      </c>
      <c r="AA88" s="41">
        <f>IFERROR(VLOOKUP(A88, world_pop_table!$A$4:$BP$269, MATCH(2007, world_pop_table!$A$3:$BP$3, 0), FALSE), "No Data")</f>
        <v>5559386</v>
      </c>
      <c r="AC88" s="62">
        <f>IF(OR(AA88="No Data",Table3[[#This Row],[CAGR Help]]="No Data"),"0",POWER(Table3[[#This Row],[CAGR Help]]/AA88,1/16)-1)</f>
        <v>1.3078916633703086E-2</v>
      </c>
      <c r="AD88" t="e">
        <f t="shared" si="3"/>
        <v>#N/A</v>
      </c>
      <c r="AI88" s="107" t="s">
        <v>77</v>
      </c>
      <c r="AJ88" s="107">
        <v>1.4070951999999999E-2</v>
      </c>
      <c r="AK88" s="108">
        <v>2</v>
      </c>
      <c r="AL88" s="107" t="s">
        <v>707</v>
      </c>
    </row>
    <row r="89" spans="1:38" ht="50" x14ac:dyDescent="0.35">
      <c r="A89" t="s">
        <v>148</v>
      </c>
      <c r="B89" s="26">
        <f t="shared" si="2"/>
        <v>2.65</v>
      </c>
      <c r="C89">
        <v>79</v>
      </c>
      <c r="D89" s="26">
        <v>2.4</v>
      </c>
      <c r="E89">
        <v>90</v>
      </c>
      <c r="F89" s="26">
        <v>2.4</v>
      </c>
      <c r="G89">
        <v>89</v>
      </c>
      <c r="H89" s="26">
        <v>2.8</v>
      </c>
      <c r="I89">
        <v>75</v>
      </c>
      <c r="J89" s="26">
        <v>2.6</v>
      </c>
      <c r="K89">
        <v>92</v>
      </c>
      <c r="L89" s="26">
        <v>3.1</v>
      </c>
      <c r="M89">
        <v>76</v>
      </c>
      <c r="N89" s="26">
        <v>2.6</v>
      </c>
      <c r="O89">
        <v>94</v>
      </c>
      <c r="Q89" t="s">
        <v>148</v>
      </c>
      <c r="R89" t="e" cm="1" vm="147">
        <f t="array" ref="R89">_FV(Q89,"GDP")</f>
        <v>#VALUE!</v>
      </c>
      <c r="S89" s="40">
        <f>VLOOKUP(A89, world_pop_table!$A$4:$BP$269, MATCH(2023, world_pop_table!$A$3:$BP$3, 0), FALSE)</f>
        <v>37732836</v>
      </c>
      <c r="U89" s="52">
        <f>IFERROR(Z89 - VLOOKUP(Y89,'2007'!$A$4:$U$153,21,FALSE),"Population Data Unavailable")</f>
        <v>-9329962</v>
      </c>
      <c r="W89" t="s">
        <v>148</v>
      </c>
      <c r="X89" s="40">
        <f>IFERROR(VLOOKUP(A89, world_pop_table!$A$4:$BP$269, MATCH(2023, world_pop_table!$A$3:$BP$3, 0), FALSE), "No Data")</f>
        <v>37732836</v>
      </c>
      <c r="Y89" t="str" cm="1">
        <f t="array" ref="Y89:Z89">IFERROR(Table3[[#This Row],[Column1]:[CAGR Help]]," ")</f>
        <v>Ukraine</v>
      </c>
      <c r="Z89" s="41">
        <v>37732836</v>
      </c>
      <c r="AA89" s="41">
        <f>IFERROR(VLOOKUP(A89, world_pop_table!$A$4:$BP$269, MATCH(2007, world_pop_table!$A$3:$BP$3, 0), FALSE), "No Data")</f>
        <v>47062798</v>
      </c>
      <c r="AC89" s="62">
        <f>IF(OR(AA89="No Data",Table3[[#This Row],[CAGR Help]]="No Data"),"0",POWER(Table3[[#This Row],[CAGR Help]]/AA89,1/16)-1)</f>
        <v>-1.371459493677174E-2</v>
      </c>
      <c r="AD89" t="e">
        <f t="shared" si="3"/>
        <v>#N/A</v>
      </c>
      <c r="AI89" s="107" t="s">
        <v>156</v>
      </c>
      <c r="AJ89" s="107">
        <v>1.4095989E-2</v>
      </c>
      <c r="AK89" s="108">
        <v>2</v>
      </c>
      <c r="AL89" s="107" t="s">
        <v>707</v>
      </c>
    </row>
    <row r="90" spans="1:38" ht="50" x14ac:dyDescent="0.35">
      <c r="A90" t="s">
        <v>23</v>
      </c>
      <c r="B90" s="26">
        <f t="shared" si="2"/>
        <v>2.5499999999999998</v>
      </c>
      <c r="C90">
        <v>88</v>
      </c>
      <c r="D90" s="26">
        <v>2.2999999999999998</v>
      </c>
      <c r="E90">
        <v>101</v>
      </c>
      <c r="F90" s="26">
        <v>2.2999999999999998</v>
      </c>
      <c r="G90">
        <v>108</v>
      </c>
      <c r="H90" s="26">
        <v>2.6</v>
      </c>
      <c r="I90">
        <v>91</v>
      </c>
      <c r="J90" s="26">
        <v>2.7</v>
      </c>
      <c r="K90">
        <v>81</v>
      </c>
      <c r="L90" s="26">
        <v>3</v>
      </c>
      <c r="M90">
        <v>87</v>
      </c>
      <c r="N90" s="26">
        <v>2.4</v>
      </c>
      <c r="O90">
        <v>105</v>
      </c>
      <c r="Q90" t="s">
        <v>23</v>
      </c>
      <c r="R90" t="e" cm="1" vm="147">
        <f t="array" ref="R90">_FV(Q90,"GDP")</f>
        <v>#VALUE!</v>
      </c>
      <c r="S90" s="40">
        <f>VLOOKUP(A90, world_pop_table!$A$4:$BP$269, MATCH(2023, world_pop_table!$A$3:$BP$3, 0), FALSE)</f>
        <v>171466990</v>
      </c>
      <c r="U90" s="52">
        <f>IFERROR(Z90 - VLOOKUP(Y90,'2007'!$A$4:$U$153,21,FALSE),"Population Data Unavailable")</f>
        <v>23477712</v>
      </c>
      <c r="W90" t="s">
        <v>23</v>
      </c>
      <c r="X90" s="40">
        <f>IFERROR(VLOOKUP(A90, world_pop_table!$A$4:$BP$269, MATCH(2023, world_pop_table!$A$3:$BP$3, 0), FALSE), "No Data")</f>
        <v>171466990</v>
      </c>
      <c r="Y90" t="str" cm="1">
        <f t="array" ref="Y90:Z90">IFERROR(Table3[[#This Row],[Column1]:[CAGR Help]]," ")</f>
        <v>Bangladesh</v>
      </c>
      <c r="Z90" s="41">
        <v>171466990</v>
      </c>
      <c r="AA90" s="41">
        <f>IFERROR(VLOOKUP(A90, world_pop_table!$A$4:$BP$269, MATCH(2007, world_pop_table!$A$3:$BP$3, 0), FALSE), "No Data")</f>
        <v>147989278</v>
      </c>
      <c r="AC90" s="62">
        <f>IF(OR(AA90="No Data",Table3[[#This Row],[CAGR Help]]="No Data"),"0",POWER(Table3[[#This Row],[CAGR Help]]/AA90,1/16)-1)</f>
        <v>9.2456635608764159E-3</v>
      </c>
      <c r="AD90" t="e">
        <f t="shared" si="3"/>
        <v>#N/A</v>
      </c>
      <c r="AI90" s="107" t="s">
        <v>39</v>
      </c>
      <c r="AJ90" s="107">
        <v>1.4236911E-2</v>
      </c>
      <c r="AK90" s="108">
        <v>2</v>
      </c>
      <c r="AL90" s="107" t="s">
        <v>707</v>
      </c>
    </row>
    <row r="91" spans="1:38" ht="50" x14ac:dyDescent="0.35">
      <c r="A91" t="s">
        <v>609</v>
      </c>
      <c r="B91" s="26">
        <f t="shared" si="2"/>
        <v>2.5833333333333335</v>
      </c>
      <c r="C91">
        <v>88</v>
      </c>
      <c r="D91" s="26">
        <v>2.2999999999999998</v>
      </c>
      <c r="E91">
        <v>101</v>
      </c>
      <c r="F91" s="26">
        <v>2.1</v>
      </c>
      <c r="G91">
        <v>126</v>
      </c>
      <c r="H91" s="26">
        <v>2.6</v>
      </c>
      <c r="I91">
        <v>91</v>
      </c>
      <c r="J91" s="26">
        <v>2.9</v>
      </c>
      <c r="K91">
        <v>65</v>
      </c>
      <c r="L91" s="26">
        <v>2.9</v>
      </c>
      <c r="M91">
        <v>93</v>
      </c>
      <c r="N91" s="26">
        <v>2.7</v>
      </c>
      <c r="O91">
        <v>87</v>
      </c>
      <c r="Q91" t="s">
        <v>609</v>
      </c>
      <c r="R91" t="e" cm="1" vm="147">
        <f t="array" ref="R91">_FV(Q91,"GDP")</f>
        <v>#VALUE!</v>
      </c>
      <c r="S91" s="40" t="e">
        <f>VLOOKUP(A91, world_pop_table!$A$4:$BP$269, MATCH(2023, world_pop_table!$A$3:$BP$3, 0), FALSE)</f>
        <v>#N/A</v>
      </c>
      <c r="U91" s="52" t="str">
        <f>IFERROR(Z91 - VLOOKUP(Y91,'2007'!$A$4:$U$153,21,FALSE),"Population Data Unavailable")</f>
        <v>Population Data Unavailable</v>
      </c>
      <c r="W91" t="s">
        <v>609</v>
      </c>
      <c r="X91" s="40" t="str">
        <f>IFERROR(VLOOKUP(A91, world_pop_table!$A$4:$BP$269, MATCH(2023, world_pop_table!$A$3:$BP$3, 0), FALSE), "No Data")</f>
        <v>No Data</v>
      </c>
      <c r="Z91" s="41"/>
      <c r="AA91" s="41" t="str">
        <f>IFERROR(VLOOKUP(A91, world_pop_table!$A$4:$BP$269, MATCH(2007, world_pop_table!$A$3:$BP$3, 0), FALSE), "No Data")</f>
        <v>No Data</v>
      </c>
      <c r="AC91" s="62" t="str">
        <f>IF(OR(AA91="No Data",Table3[[#This Row],[CAGR Help]]="No Data"),"0",POWER(Table3[[#This Row],[CAGR Help]]/AA91,1/16)-1)</f>
        <v>0</v>
      </c>
      <c r="AD91">
        <f t="shared" si="3"/>
        <v>0</v>
      </c>
      <c r="AI91" s="107" t="s">
        <v>80</v>
      </c>
      <c r="AJ91" s="107">
        <v>1.4488381999999999E-2</v>
      </c>
      <c r="AK91" s="108">
        <v>2</v>
      </c>
      <c r="AL91" s="107" t="s">
        <v>707</v>
      </c>
    </row>
    <row r="92" spans="1:38" ht="50" x14ac:dyDescent="0.35">
      <c r="A92" t="s">
        <v>44</v>
      </c>
      <c r="B92" s="26">
        <f t="shared" si="2"/>
        <v>2.6333333333333333</v>
      </c>
      <c r="C92">
        <v>88</v>
      </c>
      <c r="D92" s="26">
        <v>2.6</v>
      </c>
      <c r="E92">
        <v>74</v>
      </c>
      <c r="F92" s="26">
        <v>2.7</v>
      </c>
      <c r="G92">
        <v>68</v>
      </c>
      <c r="H92" s="26">
        <v>2.4</v>
      </c>
      <c r="I92">
        <v>111</v>
      </c>
      <c r="J92" s="26">
        <v>2.6</v>
      </c>
      <c r="K92">
        <v>92</v>
      </c>
      <c r="L92" s="26">
        <v>3.1</v>
      </c>
      <c r="M92">
        <v>76</v>
      </c>
      <c r="N92" s="26">
        <v>2.4</v>
      </c>
      <c r="O92">
        <v>105</v>
      </c>
      <c r="Q92" t="s">
        <v>44</v>
      </c>
      <c r="R92" t="e" cm="1" vm="147">
        <f t="array" ref="R92">_FV(Q92,"GDP")</f>
        <v>#VALUE!</v>
      </c>
      <c r="S92" s="40">
        <f>VLOOKUP(A92, world_pop_table!$A$4:$BP$269, MATCH(2023, world_pop_table!$A$3:$BP$3, 0), FALSE)</f>
        <v>11331265</v>
      </c>
      <c r="U92" s="52">
        <f>IFERROR(Z92 - VLOOKUP(Y92,'2007'!$A$4:$U$153,21,FALSE),"Population Data Unavailable")</f>
        <v>1875607</v>
      </c>
      <c r="W92" t="s">
        <v>44</v>
      </c>
      <c r="X92" s="40">
        <f>IFERROR(VLOOKUP(A92, world_pop_table!$A$4:$BP$269, MATCH(2023, world_pop_table!$A$3:$BP$3, 0), FALSE), "No Data")</f>
        <v>11331265</v>
      </c>
      <c r="Y92" t="str" cm="1">
        <f t="array" ref="Y92:Z92">IFERROR(Table3[[#This Row],[Column1]:[CAGR Help]]," ")</f>
        <v>Dominican Republic</v>
      </c>
      <c r="Z92" s="41">
        <v>11331265</v>
      </c>
      <c r="AA92" s="41">
        <f>IFERROR(VLOOKUP(A92, world_pop_table!$A$4:$BP$269, MATCH(2007, world_pop_table!$A$3:$BP$3, 0), FALSE), "No Data")</f>
        <v>9455658</v>
      </c>
      <c r="AC92" s="62">
        <f>IF(OR(AA92="No Data",Table3[[#This Row],[CAGR Help]]="No Data"),"0",POWER(Table3[[#This Row],[CAGR Help]]/AA92,1/16)-1)</f>
        <v>1.1373721146327176E-2</v>
      </c>
      <c r="AD92" t="e">
        <f t="shared" si="3"/>
        <v>#N/A</v>
      </c>
      <c r="AI92" s="107" t="s">
        <v>116</v>
      </c>
      <c r="AJ92" s="107">
        <v>1.4624672999999999E-2</v>
      </c>
      <c r="AK92" s="108">
        <v>2</v>
      </c>
      <c r="AL92" s="107" t="s">
        <v>707</v>
      </c>
    </row>
    <row r="93" spans="1:38" ht="50" x14ac:dyDescent="0.35">
      <c r="A93" t="s">
        <v>61</v>
      </c>
      <c r="B93" s="26">
        <f t="shared" si="2"/>
        <v>2.5833333333333335</v>
      </c>
      <c r="C93">
        <v>88</v>
      </c>
      <c r="D93" s="26">
        <v>2.2999999999999998</v>
      </c>
      <c r="E93">
        <v>101</v>
      </c>
      <c r="F93" s="26">
        <v>2.4</v>
      </c>
      <c r="G93">
        <v>89</v>
      </c>
      <c r="H93" s="26">
        <v>2.8</v>
      </c>
      <c r="I93">
        <v>75</v>
      </c>
      <c r="J93" s="26">
        <v>2.7</v>
      </c>
      <c r="K93">
        <v>81</v>
      </c>
      <c r="L93" s="26">
        <v>2.6</v>
      </c>
      <c r="M93">
        <v>117</v>
      </c>
      <c r="N93" s="26">
        <v>2.7</v>
      </c>
      <c r="O93">
        <v>87</v>
      </c>
      <c r="Q93" t="s">
        <v>61</v>
      </c>
      <c r="R93" t="e" cm="1" vm="147">
        <f t="array" ref="R93">_FV(Q93,"GDP")</f>
        <v>#VALUE!</v>
      </c>
      <c r="S93" s="40">
        <f>VLOOKUP(A93, world_pop_table!$A$4:$BP$269, MATCH(2023, world_pop_table!$A$3:$BP$3, 0), FALSE)</f>
        <v>18124838</v>
      </c>
      <c r="U93" s="52">
        <f>IFERROR(Z93 - VLOOKUP(Y93,'2007'!$A$4:$U$153,21,FALSE),"Population Data Unavailable")</f>
        <v>4472798</v>
      </c>
      <c r="W93" t="s">
        <v>61</v>
      </c>
      <c r="X93" s="40">
        <f>IFERROR(VLOOKUP(A93, world_pop_table!$A$4:$BP$269, MATCH(2023, world_pop_table!$A$3:$BP$3, 0), FALSE), "No Data")</f>
        <v>18124838</v>
      </c>
      <c r="Y93" t="str" cm="1">
        <f t="array" ref="Y93:Z93">IFERROR(Table3[[#This Row],[Column1]:[CAGR Help]]," ")</f>
        <v>Guatemala</v>
      </c>
      <c r="Z93" s="41">
        <v>18124838</v>
      </c>
      <c r="AA93" s="41">
        <f>IFERROR(VLOOKUP(A93, world_pop_table!$A$4:$BP$269, MATCH(2007, world_pop_table!$A$3:$BP$3, 0), FALSE), "No Data")</f>
        <v>13652040</v>
      </c>
      <c r="AC93" s="62">
        <f>IF(OR(AA93="No Data",Table3[[#This Row],[CAGR Help]]="No Data"),"0",POWER(Table3[[#This Row],[CAGR Help]]/AA93,1/16)-1)</f>
        <v>1.7869934104296492E-2</v>
      </c>
      <c r="AD93" t="str">
        <f t="shared" si="3"/>
        <v>Second Quintile (60-80%)</v>
      </c>
      <c r="AI93" s="107" t="s">
        <v>167</v>
      </c>
      <c r="AJ93" s="107">
        <v>1.4674507999999999E-2</v>
      </c>
      <c r="AK93" s="108">
        <v>2</v>
      </c>
      <c r="AL93" s="107" t="s">
        <v>707</v>
      </c>
    </row>
    <row r="94" spans="1:38" ht="50" x14ac:dyDescent="0.35">
      <c r="A94" t="s">
        <v>59</v>
      </c>
      <c r="B94" s="26">
        <f t="shared" si="2"/>
        <v>2.6</v>
      </c>
      <c r="C94">
        <v>88</v>
      </c>
      <c r="D94" s="26">
        <v>2.7</v>
      </c>
      <c r="E94">
        <v>65</v>
      </c>
      <c r="F94" s="26">
        <v>2.4</v>
      </c>
      <c r="G94">
        <v>89</v>
      </c>
      <c r="H94" s="26">
        <v>2.9</v>
      </c>
      <c r="I94">
        <v>68</v>
      </c>
      <c r="J94" s="26">
        <v>2.9</v>
      </c>
      <c r="K94">
        <v>65</v>
      </c>
      <c r="L94" s="26">
        <v>2.4</v>
      </c>
      <c r="M94">
        <v>130</v>
      </c>
      <c r="N94" s="26">
        <v>2.2999999999999998</v>
      </c>
      <c r="O94">
        <v>117</v>
      </c>
      <c r="Q94" t="s">
        <v>59</v>
      </c>
      <c r="R94" t="e" cm="1" vm="147">
        <f t="array" ref="R94">_FV(Q94,"GDP")</f>
        <v>#VALUE!</v>
      </c>
      <c r="S94" s="40">
        <f>VLOOKUP(A94, world_pop_table!$A$4:$BP$269, MATCH(2023, world_pop_table!$A$3:$BP$3, 0), FALSE)</f>
        <v>2153339</v>
      </c>
      <c r="U94" s="52">
        <f>IFERROR(Z94 - VLOOKUP(Y94,'2007'!$A$4:$U$153,21,FALSE),"Population Data Unavailable")</f>
        <v>702353</v>
      </c>
      <c r="W94" t="s">
        <v>59</v>
      </c>
      <c r="X94" s="40">
        <f>IFERROR(VLOOKUP(A94, world_pop_table!$A$4:$BP$269, MATCH(2023, world_pop_table!$A$3:$BP$3, 0), FALSE), "No Data")</f>
        <v>2153339</v>
      </c>
      <c r="Y94" t="str" cm="1">
        <f t="array" ref="Y94:Z94">IFERROR(Table3[[#This Row],[Column1]:[CAGR Help]]," ")</f>
        <v>Guinea-Bissau</v>
      </c>
      <c r="Z94" s="41">
        <v>2153339</v>
      </c>
      <c r="AA94" s="41">
        <f>IFERROR(VLOOKUP(A94, world_pop_table!$A$4:$BP$269, MATCH(2007, world_pop_table!$A$3:$BP$3, 0), FALSE), "No Data")</f>
        <v>1450986</v>
      </c>
      <c r="AC94" s="62">
        <f>IF(OR(AA94="No Data",Table3[[#This Row],[CAGR Help]]="No Data"),"0",POWER(Table3[[#This Row],[CAGR Help]]/AA94,1/16)-1)</f>
        <v>2.498043126596694E-2</v>
      </c>
      <c r="AD94" t="str">
        <f t="shared" si="3"/>
        <v>Top Quintile (Top 20%)</v>
      </c>
      <c r="AI94" s="107" t="s">
        <v>28</v>
      </c>
      <c r="AJ94" s="107">
        <v>1.4756036E-2</v>
      </c>
      <c r="AK94" s="108">
        <v>2</v>
      </c>
      <c r="AL94" s="107" t="s">
        <v>707</v>
      </c>
    </row>
    <row r="95" spans="1:38" ht="50" x14ac:dyDescent="0.35">
      <c r="A95" t="s">
        <v>96</v>
      </c>
      <c r="B95" s="26">
        <f t="shared" si="2"/>
        <v>2.5833333333333335</v>
      </c>
      <c r="C95">
        <v>88</v>
      </c>
      <c r="D95" s="26">
        <v>2.6</v>
      </c>
      <c r="E95">
        <v>74</v>
      </c>
      <c r="F95" s="26">
        <v>2</v>
      </c>
      <c r="G95">
        <v>131</v>
      </c>
      <c r="H95" s="26">
        <v>2.6</v>
      </c>
      <c r="I95">
        <v>91</v>
      </c>
      <c r="J95" s="26">
        <v>2.5</v>
      </c>
      <c r="K95">
        <v>103</v>
      </c>
      <c r="L95" s="26">
        <v>3.1</v>
      </c>
      <c r="M95">
        <v>76</v>
      </c>
      <c r="N95" s="26">
        <v>2.7</v>
      </c>
      <c r="O95">
        <v>87</v>
      </c>
      <c r="Q95" t="e" vm="148">
        <v>#VALUE!</v>
      </c>
      <c r="R95" cm="1" vm="149">
        <f t="array" aca="1" ref="R95" ca="1">_FV(Q95,"GDP")</f>
        <v>17510141171.340302</v>
      </c>
      <c r="S95" s="40">
        <f>VLOOKUP(A95, world_pop_table!$A$4:$BP$269, MATCH(2023, world_pop_table!$A$3:$BP$3, 0), FALSE)</f>
        <v>23769127</v>
      </c>
      <c r="U95" s="52">
        <f>IFERROR(Z95 - VLOOKUP(Y95,'2007'!$A$4:$U$153,21,FALSE),"Population Data Unavailable")</f>
        <v>9311352</v>
      </c>
      <c r="W95" t="s">
        <v>96</v>
      </c>
      <c r="X95" s="40">
        <f>IFERROR(VLOOKUP(A95, world_pop_table!$A$4:$BP$269, MATCH(2023, world_pop_table!$A$3:$BP$3, 0), FALSE), "No Data")</f>
        <v>23769127</v>
      </c>
      <c r="Y95" t="str" cm="1">
        <f t="array" ref="Y95:Z95">IFERROR(Table3[[#This Row],[Column1]:[CAGR Help]]," ")</f>
        <v>Mali</v>
      </c>
      <c r="Z95" s="41">
        <v>23769127</v>
      </c>
      <c r="AA95" s="41">
        <f>IFERROR(VLOOKUP(A95, world_pop_table!$A$4:$BP$269, MATCH(2007, world_pop_table!$A$3:$BP$3, 0), FALSE), "No Data")</f>
        <v>14457775</v>
      </c>
      <c r="AC95" s="62">
        <f>IF(OR(AA95="No Data",Table3[[#This Row],[CAGR Help]]="No Data"),"0",POWER(Table3[[#This Row],[CAGR Help]]/AA95,1/16)-1)</f>
        <v>3.1559981220562916E-2</v>
      </c>
      <c r="AD95" t="str">
        <f t="shared" si="3"/>
        <v>Top Quintile (Top 20%)</v>
      </c>
      <c r="AI95" s="107" t="s">
        <v>158</v>
      </c>
      <c r="AJ95" s="107">
        <v>1.5360798E-2</v>
      </c>
      <c r="AK95" s="108">
        <v>2</v>
      </c>
      <c r="AL95" s="107" t="s">
        <v>707</v>
      </c>
    </row>
    <row r="96" spans="1:38" ht="50" x14ac:dyDescent="0.35">
      <c r="A96" t="s">
        <v>106</v>
      </c>
      <c r="B96" s="26">
        <f t="shared" si="2"/>
        <v>2.5666666666666664</v>
      </c>
      <c r="C96">
        <v>88</v>
      </c>
      <c r="D96" s="26">
        <v>2.4</v>
      </c>
      <c r="E96">
        <v>90</v>
      </c>
      <c r="F96" s="26">
        <v>2.4</v>
      </c>
      <c r="G96">
        <v>89</v>
      </c>
      <c r="H96" s="26">
        <v>2.5</v>
      </c>
      <c r="I96">
        <v>102</v>
      </c>
      <c r="J96" s="26">
        <v>2.2999999999999998</v>
      </c>
      <c r="K96">
        <v>120</v>
      </c>
      <c r="L96" s="26">
        <v>3.1</v>
      </c>
      <c r="M96">
        <v>76</v>
      </c>
      <c r="N96" s="26">
        <v>2.7</v>
      </c>
      <c r="O96">
        <v>87</v>
      </c>
      <c r="Q96" t="e" vm="150">
        <v>#VALUE!</v>
      </c>
      <c r="R96" cm="1" vm="151">
        <f t="array" aca="1" ref="R96" ca="1">_FV(Q96,"GDP")</f>
        <v>448120428858.76898</v>
      </c>
      <c r="S96" s="40">
        <f>VLOOKUP(A96, world_pop_table!$A$4:$BP$269, MATCH(2023, world_pop_table!$A$3:$BP$3, 0), FALSE)</f>
        <v>227882945</v>
      </c>
      <c r="U96" s="52">
        <f>IFERROR(Z96 - VLOOKUP(Y96,'2007'!$A$4:$U$153,21,FALSE),"Population Data Unavailable")</f>
        <v>74615684</v>
      </c>
      <c r="W96" t="s">
        <v>106</v>
      </c>
      <c r="X96" s="40">
        <f>IFERROR(VLOOKUP(A96, world_pop_table!$A$4:$BP$269, MATCH(2023, world_pop_table!$A$3:$BP$3, 0), FALSE), "No Data")</f>
        <v>227882945</v>
      </c>
      <c r="Y96" t="str" cm="1">
        <f t="array" ref="Y96:Z96">IFERROR(Table3[[#This Row],[Column1]:[CAGR Help]]," ")</f>
        <v>Nigeria</v>
      </c>
      <c r="Z96" s="41">
        <v>227882945</v>
      </c>
      <c r="AA96" s="41">
        <f>IFERROR(VLOOKUP(A96, world_pop_table!$A$4:$BP$269, MATCH(2007, world_pop_table!$A$3:$BP$3, 0), FALSE), "No Data")</f>
        <v>153267261</v>
      </c>
      <c r="AC96" s="62">
        <f>IF(OR(AA96="No Data",Table3[[#This Row],[CAGR Help]]="No Data"),"0",POWER(Table3[[#This Row],[CAGR Help]]/AA96,1/16)-1)</f>
        <v>2.5100396947966175E-2</v>
      </c>
      <c r="AD96" t="str">
        <f t="shared" si="3"/>
        <v>Top Quintile (Top 20%)</v>
      </c>
      <c r="AI96" s="107" t="s">
        <v>16</v>
      </c>
      <c r="AJ96" s="107">
        <v>1.5547421000000001E-2</v>
      </c>
      <c r="AK96" s="108">
        <v>2</v>
      </c>
      <c r="AL96" s="107" t="s">
        <v>707</v>
      </c>
    </row>
    <row r="97" spans="1:38" ht="50" x14ac:dyDescent="0.35">
      <c r="A97" t="s">
        <v>610</v>
      </c>
      <c r="B97" s="26">
        <f t="shared" si="2"/>
        <v>2.5666666666666669</v>
      </c>
      <c r="C97">
        <v>88</v>
      </c>
      <c r="D97" s="26">
        <v>2.4</v>
      </c>
      <c r="E97">
        <v>90</v>
      </c>
      <c r="F97" s="26">
        <v>2.7</v>
      </c>
      <c r="G97">
        <v>68</v>
      </c>
      <c r="H97" s="26">
        <v>2.2999999999999998</v>
      </c>
      <c r="I97">
        <v>121</v>
      </c>
      <c r="J97" s="26">
        <v>2.6</v>
      </c>
      <c r="K97">
        <v>92</v>
      </c>
      <c r="L97" s="26">
        <v>2.9</v>
      </c>
      <c r="M97">
        <v>93</v>
      </c>
      <c r="N97" s="26">
        <v>2.5</v>
      </c>
      <c r="O97">
        <v>98</v>
      </c>
      <c r="Q97" t="e" vm="152">
        <v>#VALUE!</v>
      </c>
      <c r="R97" cm="1" vm="153">
        <f t="array" aca="1" ref="R97" ca="1">_FV(Q97,"GDP")</f>
        <v>1699876578871.3501</v>
      </c>
      <c r="S97" s="40" t="e">
        <f>VLOOKUP(A97, world_pop_table!$A$4:$BP$269, MATCH(2023, world_pop_table!$A$3:$BP$3, 0), FALSE)</f>
        <v>#N/A</v>
      </c>
      <c r="U97" s="52" t="str">
        <f>IFERROR(Z97 - VLOOKUP(Y97,'2007'!$A$4:$U$153,21,FALSE),"Population Data Unavailable")</f>
        <v>Population Data Unavailable</v>
      </c>
      <c r="W97" t="s">
        <v>610</v>
      </c>
      <c r="X97" s="40" t="str">
        <f>IFERROR(VLOOKUP(A97, world_pop_table!$A$4:$BP$269, MATCH(2023, world_pop_table!$A$3:$BP$3, 0), FALSE), "No Data")</f>
        <v>No Data</v>
      </c>
      <c r="Z97" s="41"/>
      <c r="AA97" s="41" t="str">
        <f>IFERROR(VLOOKUP(A97, world_pop_table!$A$4:$BP$269, MATCH(2007, world_pop_table!$A$3:$BP$3, 0), FALSE), "No Data")</f>
        <v>No Data</v>
      </c>
      <c r="AC97" s="62" t="str">
        <f>IF(OR(AA97="No Data",Table3[[#This Row],[CAGR Help]]="No Data"),"0",POWER(Table3[[#This Row],[CAGR Help]]/AA97,1/16)-1)</f>
        <v>0</v>
      </c>
      <c r="AD97">
        <f t="shared" si="3"/>
        <v>0</v>
      </c>
      <c r="AI97" s="107" t="s">
        <v>128</v>
      </c>
      <c r="AJ97" s="107">
        <v>1.6024811999999999E-2</v>
      </c>
      <c r="AK97" s="108">
        <v>2</v>
      </c>
      <c r="AL97" s="107" t="s">
        <v>707</v>
      </c>
    </row>
    <row r="98" spans="1:38" ht="50" x14ac:dyDescent="0.35">
      <c r="A98" t="s">
        <v>151</v>
      </c>
      <c r="B98" s="26">
        <f t="shared" si="2"/>
        <v>2.5666666666666669</v>
      </c>
      <c r="C98">
        <v>88</v>
      </c>
      <c r="D98" s="26">
        <v>2.6</v>
      </c>
      <c r="E98">
        <v>74</v>
      </c>
      <c r="F98" s="26">
        <v>2.4</v>
      </c>
      <c r="G98">
        <v>89</v>
      </c>
      <c r="H98" s="26">
        <v>2.6</v>
      </c>
      <c r="I98">
        <v>91</v>
      </c>
      <c r="J98" s="26">
        <v>2.6</v>
      </c>
      <c r="K98">
        <v>92</v>
      </c>
      <c r="L98" s="26">
        <v>2.8</v>
      </c>
      <c r="M98">
        <v>102</v>
      </c>
      <c r="N98" s="26">
        <v>2.4</v>
      </c>
      <c r="O98">
        <v>105</v>
      </c>
      <c r="Q98" t="e" vm="154">
        <v>#VALUE!</v>
      </c>
      <c r="R98" cm="1" vm="155">
        <f t="array" aca="1" ref="R98" ca="1">_FV(Q98,"GDP")</f>
        <v>57921286440.349503</v>
      </c>
      <c r="S98" s="40">
        <f>VLOOKUP(A98, world_pop_table!$A$4:$BP$269, MATCH(2023, world_pop_table!$A$3:$BP$3, 0), FALSE)</f>
        <v>35652307</v>
      </c>
      <c r="U98" s="52">
        <f>IFERROR(Z98 - VLOOKUP(Y98,'2007'!$A$4:$U$153,21,FALSE),"Population Data Unavailable")</f>
        <v>8576299</v>
      </c>
      <c r="W98" t="s">
        <v>151</v>
      </c>
      <c r="X98" s="40">
        <f>IFERROR(VLOOKUP(A98, world_pop_table!$A$4:$BP$269, MATCH(2023, world_pop_table!$A$3:$BP$3, 0), FALSE), "No Data")</f>
        <v>35652307</v>
      </c>
      <c r="Y98" t="str" cm="1">
        <f t="array" ref="Y98:Z98">IFERROR(Table3[[#This Row],[Column1]:[CAGR Help]]," ")</f>
        <v>Uzbekistan</v>
      </c>
      <c r="Z98" s="41">
        <v>35652307</v>
      </c>
      <c r="AA98" s="41">
        <f>IFERROR(VLOOKUP(A98, world_pop_table!$A$4:$BP$269, MATCH(2007, world_pop_table!$A$3:$BP$3, 0), FALSE), "No Data")</f>
        <v>27076008</v>
      </c>
      <c r="AC98" s="62">
        <f>IF(OR(AA98="No Data",Table3[[#This Row],[CAGR Help]]="No Data"),"0",POWER(Table3[[#This Row],[CAGR Help]]/AA98,1/16)-1)</f>
        <v>1.7346599387518147E-2</v>
      </c>
      <c r="AD98" t="str">
        <f t="shared" si="3"/>
        <v>Second Quintile (60-80%)</v>
      </c>
      <c r="AI98" s="107" t="s">
        <v>114</v>
      </c>
      <c r="AJ98" s="107">
        <v>1.6390939E-2</v>
      </c>
      <c r="AK98" s="108">
        <v>2</v>
      </c>
      <c r="AL98" s="107" t="s">
        <v>707</v>
      </c>
    </row>
    <row r="99" spans="1:38" ht="50" x14ac:dyDescent="0.35">
      <c r="A99" t="s">
        <v>12</v>
      </c>
      <c r="B99" s="26">
        <f t="shared" si="2"/>
        <v>2.5</v>
      </c>
      <c r="C99">
        <v>97</v>
      </c>
      <c r="D99" s="26">
        <v>2.4</v>
      </c>
      <c r="E99">
        <v>90</v>
      </c>
      <c r="F99" s="26">
        <v>2.7</v>
      </c>
      <c r="G99">
        <v>68</v>
      </c>
      <c r="H99" s="26">
        <v>2.8</v>
      </c>
      <c r="I99">
        <v>75</v>
      </c>
      <c r="J99" s="26">
        <v>2.2999999999999998</v>
      </c>
      <c r="K99">
        <v>120</v>
      </c>
      <c r="L99" s="26">
        <v>2.5</v>
      </c>
      <c r="M99">
        <v>125</v>
      </c>
      <c r="N99" s="26">
        <v>2.2999999999999998</v>
      </c>
      <c r="O99">
        <v>117</v>
      </c>
      <c r="Q99" t="e" vm="156">
        <v>#VALUE!</v>
      </c>
      <c r="R99" cm="1" vm="157">
        <f t="array" aca="1" ref="R99" ca="1">_FV(Q99,"GDP")</f>
        <v>15278077446.8643</v>
      </c>
      <c r="S99" s="40">
        <f>VLOOKUP(A99, world_pop_table!$A$4:$BP$269, MATCH(2023, world_pop_table!$A$3:$BP$3, 0), FALSE)</f>
        <v>2745972</v>
      </c>
      <c r="U99" s="52">
        <f>IFERROR(Z99 - VLOOKUP(Y99,'2007'!$A$4:$U$153,21,FALSE),"Population Data Unavailable")</f>
        <v>-224045</v>
      </c>
      <c r="W99" t="s">
        <v>12</v>
      </c>
      <c r="X99" s="40">
        <f>IFERROR(VLOOKUP(A99, world_pop_table!$A$4:$BP$269, MATCH(2023, world_pop_table!$A$3:$BP$3, 0), FALSE), "No Data")</f>
        <v>2745972</v>
      </c>
      <c r="Y99" t="str" cm="1">
        <f t="array" ref="Y99:Z99">IFERROR(Table3[[#This Row],[Column1]:[CAGR Help]]," ")</f>
        <v>Albania</v>
      </c>
      <c r="Z99" s="41">
        <v>2745972</v>
      </c>
      <c r="AA99" s="41">
        <f>IFERROR(VLOOKUP(A99, world_pop_table!$A$4:$BP$269, MATCH(2007, world_pop_table!$A$3:$BP$3, 0), FALSE), "No Data")</f>
        <v>2970017</v>
      </c>
      <c r="AC99" s="62">
        <f>IF(OR(AA99="No Data",Table3[[#This Row],[CAGR Help]]="No Data"),"0",POWER(Table3[[#This Row],[CAGR Help]]/AA99,1/16)-1)</f>
        <v>-4.8900400118873089E-3</v>
      </c>
      <c r="AD99" t="e">
        <f t="shared" si="3"/>
        <v>#N/A</v>
      </c>
      <c r="AI99" s="107" t="s">
        <v>187</v>
      </c>
      <c r="AJ99" s="107">
        <v>1.6422459E-2</v>
      </c>
      <c r="AK99" s="108">
        <v>2</v>
      </c>
      <c r="AL99" s="107" t="s">
        <v>707</v>
      </c>
    </row>
    <row r="100" spans="1:38" ht="50" x14ac:dyDescent="0.35">
      <c r="A100" t="s">
        <v>45</v>
      </c>
      <c r="B100" s="26">
        <f t="shared" si="2"/>
        <v>2.4500000000000002</v>
      </c>
      <c r="C100">
        <v>97</v>
      </c>
      <c r="D100" s="26">
        <v>2.2999999999999998</v>
      </c>
      <c r="E100">
        <v>101</v>
      </c>
      <c r="F100" s="26">
        <v>2.1</v>
      </c>
      <c r="G100">
        <v>126</v>
      </c>
      <c r="H100" s="26">
        <v>3</v>
      </c>
      <c r="I100">
        <v>57</v>
      </c>
      <c r="J100" s="26">
        <v>2.2000000000000002</v>
      </c>
      <c r="K100">
        <v>127</v>
      </c>
      <c r="L100" s="26">
        <v>2.6</v>
      </c>
      <c r="M100">
        <v>117</v>
      </c>
      <c r="N100" s="26">
        <v>2.5</v>
      </c>
      <c r="O100">
        <v>98</v>
      </c>
      <c r="Q100" t="e" vm="158">
        <v>#VALUE!</v>
      </c>
      <c r="R100" cm="1" vm="159">
        <f t="array" aca="1" ref="R100" ca="1">_FV(Q100,"GDP")</f>
        <v>169988236398.12601</v>
      </c>
      <c r="S100" s="40">
        <f>VLOOKUP(A100, world_pop_table!$A$4:$BP$269, MATCH(2023, world_pop_table!$A$3:$BP$3, 0), FALSE)</f>
        <v>46164219</v>
      </c>
      <c r="U100" s="52">
        <f>IFERROR(Z100 - VLOOKUP(Y100,'2007'!$A$4:$U$153,21,FALSE),"Population Data Unavailable")</f>
        <v>11974803</v>
      </c>
      <c r="W100" t="s">
        <v>45</v>
      </c>
      <c r="X100" s="40">
        <f>IFERROR(VLOOKUP(A100, world_pop_table!$A$4:$BP$269, MATCH(2023, world_pop_table!$A$3:$BP$3, 0), FALSE), "No Data")</f>
        <v>46164219</v>
      </c>
      <c r="Y100" t="str" cm="1">
        <f t="array" ref="Y100:Z100">IFERROR(Table3[[#This Row],[Column1]:[CAGR Help]]," ")</f>
        <v>Algeria</v>
      </c>
      <c r="Z100" s="41">
        <v>46164219</v>
      </c>
      <c r="AA100" s="41">
        <f>IFERROR(VLOOKUP(A100, world_pop_table!$A$4:$BP$269, MATCH(2007, world_pop_table!$A$3:$BP$3, 0), FALSE), "No Data")</f>
        <v>34189416</v>
      </c>
      <c r="AC100" s="62">
        <f>IF(OR(AA100="No Data",Table3[[#This Row],[CAGR Help]]="No Data"),"0",POWER(Table3[[#This Row],[CAGR Help]]/AA100,1/16)-1)</f>
        <v>1.8945282899277549E-2</v>
      </c>
      <c r="AD100" t="str">
        <f t="shared" si="3"/>
        <v>Second Quintile (60-80%)</v>
      </c>
      <c r="AI100" s="107" t="s">
        <v>103</v>
      </c>
      <c r="AJ100" s="107">
        <v>1.6584323000000002E-2</v>
      </c>
      <c r="AK100" s="108">
        <v>2</v>
      </c>
      <c r="AL100" s="107" t="s">
        <v>707</v>
      </c>
    </row>
    <row r="101" spans="1:38" ht="50" x14ac:dyDescent="0.35">
      <c r="A101" t="s">
        <v>15</v>
      </c>
      <c r="B101" s="26">
        <f t="shared" si="2"/>
        <v>2.4833333333333338</v>
      </c>
      <c r="C101">
        <v>97</v>
      </c>
      <c r="D101" s="26">
        <v>2.5</v>
      </c>
      <c r="E101">
        <v>84</v>
      </c>
      <c r="F101" s="26">
        <v>2.6</v>
      </c>
      <c r="G101">
        <v>76</v>
      </c>
      <c r="H101" s="26">
        <v>2.2000000000000002</v>
      </c>
      <c r="I101">
        <v>128</v>
      </c>
      <c r="J101" s="26">
        <v>2.6</v>
      </c>
      <c r="K101">
        <v>92</v>
      </c>
      <c r="L101" s="26">
        <v>2.7</v>
      </c>
      <c r="M101">
        <v>110</v>
      </c>
      <c r="N101" s="26">
        <v>2.2999999999999998</v>
      </c>
      <c r="O101">
        <v>117</v>
      </c>
      <c r="Q101" t="e" vm="160">
        <v>#VALUE!</v>
      </c>
      <c r="R101" cm="1" vm="161">
        <f t="array" aca="1" ref="R101" ca="1">_FV(Q101,"GDP")</f>
        <v>13672802157.832399</v>
      </c>
      <c r="S101" s="40">
        <f>VLOOKUP(A101, world_pop_table!$A$4:$BP$269, MATCH(2023, world_pop_table!$A$3:$BP$3, 0), FALSE)</f>
        <v>2990900</v>
      </c>
      <c r="U101" s="52">
        <f>IFERROR(Z101 - VLOOKUP(Y101,'2007'!$A$4:$U$153,21,FALSE),"Population Data Unavailable")</f>
        <v>-116500</v>
      </c>
      <c r="W101" t="s">
        <v>15</v>
      </c>
      <c r="X101" s="40">
        <f>IFERROR(VLOOKUP(A101, world_pop_table!$A$4:$BP$269, MATCH(2023, world_pop_table!$A$3:$BP$3, 0), FALSE), "No Data")</f>
        <v>2990900</v>
      </c>
      <c r="Y101" t="str" cm="1">
        <f t="array" ref="Y101:Z101">IFERROR(Table3[[#This Row],[Column1]:[CAGR Help]]," ")</f>
        <v>Armenia</v>
      </c>
      <c r="Z101" s="41">
        <v>2990900</v>
      </c>
      <c r="AA101" s="41">
        <f>IFERROR(VLOOKUP(A101, world_pop_table!$A$4:$BP$269, MATCH(2007, world_pop_table!$A$3:$BP$3, 0), FALSE), "No Data")</f>
        <v>3107400</v>
      </c>
      <c r="AC101" s="62">
        <f>IF(OR(AA101="No Data",Table3[[#This Row],[CAGR Help]]="No Data"),"0",POWER(Table3[[#This Row],[CAGR Help]]/AA101,1/16)-1)</f>
        <v>-2.3854015360418312E-3</v>
      </c>
      <c r="AD101" t="e">
        <f t="shared" si="3"/>
        <v>#N/A</v>
      </c>
      <c r="AI101" s="107" t="s">
        <v>151</v>
      </c>
      <c r="AJ101" s="107">
        <v>1.7346599000000001E-2</v>
      </c>
      <c r="AK101" s="108">
        <v>2</v>
      </c>
      <c r="AL101" s="107" t="s">
        <v>707</v>
      </c>
    </row>
    <row r="102" spans="1:38" ht="50" x14ac:dyDescent="0.35">
      <c r="A102" t="s">
        <v>185</v>
      </c>
      <c r="B102" s="26">
        <f t="shared" si="2"/>
        <v>2.4499999999999997</v>
      </c>
      <c r="C102">
        <v>97</v>
      </c>
      <c r="D102" s="26">
        <v>2.7</v>
      </c>
      <c r="E102">
        <v>65</v>
      </c>
      <c r="F102" s="26">
        <v>2.2000000000000002</v>
      </c>
      <c r="G102">
        <v>118</v>
      </c>
      <c r="H102" s="26">
        <v>2.2999999999999998</v>
      </c>
      <c r="I102">
        <v>121</v>
      </c>
      <c r="J102" s="26">
        <v>2.6</v>
      </c>
      <c r="K102">
        <v>92</v>
      </c>
      <c r="L102" s="26">
        <v>2.6</v>
      </c>
      <c r="M102">
        <v>117</v>
      </c>
      <c r="N102" s="26">
        <v>2.2999999999999998</v>
      </c>
      <c r="O102">
        <v>117</v>
      </c>
      <c r="Q102" t="e" vm="162">
        <v>#VALUE!</v>
      </c>
      <c r="R102" cm="1" vm="163">
        <f t="array" aca="1" ref="R102" ca="1">_FV(Q102,"GDP")</f>
        <v>2446674101.3737001</v>
      </c>
      <c r="S102" s="40">
        <f>VLOOKUP(A102, world_pop_table!$A$4:$BP$269, MATCH(2023, world_pop_table!$A$3:$BP$3, 0), FALSE)</f>
        <v>786385</v>
      </c>
      <c r="U102" s="52" t="str">
        <f>IFERROR(Z102 - VLOOKUP(Y102,'2007'!$A$4:$U$153,21,FALSE),"Population Data Unavailable")</f>
        <v>Population Data Unavailable</v>
      </c>
      <c r="W102" t="s">
        <v>185</v>
      </c>
      <c r="X102" s="40">
        <f>IFERROR(VLOOKUP(A102, world_pop_table!$A$4:$BP$269, MATCH(2023, world_pop_table!$A$3:$BP$3, 0), FALSE), "No Data")</f>
        <v>786385</v>
      </c>
      <c r="Y102" t="str" cm="1">
        <f t="array" ref="Y102:Z102">IFERROR(Table3[[#This Row],[Column1]:[CAGR Help]]," ")</f>
        <v>Bhutan</v>
      </c>
      <c r="Z102" s="41">
        <v>786385</v>
      </c>
      <c r="AA102" s="41">
        <f>IFERROR(VLOOKUP(A102, world_pop_table!$A$4:$BP$269, MATCH(2007, world_pop_table!$A$3:$BP$3, 0), FALSE), "No Data")</f>
        <v>678641</v>
      </c>
      <c r="AC102" s="62">
        <f>IF(OR(AA102="No Data",Table3[[#This Row],[CAGR Help]]="No Data"),"0",POWER(Table3[[#This Row],[CAGR Help]]/AA102,1/16)-1)</f>
        <v>9.2521783007049052E-3</v>
      </c>
      <c r="AD102" t="e">
        <f t="shared" si="3"/>
        <v>#N/A</v>
      </c>
      <c r="AI102" s="107" t="s">
        <v>42</v>
      </c>
      <c r="AJ102" s="107">
        <v>1.7424417000000001E-2</v>
      </c>
      <c r="AK102" s="108">
        <v>2</v>
      </c>
      <c r="AL102" s="107" t="s">
        <v>707</v>
      </c>
    </row>
    <row r="103" spans="1:38" ht="50" x14ac:dyDescent="0.35">
      <c r="A103" t="s">
        <v>196</v>
      </c>
      <c r="B103" s="26">
        <f t="shared" si="2"/>
        <v>2.5</v>
      </c>
      <c r="C103">
        <v>97</v>
      </c>
      <c r="D103" s="26">
        <v>2.4</v>
      </c>
      <c r="E103">
        <v>90</v>
      </c>
      <c r="F103" s="26">
        <v>2.6</v>
      </c>
      <c r="G103">
        <v>76</v>
      </c>
      <c r="H103" s="26">
        <v>2.1</v>
      </c>
      <c r="I103">
        <v>133</v>
      </c>
      <c r="J103" s="26">
        <v>2.9</v>
      </c>
      <c r="K103">
        <v>65</v>
      </c>
      <c r="L103" s="26">
        <v>2.6</v>
      </c>
      <c r="M103">
        <v>117</v>
      </c>
      <c r="N103" s="26">
        <v>2.4</v>
      </c>
      <c r="O103">
        <v>105</v>
      </c>
      <c r="Q103" t="e" vm="164">
        <v>#VALUE!</v>
      </c>
      <c r="R103" cm="1" vm="165">
        <f t="array" aca="1" ref="R103" ca="1">_FV(Q103,"GDP")</f>
        <v>2220307368.69593</v>
      </c>
      <c r="S103" s="40">
        <f>VLOOKUP(A103, world_pop_table!$A$4:$BP$269, MATCH(2023, world_pop_table!$A$3:$BP$3, 0), FALSE)</f>
        <v>5152421</v>
      </c>
      <c r="U103" s="52" t="str">
        <f>IFERROR(Z103 - VLOOKUP(Y103,'2007'!$A$4:$U$153,21,FALSE),"Population Data Unavailable")</f>
        <v>Population Data Unavailable</v>
      </c>
      <c r="W103" t="s">
        <v>196</v>
      </c>
      <c r="X103" s="40">
        <f>IFERROR(VLOOKUP(A103, world_pop_table!$A$4:$BP$269, MATCH(2023, world_pop_table!$A$3:$BP$3, 0), FALSE), "No Data")</f>
        <v>5152421</v>
      </c>
      <c r="Y103" t="str" cm="1">
        <f t="array" ref="Y103:Z103">IFERROR(Table3[[#This Row],[Column1]:[CAGR Help]]," ")</f>
        <v>Central African Republic</v>
      </c>
      <c r="Z103" s="41">
        <v>5152421</v>
      </c>
      <c r="AA103" s="41">
        <f>IFERROR(VLOOKUP(A103, world_pop_table!$A$4:$BP$269, MATCH(2007, world_pop_table!$A$3:$BP$3, 0), FALSE), "No Data")</f>
        <v>4462770</v>
      </c>
      <c r="AC103" s="62">
        <f>IF(OR(AA103="No Data",Table3[[#This Row],[CAGR Help]]="No Data"),"0",POWER(Table3[[#This Row],[CAGR Help]]/AA103,1/16)-1)</f>
        <v>9.0215165163030075E-3</v>
      </c>
      <c r="AD103" t="e">
        <f t="shared" si="3"/>
        <v>#N/A</v>
      </c>
      <c r="AI103" s="107" t="s">
        <v>61</v>
      </c>
      <c r="AJ103" s="107">
        <v>1.7869934000000001E-2</v>
      </c>
      <c r="AK103" s="108">
        <v>2</v>
      </c>
      <c r="AL103" s="107" t="s">
        <v>707</v>
      </c>
    </row>
    <row r="104" spans="1:38" ht="50" x14ac:dyDescent="0.35">
      <c r="A104" t="s">
        <v>611</v>
      </c>
      <c r="B104" s="26">
        <f t="shared" si="2"/>
        <v>2.4666666666666668</v>
      </c>
      <c r="C104">
        <v>97</v>
      </c>
      <c r="D104" s="26">
        <v>2.2999999999999998</v>
      </c>
      <c r="E104">
        <v>101</v>
      </c>
      <c r="F104" s="26">
        <v>2.2999999999999998</v>
      </c>
      <c r="G104">
        <v>108</v>
      </c>
      <c r="H104" s="26">
        <v>2.5</v>
      </c>
      <c r="I104">
        <v>102</v>
      </c>
      <c r="J104" s="26">
        <v>2.4</v>
      </c>
      <c r="K104">
        <v>110</v>
      </c>
      <c r="L104" s="26">
        <v>2.8</v>
      </c>
      <c r="M104">
        <v>102</v>
      </c>
      <c r="N104" s="26">
        <v>2.5</v>
      </c>
      <c r="O104">
        <v>98</v>
      </c>
      <c r="Q104" t="e" vm="166">
        <v>#VALUE!</v>
      </c>
      <c r="R104" cm="1" vm="167">
        <f t="array" aca="1" ref="R104" ca="1">_FV(Q104,"GDP")</f>
        <v>47319624204.093803</v>
      </c>
      <c r="S104" s="40" t="e">
        <f>VLOOKUP(A104, world_pop_table!$A$4:$BP$269, MATCH(2023, world_pop_table!$A$3:$BP$3, 0), FALSE)</f>
        <v>#N/A</v>
      </c>
      <c r="U104" s="52" t="str">
        <f>IFERROR(Z104 - VLOOKUP(Y104,'2007'!$A$4:$U$153,21,FALSE),"Population Data Unavailable")</f>
        <v>Population Data Unavailable</v>
      </c>
      <c r="W104" t="s">
        <v>611</v>
      </c>
      <c r="X104" s="40" t="str">
        <f>IFERROR(VLOOKUP(A104, world_pop_table!$A$4:$BP$269, MATCH(2023, world_pop_table!$A$3:$BP$3, 0), FALSE), "No Data")</f>
        <v>No Data</v>
      </c>
      <c r="Z104" s="41"/>
      <c r="AA104" s="41" t="str">
        <f>IFERROR(VLOOKUP(A104, world_pop_table!$A$4:$BP$269, MATCH(2007, world_pop_table!$A$3:$BP$3, 0), FALSE), "No Data")</f>
        <v>No Data</v>
      </c>
      <c r="AC104" s="62" t="str">
        <f>IF(OR(AA104="No Data",Table3[[#This Row],[CAGR Help]]="No Data"),"0",POWER(Table3[[#This Row],[CAGR Help]]/AA104,1/16)-1)</f>
        <v>0</v>
      </c>
      <c r="AD104">
        <f t="shared" si="3"/>
        <v>0</v>
      </c>
      <c r="AI104" s="107" t="s">
        <v>98</v>
      </c>
      <c r="AJ104" s="107">
        <v>1.8362717000000001E-2</v>
      </c>
      <c r="AK104" s="108">
        <v>2</v>
      </c>
      <c r="AL104" s="107" t="s">
        <v>707</v>
      </c>
    </row>
    <row r="105" spans="1:38" ht="50" x14ac:dyDescent="0.35">
      <c r="A105" t="s">
        <v>56</v>
      </c>
      <c r="B105" s="26">
        <f t="shared" si="2"/>
        <v>2.4833333333333329</v>
      </c>
      <c r="C105">
        <v>97</v>
      </c>
      <c r="D105" s="26">
        <v>2.7</v>
      </c>
      <c r="E105">
        <v>65</v>
      </c>
      <c r="F105" s="26">
        <v>2.4</v>
      </c>
      <c r="G105">
        <v>89</v>
      </c>
      <c r="H105" s="26">
        <v>2.4</v>
      </c>
      <c r="I105">
        <v>111</v>
      </c>
      <c r="J105" s="26">
        <v>2.5</v>
      </c>
      <c r="K105">
        <v>103</v>
      </c>
      <c r="L105" s="26">
        <v>2.7</v>
      </c>
      <c r="M105">
        <v>110</v>
      </c>
      <c r="N105" s="26">
        <v>2.2000000000000002</v>
      </c>
      <c r="O105">
        <v>129</v>
      </c>
      <c r="Q105" t="e" vm="168">
        <v>#VALUE!</v>
      </c>
      <c r="R105" cm="1" vm="169">
        <f t="array" aca="1" ref="R105" ca="1">_FV(Q105,"GDP")</f>
        <v>66983634223.943001</v>
      </c>
      <c r="S105" s="40">
        <f>VLOOKUP(A105, world_pop_table!$A$4:$BP$269, MATCH(2023, world_pop_table!$A$3:$BP$3, 0), FALSE)</f>
        <v>33787914</v>
      </c>
      <c r="U105" s="52">
        <f>IFERROR(Z105 - VLOOKUP(Y105,'2007'!$A$4:$U$153,21,FALSE),"Population Data Unavailable")</f>
        <v>10145635</v>
      </c>
      <c r="W105" t="s">
        <v>56</v>
      </c>
      <c r="X105" s="40">
        <f>IFERROR(VLOOKUP(A105, world_pop_table!$A$4:$BP$269, MATCH(2023, world_pop_table!$A$3:$BP$3, 0), FALSE), "No Data")</f>
        <v>33787914</v>
      </c>
      <c r="Y105" t="str" cm="1">
        <f t="array" ref="Y105:Z105">IFERROR(Table3[[#This Row],[Column1]:[CAGR Help]]," ")</f>
        <v>Ghana</v>
      </c>
      <c r="Z105" s="41">
        <v>33787914</v>
      </c>
      <c r="AA105" s="41">
        <f>IFERROR(VLOOKUP(A105, world_pop_table!$A$4:$BP$269, MATCH(2007, world_pop_table!$A$3:$BP$3, 0), FALSE), "No Data")</f>
        <v>23642279</v>
      </c>
      <c r="AC105" s="62">
        <f>IF(OR(AA105="No Data",Table3[[#This Row],[CAGR Help]]="No Data"),"0",POWER(Table3[[#This Row],[CAGR Help]]/AA105,1/16)-1)</f>
        <v>2.2567540230047145E-2</v>
      </c>
      <c r="AD105" t="str">
        <f t="shared" si="3"/>
        <v>Second Quintile (60-80%)</v>
      </c>
      <c r="AI105" s="107" t="s">
        <v>79</v>
      </c>
      <c r="AJ105" s="107">
        <v>1.882091E-2</v>
      </c>
      <c r="AK105" s="108">
        <v>2</v>
      </c>
      <c r="AL105" s="107" t="s">
        <v>707</v>
      </c>
    </row>
    <row r="106" spans="1:38" ht="50" x14ac:dyDescent="0.35">
      <c r="A106" t="s">
        <v>235</v>
      </c>
      <c r="B106" s="26">
        <f t="shared" si="2"/>
        <v>2.5499999999999994</v>
      </c>
      <c r="C106">
        <v>97</v>
      </c>
      <c r="D106" s="26">
        <v>2.6</v>
      </c>
      <c r="E106">
        <v>74</v>
      </c>
      <c r="F106" s="26">
        <v>2.5</v>
      </c>
      <c r="G106">
        <v>80</v>
      </c>
      <c r="H106" s="26">
        <v>2.6</v>
      </c>
      <c r="I106">
        <v>91</v>
      </c>
      <c r="J106" s="26">
        <v>2.2000000000000002</v>
      </c>
      <c r="K106">
        <v>127</v>
      </c>
      <c r="L106" s="26">
        <v>3.1</v>
      </c>
      <c r="M106">
        <v>76</v>
      </c>
      <c r="N106" s="26">
        <v>2.2999999999999998</v>
      </c>
      <c r="O106">
        <v>117</v>
      </c>
      <c r="Q106" t="e" vm="170">
        <v>#VALUE!</v>
      </c>
      <c r="R106" cm="1" vm="171">
        <f t="array" aca="1" ref="R106" ca="1">_FV(Q106,"GDP")</f>
        <v>1228170370.3703699</v>
      </c>
      <c r="S106" s="40">
        <f>VLOOKUP(A106, world_pop_table!$A$4:$BP$269, MATCH(2023, world_pop_table!$A$3:$BP$3, 0), FALSE)</f>
        <v>117081</v>
      </c>
      <c r="U106" s="52" t="str">
        <f>IFERROR(Z106 - VLOOKUP(Y106,'2007'!$A$4:$U$153,21,FALSE),"Population Data Unavailable")</f>
        <v>Population Data Unavailable</v>
      </c>
      <c r="W106" t="s">
        <v>235</v>
      </c>
      <c r="X106" s="40">
        <f>IFERROR(VLOOKUP(A106, world_pop_table!$A$4:$BP$269, MATCH(2023, world_pop_table!$A$3:$BP$3, 0), FALSE), "No Data")</f>
        <v>117081</v>
      </c>
      <c r="Y106" t="str" cm="1">
        <f t="array" ref="Y106:Z106">IFERROR(Table3[[#This Row],[Column1]:[CAGR Help]]," ")</f>
        <v>Grenada</v>
      </c>
      <c r="Z106" s="41">
        <v>117081</v>
      </c>
      <c r="AA106" s="41">
        <f>IFERROR(VLOOKUP(A106, world_pop_table!$A$4:$BP$269, MATCH(2007, world_pop_table!$A$3:$BP$3, 0), FALSE), "No Data")</f>
        <v>110522</v>
      </c>
      <c r="AC106" s="62">
        <f>IF(OR(AA106="No Data",Table3[[#This Row],[CAGR Help]]="No Data"),"0",POWER(Table3[[#This Row],[CAGR Help]]/AA106,1/16)-1)</f>
        <v>3.6097123000560227E-3</v>
      </c>
      <c r="AD106" t="e">
        <f t="shared" si="3"/>
        <v>#N/A</v>
      </c>
      <c r="AI106" s="107" t="s">
        <v>45</v>
      </c>
      <c r="AJ106" s="107">
        <v>1.8945283E-2</v>
      </c>
      <c r="AK106" s="108">
        <v>2</v>
      </c>
      <c r="AL106" s="107" t="s">
        <v>707</v>
      </c>
    </row>
    <row r="107" spans="1:38" ht="50" x14ac:dyDescent="0.35">
      <c r="A107" t="s">
        <v>57</v>
      </c>
      <c r="B107" s="26">
        <f t="shared" si="2"/>
        <v>2.4833333333333329</v>
      </c>
      <c r="C107">
        <v>97</v>
      </c>
      <c r="D107" s="26">
        <v>2.4</v>
      </c>
      <c r="E107">
        <v>90</v>
      </c>
      <c r="F107" s="26">
        <v>2.4</v>
      </c>
      <c r="G107">
        <v>89</v>
      </c>
      <c r="H107" s="26">
        <v>2.2000000000000002</v>
      </c>
      <c r="I107">
        <v>128</v>
      </c>
      <c r="J107" s="26">
        <v>2.7</v>
      </c>
      <c r="K107">
        <v>81</v>
      </c>
      <c r="L107" s="26">
        <v>2.5</v>
      </c>
      <c r="M107">
        <v>125</v>
      </c>
      <c r="N107" s="26">
        <v>2.7</v>
      </c>
      <c r="O107">
        <v>87</v>
      </c>
      <c r="Q107" t="e" vm="172">
        <v>#VALUE!</v>
      </c>
      <c r="R107" cm="1" vm="173">
        <f t="array" aca="1" ref="R107" ca="1">_FV(Q107,"GDP")</f>
        <v>13590281808.692801</v>
      </c>
      <c r="S107" s="40">
        <f>VLOOKUP(A107, world_pop_table!$A$4:$BP$269, MATCH(2023, world_pop_table!$A$3:$BP$3, 0), FALSE)</f>
        <v>14405468</v>
      </c>
      <c r="U107" s="52">
        <f>IFERROR(Z107 - VLOOKUP(Y107,'2007'!$A$4:$U$153,21,FALSE),"Population Data Unavailable")</f>
        <v>4743187</v>
      </c>
      <c r="W107" t="s">
        <v>57</v>
      </c>
      <c r="X107" s="40">
        <f>IFERROR(VLOOKUP(A107, world_pop_table!$A$4:$BP$269, MATCH(2023, world_pop_table!$A$3:$BP$3, 0), FALSE), "No Data")</f>
        <v>14405468</v>
      </c>
      <c r="Y107" t="str" cm="1">
        <f t="array" ref="Y107:Z107">IFERROR(Table3[[#This Row],[Column1]:[CAGR Help]]," ")</f>
        <v>Guinea</v>
      </c>
      <c r="Z107" s="41">
        <v>14405468</v>
      </c>
      <c r="AA107" s="41">
        <f>IFERROR(VLOOKUP(A107, world_pop_table!$A$4:$BP$269, MATCH(2007, world_pop_table!$A$3:$BP$3, 0), FALSE), "No Data")</f>
        <v>9662281</v>
      </c>
      <c r="AC107" s="62">
        <f>IF(OR(AA107="No Data",Table3[[#This Row],[CAGR Help]]="No Data"),"0",POWER(Table3[[#This Row],[CAGR Help]]/AA107,1/16)-1)</f>
        <v>2.5275269095313746E-2</v>
      </c>
      <c r="AD107" t="str">
        <f t="shared" si="3"/>
        <v>Top Quintile (Top 20%)</v>
      </c>
      <c r="AI107" s="107" t="s">
        <v>64</v>
      </c>
      <c r="AJ107" s="107">
        <v>1.9340985000000002E-2</v>
      </c>
      <c r="AK107" s="108">
        <v>2</v>
      </c>
      <c r="AL107" s="107" t="s">
        <v>707</v>
      </c>
    </row>
    <row r="108" spans="1:38" ht="50" x14ac:dyDescent="0.35">
      <c r="A108" t="s">
        <v>74</v>
      </c>
      <c r="B108" s="26">
        <f t="shared" si="2"/>
        <v>2.5333333333333332</v>
      </c>
      <c r="C108">
        <v>97</v>
      </c>
      <c r="D108" s="26">
        <v>2.2000000000000002</v>
      </c>
      <c r="E108">
        <v>110</v>
      </c>
      <c r="F108" s="26">
        <v>2.4</v>
      </c>
      <c r="G108">
        <v>89</v>
      </c>
      <c r="H108" s="26">
        <v>2.4</v>
      </c>
      <c r="I108">
        <v>111</v>
      </c>
      <c r="J108" s="26">
        <v>2.5</v>
      </c>
      <c r="K108">
        <v>103</v>
      </c>
      <c r="L108" s="26">
        <v>2.9</v>
      </c>
      <c r="M108">
        <v>93</v>
      </c>
      <c r="N108" s="26">
        <v>2.8</v>
      </c>
      <c r="O108">
        <v>80</v>
      </c>
      <c r="Q108" t="e" vm="174">
        <v>#VALUE!</v>
      </c>
      <c r="R108" cm="1" vm="175">
        <f t="array" aca="1" ref="R108" ca="1">_FV(Q108,"GDP")</f>
        <v>16458071067.8176</v>
      </c>
      <c r="S108" s="40">
        <f>VLOOKUP(A108, world_pop_table!$A$4:$BP$269, MATCH(2023, world_pop_table!$A$3:$BP$3, 0), FALSE)</f>
        <v>2839786</v>
      </c>
      <c r="U108" s="52">
        <f>IFERROR(Z108 - VLOOKUP(Y108,'2007'!$A$4:$U$153,21,FALSE),"Population Data Unavailable")</f>
        <v>125986</v>
      </c>
      <c r="W108" t="s">
        <v>74</v>
      </c>
      <c r="X108" s="40">
        <f>IFERROR(VLOOKUP(A108, world_pop_table!$A$4:$BP$269, MATCH(2023, world_pop_table!$A$3:$BP$3, 0), FALSE), "No Data")</f>
        <v>2839786</v>
      </c>
      <c r="Y108" t="str" cm="1">
        <f t="array" ref="Y108:Z108">IFERROR(Table3[[#This Row],[Column1]:[CAGR Help]]," ")</f>
        <v>Jamaica</v>
      </c>
      <c r="Z108" s="41">
        <v>2839786</v>
      </c>
      <c r="AA108" s="41">
        <f>IFERROR(VLOOKUP(A108, world_pop_table!$A$4:$BP$269, MATCH(2007, world_pop_table!$A$3:$BP$3, 0), FALSE), "No Data")</f>
        <v>2713800</v>
      </c>
      <c r="AC108" s="62">
        <f>IF(OR(AA108="No Data",Table3[[#This Row],[CAGR Help]]="No Data"),"0",POWER(Table3[[#This Row],[CAGR Help]]/AA108,1/16)-1)</f>
        <v>2.8402026604636976E-3</v>
      </c>
      <c r="AD108" t="e">
        <f t="shared" si="3"/>
        <v>#N/A</v>
      </c>
      <c r="AI108" s="107" t="s">
        <v>72</v>
      </c>
      <c r="AJ108" s="107">
        <v>1.9349233E-2</v>
      </c>
      <c r="AK108" s="108">
        <v>2</v>
      </c>
      <c r="AL108" s="107" t="s">
        <v>707</v>
      </c>
    </row>
    <row r="109" spans="1:38" ht="50" x14ac:dyDescent="0.35">
      <c r="A109" t="s">
        <v>101</v>
      </c>
      <c r="B109" s="26">
        <f t="shared" si="2"/>
        <v>2.5500000000000003</v>
      </c>
      <c r="C109">
        <v>97</v>
      </c>
      <c r="D109" s="26">
        <v>2.4</v>
      </c>
      <c r="E109">
        <v>90</v>
      </c>
      <c r="F109" s="26">
        <v>2.5</v>
      </c>
      <c r="G109">
        <v>80</v>
      </c>
      <c r="H109" s="26">
        <v>1.9</v>
      </c>
      <c r="I109">
        <v>138</v>
      </c>
      <c r="J109" s="26">
        <v>2.5</v>
      </c>
      <c r="K109">
        <v>103</v>
      </c>
      <c r="L109" s="26">
        <v>3.1</v>
      </c>
      <c r="M109">
        <v>76</v>
      </c>
      <c r="N109" s="26">
        <v>2.9</v>
      </c>
      <c r="O109">
        <v>72</v>
      </c>
      <c r="Q109" t="e" vm="176">
        <v>#VALUE!</v>
      </c>
      <c r="R109" cm="1" vm="177">
        <f t="array" aca="1" ref="R109" ca="1">_FV(Q109,"GDP")</f>
        <v>14180444557.2047</v>
      </c>
      <c r="S109" s="40">
        <f>VLOOKUP(A109, world_pop_table!$A$4:$BP$269, MATCH(2023, world_pop_table!$A$3:$BP$3, 0), FALSE)</f>
        <v>1261041</v>
      </c>
      <c r="U109" s="52">
        <f>IFERROR(Z109 - VLOOKUP(Y109,'2007'!$A$4:$U$153,21,FALSE),"Population Data Unavailable")</f>
        <v>21411</v>
      </c>
      <c r="W109" t="s">
        <v>101</v>
      </c>
      <c r="X109" s="40">
        <f>IFERROR(VLOOKUP(A109, world_pop_table!$A$4:$BP$269, MATCH(2023, world_pop_table!$A$3:$BP$3, 0), FALSE), "No Data")</f>
        <v>1261041</v>
      </c>
      <c r="Y109" t="str" cm="1">
        <f t="array" ref="Y109:Z109">IFERROR(Table3[[#This Row],[Column1]:[CAGR Help]]," ")</f>
        <v>Mauritius</v>
      </c>
      <c r="Z109" s="41">
        <v>1261041</v>
      </c>
      <c r="AA109" s="41">
        <f>IFERROR(VLOOKUP(A109, world_pop_table!$A$4:$BP$269, MATCH(2007, world_pop_table!$A$3:$BP$3, 0), FALSE), "No Data")</f>
        <v>1239630</v>
      </c>
      <c r="AC109" s="62">
        <f>IF(OR(AA109="No Data",Table3[[#This Row],[CAGR Help]]="No Data"),"0",POWER(Table3[[#This Row],[CAGR Help]]/AA109,1/16)-1)</f>
        <v>1.0708618596926289E-3</v>
      </c>
      <c r="AD109" t="e">
        <f t="shared" si="3"/>
        <v>#N/A</v>
      </c>
      <c r="AI109" s="107" t="s">
        <v>168</v>
      </c>
      <c r="AJ109" s="107">
        <v>1.9357827000000001E-2</v>
      </c>
      <c r="AK109" s="108">
        <v>2</v>
      </c>
      <c r="AL109" s="107" t="s">
        <v>707</v>
      </c>
    </row>
    <row r="110" spans="1:38" ht="50" x14ac:dyDescent="0.35">
      <c r="A110" t="s">
        <v>92</v>
      </c>
      <c r="B110" s="26">
        <f t="shared" si="2"/>
        <v>2.5166666666666671</v>
      </c>
      <c r="C110">
        <v>97</v>
      </c>
      <c r="D110" s="26">
        <v>1.9</v>
      </c>
      <c r="E110">
        <v>134</v>
      </c>
      <c r="F110" s="26">
        <v>1.9</v>
      </c>
      <c r="G110">
        <v>133</v>
      </c>
      <c r="H110" s="26">
        <v>2.7</v>
      </c>
      <c r="I110">
        <v>85</v>
      </c>
      <c r="J110" s="26">
        <v>2.8</v>
      </c>
      <c r="K110">
        <v>76</v>
      </c>
      <c r="L110" s="26">
        <v>3</v>
      </c>
      <c r="M110">
        <v>87</v>
      </c>
      <c r="N110" s="26">
        <v>2.8</v>
      </c>
      <c r="O110">
        <v>80</v>
      </c>
      <c r="Q110" t="e" vm="178">
        <v>#VALUE!</v>
      </c>
      <c r="R110" cm="1" vm="179">
        <f t="array" aca="1" ref="R110" ca="1">_FV(Q110,"GDP")</f>
        <v>11955435456.7957</v>
      </c>
      <c r="S110" s="40">
        <f>VLOOKUP(A110, world_pop_table!$A$4:$BP$269, MATCH(2023, world_pop_table!$A$3:$BP$3, 0), FALSE)</f>
        <v>2457783</v>
      </c>
      <c r="U110" s="52">
        <f>IFERROR(Z110 - VLOOKUP(Y110,'2007'!$A$4:$U$153,21,FALSE),"Population Data Unavailable")</f>
        <v>-416516</v>
      </c>
      <c r="W110" t="s">
        <v>92</v>
      </c>
      <c r="X110" s="40">
        <f>IFERROR(VLOOKUP(A110, world_pop_table!$A$4:$BP$269, MATCH(2023, world_pop_table!$A$3:$BP$3, 0), FALSE), "No Data")</f>
        <v>2457783</v>
      </c>
      <c r="Y110" t="str" cm="1">
        <f t="array" ref="Y110:Z110">IFERROR(Table3[[#This Row],[Column1]:[CAGR Help]]," ")</f>
        <v>Moldova</v>
      </c>
      <c r="Z110" s="41">
        <v>2457783</v>
      </c>
      <c r="AA110" s="41">
        <f>IFERROR(VLOOKUP(A110, world_pop_table!$A$4:$BP$269, MATCH(2007, world_pop_table!$A$3:$BP$3, 0), FALSE), "No Data")</f>
        <v>2874299</v>
      </c>
      <c r="AC110" s="62">
        <f>IF(OR(AA110="No Data",Table3[[#This Row],[CAGR Help]]="No Data"),"0",POWER(Table3[[#This Row],[CAGR Help]]/AA110,1/16)-1)</f>
        <v>-9.7366076855414097E-3</v>
      </c>
      <c r="AD110" t="e">
        <f t="shared" si="3"/>
        <v>#N/A</v>
      </c>
      <c r="AI110" s="107" t="s">
        <v>164</v>
      </c>
      <c r="AJ110" s="107">
        <v>2.0722003999999999E-2</v>
      </c>
      <c r="AK110" s="108">
        <v>2</v>
      </c>
      <c r="AL110" s="107" t="s">
        <v>707</v>
      </c>
    </row>
    <row r="111" spans="1:38" ht="50" x14ac:dyDescent="0.35">
      <c r="A111" t="s">
        <v>98</v>
      </c>
      <c r="B111" s="26">
        <f t="shared" si="2"/>
        <v>2.4500000000000002</v>
      </c>
      <c r="C111">
        <v>97</v>
      </c>
      <c r="D111" s="26">
        <v>2.5</v>
      </c>
      <c r="E111">
        <v>84</v>
      </c>
      <c r="F111" s="26">
        <v>2.2999999999999998</v>
      </c>
      <c r="G111">
        <v>108</v>
      </c>
      <c r="H111" s="26">
        <v>2.5</v>
      </c>
      <c r="I111">
        <v>102</v>
      </c>
      <c r="J111" s="26">
        <v>2.2999999999999998</v>
      </c>
      <c r="K111">
        <v>120</v>
      </c>
      <c r="L111" s="26">
        <v>2.7</v>
      </c>
      <c r="M111">
        <v>110</v>
      </c>
      <c r="N111" s="26">
        <v>2.4</v>
      </c>
      <c r="O111">
        <v>105</v>
      </c>
      <c r="Q111" t="e" vm="180">
        <v>#VALUE!</v>
      </c>
      <c r="R111" cm="1" vm="181">
        <f t="array" aca="1" ref="R111" ca="1">_FV(Q111,"GDP")</f>
        <v>13852850259.485399</v>
      </c>
      <c r="S111" s="40">
        <f>VLOOKUP(A111, world_pop_table!$A$4:$BP$269, MATCH(2023, world_pop_table!$A$3:$BP$3, 0), FALSE)</f>
        <v>3481145</v>
      </c>
      <c r="U111" s="52">
        <f>IFERROR(Z111 - VLOOKUP(Y111,'2007'!$A$4:$U$153,21,FALSE),"Population Data Unavailable")</f>
        <v>879295</v>
      </c>
      <c r="W111" t="s">
        <v>98</v>
      </c>
      <c r="X111" s="40">
        <f>IFERROR(VLOOKUP(A111, world_pop_table!$A$4:$BP$269, MATCH(2023, world_pop_table!$A$3:$BP$3, 0), FALSE), "No Data")</f>
        <v>3481145</v>
      </c>
      <c r="Y111" t="str" cm="1">
        <f t="array" ref="Y111:Z111">IFERROR(Table3[[#This Row],[Column1]:[CAGR Help]]," ")</f>
        <v>Mongolia</v>
      </c>
      <c r="Z111" s="41">
        <v>3481145</v>
      </c>
      <c r="AA111" s="41">
        <f>IFERROR(VLOOKUP(A111, world_pop_table!$A$4:$BP$269, MATCH(2007, world_pop_table!$A$3:$BP$3, 0), FALSE), "No Data")</f>
        <v>2601850</v>
      </c>
      <c r="AC111" s="62">
        <f>IF(OR(AA111="No Data",Table3[[#This Row],[CAGR Help]]="No Data"),"0",POWER(Table3[[#This Row],[CAGR Help]]/AA111,1/16)-1)</f>
        <v>1.8362717059501987E-2</v>
      </c>
      <c r="AD111" t="e">
        <f t="shared" si="3"/>
        <v>#N/A</v>
      </c>
      <c r="AI111" s="107" t="s">
        <v>56</v>
      </c>
      <c r="AJ111" s="107">
        <v>2.2567540000000001E-2</v>
      </c>
      <c r="AK111" s="108">
        <v>2</v>
      </c>
      <c r="AL111" s="107" t="s">
        <v>707</v>
      </c>
    </row>
    <row r="112" spans="1:38" ht="50" x14ac:dyDescent="0.35">
      <c r="A112" t="s">
        <v>107</v>
      </c>
      <c r="B112" s="26">
        <f t="shared" si="2"/>
        <v>2.4666666666666668</v>
      </c>
      <c r="C112">
        <v>97</v>
      </c>
      <c r="D112" s="26">
        <v>2</v>
      </c>
      <c r="E112">
        <v>130</v>
      </c>
      <c r="F112" s="26">
        <v>1.9</v>
      </c>
      <c r="G112">
        <v>133</v>
      </c>
      <c r="H112" s="26">
        <v>2.8</v>
      </c>
      <c r="I112">
        <v>75</v>
      </c>
      <c r="J112" s="26">
        <v>2.8</v>
      </c>
      <c r="K112">
        <v>76</v>
      </c>
      <c r="L112" s="26">
        <v>2.9</v>
      </c>
      <c r="M112">
        <v>93</v>
      </c>
      <c r="N112" s="26">
        <v>2.4</v>
      </c>
      <c r="O112">
        <v>105</v>
      </c>
      <c r="Q112" t="e" vm="182">
        <v>#VALUE!</v>
      </c>
      <c r="R112" cm="1" vm="183">
        <f t="array" aca="1" ref="R112" ca="1">_FV(Q112,"GDP")</f>
        <v>12520915291.183701</v>
      </c>
      <c r="S112" s="40">
        <f>VLOOKUP(A112, world_pop_table!$A$4:$BP$269, MATCH(2023, world_pop_table!$A$3:$BP$3, 0), FALSE)</f>
        <v>6823613</v>
      </c>
      <c r="U112" s="52">
        <f>IFERROR(Z112 - VLOOKUP(Y112,'2007'!$A$4:$U$153,21,FALSE),"Population Data Unavailable")</f>
        <v>1326370</v>
      </c>
      <c r="W112" t="s">
        <v>107</v>
      </c>
      <c r="X112" s="40">
        <f>IFERROR(VLOOKUP(A112, world_pop_table!$A$4:$BP$269, MATCH(2023, world_pop_table!$A$3:$BP$3, 0), FALSE), "No Data")</f>
        <v>6823613</v>
      </c>
      <c r="Y112" t="str" cm="1">
        <f t="array" ref="Y112:Z112">IFERROR(Table3[[#This Row],[Column1]:[CAGR Help]]," ")</f>
        <v>Nicaragua</v>
      </c>
      <c r="Z112" s="41">
        <v>6823613</v>
      </c>
      <c r="AA112" s="41">
        <f>IFERROR(VLOOKUP(A112, world_pop_table!$A$4:$BP$269, MATCH(2007, world_pop_table!$A$3:$BP$3, 0), FALSE), "No Data")</f>
        <v>5497243</v>
      </c>
      <c r="AC112" s="62">
        <f>IF(OR(AA112="No Data",Table3[[#This Row],[CAGR Help]]="No Data"),"0",POWER(Table3[[#This Row],[CAGR Help]]/AA112,1/16)-1)</f>
        <v>1.3600557654142031E-2</v>
      </c>
      <c r="AD112" t="e">
        <f t="shared" si="3"/>
        <v>#N/A</v>
      </c>
      <c r="AI112" s="107" t="s">
        <v>141</v>
      </c>
      <c r="AJ112" s="107">
        <v>2.3235254E-2</v>
      </c>
      <c r="AK112" s="108">
        <v>2</v>
      </c>
      <c r="AL112" s="107" t="s">
        <v>707</v>
      </c>
    </row>
    <row r="113" spans="1:38" ht="50" x14ac:dyDescent="0.35">
      <c r="A113" t="s">
        <v>141</v>
      </c>
      <c r="B113" s="26">
        <f t="shared" si="2"/>
        <v>2.4833333333333334</v>
      </c>
      <c r="C113">
        <v>97</v>
      </c>
      <c r="D113" s="26">
        <v>2.2000000000000002</v>
      </c>
      <c r="E113">
        <v>110</v>
      </c>
      <c r="F113" s="26">
        <v>2.5</v>
      </c>
      <c r="G113">
        <v>80</v>
      </c>
      <c r="H113" s="26">
        <v>2.5</v>
      </c>
      <c r="I113">
        <v>102</v>
      </c>
      <c r="J113" s="26">
        <v>2.8</v>
      </c>
      <c r="K113">
        <v>76</v>
      </c>
      <c r="L113" s="26">
        <v>2.9</v>
      </c>
      <c r="M113">
        <v>93</v>
      </c>
      <c r="N113" s="26">
        <v>2</v>
      </c>
      <c r="O113">
        <v>134</v>
      </c>
      <c r="Q113" t="e" vm="184">
        <v>#VALUE!</v>
      </c>
      <c r="R113" cm="1" vm="185">
        <f t="array" aca="1" ref="R113" ca="1">_FV(Q113,"GDP")</f>
        <v>8116626794.2583704</v>
      </c>
      <c r="S113" s="40">
        <f>VLOOKUP(A113, world_pop_table!$A$4:$BP$269, MATCH(2023, world_pop_table!$A$3:$BP$3, 0), FALSE)</f>
        <v>10389799</v>
      </c>
      <c r="U113" s="52">
        <f>IFERROR(Z113 - VLOOKUP(Y113,'2007'!$A$4:$U$153,21,FALSE),"Population Data Unavailable")</f>
        <v>3195322</v>
      </c>
      <c r="W113" t="s">
        <v>141</v>
      </c>
      <c r="X113" s="40">
        <f>IFERROR(VLOOKUP(A113, world_pop_table!$A$4:$BP$269, MATCH(2023, world_pop_table!$A$3:$BP$3, 0), FALSE), "No Data")</f>
        <v>10389799</v>
      </c>
      <c r="Y113" t="str" cm="1">
        <f t="array" ref="Y113:Z113">IFERROR(Table3[[#This Row],[Column1]:[CAGR Help]]," ")</f>
        <v>Tajikistan</v>
      </c>
      <c r="Z113" s="41">
        <v>10389799</v>
      </c>
      <c r="AA113" s="41">
        <f>IFERROR(VLOOKUP(A113, world_pop_table!$A$4:$BP$269, MATCH(2007, world_pop_table!$A$3:$BP$3, 0), FALSE), "No Data")</f>
        <v>7194477</v>
      </c>
      <c r="AC113" s="62">
        <f>IF(OR(AA113="No Data",Table3[[#This Row],[CAGR Help]]="No Data"),"0",POWER(Table3[[#This Row],[CAGR Help]]/AA113,1/16)-1)</f>
        <v>2.323525435899132E-2</v>
      </c>
      <c r="AD113" t="e">
        <f t="shared" si="3"/>
        <v>#N/A</v>
      </c>
      <c r="AI113" s="107" t="s">
        <v>124</v>
      </c>
      <c r="AJ113" s="107">
        <v>2.3987288999999998E-2</v>
      </c>
      <c r="AK113" s="108">
        <v>2</v>
      </c>
      <c r="AL113" s="107" t="s">
        <v>707</v>
      </c>
    </row>
    <row r="114" spans="1:38" ht="50" x14ac:dyDescent="0.35">
      <c r="A114" t="s">
        <v>139</v>
      </c>
      <c r="B114" s="26">
        <f t="shared" si="2"/>
        <v>2.5166666666666671</v>
      </c>
      <c r="C114">
        <v>97</v>
      </c>
      <c r="D114" s="26">
        <v>2.2999999999999998</v>
      </c>
      <c r="E114">
        <v>101</v>
      </c>
      <c r="F114" s="26">
        <v>2.2999999999999998</v>
      </c>
      <c r="G114">
        <v>108</v>
      </c>
      <c r="H114" s="26">
        <v>3</v>
      </c>
      <c r="I114">
        <v>57</v>
      </c>
      <c r="J114" s="26">
        <v>2.4</v>
      </c>
      <c r="K114">
        <v>110</v>
      </c>
      <c r="L114" s="26">
        <v>2.8</v>
      </c>
      <c r="M114">
        <v>102</v>
      </c>
      <c r="N114" s="26">
        <v>2.2999999999999998</v>
      </c>
      <c r="O114">
        <v>117</v>
      </c>
      <c r="Q114" t="e" vm="186">
        <v>#VALUE!</v>
      </c>
      <c r="R114" cm="1" vm="187">
        <f t="array" aca="1" ref="R114" ca="1">_FV(Q114,"GDP")</f>
        <v>5459979416.6690798</v>
      </c>
      <c r="S114" s="40">
        <f>VLOOKUP(A114, world_pop_table!$A$4:$BP$269, MATCH(2023, world_pop_table!$A$3:$BP$3, 0), FALSE)</f>
        <v>9304337</v>
      </c>
      <c r="U114" s="52">
        <f>IFERROR(Z114 - VLOOKUP(Y114,'2007'!$A$4:$U$153,21,FALSE),"Population Data Unavailable")</f>
        <v>3115993</v>
      </c>
      <c r="W114" t="s">
        <v>139</v>
      </c>
      <c r="X114" s="40">
        <f>IFERROR(VLOOKUP(A114, world_pop_table!$A$4:$BP$269, MATCH(2023, world_pop_table!$A$3:$BP$3, 0), FALSE), "No Data")</f>
        <v>9304337</v>
      </c>
      <c r="Y114" t="str" cm="1">
        <f t="array" ref="Y114:Z114">IFERROR(Table3[[#This Row],[Column1]:[CAGR Help]]," ")</f>
        <v>Togo</v>
      </c>
      <c r="Z114" s="41">
        <v>9304337</v>
      </c>
      <c r="AA114" s="41">
        <f>IFERROR(VLOOKUP(A114, world_pop_table!$A$4:$BP$269, MATCH(2007, world_pop_table!$A$3:$BP$3, 0), FALSE), "No Data")</f>
        <v>6188344</v>
      </c>
      <c r="AC114" s="62">
        <f>IF(OR(AA114="No Data",Table3[[#This Row],[CAGR Help]]="No Data"),"0",POWER(Table3[[#This Row],[CAGR Help]]/AA114,1/16)-1)</f>
        <v>2.5815924215753183E-2</v>
      </c>
      <c r="AD114" t="str">
        <f t="shared" si="3"/>
        <v>Top Quintile (Top 20%)</v>
      </c>
      <c r="AI114" s="107" t="s">
        <v>104</v>
      </c>
      <c r="AJ114" s="107">
        <v>2.4279443000000001E-2</v>
      </c>
      <c r="AK114" s="108">
        <v>1</v>
      </c>
      <c r="AL114" s="107" t="s">
        <v>708</v>
      </c>
    </row>
    <row r="115" spans="1:38" ht="50" x14ac:dyDescent="0.35">
      <c r="A115" t="s">
        <v>211</v>
      </c>
      <c r="B115" s="26">
        <f t="shared" si="2"/>
        <v>2.4833333333333334</v>
      </c>
      <c r="C115">
        <v>97</v>
      </c>
      <c r="D115" s="26">
        <v>2.2000000000000002</v>
      </c>
      <c r="E115">
        <v>110</v>
      </c>
      <c r="F115" s="26">
        <v>2.4</v>
      </c>
      <c r="G115">
        <v>89</v>
      </c>
      <c r="H115" s="26">
        <v>2.5</v>
      </c>
      <c r="I115">
        <v>102</v>
      </c>
      <c r="J115" s="26">
        <v>2.4</v>
      </c>
      <c r="K115">
        <v>110</v>
      </c>
      <c r="L115" s="26">
        <v>2.9</v>
      </c>
      <c r="M115">
        <v>93</v>
      </c>
      <c r="N115" s="26">
        <v>2.5</v>
      </c>
      <c r="O115">
        <v>98</v>
      </c>
      <c r="Q115" t="e" vm="188">
        <v>#VALUE!</v>
      </c>
      <c r="R115" cm="1" vm="189">
        <f t="array" aca="1" ref="R115" ca="1">_FV(Q115,"GDP")</f>
        <v>24100202833.750401</v>
      </c>
      <c r="S115" s="40">
        <f>VLOOKUP(A115, world_pop_table!$A$4:$BP$269, MATCH(2023, world_pop_table!$A$3:$BP$3, 0), FALSE)</f>
        <v>1367510</v>
      </c>
      <c r="U115" s="52" t="str">
        <f>IFERROR(Z115 - VLOOKUP(Y115,'2007'!$A$4:$U$153,21,FALSE),"Population Data Unavailable")</f>
        <v>Population Data Unavailable</v>
      </c>
      <c r="W115" t="s">
        <v>211</v>
      </c>
      <c r="X115" s="40">
        <f>IFERROR(VLOOKUP(A115, world_pop_table!$A$4:$BP$269, MATCH(2023, world_pop_table!$A$3:$BP$3, 0), FALSE), "No Data")</f>
        <v>1367510</v>
      </c>
      <c r="Y115" t="str" cm="1">
        <f t="array" ref="Y115:Z115">IFERROR(Table3[[#This Row],[Column1]:[CAGR Help]]," ")</f>
        <v>Trinidad and Tobago</v>
      </c>
      <c r="Z115" s="41">
        <v>1367510</v>
      </c>
      <c r="AA115" s="41">
        <f>IFERROR(VLOOKUP(A115, world_pop_table!$A$4:$BP$269, MATCH(2007, world_pop_table!$A$3:$BP$3, 0), FALSE), "No Data")</f>
        <v>1303188</v>
      </c>
      <c r="AC115" s="62">
        <f>IF(OR(AA115="No Data",Table3[[#This Row],[CAGR Help]]="No Data"),"0",POWER(Table3[[#This Row],[CAGR Help]]/AA115,1/16)-1)</f>
        <v>3.0156628489672599E-3</v>
      </c>
      <c r="AD115" t="e">
        <f t="shared" si="3"/>
        <v>#N/A</v>
      </c>
      <c r="AI115" s="107" t="s">
        <v>59</v>
      </c>
      <c r="AJ115" s="107">
        <v>2.4980431000000001E-2</v>
      </c>
      <c r="AK115" s="108">
        <v>1</v>
      </c>
      <c r="AL115" s="107" t="s">
        <v>708</v>
      </c>
    </row>
    <row r="116" spans="1:38" ht="50" x14ac:dyDescent="0.35">
      <c r="A116" t="s">
        <v>158</v>
      </c>
      <c r="B116" s="26">
        <f t="shared" si="2"/>
        <v>2.4833333333333329</v>
      </c>
      <c r="C116">
        <v>97</v>
      </c>
      <c r="D116" s="26">
        <v>2.2000000000000002</v>
      </c>
      <c r="E116">
        <v>110</v>
      </c>
      <c r="F116" s="26">
        <v>2.4</v>
      </c>
      <c r="G116">
        <v>89</v>
      </c>
      <c r="H116" s="26">
        <v>2.5</v>
      </c>
      <c r="I116">
        <v>102</v>
      </c>
      <c r="J116" s="26">
        <v>2.2999999999999998</v>
      </c>
      <c r="K116">
        <v>120</v>
      </c>
      <c r="L116" s="26">
        <v>2.8</v>
      </c>
      <c r="M116">
        <v>102</v>
      </c>
      <c r="N116" s="26">
        <v>2.7</v>
      </c>
      <c r="O116">
        <v>87</v>
      </c>
      <c r="Q116" t="e" vm="190">
        <v>#VALUE!</v>
      </c>
      <c r="R116" cm="1" vm="191">
        <f t="array" aca="1" ref="R116" ca="1">_FV(Q116,"GDP")</f>
        <v>21440758800</v>
      </c>
      <c r="S116" s="40">
        <f>VLOOKUP(A116, world_pop_table!$A$4:$BP$269, MATCH(2023, world_pop_table!$A$3:$BP$3, 0), FALSE)</f>
        <v>16340822</v>
      </c>
      <c r="U116" s="52">
        <f>IFERROR(Z116 - VLOOKUP(Y116,'2007'!$A$4:$U$153,21,FALSE),"Population Data Unavailable")</f>
        <v>3536764</v>
      </c>
      <c r="W116" t="s">
        <v>158</v>
      </c>
      <c r="X116" s="40">
        <f>IFERROR(VLOOKUP(A116, world_pop_table!$A$4:$BP$269, MATCH(2023, world_pop_table!$A$3:$BP$3, 0), FALSE), "No Data")</f>
        <v>16340822</v>
      </c>
      <c r="Y116" t="str" cm="1">
        <f t="array" ref="Y116:Z116">IFERROR(Table3[[#This Row],[Column1]:[CAGR Help]]," ")</f>
        <v>Zimbabwe</v>
      </c>
      <c r="Z116" s="41">
        <v>16340822</v>
      </c>
      <c r="AA116" s="41">
        <f>IFERROR(VLOOKUP(A116, world_pop_table!$A$4:$BP$269, MATCH(2007, world_pop_table!$A$3:$BP$3, 0), FALSE), "No Data")</f>
        <v>12804058</v>
      </c>
      <c r="AC116" s="62">
        <f>IF(OR(AA116="No Data",Table3[[#This Row],[CAGR Help]]="No Data"),"0",POWER(Table3[[#This Row],[CAGR Help]]/AA116,1/16)-1)</f>
        <v>1.5360797795903824E-2</v>
      </c>
      <c r="AD116" t="e">
        <f t="shared" si="3"/>
        <v>#N/A</v>
      </c>
      <c r="AI116" s="107" t="s">
        <v>106</v>
      </c>
      <c r="AJ116" s="107">
        <v>2.5100397E-2</v>
      </c>
      <c r="AK116" s="108">
        <v>1</v>
      </c>
      <c r="AL116" s="107" t="s">
        <v>708</v>
      </c>
    </row>
    <row r="117" spans="1:38" ht="50" x14ac:dyDescent="0.35">
      <c r="A117" t="s">
        <v>28</v>
      </c>
      <c r="B117" s="26">
        <f t="shared" si="2"/>
        <v>2.3833333333333333</v>
      </c>
      <c r="C117">
        <v>115</v>
      </c>
      <c r="D117" s="26">
        <v>2.1</v>
      </c>
      <c r="E117">
        <v>120</v>
      </c>
      <c r="F117" s="26">
        <v>2.4</v>
      </c>
      <c r="G117">
        <v>89</v>
      </c>
      <c r="H117" s="26">
        <v>2.5</v>
      </c>
      <c r="I117">
        <v>102</v>
      </c>
      <c r="J117" s="26">
        <v>2.4</v>
      </c>
      <c r="K117">
        <v>110</v>
      </c>
      <c r="L117" s="26">
        <v>2.4</v>
      </c>
      <c r="M117">
        <v>130</v>
      </c>
      <c r="N117" s="26">
        <v>2.5</v>
      </c>
      <c r="O117">
        <v>98</v>
      </c>
      <c r="Q117" t="e" vm="192">
        <v>#VALUE!</v>
      </c>
      <c r="R117" cm="1" vm="193">
        <f t="array" aca="1" ref="R117" ca="1">_FV(Q117,"GDP")</f>
        <v>40895322865.412399</v>
      </c>
      <c r="S117" s="40">
        <f>VLOOKUP(A117, world_pop_table!$A$4:$BP$269, MATCH(2023, world_pop_table!$A$3:$BP$3, 0), FALSE)</f>
        <v>12244159</v>
      </c>
      <c r="U117" s="52">
        <f>IFERROR(Z117 - VLOOKUP(Y117,'2007'!$A$4:$U$153,21,FALSE),"Population Data Unavailable")</f>
        <v>2558199</v>
      </c>
      <c r="W117" t="s">
        <v>28</v>
      </c>
      <c r="X117" s="40">
        <f>IFERROR(VLOOKUP(A117, world_pop_table!$A$4:$BP$269, MATCH(2023, world_pop_table!$A$3:$BP$3, 0), FALSE), "No Data")</f>
        <v>12244159</v>
      </c>
      <c r="Y117" t="str" cm="1">
        <f t="array" ref="Y117:Z117">IFERROR(Table3[[#This Row],[Column1]:[CAGR Help]]," ")</f>
        <v>Bolivia</v>
      </c>
      <c r="Z117" s="41">
        <v>12244159</v>
      </c>
      <c r="AA117" s="41">
        <f>IFERROR(VLOOKUP(A117, world_pop_table!$A$4:$BP$269, MATCH(2007, world_pop_table!$A$3:$BP$3, 0), FALSE), "No Data")</f>
        <v>9685960</v>
      </c>
      <c r="AC117" s="62">
        <f>IF(OR(AA117="No Data",Table3[[#This Row],[CAGR Help]]="No Data"),"0",POWER(Table3[[#This Row],[CAGR Help]]/AA117,1/16)-1)</f>
        <v>1.4756035551830582E-2</v>
      </c>
      <c r="AD117" t="e">
        <f t="shared" si="3"/>
        <v>#N/A</v>
      </c>
      <c r="AI117" s="107" t="s">
        <v>125</v>
      </c>
      <c r="AJ117" s="107">
        <v>2.5112585999999999E-2</v>
      </c>
      <c r="AK117" s="108">
        <v>1</v>
      </c>
      <c r="AL117" s="107" t="s">
        <v>708</v>
      </c>
    </row>
    <row r="118" spans="1:38" ht="50" x14ac:dyDescent="0.35">
      <c r="A118" t="s">
        <v>80</v>
      </c>
      <c r="B118" s="26">
        <f t="shared" si="2"/>
        <v>2.4166666666666665</v>
      </c>
      <c r="C118">
        <v>115</v>
      </c>
      <c r="D118" s="26">
        <v>2.2000000000000002</v>
      </c>
      <c r="E118">
        <v>110</v>
      </c>
      <c r="F118" s="26">
        <v>2.1</v>
      </c>
      <c r="G118">
        <v>126</v>
      </c>
      <c r="H118" s="26">
        <v>2.2999999999999998</v>
      </c>
      <c r="I118">
        <v>121</v>
      </c>
      <c r="J118" s="26">
        <v>2.4</v>
      </c>
      <c r="K118">
        <v>110</v>
      </c>
      <c r="L118" s="26">
        <v>2.7</v>
      </c>
      <c r="M118">
        <v>110</v>
      </c>
      <c r="N118" s="26">
        <v>2.8</v>
      </c>
      <c r="O118">
        <v>80</v>
      </c>
      <c r="Q118" t="e" vm="194">
        <v>#VALUE!</v>
      </c>
      <c r="R118" cm="1" vm="195">
        <f t="array" aca="1" ref="R118" ca="1">_FV(Q118,"GDP")</f>
        <v>27089389786.968399</v>
      </c>
      <c r="S118" s="40">
        <f>VLOOKUP(A118, world_pop_table!$A$4:$BP$269, MATCH(2023, world_pop_table!$A$3:$BP$3, 0), FALSE)</f>
        <v>17423880</v>
      </c>
      <c r="U118" s="52">
        <f>IFERROR(Z118 - VLOOKUP(Y118,'2007'!$A$4:$U$153,21,FALSE),"Population Data Unavailable")</f>
        <v>3582110</v>
      </c>
      <c r="W118" t="s">
        <v>80</v>
      </c>
      <c r="X118" s="40">
        <f>IFERROR(VLOOKUP(A118, world_pop_table!$A$4:$BP$269, MATCH(2023, world_pop_table!$A$3:$BP$3, 0), FALSE), "No Data")</f>
        <v>17423880</v>
      </c>
      <c r="Y118" t="str" cm="1">
        <f t="array" ref="Y118:Z118">IFERROR(Table3[[#This Row],[Column1]:[CAGR Help]]," ")</f>
        <v>Cambodia</v>
      </c>
      <c r="Z118" s="41">
        <v>17423880</v>
      </c>
      <c r="AA118" s="41">
        <f>IFERROR(VLOOKUP(A118, world_pop_table!$A$4:$BP$269, MATCH(2007, world_pop_table!$A$3:$BP$3, 0), FALSE), "No Data")</f>
        <v>13841770</v>
      </c>
      <c r="AC118" s="62">
        <f>IF(OR(AA118="No Data",Table3[[#This Row],[CAGR Help]]="No Data"),"0",POWER(Table3[[#This Row],[CAGR Help]]/AA118,1/16)-1)</f>
        <v>1.4488381656765581E-2</v>
      </c>
      <c r="AD118" t="e">
        <f t="shared" si="3"/>
        <v>#N/A</v>
      </c>
      <c r="AI118" s="107" t="s">
        <v>57</v>
      </c>
      <c r="AJ118" s="107">
        <v>2.5275269E-2</v>
      </c>
      <c r="AK118" s="108">
        <v>1</v>
      </c>
      <c r="AL118" s="107" t="s">
        <v>708</v>
      </c>
    </row>
    <row r="119" spans="1:38" ht="50" x14ac:dyDescent="0.35">
      <c r="A119" t="s">
        <v>54</v>
      </c>
      <c r="B119" s="26">
        <f t="shared" si="2"/>
        <v>2.3833333333333333</v>
      </c>
      <c r="C119">
        <v>115</v>
      </c>
      <c r="D119" s="26">
        <v>2</v>
      </c>
      <c r="E119">
        <v>130</v>
      </c>
      <c r="F119" s="26">
        <v>2.2000000000000002</v>
      </c>
      <c r="G119">
        <v>118</v>
      </c>
      <c r="H119" s="26">
        <v>2.6</v>
      </c>
      <c r="I119">
        <v>91</v>
      </c>
      <c r="J119" s="26">
        <v>2</v>
      </c>
      <c r="K119">
        <v>136</v>
      </c>
      <c r="L119" s="26">
        <v>3</v>
      </c>
      <c r="M119">
        <v>87</v>
      </c>
      <c r="N119" s="26">
        <v>2.5</v>
      </c>
      <c r="O119">
        <v>98</v>
      </c>
      <c r="Q119" t="e" vm="196">
        <v>#VALUE!</v>
      </c>
      <c r="R119" cm="1" vm="197">
        <f t="array" aca="1" ref="R119" ca="1">_FV(Q119,"GDP")</f>
        <v>16657960228.089199</v>
      </c>
      <c r="S119" s="40">
        <f>VLOOKUP(A119, world_pop_table!$A$4:$BP$269, MATCH(2023, world_pop_table!$A$3:$BP$3, 0), FALSE)</f>
        <v>2484789</v>
      </c>
      <c r="U119" s="52">
        <f>IFERROR(Z119 - VLOOKUP(Y119,'2007'!$A$4:$U$153,21,FALSE),"Population Data Unavailable")</f>
        <v>928552</v>
      </c>
      <c r="W119" t="s">
        <v>54</v>
      </c>
      <c r="X119" s="40">
        <f>IFERROR(VLOOKUP(A119, world_pop_table!$A$4:$BP$269, MATCH(2023, world_pop_table!$A$3:$BP$3, 0), FALSE), "No Data")</f>
        <v>2484789</v>
      </c>
      <c r="Y119" t="str" cm="1">
        <f t="array" ref="Y119:Z119">IFERROR(Table3[[#This Row],[Column1]:[CAGR Help]]," ")</f>
        <v>Gabon</v>
      </c>
      <c r="Z119" s="41">
        <v>2484789</v>
      </c>
      <c r="AA119" s="41">
        <f>IFERROR(VLOOKUP(A119, world_pop_table!$A$4:$BP$269, MATCH(2007, world_pop_table!$A$3:$BP$3, 0), FALSE), "No Data")</f>
        <v>1556237</v>
      </c>
      <c r="AC119" s="62">
        <f>IF(OR(AA119="No Data",Table3[[#This Row],[CAGR Help]]="No Data"),"0",POWER(Table3[[#This Row],[CAGR Help]]/AA119,1/16)-1)</f>
        <v>2.9676642538242204E-2</v>
      </c>
      <c r="AD119" t="str">
        <f t="shared" si="3"/>
        <v>Top Quintile (Top 20%)</v>
      </c>
      <c r="AI119" s="107" t="s">
        <v>117</v>
      </c>
      <c r="AJ119" s="107">
        <v>2.5324650000000001E-2</v>
      </c>
      <c r="AK119" s="108">
        <v>1</v>
      </c>
      <c r="AL119" s="107" t="s">
        <v>708</v>
      </c>
    </row>
    <row r="120" spans="1:38" ht="50" x14ac:dyDescent="0.35">
      <c r="A120" t="s">
        <v>62</v>
      </c>
      <c r="B120" s="26">
        <f t="shared" si="2"/>
        <v>2.3666666666666667</v>
      </c>
      <c r="C120">
        <v>115</v>
      </c>
      <c r="D120" s="26">
        <v>2.2999999999999998</v>
      </c>
      <c r="E120">
        <v>101</v>
      </c>
      <c r="F120" s="26">
        <v>2.4</v>
      </c>
      <c r="G120">
        <v>89</v>
      </c>
      <c r="H120" s="26">
        <v>2.1</v>
      </c>
      <c r="I120">
        <v>133</v>
      </c>
      <c r="J120" s="26">
        <v>2.6</v>
      </c>
      <c r="K120">
        <v>92</v>
      </c>
      <c r="L120" s="26">
        <v>2.6</v>
      </c>
      <c r="M120">
        <v>117</v>
      </c>
      <c r="N120" s="26">
        <v>2.2000000000000002</v>
      </c>
      <c r="O120">
        <v>129</v>
      </c>
      <c r="Q120" t="e" vm="198">
        <v>#VALUE!</v>
      </c>
      <c r="R120" cm="1" vm="199">
        <f t="array" aca="1" ref="R120" ca="1">_FV(Q120,"GDP")</f>
        <v>4280443645.08393</v>
      </c>
      <c r="S120" s="40">
        <f>VLOOKUP(A120, world_pop_table!$A$4:$BP$269, MATCH(2023, world_pop_table!$A$3:$BP$3, 0), FALSE)</f>
        <v>826353</v>
      </c>
      <c r="U120" s="52">
        <f>IFERROR(Z120 - VLOOKUP(Y120,'2007'!$A$4:$U$153,21,FALSE),"Population Data Unavailable")</f>
        <v>69492</v>
      </c>
      <c r="W120" t="s">
        <v>62</v>
      </c>
      <c r="X120" s="40">
        <f>IFERROR(VLOOKUP(A120, world_pop_table!$A$4:$BP$269, MATCH(2023, world_pop_table!$A$3:$BP$3, 0), FALSE), "No Data")</f>
        <v>826353</v>
      </c>
      <c r="Y120" t="str" cm="1">
        <f t="array" ref="Y120:Z120">IFERROR(Table3[[#This Row],[Column1]:[CAGR Help]]," ")</f>
        <v>Guyana</v>
      </c>
      <c r="Z120" s="41">
        <v>826353</v>
      </c>
      <c r="AA120" s="41">
        <f>IFERROR(VLOOKUP(A120, world_pop_table!$A$4:$BP$269, MATCH(2007, world_pop_table!$A$3:$BP$3, 0), FALSE), "No Data")</f>
        <v>756861</v>
      </c>
      <c r="AC120" s="62">
        <f>IF(OR(AA120="No Data",Table3[[#This Row],[CAGR Help]]="No Data"),"0",POWER(Table3[[#This Row],[CAGR Help]]/AA120,1/16)-1)</f>
        <v>5.5052501243439966E-3</v>
      </c>
      <c r="AD120" t="e">
        <f t="shared" si="3"/>
        <v>#N/A</v>
      </c>
      <c r="AI120" s="107" t="s">
        <v>85</v>
      </c>
      <c r="AJ120" s="107">
        <v>2.5542473E-2</v>
      </c>
      <c r="AK120" s="108">
        <v>1</v>
      </c>
      <c r="AL120" s="107" t="s">
        <v>708</v>
      </c>
    </row>
    <row r="121" spans="1:38" ht="50" x14ac:dyDescent="0.35">
      <c r="A121" t="s">
        <v>189</v>
      </c>
      <c r="B121" s="26">
        <f t="shared" si="2"/>
        <v>2.4</v>
      </c>
      <c r="C121">
        <v>115</v>
      </c>
      <c r="D121" s="26">
        <v>2.1</v>
      </c>
      <c r="E121">
        <v>120</v>
      </c>
      <c r="F121" s="26">
        <v>2.2000000000000002</v>
      </c>
      <c r="G121">
        <v>118</v>
      </c>
      <c r="H121" s="26">
        <v>2.5</v>
      </c>
      <c r="I121">
        <v>102</v>
      </c>
      <c r="J121" s="26">
        <v>2.2000000000000002</v>
      </c>
      <c r="K121">
        <v>127</v>
      </c>
      <c r="L121" s="26">
        <v>3</v>
      </c>
      <c r="M121">
        <v>87</v>
      </c>
      <c r="N121" s="26">
        <v>2.4</v>
      </c>
      <c r="O121">
        <v>105</v>
      </c>
      <c r="Q121" t="e" vm="200">
        <v>#VALUE!</v>
      </c>
      <c r="R121" cm="1" vm="201">
        <f t="array" aca="1" ref="R121" ca="1">_FV(Q121,"GDP")</f>
        <v>234094042938.91699</v>
      </c>
      <c r="S121" s="40">
        <f>VLOOKUP(A121, world_pop_table!$A$4:$BP$269, MATCH(2023, world_pop_table!$A$3:$BP$3, 0), FALSE)</f>
        <v>45074049</v>
      </c>
      <c r="U121" s="52" t="str">
        <f>IFERROR(Z121 - VLOOKUP(Y121,'2007'!$A$4:$U$153,21,FALSE),"Population Data Unavailable")</f>
        <v>Population Data Unavailable</v>
      </c>
      <c r="W121" t="s">
        <v>189</v>
      </c>
      <c r="X121" s="40">
        <f>IFERROR(VLOOKUP(A121, world_pop_table!$A$4:$BP$269, MATCH(2023, world_pop_table!$A$3:$BP$3, 0), FALSE), "No Data")</f>
        <v>45074049</v>
      </c>
      <c r="Y121" t="str" cm="1">
        <f t="array" ref="Y121:Z121">IFERROR(Table3[[#This Row],[Column1]:[CAGR Help]]," ")</f>
        <v>Iraq</v>
      </c>
      <c r="Z121" s="41">
        <v>45074049</v>
      </c>
      <c r="AA121" s="41">
        <f>IFERROR(VLOOKUP(A121, world_pop_table!$A$4:$BP$269, MATCH(2007, world_pop_table!$A$3:$BP$3, 0), FALSE), "No Data")</f>
        <v>28391607</v>
      </c>
      <c r="AC121" s="62">
        <f>IF(OR(AA121="No Data",Table3[[#This Row],[CAGR Help]]="No Data"),"0",POWER(Table3[[#This Row],[CAGR Help]]/AA121,1/16)-1)</f>
        <v>2.9309633300446336E-2</v>
      </c>
      <c r="AD121" t="str">
        <f t="shared" si="3"/>
        <v>Top Quintile (Top 20%)</v>
      </c>
      <c r="AI121" s="107" t="s">
        <v>139</v>
      </c>
      <c r="AJ121" s="107">
        <v>2.5815924000000001E-2</v>
      </c>
      <c r="AK121" s="108">
        <v>1</v>
      </c>
      <c r="AL121" s="107" t="s">
        <v>708</v>
      </c>
    </row>
    <row r="122" spans="1:38" ht="50" x14ac:dyDescent="0.35">
      <c r="A122" t="s">
        <v>612</v>
      </c>
      <c r="B122" s="26">
        <f t="shared" si="2"/>
        <v>2.4166666666666665</v>
      </c>
      <c r="C122">
        <v>115</v>
      </c>
      <c r="D122" s="26">
        <v>2.2999999999999998</v>
      </c>
      <c r="E122">
        <v>101</v>
      </c>
      <c r="F122" s="26">
        <v>2.2999999999999998</v>
      </c>
      <c r="G122">
        <v>108</v>
      </c>
      <c r="H122" s="26">
        <v>2.2999999999999998</v>
      </c>
      <c r="I122">
        <v>121</v>
      </c>
      <c r="J122" s="26">
        <v>2.4</v>
      </c>
      <c r="K122">
        <v>110</v>
      </c>
      <c r="L122" s="26">
        <v>2.8</v>
      </c>
      <c r="M122">
        <v>102</v>
      </c>
      <c r="N122" s="26">
        <v>2.4</v>
      </c>
      <c r="O122">
        <v>105</v>
      </c>
      <c r="Q122" t="e" vm="202">
        <v>#VALUE!</v>
      </c>
      <c r="R122" cm="1" vm="203">
        <f t="array" aca="1" ref="R122" ca="1">_FV(Q122,"GDP")</f>
        <v>18173839128.269901</v>
      </c>
      <c r="S122" s="40" t="e">
        <f>VLOOKUP(A122, world_pop_table!$A$4:$BP$269, MATCH(2023, world_pop_table!$A$3:$BP$3, 0), FALSE)</f>
        <v>#N/A</v>
      </c>
      <c r="U122" s="52" t="str">
        <f>IFERROR(Z122 - VLOOKUP(Y122,'2007'!$A$4:$U$153,21,FALSE),"Population Data Unavailable")</f>
        <v>Population Data Unavailable</v>
      </c>
      <c r="W122" t="s">
        <v>612</v>
      </c>
      <c r="X122" s="40" t="str">
        <f>IFERROR(VLOOKUP(A122, world_pop_table!$A$4:$BP$269, MATCH(2023, world_pop_table!$A$3:$BP$3, 0), FALSE), "No Data")</f>
        <v>No Data</v>
      </c>
      <c r="Z122" s="41"/>
      <c r="AA122" s="41" t="str">
        <f>IFERROR(VLOOKUP(A122, world_pop_table!$A$4:$BP$269, MATCH(2007, world_pop_table!$A$3:$BP$3, 0), FALSE), "No Data")</f>
        <v>No Data</v>
      </c>
      <c r="AC122" s="62" t="str">
        <f>IF(OR(AA122="No Data",Table3[[#This Row],[CAGR Help]]="No Data"),"0",POWER(Table3[[#This Row],[CAGR Help]]/AA122,1/16)-1)</f>
        <v>0</v>
      </c>
      <c r="AD122">
        <f t="shared" si="3"/>
        <v>0</v>
      </c>
      <c r="AI122" s="107" t="s">
        <v>25</v>
      </c>
      <c r="AJ122" s="107">
        <v>2.6406322999999999E-2</v>
      </c>
      <c r="AK122" s="108">
        <v>1</v>
      </c>
      <c r="AL122" s="107" t="s">
        <v>708</v>
      </c>
    </row>
    <row r="123" spans="1:38" ht="50" x14ac:dyDescent="0.35">
      <c r="A123" t="s">
        <v>85</v>
      </c>
      <c r="B123" s="26">
        <f t="shared" si="2"/>
        <v>2.4</v>
      </c>
      <c r="C123">
        <v>115</v>
      </c>
      <c r="D123" s="26">
        <v>2.1</v>
      </c>
      <c r="E123">
        <v>120</v>
      </c>
      <c r="F123" s="26">
        <v>2.4</v>
      </c>
      <c r="G123">
        <v>89</v>
      </c>
      <c r="H123" s="26">
        <v>2.8</v>
      </c>
      <c r="I123">
        <v>75</v>
      </c>
      <c r="J123" s="26">
        <v>2.4</v>
      </c>
      <c r="K123">
        <v>110</v>
      </c>
      <c r="L123" s="26">
        <v>2.2999999999999998</v>
      </c>
      <c r="M123">
        <v>134</v>
      </c>
      <c r="N123" s="26">
        <v>2.4</v>
      </c>
      <c r="O123">
        <v>105</v>
      </c>
      <c r="Q123" t="e" vm="204">
        <v>#VALUE!</v>
      </c>
      <c r="R123" cm="1" vm="205">
        <f t="array" aca="1" ref="R123" ca="1">_FV(Q123,"GDP")</f>
        <v>3070518100</v>
      </c>
      <c r="S123" s="40">
        <f>VLOOKUP(A123, world_pop_table!$A$4:$BP$269, MATCH(2023, world_pop_table!$A$3:$BP$3, 0), FALSE)</f>
        <v>5493031</v>
      </c>
      <c r="U123" s="52">
        <f>IFERROR(Z123 - VLOOKUP(Y123,'2007'!$A$4:$U$153,21,FALSE),"Population Data Unavailable")</f>
        <v>1823981</v>
      </c>
      <c r="W123" t="s">
        <v>85</v>
      </c>
      <c r="X123" s="40">
        <f>IFERROR(VLOOKUP(A123, world_pop_table!$A$4:$BP$269, MATCH(2023, world_pop_table!$A$3:$BP$3, 0), FALSE), "No Data")</f>
        <v>5493031</v>
      </c>
      <c r="Y123" t="str" cm="1">
        <f t="array" ref="Y123:Z123">IFERROR(Table3[[#This Row],[Column1]:[CAGR Help]]," ")</f>
        <v>Liberia</v>
      </c>
      <c r="Z123" s="41">
        <v>5493031</v>
      </c>
      <c r="AA123" s="41">
        <f>IFERROR(VLOOKUP(A123, world_pop_table!$A$4:$BP$269, MATCH(2007, world_pop_table!$A$3:$BP$3, 0), FALSE), "No Data")</f>
        <v>3669050</v>
      </c>
      <c r="AC123" s="62">
        <f>IF(OR(AA123="No Data",Table3[[#This Row],[CAGR Help]]="No Data"),"0",POWER(Table3[[#This Row],[CAGR Help]]/AA123,1/16)-1)</f>
        <v>2.5542472502594338E-2</v>
      </c>
      <c r="AD123" t="e">
        <f t="shared" si="3"/>
        <v>#N/A</v>
      </c>
      <c r="AI123" s="107" t="s">
        <v>126</v>
      </c>
      <c r="AJ123" s="107">
        <v>2.6824982000000001E-2</v>
      </c>
      <c r="AK123" s="108">
        <v>1</v>
      </c>
      <c r="AL123" s="107" t="s">
        <v>708</v>
      </c>
    </row>
    <row r="124" spans="1:38" ht="50" x14ac:dyDescent="0.35">
      <c r="A124" t="s">
        <v>126</v>
      </c>
      <c r="B124" s="26">
        <f t="shared" si="2"/>
        <v>2.3666666666666671</v>
      </c>
      <c r="C124">
        <v>115</v>
      </c>
      <c r="D124" s="26">
        <v>2.1</v>
      </c>
      <c r="E124">
        <v>120</v>
      </c>
      <c r="F124" s="26">
        <v>2.2999999999999998</v>
      </c>
      <c r="G124">
        <v>108</v>
      </c>
      <c r="H124" s="26">
        <v>2.4</v>
      </c>
      <c r="I124">
        <v>111</v>
      </c>
      <c r="J124" s="26">
        <v>2.4</v>
      </c>
      <c r="K124">
        <v>110</v>
      </c>
      <c r="L124" s="26">
        <v>2.7</v>
      </c>
      <c r="M124">
        <v>110</v>
      </c>
      <c r="N124" s="26">
        <v>2.2999999999999998</v>
      </c>
      <c r="O124">
        <v>117</v>
      </c>
      <c r="Q124" t="e" vm="206">
        <v>#VALUE!</v>
      </c>
      <c r="R124" cm="1" vm="207">
        <f t="array" aca="1" ref="R124" ca="1">_FV(Q124,"GDP")</f>
        <v>18902284475.6054</v>
      </c>
      <c r="S124" s="40">
        <f>VLOOKUP(A124, world_pop_table!$A$4:$BP$269, MATCH(2023, world_pop_table!$A$3:$BP$3, 0), FALSE)</f>
        <v>50042791</v>
      </c>
      <c r="U124" s="52">
        <f>IFERROR(Z124 - VLOOKUP(Y124,'2007'!$A$4:$U$153,21,FALSE),"Population Data Unavailable")</f>
        <v>17278656</v>
      </c>
      <c r="W124" t="s">
        <v>126</v>
      </c>
      <c r="X124" s="40">
        <f>IFERROR(VLOOKUP(A124, world_pop_table!$A$4:$BP$269, MATCH(2023, world_pop_table!$A$3:$BP$3, 0), FALSE), "No Data")</f>
        <v>50042791</v>
      </c>
      <c r="Y124" t="str" cm="1">
        <f t="array" ref="Y124:Z124">IFERROR(Table3[[#This Row],[Column1]:[CAGR Help]]," ")</f>
        <v>Sudan</v>
      </c>
      <c r="Z124" s="41">
        <v>50042791</v>
      </c>
      <c r="AA124" s="41">
        <f>IFERROR(VLOOKUP(A124, world_pop_table!$A$4:$BP$269, MATCH(2007, world_pop_table!$A$3:$BP$3, 0), FALSE), "No Data")</f>
        <v>32764135</v>
      </c>
      <c r="AC124" s="62">
        <f>IF(OR(AA124="No Data",Table3[[#This Row],[CAGR Help]]="No Data"),"0",POWER(Table3[[#This Row],[CAGR Help]]/AA124,1/16)-1)</f>
        <v>2.6824981524174341E-2</v>
      </c>
      <c r="AD124" t="e">
        <f t="shared" si="3"/>
        <v>#N/A</v>
      </c>
      <c r="AI124" s="107" t="s">
        <v>93</v>
      </c>
      <c r="AJ124" s="107">
        <v>2.7159256E-2</v>
      </c>
      <c r="AK124" s="108">
        <v>1</v>
      </c>
      <c r="AL124" s="107" t="s">
        <v>708</v>
      </c>
    </row>
    <row r="125" spans="1:38" ht="50" x14ac:dyDescent="0.35">
      <c r="A125" t="s">
        <v>22</v>
      </c>
      <c r="B125" s="26">
        <f t="shared" si="2"/>
        <v>2.2833333333333332</v>
      </c>
      <c r="C125">
        <v>123</v>
      </c>
      <c r="D125" s="26">
        <v>2</v>
      </c>
      <c r="E125">
        <v>130</v>
      </c>
      <c r="F125" s="26">
        <v>2.2999999999999998</v>
      </c>
      <c r="G125">
        <v>108</v>
      </c>
      <c r="H125" s="26">
        <v>2.4</v>
      </c>
      <c r="I125">
        <v>111</v>
      </c>
      <c r="J125" s="26">
        <v>2.4</v>
      </c>
      <c r="K125">
        <v>110</v>
      </c>
      <c r="L125" s="26">
        <v>2.4</v>
      </c>
      <c r="M125">
        <v>130</v>
      </c>
      <c r="N125" s="26">
        <v>2.2000000000000002</v>
      </c>
      <c r="O125">
        <v>129</v>
      </c>
      <c r="Q125" t="e" vm="208">
        <v>#VALUE!</v>
      </c>
      <c r="R125" cm="1" vm="209">
        <f t="array" aca="1" ref="R125" ca="1">_FV(Q125,"GDP")</f>
        <v>15745810234.6602</v>
      </c>
      <c r="S125" s="40">
        <f>VLOOKUP(A125, world_pop_table!$A$4:$BP$269, MATCH(2023, world_pop_table!$A$3:$BP$3, 0), FALSE)</f>
        <v>23025776</v>
      </c>
      <c r="U125" s="52">
        <f>IFERROR(Z125 - VLOOKUP(Y125,'2007'!$A$4:$U$153,21,FALSE),"Population Data Unavailable")</f>
        <v>8209469</v>
      </c>
      <c r="W125" t="s">
        <v>22</v>
      </c>
      <c r="X125" s="40">
        <f>IFERROR(VLOOKUP(A125, world_pop_table!$A$4:$BP$269, MATCH(2023, world_pop_table!$A$3:$BP$3, 0), FALSE), "No Data")</f>
        <v>23025776</v>
      </c>
      <c r="Y125" t="str" cm="1">
        <f t="array" ref="Y125:Z125">IFERROR(Table3[[#This Row],[Column1]:[CAGR Help]]," ")</f>
        <v>Burkina Faso</v>
      </c>
      <c r="Z125" s="41">
        <v>23025776</v>
      </c>
      <c r="AA125" s="41">
        <f>IFERROR(VLOOKUP(A125, world_pop_table!$A$4:$BP$269, MATCH(2007, world_pop_table!$A$3:$BP$3, 0), FALSE), "No Data")</f>
        <v>14816307</v>
      </c>
      <c r="AC125" s="62">
        <f>IF(OR(AA125="No Data",Table3[[#This Row],[CAGR Help]]="No Data"),"0",POWER(Table3[[#This Row],[CAGR Help]]/AA125,1/16)-1)</f>
        <v>2.7938528273998564E-2</v>
      </c>
      <c r="AD125" t="str">
        <f t="shared" si="3"/>
        <v>Top Quintile (Top 20%)</v>
      </c>
      <c r="AI125" s="107" t="s">
        <v>22</v>
      </c>
      <c r="AJ125" s="107">
        <v>2.7938528000000001E-2</v>
      </c>
      <c r="AK125" s="108">
        <v>1</v>
      </c>
      <c r="AL125" s="107" t="s">
        <v>708</v>
      </c>
    </row>
    <row r="126" spans="1:38" ht="50" x14ac:dyDescent="0.35">
      <c r="A126" t="s">
        <v>188</v>
      </c>
      <c r="B126" s="26">
        <f t="shared" si="2"/>
        <v>2.2666666666666662</v>
      </c>
      <c r="C126">
        <v>123</v>
      </c>
      <c r="D126" s="26">
        <v>2.2999999999999998</v>
      </c>
      <c r="E126">
        <v>101</v>
      </c>
      <c r="F126" s="26">
        <v>2.2000000000000002</v>
      </c>
      <c r="G126">
        <v>118</v>
      </c>
      <c r="H126" s="26">
        <v>2.2999999999999998</v>
      </c>
      <c r="I126">
        <v>121</v>
      </c>
      <c r="J126" s="26">
        <v>2.2999999999999998</v>
      </c>
      <c r="K126">
        <v>120</v>
      </c>
      <c r="L126" s="26">
        <v>2.2999999999999998</v>
      </c>
      <c r="M126">
        <v>134</v>
      </c>
      <c r="N126" s="26">
        <v>2.2000000000000002</v>
      </c>
      <c r="O126">
        <v>129</v>
      </c>
      <c r="Q126" t="e" vm="210">
        <v>#VALUE!</v>
      </c>
      <c r="R126" cm="1" vm="211">
        <f t="array" aca="1" ref="R126" ca="1">_FV(Q126,"GDP")</f>
        <v>5535548972.4125204</v>
      </c>
      <c r="S126" s="40">
        <f>VLOOKUP(A126, world_pop_table!$A$4:$BP$269, MATCH(2023, world_pop_table!$A$3:$BP$3, 0), FALSE)</f>
        <v>924145</v>
      </c>
      <c r="U126" s="52" t="str">
        <f>IFERROR(Z126 - VLOOKUP(Y126,'2007'!$A$4:$U$153,21,FALSE),"Population Data Unavailable")</f>
        <v>Population Data Unavailable</v>
      </c>
      <c r="W126" t="s">
        <v>188</v>
      </c>
      <c r="X126" s="40">
        <f>IFERROR(VLOOKUP(A126, world_pop_table!$A$4:$BP$269, MATCH(2023, world_pop_table!$A$3:$BP$3, 0), FALSE), "No Data")</f>
        <v>924145</v>
      </c>
      <c r="Y126" t="str" cm="1">
        <f t="array" ref="Y126:Z126">IFERROR(Table3[[#This Row],[Column1]:[CAGR Help]]," ")</f>
        <v>Fiji</v>
      </c>
      <c r="Z126" s="41">
        <v>924145</v>
      </c>
      <c r="AA126" s="41">
        <f>IFERROR(VLOOKUP(A126, world_pop_table!$A$4:$BP$269, MATCH(2007, world_pop_table!$A$3:$BP$3, 0), FALSE), "No Data")</f>
        <v>897832</v>
      </c>
      <c r="AC126" s="62">
        <f>IF(OR(AA126="No Data",Table3[[#This Row],[CAGR Help]]="No Data"),"0",POWER(Table3[[#This Row],[CAGR Help]]/AA126,1/16)-1)</f>
        <v>1.8070067564672776E-3</v>
      </c>
      <c r="AD126" t="e">
        <f t="shared" si="3"/>
        <v>#N/A</v>
      </c>
      <c r="AI126" s="107" t="s">
        <v>35</v>
      </c>
      <c r="AJ126" s="107">
        <v>2.8671268999999999E-2</v>
      </c>
      <c r="AK126" s="108">
        <v>1</v>
      </c>
      <c r="AL126" s="107" t="s">
        <v>708</v>
      </c>
    </row>
    <row r="127" spans="1:38" ht="50" x14ac:dyDescent="0.35">
      <c r="A127" t="s">
        <v>613</v>
      </c>
      <c r="B127" s="26">
        <f t="shared" si="2"/>
        <v>2.3333333333333335</v>
      </c>
      <c r="C127">
        <v>123</v>
      </c>
      <c r="D127" s="26">
        <v>1.8</v>
      </c>
      <c r="E127">
        <v>136</v>
      </c>
      <c r="F127" s="26">
        <v>2.2999999999999998</v>
      </c>
      <c r="G127">
        <v>108</v>
      </c>
      <c r="H127" s="26">
        <v>2.6</v>
      </c>
      <c r="I127">
        <v>91</v>
      </c>
      <c r="J127" s="26">
        <v>2.2999999999999998</v>
      </c>
      <c r="K127">
        <v>120</v>
      </c>
      <c r="L127" s="26">
        <v>2.6</v>
      </c>
      <c r="M127">
        <v>117</v>
      </c>
      <c r="N127" s="26">
        <v>2.4</v>
      </c>
      <c r="O127">
        <v>105</v>
      </c>
      <c r="Q127" t="e" vm="212">
        <v>#VALUE!</v>
      </c>
      <c r="R127" cm="1" vm="213">
        <f t="array" aca="1" ref="R127" ca="1">_FV(Q127,"GDP")</f>
        <v>1763819047.69838</v>
      </c>
      <c r="S127" s="40" t="e">
        <f>VLOOKUP(A127, world_pop_table!$A$4:$BP$269, MATCH(2023, world_pop_table!$A$3:$BP$3, 0), FALSE)</f>
        <v>#N/A</v>
      </c>
      <c r="U127" s="52" t="str">
        <f>IFERROR(Z127 - VLOOKUP(Y127,'2007'!$A$4:$U$153,21,FALSE),"Population Data Unavailable")</f>
        <v>Population Data Unavailable</v>
      </c>
      <c r="W127" t="s">
        <v>613</v>
      </c>
      <c r="X127" s="40" t="str">
        <f>IFERROR(VLOOKUP(A127, world_pop_table!$A$4:$BP$269, MATCH(2023, world_pop_table!$A$3:$BP$3, 0), FALSE), "No Data")</f>
        <v>No Data</v>
      </c>
      <c r="Z127" s="41"/>
      <c r="AA127" s="41" t="str">
        <f>IFERROR(VLOOKUP(A127, world_pop_table!$A$4:$BP$269, MATCH(2007, world_pop_table!$A$3:$BP$3, 0), FALSE), "No Data")</f>
        <v>No Data</v>
      </c>
      <c r="AC127" s="62" t="str">
        <f>IF(OR(AA127="No Data",Table3[[#This Row],[CAGR Help]]="No Data"),"0",POWER(Table3[[#This Row],[CAGR Help]]/AA127,1/16)-1)</f>
        <v>0</v>
      </c>
      <c r="AD127">
        <f t="shared" si="3"/>
        <v>0</v>
      </c>
      <c r="AI127" s="107" t="s">
        <v>21</v>
      </c>
      <c r="AJ127" s="107">
        <v>2.8836713E-2</v>
      </c>
      <c r="AK127" s="108">
        <v>1</v>
      </c>
      <c r="AL127" s="107" t="s">
        <v>708</v>
      </c>
    </row>
    <row r="128" spans="1:38" ht="50" x14ac:dyDescent="0.35">
      <c r="A128" t="s">
        <v>71</v>
      </c>
      <c r="B128" s="26">
        <f t="shared" si="2"/>
        <v>2.3666666666666667</v>
      </c>
      <c r="C128">
        <v>123</v>
      </c>
      <c r="D128" s="26">
        <v>2.2000000000000002</v>
      </c>
      <c r="E128">
        <v>110</v>
      </c>
      <c r="F128" s="26">
        <v>2.4</v>
      </c>
      <c r="G128">
        <v>89</v>
      </c>
      <c r="H128" s="26">
        <v>2.4</v>
      </c>
      <c r="I128">
        <v>111</v>
      </c>
      <c r="J128" s="26">
        <v>2.1</v>
      </c>
      <c r="K128">
        <v>134</v>
      </c>
      <c r="L128" s="26">
        <v>2.7</v>
      </c>
      <c r="M128">
        <v>110</v>
      </c>
      <c r="N128" s="26">
        <v>2.4</v>
      </c>
      <c r="O128">
        <v>105</v>
      </c>
      <c r="Q128" t="e" vm="214">
        <v>#VALUE!</v>
      </c>
      <c r="R128" cm="1" vm="215">
        <f t="array" aca="1" ref="R128" ca="1">_FV(Q128,"GDP")</f>
        <v>445345282122.68201</v>
      </c>
      <c r="S128" s="40" t="e">
        <f>VLOOKUP(A128, world_pop_table!$A$4:$BP$269, MATCH(2023, world_pop_table!$A$3:$BP$3, 0), FALSE)</f>
        <v>#N/A</v>
      </c>
      <c r="U128" s="52" t="str">
        <f>IFERROR(Z128 - VLOOKUP(Y128,'2007'!$A$4:$U$153,21,FALSE),"Population Data Unavailable")</f>
        <v>Population Data Unavailable</v>
      </c>
      <c r="W128" t="s">
        <v>71</v>
      </c>
      <c r="X128" s="40" t="str">
        <f>IFERROR(VLOOKUP(A128, world_pop_table!$A$4:$BP$269, MATCH(2023, world_pop_table!$A$3:$BP$3, 0), FALSE), "No Data")</f>
        <v>No Data</v>
      </c>
      <c r="Z128" s="41"/>
      <c r="AA128" s="41" t="str">
        <f>IFERROR(VLOOKUP(A128, world_pop_table!$A$4:$BP$269, MATCH(2007, world_pop_table!$A$3:$BP$3, 0), FALSE), "No Data")</f>
        <v>No Data</v>
      </c>
      <c r="AC128" s="62" t="str">
        <f>IF(OR(AA128="No Data",Table3[[#This Row],[CAGR Help]]="No Data"),"0",POWER(Table3[[#This Row],[CAGR Help]]/AA128,1/16)-1)</f>
        <v>0</v>
      </c>
      <c r="AD128">
        <f t="shared" si="3"/>
        <v>0</v>
      </c>
      <c r="AI128" s="107" t="s">
        <v>189</v>
      </c>
      <c r="AJ128" s="107">
        <v>2.9309633000000002E-2</v>
      </c>
      <c r="AK128" s="108">
        <v>1</v>
      </c>
      <c r="AL128" s="107" t="s">
        <v>708</v>
      </c>
    </row>
    <row r="129" spans="1:38" ht="50" x14ac:dyDescent="0.35">
      <c r="A129" t="s">
        <v>79</v>
      </c>
      <c r="B129" s="26">
        <f t="shared" si="2"/>
        <v>2.3166666666666664</v>
      </c>
      <c r="C129">
        <v>123</v>
      </c>
      <c r="D129" s="26">
        <v>2.2000000000000002</v>
      </c>
      <c r="E129">
        <v>110</v>
      </c>
      <c r="F129" s="26">
        <v>2.4</v>
      </c>
      <c r="G129">
        <v>89</v>
      </c>
      <c r="H129" s="26">
        <v>2.4</v>
      </c>
      <c r="I129">
        <v>111</v>
      </c>
      <c r="J129" s="26">
        <v>2.2000000000000002</v>
      </c>
      <c r="K129">
        <v>127</v>
      </c>
      <c r="L129" s="26">
        <v>2.4</v>
      </c>
      <c r="M129">
        <v>130</v>
      </c>
      <c r="N129" s="26">
        <v>2.2999999999999998</v>
      </c>
      <c r="O129">
        <v>117</v>
      </c>
      <c r="Q129" t="e" vm="216">
        <v>#VALUE!</v>
      </c>
      <c r="R129" cm="1" vm="217">
        <f t="array" aca="1" ref="R129" ca="1">_FV(Q129,"GDP")</f>
        <v>8454619607.8179502</v>
      </c>
      <c r="S129" s="40">
        <f>VLOOKUP(A129, world_pop_table!$A$4:$BP$269, MATCH(2023, world_pop_table!$A$3:$BP$3, 0), FALSE)</f>
        <v>7099750</v>
      </c>
      <c r="U129" s="52">
        <f>IFERROR(Z129 - VLOOKUP(Y129,'2007'!$A$4:$U$153,21,FALSE),"Population Data Unavailable")</f>
        <v>1831365.5</v>
      </c>
      <c r="W129" t="s">
        <v>79</v>
      </c>
      <c r="X129" s="40">
        <f>IFERROR(VLOOKUP(A129, world_pop_table!$A$4:$BP$269, MATCH(2023, world_pop_table!$A$3:$BP$3, 0), FALSE), "No Data")</f>
        <v>7099750</v>
      </c>
      <c r="Y129" t="str" cm="1">
        <f t="array" ref="Y129:Z129">IFERROR(Table3[[#This Row],[Column1]:[CAGR Help]]," ")</f>
        <v>Kyrgyz Republic</v>
      </c>
      <c r="Z129" s="41">
        <v>7099750</v>
      </c>
      <c r="AA129" s="41">
        <f>IFERROR(VLOOKUP(A129, world_pop_table!$A$4:$BP$269, MATCH(2007, world_pop_table!$A$3:$BP$3, 0), FALSE), "No Data")</f>
        <v>5268384.5</v>
      </c>
      <c r="AC129" s="62">
        <f>IF(OR(AA129="No Data",Table3[[#This Row],[CAGR Help]]="No Data"),"0",POWER(Table3[[#This Row],[CAGR Help]]/AA129,1/16)-1)</f>
        <v>1.8820909627708771E-2</v>
      </c>
      <c r="AD129" t="e">
        <f t="shared" si="3"/>
        <v>#N/A</v>
      </c>
      <c r="AI129" s="107" t="s">
        <v>54</v>
      </c>
      <c r="AJ129" s="107">
        <v>2.9676642999999999E-2</v>
      </c>
      <c r="AK129" s="108">
        <v>1</v>
      </c>
      <c r="AL129" s="107" t="s">
        <v>708</v>
      </c>
    </row>
    <row r="130" spans="1:38" ht="50" x14ac:dyDescent="0.35">
      <c r="A130" t="s">
        <v>93</v>
      </c>
      <c r="B130" s="26">
        <f t="shared" si="2"/>
        <v>2.2166666666666663</v>
      </c>
      <c r="C130">
        <v>123</v>
      </c>
      <c r="D130" s="26">
        <v>1.8</v>
      </c>
      <c r="E130">
        <v>136</v>
      </c>
      <c r="F130" s="26">
        <v>1.8</v>
      </c>
      <c r="G130">
        <v>137</v>
      </c>
      <c r="H130" s="26">
        <v>2.9</v>
      </c>
      <c r="I130">
        <v>68</v>
      </c>
      <c r="J130" s="26">
        <v>2.2000000000000002</v>
      </c>
      <c r="K130">
        <v>127</v>
      </c>
      <c r="L130" s="26">
        <v>2.6</v>
      </c>
      <c r="M130">
        <v>117</v>
      </c>
      <c r="N130" s="26">
        <v>2</v>
      </c>
      <c r="O130">
        <v>134</v>
      </c>
      <c r="Q130" t="e" vm="218">
        <v>#VALUE!</v>
      </c>
      <c r="R130" cm="1" vm="219">
        <f t="array" aca="1" ref="R130" ca="1">_FV(Q130,"GDP")</f>
        <v>14083906356.618</v>
      </c>
      <c r="S130" s="40">
        <f>VLOOKUP(A130, world_pop_table!$A$4:$BP$269, MATCH(2023, world_pop_table!$A$3:$BP$3, 0), FALSE)</f>
        <v>31195932</v>
      </c>
      <c r="U130" s="52">
        <f>IFERROR(Z130 - VLOOKUP(Y130,'2007'!$A$4:$U$153,21,FALSE),"Population Data Unavailable")</f>
        <v>10877349</v>
      </c>
      <c r="W130" t="s">
        <v>93</v>
      </c>
      <c r="X130" s="40">
        <f>IFERROR(VLOOKUP(A130, world_pop_table!$A$4:$BP$269, MATCH(2023, world_pop_table!$A$3:$BP$3, 0), FALSE), "No Data")</f>
        <v>31195932</v>
      </c>
      <c r="Y130" t="str" cm="1">
        <f t="array" ref="Y130:Z130">IFERROR(Table3[[#This Row],[Column1]:[CAGR Help]]," ")</f>
        <v>Madagascar</v>
      </c>
      <c r="Z130" s="41">
        <v>31195932</v>
      </c>
      <c r="AA130" s="41">
        <f>IFERROR(VLOOKUP(A130, world_pop_table!$A$4:$BP$269, MATCH(2007, world_pop_table!$A$3:$BP$3, 0), FALSE), "No Data")</f>
        <v>20318583</v>
      </c>
      <c r="AC130" s="62">
        <f>IF(OR(AA130="No Data",Table3[[#This Row],[CAGR Help]]="No Data"),"0",POWER(Table3[[#This Row],[CAGR Help]]/AA130,1/16)-1)</f>
        <v>2.715925643313799E-2</v>
      </c>
      <c r="AD130" t="e">
        <f t="shared" si="3"/>
        <v>#N/A</v>
      </c>
      <c r="AI130" s="107" t="s">
        <v>129</v>
      </c>
      <c r="AJ130" s="107">
        <v>2.9791259E-2</v>
      </c>
      <c r="AK130" s="108">
        <v>1</v>
      </c>
      <c r="AL130" s="107" t="s">
        <v>708</v>
      </c>
    </row>
    <row r="131" spans="1:38" ht="50" x14ac:dyDescent="0.35">
      <c r="A131" t="s">
        <v>100</v>
      </c>
      <c r="B131" s="26">
        <f t="shared" si="2"/>
        <v>2.35</v>
      </c>
      <c r="C131">
        <v>123</v>
      </c>
      <c r="D131" s="26">
        <v>2.1</v>
      </c>
      <c r="E131">
        <v>120</v>
      </c>
      <c r="F131" s="26">
        <v>2</v>
      </c>
      <c r="G131">
        <v>131</v>
      </c>
      <c r="H131" s="26">
        <v>2.2000000000000002</v>
      </c>
      <c r="I131">
        <v>128</v>
      </c>
      <c r="J131" s="26">
        <v>2.5</v>
      </c>
      <c r="K131">
        <v>103</v>
      </c>
      <c r="L131" s="26">
        <v>2.8</v>
      </c>
      <c r="M131">
        <v>102</v>
      </c>
      <c r="N131" s="26">
        <v>2.5</v>
      </c>
      <c r="O131">
        <v>98</v>
      </c>
      <c r="Q131" t="e" vm="220">
        <v>#VALUE!</v>
      </c>
      <c r="R131" cm="1" vm="221">
        <f t="array" aca="1" ref="R131" ca="1">_FV(Q131,"GDP")</f>
        <v>7593752450.2054996</v>
      </c>
      <c r="S131" s="40">
        <f>VLOOKUP(A131, world_pop_table!$A$4:$BP$269, MATCH(2023, world_pop_table!$A$3:$BP$3, 0), FALSE)</f>
        <v>5022441</v>
      </c>
      <c r="U131" s="52">
        <f>IFERROR(Z131 - VLOOKUP(Y131,'2007'!$A$4:$U$153,21,FALSE),"Population Data Unavailable")</f>
        <v>1929382</v>
      </c>
      <c r="W131" t="s">
        <v>100</v>
      </c>
      <c r="X131" s="40">
        <f>IFERROR(VLOOKUP(A131, world_pop_table!$A$4:$BP$269, MATCH(2023, world_pop_table!$A$3:$BP$3, 0), FALSE), "No Data")</f>
        <v>5022441</v>
      </c>
      <c r="Y131" t="str" cm="1">
        <f t="array" ref="Y131:Z131">IFERROR(Table3[[#This Row],[Column1]:[CAGR Help]]," ")</f>
        <v>Mauritania</v>
      </c>
      <c r="Z131" s="41">
        <v>5022441</v>
      </c>
      <c r="AA131" s="41">
        <f>IFERROR(VLOOKUP(A131, world_pop_table!$A$4:$BP$269, MATCH(2007, world_pop_table!$A$3:$BP$3, 0), FALSE), "No Data")</f>
        <v>3093059</v>
      </c>
      <c r="AC131" s="62">
        <f>IF(OR(AA131="No Data",Table3[[#This Row],[CAGR Help]]="No Data"),"0",POWER(Table3[[#This Row],[CAGR Help]]/AA131,1/16)-1)</f>
        <v>3.0760849987341743E-2</v>
      </c>
      <c r="AD131" t="str">
        <f t="shared" si="3"/>
        <v>Top Quintile (Top 20%)</v>
      </c>
      <c r="AI131" s="107" t="s">
        <v>10</v>
      </c>
      <c r="AJ131" s="107">
        <v>2.9809379E-2</v>
      </c>
      <c r="AK131" s="108">
        <v>1</v>
      </c>
      <c r="AL131" s="107" t="s">
        <v>708</v>
      </c>
    </row>
    <row r="132" spans="1:38" ht="50" x14ac:dyDescent="0.35">
      <c r="A132" t="s">
        <v>171</v>
      </c>
      <c r="B132" s="26">
        <f t="shared" ref="B132:B141" si="4">AVERAGEA(D132,F132,H132,J132,L132,N132)</f>
        <v>2.2833333333333332</v>
      </c>
      <c r="C132">
        <v>123</v>
      </c>
      <c r="D132" s="26">
        <v>2.2000000000000002</v>
      </c>
      <c r="E132">
        <v>110</v>
      </c>
      <c r="F132" s="26">
        <v>2.2000000000000002</v>
      </c>
      <c r="G132">
        <v>118</v>
      </c>
      <c r="H132" s="26">
        <v>2.2999999999999998</v>
      </c>
      <c r="I132">
        <v>121</v>
      </c>
      <c r="J132" s="26">
        <v>2.2000000000000002</v>
      </c>
      <c r="K132">
        <v>127</v>
      </c>
      <c r="L132" s="26">
        <v>2.5</v>
      </c>
      <c r="M132">
        <v>125</v>
      </c>
      <c r="N132" s="26">
        <v>2.2999999999999998</v>
      </c>
      <c r="O132">
        <v>117</v>
      </c>
      <c r="Q132" t="e" vm="222">
        <v>#VALUE!</v>
      </c>
      <c r="R132" cm="1" vm="223">
        <f t="array" aca="1" ref="R132" ca="1">_FV(Q132,"GDP")</f>
        <v>40405006007.208603</v>
      </c>
      <c r="S132" s="40">
        <f>VLOOKUP(A132, world_pop_table!$A$4:$BP$269, MATCH(2023, world_pop_table!$A$3:$BP$3, 0), FALSE)</f>
        <v>23594623</v>
      </c>
      <c r="U132" s="52" t="str">
        <f>IFERROR(Z132 - VLOOKUP(Y132,'2007'!$A$4:$U$153,21,FALSE),"Population Data Unavailable")</f>
        <v>Population Data Unavailable</v>
      </c>
      <c r="W132" t="s">
        <v>171</v>
      </c>
      <c r="X132" s="40">
        <f>IFERROR(VLOOKUP(A132, world_pop_table!$A$4:$BP$269, MATCH(2023, world_pop_table!$A$3:$BP$3, 0), FALSE), "No Data")</f>
        <v>23594623</v>
      </c>
      <c r="Y132" t="str" cm="1">
        <f t="array" ref="Y132:Z132">IFERROR(Table3[[#This Row],[Column1]:[CAGR Help]]," ")</f>
        <v>Syrian Arab Republic</v>
      </c>
      <c r="Z132" s="41">
        <v>23594623</v>
      </c>
      <c r="AA132" s="41">
        <f>IFERROR(VLOOKUP(A132, world_pop_table!$A$4:$BP$269, MATCH(2007, world_pop_table!$A$3:$BP$3, 0), FALSE), "No Data")</f>
        <v>20884125</v>
      </c>
      <c r="AC132" s="62">
        <f>IF(OR(AA132="No Data",Table3[[#This Row],[CAGR Help]]="No Data"),"0",POWER(Table3[[#This Row],[CAGR Help]]/AA132,1/16)-1)</f>
        <v>7.6560051089313852E-3</v>
      </c>
      <c r="AD132" t="e">
        <f t="shared" ref="AD132:AD141" si="5">_xlfn.XLOOKUP(Y132,AI132:AI270,AL132:AL270)</f>
        <v>#N/A</v>
      </c>
      <c r="AI132" s="107" t="s">
        <v>177</v>
      </c>
      <c r="AJ132" s="107">
        <v>3.0603450000000001E-2</v>
      </c>
      <c r="AK132" s="108">
        <v>1</v>
      </c>
      <c r="AL132" s="107" t="s">
        <v>708</v>
      </c>
    </row>
    <row r="133" spans="1:38" ht="50" x14ac:dyDescent="0.35">
      <c r="A133" t="s">
        <v>173</v>
      </c>
      <c r="B133" s="26">
        <f t="shared" si="4"/>
        <v>2.3000000000000003</v>
      </c>
      <c r="C133">
        <v>123</v>
      </c>
      <c r="D133" s="26">
        <v>2.1</v>
      </c>
      <c r="E133">
        <v>120</v>
      </c>
      <c r="F133" s="26">
        <v>2.4</v>
      </c>
      <c r="G133">
        <v>89</v>
      </c>
      <c r="H133" s="26">
        <v>2</v>
      </c>
      <c r="I133">
        <v>136</v>
      </c>
      <c r="J133" s="26">
        <v>2.5</v>
      </c>
      <c r="K133">
        <v>103</v>
      </c>
      <c r="L133" s="26">
        <v>2.5</v>
      </c>
      <c r="M133">
        <v>125</v>
      </c>
      <c r="N133" s="26">
        <v>2.2999999999999998</v>
      </c>
      <c r="O133">
        <v>117</v>
      </c>
      <c r="Q133" t="e" vm="224">
        <v>#VALUE!</v>
      </c>
      <c r="R133" cm="1" vm="225">
        <f t="array" aca="1" ref="R133" ca="1">_FV(Q133,"GDP")</f>
        <v>482359318767.703</v>
      </c>
      <c r="S133" s="40">
        <f>VLOOKUP(A133, world_pop_table!$A$4:$BP$269, MATCH(2023, world_pop_table!$A$3:$BP$3, 0), FALSE)</f>
        <v>28300854</v>
      </c>
      <c r="U133" s="52" t="str">
        <f>IFERROR(Z133 - VLOOKUP(Y133,'2007'!$A$4:$U$153,21,FALSE),"Population Data Unavailable")</f>
        <v>Population Data Unavailable</v>
      </c>
      <c r="W133" t="s">
        <v>173</v>
      </c>
      <c r="X133" s="40">
        <f>IFERROR(VLOOKUP(A133, world_pop_table!$A$4:$BP$269, MATCH(2023, world_pop_table!$A$3:$BP$3, 0), FALSE), "No Data")</f>
        <v>28300854</v>
      </c>
      <c r="Y133" t="str" cm="1">
        <f t="array" ref="Y133:Z133">IFERROR(Table3[[#This Row],[Column1]:[CAGR Help]]," ")</f>
        <v>Venezuela, RB</v>
      </c>
      <c r="Z133" s="41">
        <v>28300854</v>
      </c>
      <c r="AA133" s="41">
        <f>IFERROR(VLOOKUP(A133, world_pop_table!$A$4:$BP$269, MATCH(2007, world_pop_table!$A$3:$BP$3, 0), FALSE), "No Data")</f>
        <v>27649363</v>
      </c>
      <c r="AC133" s="62">
        <f>IF(OR(AA133="No Data",Table3[[#This Row],[CAGR Help]]="No Data"),"0",POWER(Table3[[#This Row],[CAGR Help]]/AA133,1/16)-1)</f>
        <v>1.4566405682656658E-3</v>
      </c>
      <c r="AD133" t="e">
        <f t="shared" si="5"/>
        <v>#N/A</v>
      </c>
      <c r="AI133" s="107" t="s">
        <v>132</v>
      </c>
      <c r="AJ133" s="107">
        <v>3.0667074999999999E-2</v>
      </c>
      <c r="AK133" s="108">
        <v>1</v>
      </c>
      <c r="AL133" s="107" t="s">
        <v>708</v>
      </c>
    </row>
    <row r="134" spans="1:38" ht="50" x14ac:dyDescent="0.35">
      <c r="A134" t="s">
        <v>190</v>
      </c>
      <c r="B134" s="26">
        <f t="shared" si="4"/>
        <v>2.25</v>
      </c>
      <c r="C134">
        <v>133</v>
      </c>
      <c r="D134" s="26">
        <v>2</v>
      </c>
      <c r="E134">
        <v>130</v>
      </c>
      <c r="F134" s="26">
        <v>2.2000000000000002</v>
      </c>
      <c r="G134">
        <v>118</v>
      </c>
      <c r="H134" s="26">
        <v>2.1</v>
      </c>
      <c r="I134">
        <v>133</v>
      </c>
      <c r="J134" s="26">
        <v>2.2000000000000002</v>
      </c>
      <c r="K134">
        <v>127</v>
      </c>
      <c r="L134" s="26">
        <v>2.6</v>
      </c>
      <c r="M134">
        <v>117</v>
      </c>
      <c r="N134" s="26">
        <v>2.4</v>
      </c>
      <c r="O134">
        <v>105</v>
      </c>
      <c r="Q134" t="e" vm="226">
        <v>#VALUE!</v>
      </c>
      <c r="R134" cm="1" vm="227">
        <f t="array" aca="1" ref="R134" ca="1">_FV(Q134,"GDP")</f>
        <v>100023000000</v>
      </c>
      <c r="S134" s="40">
        <f>VLOOKUP(A134, world_pop_table!$A$4:$BP$269, MATCH(2023, world_pop_table!$A$3:$BP$3, 0), FALSE)</f>
        <v>11019931</v>
      </c>
      <c r="U134" s="52" t="str">
        <f>IFERROR(Z134 - VLOOKUP(Y134,'2007'!$A$4:$U$153,21,FALSE),"Population Data Unavailable")</f>
        <v>Population Data Unavailable</v>
      </c>
      <c r="W134" t="s">
        <v>190</v>
      </c>
      <c r="X134" s="40">
        <f>IFERROR(VLOOKUP(A134, world_pop_table!$A$4:$BP$269, MATCH(2023, world_pop_table!$A$3:$BP$3, 0), FALSE), "No Data")</f>
        <v>11019931</v>
      </c>
      <c r="Y134" t="str" cm="1">
        <f t="array" ref="Y134:Z134">IFERROR(Table3[[#This Row],[Column1]:[CAGR Help]]," ")</f>
        <v>Cuba</v>
      </c>
      <c r="Z134" s="41">
        <v>11019931</v>
      </c>
      <c r="AA134" s="41">
        <f>IFERROR(VLOOKUP(A134, world_pop_table!$A$4:$BP$269, MATCH(2007, world_pop_table!$A$3:$BP$3, 0), FALSE), "No Data")</f>
        <v>11287272</v>
      </c>
      <c r="AC134" s="62">
        <f>IF(OR(AA134="No Data",Table3[[#This Row],[CAGR Help]]="No Data"),"0",POWER(Table3[[#This Row],[CAGR Help]]/AA134,1/16)-1)</f>
        <v>-1.4970144069668123E-3</v>
      </c>
      <c r="AD134" t="e">
        <f t="shared" si="5"/>
        <v>#N/A</v>
      </c>
      <c r="AI134" s="107" t="s">
        <v>100</v>
      </c>
      <c r="AJ134" s="107">
        <v>3.0760849999999999E-2</v>
      </c>
      <c r="AK134" s="108">
        <v>1</v>
      </c>
      <c r="AL134" s="107" t="s">
        <v>708</v>
      </c>
    </row>
    <row r="135" spans="1:38" ht="50" x14ac:dyDescent="0.35">
      <c r="A135" t="s">
        <v>177</v>
      </c>
      <c r="B135" s="26">
        <f t="shared" si="4"/>
        <v>2.1666666666666665</v>
      </c>
      <c r="C135">
        <v>133</v>
      </c>
      <c r="D135" s="26">
        <v>1.7</v>
      </c>
      <c r="E135">
        <v>138</v>
      </c>
      <c r="F135" s="26">
        <v>1.9</v>
      </c>
      <c r="G135">
        <v>133</v>
      </c>
      <c r="H135" s="26">
        <v>1.7</v>
      </c>
      <c r="I135">
        <v>140</v>
      </c>
      <c r="J135" s="26">
        <v>2.6</v>
      </c>
      <c r="K135">
        <v>92</v>
      </c>
      <c r="L135" s="26">
        <v>2.8</v>
      </c>
      <c r="M135">
        <v>102</v>
      </c>
      <c r="N135" s="26">
        <v>2.2999999999999998</v>
      </c>
      <c r="O135">
        <v>117</v>
      </c>
      <c r="Q135" t="e" vm="228">
        <v>#VALUE!</v>
      </c>
      <c r="R135" cm="1" vm="229">
        <f t="array" aca="1" ref="R135" ca="1">_FV(Q135,"GDP")</f>
        <v>26914402223.782799</v>
      </c>
      <c r="S135" s="40">
        <f>VLOOKUP(A135, world_pop_table!$A$4:$BP$269, MATCH(2023, world_pop_table!$A$3:$BP$3, 0), FALSE)</f>
        <v>39390799</v>
      </c>
      <c r="U135" s="52" t="str">
        <f>IFERROR(Z135 - VLOOKUP(Y135,'2007'!$A$4:$U$153,21,FALSE),"Population Data Unavailable")</f>
        <v>Population Data Unavailable</v>
      </c>
      <c r="W135" t="s">
        <v>177</v>
      </c>
      <c r="X135" s="40">
        <f>IFERROR(VLOOKUP(A135, world_pop_table!$A$4:$BP$269, MATCH(2023, world_pop_table!$A$3:$BP$3, 0), FALSE), "No Data")</f>
        <v>39390799</v>
      </c>
      <c r="Y135" t="str" cm="1">
        <f t="array" ref="Y135:Z135">IFERROR(Table3[[#This Row],[Column1]:[CAGR Help]]," ")</f>
        <v>Yemen, Rep.</v>
      </c>
      <c r="Z135" s="41">
        <v>39390799</v>
      </c>
      <c r="AA135" s="41">
        <f>IFERROR(VLOOKUP(A135, world_pop_table!$A$4:$BP$269, MATCH(2007, world_pop_table!$A$3:$BP$3, 0), FALSE), "No Data")</f>
        <v>24318082</v>
      </c>
      <c r="AC135" s="62">
        <f>IF(OR(AA135="No Data",Table3[[#This Row],[CAGR Help]]="No Data"),"0",POWER(Table3[[#This Row],[CAGR Help]]/AA135,1/16)-1)</f>
        <v>3.0603450046525094E-2</v>
      </c>
      <c r="AD135" t="e">
        <f t="shared" si="5"/>
        <v>#N/A</v>
      </c>
      <c r="AI135" s="107" t="s">
        <v>96</v>
      </c>
      <c r="AJ135" s="107">
        <v>3.1559981000000001E-2</v>
      </c>
      <c r="AK135" s="108">
        <v>1</v>
      </c>
      <c r="AL135" s="107" t="s">
        <v>708</v>
      </c>
    </row>
    <row r="136" spans="1:38" ht="50" x14ac:dyDescent="0.35">
      <c r="A136" t="s">
        <v>11</v>
      </c>
      <c r="B136" s="26">
        <f t="shared" si="4"/>
        <v>2.15</v>
      </c>
      <c r="C136">
        <v>135</v>
      </c>
      <c r="D136" s="26">
        <v>1.7</v>
      </c>
      <c r="E136">
        <v>138</v>
      </c>
      <c r="F136" s="26">
        <v>2.1</v>
      </c>
      <c r="G136">
        <v>126</v>
      </c>
      <c r="H136" s="26">
        <v>2.4</v>
      </c>
      <c r="I136">
        <v>111</v>
      </c>
      <c r="J136" s="26">
        <v>2.2999999999999998</v>
      </c>
      <c r="K136">
        <v>120</v>
      </c>
      <c r="L136" s="26">
        <v>2.1</v>
      </c>
      <c r="M136">
        <v>139</v>
      </c>
      <c r="N136" s="26">
        <v>2.2999999999999998</v>
      </c>
      <c r="O136">
        <v>117</v>
      </c>
      <c r="Q136" t="e" vm="230">
        <v>#VALUE!</v>
      </c>
      <c r="R136" cm="1" vm="231">
        <f t="array" aca="1" ref="R136" ca="1">_FV(Q136,"GDP")</f>
        <v>94635415869.985107</v>
      </c>
      <c r="S136" s="40">
        <f>VLOOKUP(A136, world_pop_table!$A$4:$BP$269, MATCH(2023, world_pop_table!$A$3:$BP$3, 0), FALSE)</f>
        <v>36749906</v>
      </c>
      <c r="U136" s="52">
        <f>IFERROR(Z136 - VLOOKUP(Y136,'2007'!$A$4:$U$153,21,FALSE),"Population Data Unavailable")</f>
        <v>15971345</v>
      </c>
      <c r="W136" t="s">
        <v>11</v>
      </c>
      <c r="X136" s="40">
        <f>IFERROR(VLOOKUP(A136, world_pop_table!$A$4:$BP$269, MATCH(2023, world_pop_table!$A$3:$BP$3, 0), FALSE), "No Data")</f>
        <v>36749906</v>
      </c>
      <c r="Y136" t="str" cm="1">
        <f t="array" ref="Y136:Z136">IFERROR(Table3[[#This Row],[Column1]:[CAGR Help]]," ")</f>
        <v>Angola</v>
      </c>
      <c r="Z136" s="41">
        <v>36749906</v>
      </c>
      <c r="AA136" s="41">
        <f>IFERROR(VLOOKUP(A136, world_pop_table!$A$4:$BP$269, MATCH(2007, world_pop_table!$A$3:$BP$3, 0), FALSE), "No Data")</f>
        <v>20778561</v>
      </c>
      <c r="AC136" s="62">
        <f>IF(OR(AA136="No Data",Table3[[#This Row],[CAGR Help]]="No Data"),"0",POWER(Table3[[#This Row],[CAGR Help]]/AA136,1/16)-1)</f>
        <v>3.6281029310184509E-2</v>
      </c>
      <c r="AD136" t="str">
        <f t="shared" si="5"/>
        <v>Top Quintile (Top 20%)</v>
      </c>
      <c r="AI136" s="107" t="s">
        <v>11</v>
      </c>
      <c r="AJ136" s="107">
        <v>3.6281028999999999E-2</v>
      </c>
      <c r="AK136" s="108">
        <v>1</v>
      </c>
      <c r="AL136" s="107" t="s">
        <v>708</v>
      </c>
    </row>
    <row r="137" spans="1:38" ht="50" x14ac:dyDescent="0.35">
      <c r="A137" t="s">
        <v>35</v>
      </c>
      <c r="B137" s="26">
        <f t="shared" si="4"/>
        <v>2.0666666666666669</v>
      </c>
      <c r="C137">
        <v>135</v>
      </c>
      <c r="D137" s="26">
        <v>2.1</v>
      </c>
      <c r="E137">
        <v>120</v>
      </c>
      <c r="F137" s="26">
        <v>2.1</v>
      </c>
      <c r="G137">
        <v>126</v>
      </c>
      <c r="H137" s="26">
        <v>2.2000000000000002</v>
      </c>
      <c r="I137">
        <v>128</v>
      </c>
      <c r="J137" s="26">
        <v>2.1</v>
      </c>
      <c r="K137">
        <v>134</v>
      </c>
      <c r="L137" s="26">
        <v>2.1</v>
      </c>
      <c r="M137">
        <v>139</v>
      </c>
      <c r="N137" s="26">
        <v>1.8</v>
      </c>
      <c r="O137">
        <v>137</v>
      </c>
      <c r="Q137" t="e" vm="232">
        <v>#VALUE!</v>
      </c>
      <c r="R137" cm="1" vm="233">
        <f t="array" aca="1" ref="R137" ca="1">_FV(Q137,"GDP")</f>
        <v>38760467033.389</v>
      </c>
      <c r="S137" s="40">
        <f>VLOOKUP(A137, world_pop_table!$A$4:$BP$269, MATCH(2023, world_pop_table!$A$3:$BP$3, 0), FALSE)</f>
        <v>28372687</v>
      </c>
      <c r="U137" s="52">
        <f>IFERROR(Z137 - VLOOKUP(Y137,'2007'!$A$4:$U$153,21,FALSE),"Population Data Unavailable")</f>
        <v>10322791</v>
      </c>
      <c r="W137" t="s">
        <v>35</v>
      </c>
      <c r="X137" s="40">
        <f>IFERROR(VLOOKUP(A137, world_pop_table!$A$4:$BP$269, MATCH(2023, world_pop_table!$A$3:$BP$3, 0), FALSE), "No Data")</f>
        <v>28372687</v>
      </c>
      <c r="Y137" t="str" cm="1">
        <f t="array" ref="Y137:Z137">IFERROR(Table3[[#This Row],[Column1]:[CAGR Help]]," ")</f>
        <v>Cameroon</v>
      </c>
      <c r="Z137" s="41">
        <v>28372687</v>
      </c>
      <c r="AA137" s="41">
        <f>IFERROR(VLOOKUP(A137, world_pop_table!$A$4:$BP$269, MATCH(2007, world_pop_table!$A$3:$BP$3, 0), FALSE), "No Data")</f>
        <v>18049896</v>
      </c>
      <c r="AC137" s="62">
        <f>IF(OR(AA137="No Data",Table3[[#This Row],[CAGR Help]]="No Data"),"0",POWER(Table3[[#This Row],[CAGR Help]]/AA137,1/16)-1)</f>
        <v>2.8671269298434332E-2</v>
      </c>
      <c r="AD137" t="e">
        <f t="shared" si="5"/>
        <v>#N/A</v>
      </c>
      <c r="AI137" s="107" t="s">
        <v>13</v>
      </c>
      <c r="AJ137" s="107">
        <v>3.9684087E-2</v>
      </c>
      <c r="AK137" s="108">
        <v>1</v>
      </c>
      <c r="AL137" s="107" t="s">
        <v>708</v>
      </c>
    </row>
    <row r="138" spans="1:38" ht="50" x14ac:dyDescent="0.35">
      <c r="A138" t="s">
        <v>66</v>
      </c>
      <c r="B138" s="26">
        <f t="shared" si="4"/>
        <v>2.1333333333333333</v>
      </c>
      <c r="C138">
        <v>135</v>
      </c>
      <c r="D138" s="26">
        <v>2.1</v>
      </c>
      <c r="E138">
        <v>120</v>
      </c>
      <c r="F138" s="26">
        <v>1.8</v>
      </c>
      <c r="G138">
        <v>137</v>
      </c>
      <c r="H138" s="26">
        <v>2.2999999999999998</v>
      </c>
      <c r="I138">
        <v>121</v>
      </c>
      <c r="J138" s="26">
        <v>2</v>
      </c>
      <c r="K138">
        <v>136</v>
      </c>
      <c r="L138" s="26">
        <v>2.5</v>
      </c>
      <c r="M138">
        <v>125</v>
      </c>
      <c r="N138" s="26">
        <v>2.1</v>
      </c>
      <c r="O138">
        <v>133</v>
      </c>
      <c r="Q138" t="e" vm="234">
        <v>#VALUE!</v>
      </c>
      <c r="R138" cm="1" vm="235">
        <f t="array" aca="1" ref="R138" ca="1">_FV(Q138,"GDP")</f>
        <v>8498981820.87012</v>
      </c>
      <c r="S138" s="40">
        <f>VLOOKUP(A138, world_pop_table!$A$4:$BP$269, MATCH(2023, world_pop_table!$A$3:$BP$3, 0), FALSE)</f>
        <v>11637398</v>
      </c>
      <c r="U138" s="52">
        <f>IFERROR(Z138 - VLOOKUP(Y138,'2007'!$A$4:$U$153,21,FALSE),"Population Data Unavailable")</f>
        <v>2264102</v>
      </c>
      <c r="W138" t="s">
        <v>66</v>
      </c>
      <c r="X138" s="40">
        <f>IFERROR(VLOOKUP(A138, world_pop_table!$A$4:$BP$269, MATCH(2023, world_pop_table!$A$3:$BP$3, 0), FALSE), "No Data")</f>
        <v>11637398</v>
      </c>
      <c r="Y138" t="str" cm="1">
        <f t="array" ref="Y138:Z138">IFERROR(Table3[[#This Row],[Column1]:[CAGR Help]]," ")</f>
        <v>Haiti</v>
      </c>
      <c r="Z138" s="41">
        <v>11637398</v>
      </c>
      <c r="AA138" s="41">
        <f>IFERROR(VLOOKUP(A138, world_pop_table!$A$4:$BP$269, MATCH(2007, world_pop_table!$A$3:$BP$3, 0), FALSE), "No Data")</f>
        <v>9373296</v>
      </c>
      <c r="AC138" s="62">
        <f>IF(OR(AA138="No Data",Table3[[#This Row],[CAGR Help]]="No Data"),"0",POWER(Table3[[#This Row],[CAGR Help]]/AA138,1/16)-1)</f>
        <v>1.3614284389337428E-2</v>
      </c>
      <c r="AD138" t="e">
        <f t="shared" si="5"/>
        <v>#N/A</v>
      </c>
      <c r="AI138" s="107" t="s">
        <v>82</v>
      </c>
      <c r="AJ138" s="107">
        <v>4.2128431000000001E-2</v>
      </c>
      <c r="AK138" s="108">
        <v>1</v>
      </c>
      <c r="AL138" s="107" t="s">
        <v>708</v>
      </c>
    </row>
    <row r="139" spans="1:38" ht="50" x14ac:dyDescent="0.35">
      <c r="A139" t="s">
        <v>132</v>
      </c>
      <c r="B139" s="26">
        <f t="shared" si="4"/>
        <v>1.95</v>
      </c>
      <c r="C139">
        <v>138</v>
      </c>
      <c r="D139" s="26">
        <v>1.5</v>
      </c>
      <c r="E139">
        <v>140</v>
      </c>
      <c r="F139" s="26">
        <v>1.9</v>
      </c>
      <c r="G139">
        <v>133</v>
      </c>
      <c r="H139" s="26">
        <v>2.4</v>
      </c>
      <c r="I139">
        <v>111</v>
      </c>
      <c r="J139" s="26">
        <v>1.8</v>
      </c>
      <c r="K139">
        <v>140</v>
      </c>
      <c r="L139" s="26">
        <v>2.2999999999999998</v>
      </c>
      <c r="M139">
        <v>134</v>
      </c>
      <c r="N139" s="26">
        <v>1.8</v>
      </c>
      <c r="O139">
        <v>137</v>
      </c>
      <c r="Q139" t="e" vm="236">
        <v>#VALUE!</v>
      </c>
      <c r="R139" cm="1" vm="237">
        <f t="array" aca="1" ref="R139" ca="1">_FV(Q139,"GDP")</f>
        <v>4720727278.1883297</v>
      </c>
      <c r="S139" s="40">
        <f>VLOOKUP(A139, world_pop_table!$A$4:$BP$269, MATCH(2023, world_pop_table!$A$3:$BP$3, 0), FALSE)</f>
        <v>18358615</v>
      </c>
      <c r="U139" s="52">
        <f>IFERROR(Z139 - VLOOKUP(Y139,'2007'!$A$4:$U$153,21,FALSE),"Population Data Unavailable")</f>
        <v>7036033</v>
      </c>
      <c r="W139" t="s">
        <v>132</v>
      </c>
      <c r="X139" s="40">
        <f>IFERROR(VLOOKUP(A139, world_pop_table!$A$4:$BP$269, MATCH(2023, world_pop_table!$A$3:$BP$3, 0), FALSE), "No Data")</f>
        <v>18358615</v>
      </c>
      <c r="Y139" t="str" cm="1">
        <f t="array" ref="Y139:Z139">IFERROR(Table3[[#This Row],[Column1]:[CAGR Help]]," ")</f>
        <v>Somalia</v>
      </c>
      <c r="Z139" s="41">
        <v>18358615</v>
      </c>
      <c r="AA139" s="41">
        <f>IFERROR(VLOOKUP(A139, world_pop_table!$A$4:$BP$269, MATCH(2007, world_pop_table!$A$3:$BP$3, 0), FALSE), "No Data")</f>
        <v>11322582</v>
      </c>
      <c r="AC139" s="62">
        <f>IF(OR(AA139="No Data",Table3[[#This Row],[CAGR Help]]="No Data"),"0",POWER(Table3[[#This Row],[CAGR Help]]/AA139,1/16)-1)</f>
        <v>3.0667074750530432E-2</v>
      </c>
      <c r="AD139" t="e">
        <f t="shared" si="5"/>
        <v>#N/A</v>
      </c>
      <c r="AI139" s="107" t="s">
        <v>112</v>
      </c>
      <c r="AJ139" s="107">
        <v>4.3107633999999999E-2</v>
      </c>
      <c r="AK139" s="108">
        <v>1</v>
      </c>
      <c r="AL139" s="107" t="s">
        <v>708</v>
      </c>
    </row>
    <row r="140" spans="1:38" ht="50" x14ac:dyDescent="0.35">
      <c r="A140" t="s">
        <v>10</v>
      </c>
      <c r="B140" s="26">
        <f t="shared" si="4"/>
        <v>1.9166666666666663</v>
      </c>
      <c r="C140">
        <v>139</v>
      </c>
      <c r="D140" s="26">
        <v>2.1</v>
      </c>
      <c r="E140">
        <v>120</v>
      </c>
      <c r="F140" s="26">
        <v>1.7</v>
      </c>
      <c r="G140">
        <v>139</v>
      </c>
      <c r="H140" s="26">
        <v>1.8</v>
      </c>
      <c r="I140">
        <v>139</v>
      </c>
      <c r="J140" s="26">
        <v>2</v>
      </c>
      <c r="K140">
        <v>136</v>
      </c>
      <c r="L140" s="26">
        <v>2.2999999999999998</v>
      </c>
      <c r="M140">
        <v>134</v>
      </c>
      <c r="N140" s="26">
        <v>1.6</v>
      </c>
      <c r="O140">
        <v>140</v>
      </c>
      <c r="Q140" t="e" vm="238">
        <v>#VALUE!</v>
      </c>
      <c r="R140" cm="1" vm="239">
        <f t="array" aca="1" ref="R140" ca="1">_FV(Q140,"GDP")</f>
        <v>19101353832.737099</v>
      </c>
      <c r="S140" s="40">
        <f>VLOOKUP(A140, world_pop_table!$A$4:$BP$269, MATCH(2023, world_pop_table!$A$3:$BP$3, 0), FALSE)</f>
        <v>41454761</v>
      </c>
      <c r="U140" s="52">
        <f>IFERROR(Z140 - VLOOKUP(Y140,'2007'!$A$4:$U$153,21,FALSE),"Population Data Unavailable")</f>
        <v>15544909</v>
      </c>
      <c r="W140" t="s">
        <v>10</v>
      </c>
      <c r="X140" s="40">
        <f>IFERROR(VLOOKUP(A140, world_pop_table!$A$4:$BP$269, MATCH(2023, world_pop_table!$A$3:$BP$3, 0), FALSE), "No Data")</f>
        <v>41454761</v>
      </c>
      <c r="Y140" t="str" cm="1">
        <f t="array" ref="Y140:Z140">IFERROR(Table3[[#This Row],[Column1]:[CAGR Help]]," ")</f>
        <v>Afghanistan</v>
      </c>
      <c r="Z140" s="41">
        <v>41454761</v>
      </c>
      <c r="AA140" s="41">
        <f>IFERROR(VLOOKUP(A140, world_pop_table!$A$4:$BP$269, MATCH(2007, world_pop_table!$A$3:$BP$3, 0), FALSE), "No Data")</f>
        <v>25909852</v>
      </c>
      <c r="AC140" s="62">
        <f>IF(OR(AA140="No Data",Table3[[#This Row],[CAGR Help]]="No Data"),"0",POWER(Table3[[#This Row],[CAGR Help]]/AA140,1/16)-1)</f>
        <v>2.9809378669963804E-2</v>
      </c>
      <c r="AD140" t="e">
        <f t="shared" si="5"/>
        <v>#N/A</v>
      </c>
      <c r="AI140" s="107" t="s">
        <v>121</v>
      </c>
      <c r="AJ140" s="107">
        <v>5.0441888999999997E-2</v>
      </c>
      <c r="AK140" s="108">
        <v>1</v>
      </c>
      <c r="AL140" s="107" t="s">
        <v>708</v>
      </c>
    </row>
    <row r="141" spans="1:38" ht="50" x14ac:dyDescent="0.35">
      <c r="A141" t="s">
        <v>186</v>
      </c>
      <c r="B141" s="26">
        <f t="shared" si="4"/>
        <v>1.9166666666666667</v>
      </c>
      <c r="C141">
        <v>139</v>
      </c>
      <c r="D141" s="26">
        <v>1.9</v>
      </c>
      <c r="E141">
        <v>134</v>
      </c>
      <c r="F141" s="26">
        <v>1.7</v>
      </c>
      <c r="G141">
        <v>139</v>
      </c>
      <c r="H141" s="26">
        <v>2</v>
      </c>
      <c r="I141">
        <v>136</v>
      </c>
      <c r="J141" s="26">
        <v>1.9</v>
      </c>
      <c r="K141">
        <v>139</v>
      </c>
      <c r="L141" s="26">
        <v>2.2000000000000002</v>
      </c>
      <c r="M141">
        <v>138</v>
      </c>
      <c r="N141" s="26">
        <v>1.8</v>
      </c>
      <c r="O141">
        <v>137</v>
      </c>
      <c r="Q141" t="e" vm="240">
        <v>#VALUE!</v>
      </c>
      <c r="R141" cm="1" vm="241">
        <f t="array" aca="1" ref="R141" ca="1">_FV(Q141,"GDP")</f>
        <v>52076250947.579201</v>
      </c>
      <c r="S141" s="40">
        <f>VLOOKUP(A141, world_pop_table!$A$4:$BP$269, MATCH(2023, world_pop_table!$A$3:$BP$3, 0), FALSE)</f>
        <v>7305659</v>
      </c>
      <c r="W141" t="s">
        <v>186</v>
      </c>
      <c r="X141" s="40">
        <f>IFERROR(VLOOKUP(A141, world_pop_table!$A$4:$BP$269, MATCH(2023, world_pop_table!$A$3:$BP$3, 0), FALSE), "No Data")</f>
        <v>7305659</v>
      </c>
      <c r="Y141" t="str" cm="1">
        <f t="array" ref="Y141:Z141">IFERROR(Table3[[#This Row],[Column1]:[CAGR Help]]," ")</f>
        <v>Libya</v>
      </c>
      <c r="Z141" s="41">
        <v>7305659</v>
      </c>
      <c r="AA141" s="41">
        <f>IFERROR(VLOOKUP(A141, world_pop_table!$A$4:$BP$269, MATCH(2007, world_pop_table!$A$3:$BP$3, 0), FALSE), "No Data")</f>
        <v>6104380</v>
      </c>
      <c r="AC141" s="62">
        <f>IF(OR(AA141="No Data",Table3[[#This Row],[CAGR Help]]="No Data"),"0",POWER(Table3[[#This Row],[CAGR Help]]/AA141,1/16)-1)</f>
        <v>1.1290936024026088E-2</v>
      </c>
      <c r="AD141" t="e">
        <f>_xlfn.XLOOKUP(Y141,AI141:AI279,AL141:AL279)</f>
        <v>#N/A</v>
      </c>
      <c r="AI141" s="107" t="s">
        <v>183</v>
      </c>
      <c r="AJ141" s="109">
        <v>3.0599999999999998E-5</v>
      </c>
      <c r="AK141" s="108">
        <v>1</v>
      </c>
      <c r="AL141" s="107" t="s">
        <v>708</v>
      </c>
    </row>
    <row r="142" spans="1:38" x14ac:dyDescent="0.35">
      <c r="A142" s="43"/>
    </row>
    <row r="143" spans="1:38" x14ac:dyDescent="0.35">
      <c r="A143" s="7"/>
      <c r="AC143" s="8" t="s">
        <v>642</v>
      </c>
    </row>
    <row r="144" spans="1:38" x14ac:dyDescent="0.35">
      <c r="AC144" s="63">
        <f>MIN(AC3:AC141)</f>
        <v>-1.4344222971277354E-2</v>
      </c>
    </row>
    <row r="145" spans="29:29" x14ac:dyDescent="0.35">
      <c r="AC145" s="64">
        <f>MAX(AC3:AC141)</f>
        <v>5.0441888667535517E-2</v>
      </c>
    </row>
    <row r="146" spans="29:29" x14ac:dyDescent="0.35">
      <c r="AC146" s="63">
        <f>AC145-(AC144)</f>
        <v>6.4786111638812871E-2</v>
      </c>
    </row>
  </sheetData>
  <mergeCells count="8">
    <mergeCell ref="AI1:AL1"/>
    <mergeCell ref="AD1:AD2"/>
    <mergeCell ref="Y1:Z2"/>
    <mergeCell ref="U1:U2"/>
    <mergeCell ref="Q1:Q2"/>
    <mergeCell ref="R1:R2"/>
    <mergeCell ref="S1:S2"/>
    <mergeCell ref="AC1:AC2"/>
  </mergeCells>
  <phoneticPr fontId="22" type="noConversion"/>
  <pageMargins left="0.7" right="0.7" top="0.75" bottom="0.75" header="0.3" footer="0.3"/>
  <pageSetup orientation="portrait" r:id="rId1"/>
  <drawing r:id="rId2"/>
  <legacy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7D3F3-0DB6-4A13-A596-459CBF897D95}">
  <dimension ref="A2:I141"/>
  <sheetViews>
    <sheetView zoomScale="70" workbookViewId="0"/>
  </sheetViews>
  <sheetFormatPr defaultRowHeight="14.5" x14ac:dyDescent="0.35"/>
  <cols>
    <col min="1" max="1" width="29.453125" bestFit="1" customWidth="1"/>
    <col min="2" max="2" width="22.453125" bestFit="1" customWidth="1"/>
    <col min="3" max="3" width="22.54296875" bestFit="1" customWidth="1"/>
    <col min="4" max="4" width="28.1796875" bestFit="1" customWidth="1"/>
    <col min="5" max="5" width="32.26953125" bestFit="1" customWidth="1"/>
    <col min="6" max="6" width="41.1796875" bestFit="1" customWidth="1"/>
    <col min="7" max="7" width="27.81640625" bestFit="1" customWidth="1"/>
    <col min="8" max="8" width="29.453125" bestFit="1" customWidth="1"/>
    <col min="9" max="9" width="27.81640625" bestFit="1" customWidth="1"/>
  </cols>
  <sheetData>
    <row r="2" spans="1:9" x14ac:dyDescent="0.35">
      <c r="A2" s="8" t="s">
        <v>649</v>
      </c>
      <c r="B2" s="8" t="s">
        <v>630</v>
      </c>
      <c r="C2" s="8" t="s">
        <v>650</v>
      </c>
      <c r="D2" s="8" t="s">
        <v>651</v>
      </c>
      <c r="E2" s="8" t="s">
        <v>652</v>
      </c>
      <c r="F2" s="8" t="s">
        <v>653</v>
      </c>
      <c r="G2" s="8" t="s">
        <v>654</v>
      </c>
      <c r="H2" s="8" t="s">
        <v>655</v>
      </c>
      <c r="I2" s="8" t="s">
        <v>656</v>
      </c>
    </row>
    <row r="3" spans="1:9" x14ac:dyDescent="0.35">
      <c r="A3" t="s">
        <v>128</v>
      </c>
      <c r="B3" s="72">
        <v>5.0441888667535503E-2</v>
      </c>
      <c r="C3" s="72">
        <f>IFERROR(_xlfn.XLOOKUP(A3,'LPI_performance_time_series '!$A$4:$A$259,'LPI_performance_time_series '!$I$4:$I$259),"0")*1</f>
        <v>4.1238713473574595</v>
      </c>
      <c r="D3" s="72">
        <f>IFERROR(_xlfn.XLOOKUP(A3,'LPI_performance_time_series '!$A$4:$A$259,'LPI_performance_time_series '!$AD$4:$AD$259),"0")*1</f>
        <v>3.7848068571428564</v>
      </c>
      <c r="E3" s="72">
        <f>IFERROR(_xlfn.XLOOKUP(A3,'LPI_performance_time_series '!$A$3:$A$259,'LPI_performance_time_series '!$AM$3:$AM$259), "0")*1</f>
        <v>4.2545561428571421</v>
      </c>
      <c r="F3" s="72" cm="1">
        <f t="array" ref="F3">IFERROR(_xlfn.XLOOKUP(A3,Table18[Economy],'LPI_performance_time_series '!$AV$3:$AV$259), "0")*1</f>
        <v>3.8745379999999998</v>
      </c>
      <c r="G3" s="72" cm="1">
        <f t="array" ref="G3">IFERROR(_xlfn.XLOOKUP(A3,Table18[Economy],'LPI_performance_time_series '!$BE$3:$BE$259), "0")*1</f>
        <v>4.1378745714285712</v>
      </c>
      <c r="H3" s="72" cm="1">
        <f t="array" ref="H3">IFERROR(_xlfn.XLOOKUP(A3,Table18[Economy],'LPI_performance_time_series '!$BN$3:$BN$259),"0")*1</f>
        <v>4.3458417142857142</v>
      </c>
      <c r="I3" s="72" cm="1">
        <f t="array" ref="I3">IFERROR(_xlfn.XLOOKUP(A3,Table18[Economy],'LPI_performance_time_series '!$BW$3:$BW$259),"0")*1</f>
        <v>4.1279491428571431</v>
      </c>
    </row>
    <row r="4" spans="1:9" x14ac:dyDescent="0.35">
      <c r="A4" t="s">
        <v>52</v>
      </c>
      <c r="B4" s="72">
        <v>4.3107634231858101E-2</v>
      </c>
      <c r="C4" s="72">
        <f>IFERROR(_xlfn.XLOOKUP(A4,'LPI_performance_time_series '!$A$4:$A$259,'LPI_performance_time_series '!$I$4:$I$259),"0")*1</f>
        <v>3.9186329254728069</v>
      </c>
      <c r="D4" s="72">
        <f>IFERROR(_xlfn.XLOOKUP(A4,'LPI_performance_time_series '!$A$4:$A$259,'LPI_performance_time_series '!$AD$4:$AD$259),"0")*1</f>
        <v>3.6476802857142863</v>
      </c>
      <c r="E4" s="72">
        <f>IFERROR(_xlfn.XLOOKUP(A4,'LPI_performance_time_series '!$A$3:$A$259,'LPI_performance_time_series '!$AM$3:$AM$259), "0")*1</f>
        <v>3.9633605714285722</v>
      </c>
      <c r="F4" s="72" cm="1">
        <f t="array" ref="F4">IFERROR(_xlfn.XLOOKUP(A4,Table18[Economy],'LPI_performance_time_series '!$AV$3:$AV$259), "0")*1</f>
        <v>3.6059957142857146</v>
      </c>
      <c r="G4" s="72" cm="1">
        <f t="array" ref="G4">IFERROR(_xlfn.XLOOKUP(A4,Table18[Economy],'LPI_performance_time_series '!$BE$3:$BE$259), "0")*1</f>
        <v>3.9437995714285714</v>
      </c>
      <c r="H4" s="72" cm="1">
        <f t="array" ref="H4">IFERROR(_xlfn.XLOOKUP(A4,Table18[Economy],'LPI_performance_time_series '!$BN$3:$BN$259),"0")*1</f>
        <v>4.1246914285714285</v>
      </c>
      <c r="I4" s="72" cm="1">
        <f t="array" ref="I4">IFERROR(_xlfn.XLOOKUP(A4,Table18[Economy],'LPI_performance_time_series '!$BW$3:$BW$259),"0")*1</f>
        <v>4.0385841428571423</v>
      </c>
    </row>
    <row r="5" spans="1:9" x14ac:dyDescent="0.35">
      <c r="A5" t="s">
        <v>43</v>
      </c>
      <c r="B5" s="72">
        <v>4.2128431278504401E-2</v>
      </c>
      <c r="C5" s="72">
        <f>IFERROR(_xlfn.XLOOKUP(A5,'LPI_performance_time_series '!$A$4:$A$259,'LPI_performance_time_series '!$I$4:$I$259),"0")*1</f>
        <v>3.9091932910843035</v>
      </c>
      <c r="D5" s="72">
        <f>IFERROR(_xlfn.XLOOKUP(A5,'LPI_performance_time_series '!$A$4:$A$259,'LPI_performance_time_series '!$AD$4:$AD$259),"0")*1</f>
        <v>3.6585128571428571</v>
      </c>
      <c r="E5" s="72">
        <f>IFERROR(_xlfn.XLOOKUP(A5,'LPI_performance_time_series '!$A$3:$A$259,'LPI_performance_time_series '!$AM$3:$AM$259), "0")*1</f>
        <v>3.9291145714285713</v>
      </c>
      <c r="F5" s="72" cm="1">
        <f t="array" ref="F5">IFERROR(_xlfn.XLOOKUP(A5,Table18[Economy],'LPI_performance_time_series '!$AV$3:$AV$259), "0")*1</f>
        <v>3.6094537142857144</v>
      </c>
      <c r="G5" s="72" cm="1">
        <f t="array" ref="G5">IFERROR(_xlfn.XLOOKUP(A5,Table18[Economy],'LPI_performance_time_series '!$BE$3:$BE$259), "0")*1</f>
        <v>3.9511804285714285</v>
      </c>
      <c r="H5" s="72" cm="1">
        <f t="array" ref="H5">IFERROR(_xlfn.XLOOKUP(A5,Table18[Economy],'LPI_performance_time_series '!$BN$3:$BN$259),"0")*1</f>
        <v>4.2164904285714284</v>
      </c>
      <c r="I5" s="72" cm="1">
        <f t="array" ref="I5">IFERROR(_xlfn.XLOOKUP(A5,Table18[Economy],'LPI_performance_time_series '!$BW$3:$BW$259),"0")*1</f>
        <v>3.9094384285714283</v>
      </c>
    </row>
    <row r="6" spans="1:9" x14ac:dyDescent="0.35">
      <c r="A6" t="s">
        <v>41</v>
      </c>
      <c r="B6" s="72">
        <v>3.96840873558479E-2</v>
      </c>
      <c r="C6" s="72">
        <f>IFERROR(_xlfn.XLOOKUP(A6,'LPI_performance_time_series '!$A$4:$A$259,'LPI_performance_time_series '!$I$4:$I$259),"0")*1</f>
        <v>4.1231322718754209</v>
      </c>
      <c r="D6" s="72">
        <f>IFERROR(_xlfn.XLOOKUP(A6,'LPI_performance_time_series '!$A$4:$A$259,'LPI_performance_time_series '!$AD$4:$AD$259),"0")*1</f>
        <v>3.8101580000000004</v>
      </c>
      <c r="E6" s="72">
        <f>IFERROR(_xlfn.XLOOKUP(A6,'LPI_performance_time_series '!$A$3:$A$259,'LPI_performance_time_series '!$AM$3:$AM$259), "0")*1</f>
        <v>4.3174521428571433</v>
      </c>
      <c r="F6" s="72" cm="1">
        <f t="array" ref="F6">IFERROR(_xlfn.XLOOKUP(A6,Table18[Economy],'LPI_performance_time_series '!$AV$3:$AV$259), "0")*1</f>
        <v>3.7711197142857142</v>
      </c>
      <c r="G6" s="72" cm="1">
        <f t="array" ref="G6">IFERROR(_xlfn.XLOOKUP(A6,Table18[Economy],'LPI_performance_time_series '!$BE$3:$BE$259), "0")*1</f>
        <v>4.1931277142857137</v>
      </c>
      <c r="H6" s="72" cm="1">
        <f t="array" ref="H6">IFERROR(_xlfn.XLOOKUP(A6,Table18[Economy],'LPI_performance_time_series '!$BN$3:$BN$259),"0")*1</f>
        <v>4.3477319999999997</v>
      </c>
      <c r="I6" s="72" cm="1">
        <f t="array" ref="I6">IFERROR(_xlfn.XLOOKUP(A6,Table18[Economy],'LPI_performance_time_series '!$BW$3:$BW$259),"0")*1</f>
        <v>4.1749654285714284</v>
      </c>
    </row>
    <row r="7" spans="1:9" x14ac:dyDescent="0.35">
      <c r="A7" t="s">
        <v>108</v>
      </c>
      <c r="B7" s="72">
        <v>3.6281029310184502E-2</v>
      </c>
      <c r="C7" s="72">
        <f>IFERROR(_xlfn.XLOOKUP(A7,'LPI_performance_time_series '!$A$4:$A$259,'LPI_performance_time_series '!$I$4:$I$259),"0")*1</f>
        <v>4.0793993545920815</v>
      </c>
      <c r="D7" s="72">
        <f>IFERROR(_xlfn.XLOOKUP(A7,'LPI_performance_time_series '!$A$4:$A$259,'LPI_performance_time_series '!$AD$4:$AD$259),"0")*1</f>
        <v>3.9463870000000005</v>
      </c>
      <c r="E7" s="72">
        <f>IFERROR(_xlfn.XLOOKUP(A7,'LPI_performance_time_series '!$A$3:$A$259,'LPI_performance_time_series '!$AM$3:$AM$259), "0")*1</f>
        <v>4.2305141428571424</v>
      </c>
      <c r="F7" s="72" cm="1">
        <f t="array" ref="F7">IFERROR(_xlfn.XLOOKUP(A7,Table18[Economy],'LPI_performance_time_series '!$AV$3:$AV$259), "0")*1</f>
        <v>3.7834912857142853</v>
      </c>
      <c r="G7" s="72" cm="1">
        <f t="array" ref="G7">IFERROR(_xlfn.XLOOKUP(A7,Table18[Economy],'LPI_performance_time_series '!$BE$3:$BE$259), "0")*1</f>
        <v>4.1547345714285715</v>
      </c>
      <c r="H7" s="72" cm="1">
        <f t="array" ref="H7">IFERROR(_xlfn.XLOOKUP(A7,Table18[Economy],'LPI_performance_time_series '!$BN$3:$BN$259),"0")*1</f>
        <v>4.2770531428571426</v>
      </c>
      <c r="I7" s="72" cm="1">
        <f t="array" ref="I7">IFERROR(_xlfn.XLOOKUP(A7,Table18[Economy],'LPI_performance_time_series '!$BW$3:$BW$259),"0")*1</f>
        <v>4.1205244285714278</v>
      </c>
    </row>
    <row r="8" spans="1:9" x14ac:dyDescent="0.35">
      <c r="A8" t="s">
        <v>32</v>
      </c>
      <c r="B8" s="72">
        <v>3.1559981220562902E-2</v>
      </c>
      <c r="C8" s="72">
        <f>IFERROR(_xlfn.XLOOKUP(A8,'LPI_performance_time_series '!$A$4:$A$259,'LPI_performance_time_series '!$I$4:$I$259),"0")*1</f>
        <v>3.9514256738113489</v>
      </c>
      <c r="D8" s="72">
        <f>IFERROR(_xlfn.XLOOKUP(A8,'LPI_performance_time_series '!$A$4:$A$259,'LPI_performance_time_series '!$AD$4:$AD$259),"0")*1</f>
        <v>3.8144553333333331</v>
      </c>
      <c r="E8" s="72">
        <f>IFERROR(_xlfn.XLOOKUP(A8,'LPI_performance_time_series '!$A$3:$A$259,'LPI_performance_time_series '!$AM$3:$AM$259), "0")*1</f>
        <v>4.1337672857142858</v>
      </c>
      <c r="F8" s="72" cm="1">
        <f t="array" ref="F8">IFERROR(_xlfn.XLOOKUP(A8,Table18[Economy],'LPI_performance_time_series '!$AV$3:$AV$259), "0")*1</f>
        <v>3.547107</v>
      </c>
      <c r="G8" s="72" cm="1">
        <f t="array" ref="G8">IFERROR(_xlfn.XLOOKUP(A8,Table18[Economy],'LPI_performance_time_series '!$BE$3:$BE$259), "0")*1</f>
        <v>3.9988862857142857</v>
      </c>
      <c r="H8" s="72" cm="1">
        <f t="array" ref="H8">IFERROR(_xlfn.XLOOKUP(A8,Table18[Economy],'LPI_performance_time_series '!$BN$3:$BN$259),"0")*1</f>
        <v>4.2047115714285717</v>
      </c>
      <c r="I8" s="72" cm="1">
        <f t="array" ref="I8">IFERROR(_xlfn.XLOOKUP(A8,Table18[Economy],'LPI_performance_time_series '!$BW$3:$BW$259),"0")*1</f>
        <v>4.0374357142857145</v>
      </c>
    </row>
    <row r="9" spans="1:9" x14ac:dyDescent="0.35">
      <c r="A9" t="s">
        <v>17</v>
      </c>
      <c r="B9" s="72">
        <v>3.0760849987341701E-2</v>
      </c>
      <c r="C9" s="72">
        <f>IFERROR(_xlfn.XLOOKUP(A9,'LPI_performance_time_series '!$A$4:$A$259,'LPI_performance_time_series '!$I$4:$I$259),"0")*1</f>
        <v>3.9245067108816523</v>
      </c>
      <c r="D9" s="72">
        <f>IFERROR(_xlfn.XLOOKUP(A9,'LPI_performance_time_series '!$A$4:$A$259,'LPI_performance_time_series '!$AD$4:$AD$259),"0")*1</f>
        <v>3.6884611666666665</v>
      </c>
      <c r="E9" s="72">
        <f>IFERROR(_xlfn.XLOOKUP(A9,'LPI_performance_time_series '!$A$3:$A$259,'LPI_performance_time_series '!$AM$3:$AM$259), "0")*1</f>
        <v>3.9415552857142857</v>
      </c>
      <c r="F9" s="72" cm="1">
        <f t="array" ref="F9">IFERROR(_xlfn.XLOOKUP(A9,Table18[Economy],'LPI_performance_time_series '!$AV$3:$AV$259), "0")*1</f>
        <v>3.7490818571428575</v>
      </c>
      <c r="G9" s="72" cm="1">
        <f t="array" ref="G9">IFERROR(_xlfn.XLOOKUP(A9,Table18[Economy],'LPI_performance_time_series '!$BE$3:$BE$259), "0")*1</f>
        <v>3.9650908571428571</v>
      </c>
      <c r="H9" s="72" cm="1">
        <f t="array" ref="H9">IFERROR(_xlfn.XLOOKUP(A9,Table18[Economy],'LPI_performance_time_series '!$BN$3:$BN$259),"0")*1</f>
        <v>4.1818711428571431</v>
      </c>
      <c r="I9" s="72" cm="1">
        <f t="array" ref="I9">IFERROR(_xlfn.XLOOKUP(A9,Table18[Economy],'LPI_performance_time_series '!$BW$3:$BW$259),"0")*1</f>
        <v>4.0488494285714287</v>
      </c>
    </row>
    <row r="10" spans="1:9" x14ac:dyDescent="0.35">
      <c r="A10" t="s">
        <v>20</v>
      </c>
      <c r="B10" s="72">
        <v>3.0667074750530401E-2</v>
      </c>
      <c r="C10" s="72">
        <f>IFERROR(_xlfn.XLOOKUP(A10,'LPI_performance_time_series '!$A$4:$A$259,'LPI_performance_time_series '!$I$4:$I$259),"0")*1</f>
        <v>4.0059862763500789</v>
      </c>
      <c r="D10" s="72">
        <f>IFERROR(_xlfn.XLOOKUP(A10,'LPI_performance_time_series '!$A$4:$A$259,'LPI_performance_time_series '!$AD$4:$AD$259),"0")*1</f>
        <v>3.6117424285714286</v>
      </c>
      <c r="E10" s="72">
        <f>IFERROR(_xlfn.XLOOKUP(A10,'LPI_performance_time_series '!$A$3:$A$259,'LPI_performance_time_series '!$AM$3:$AM$259), "0")*1</f>
        <v>4.0518270000000003</v>
      </c>
      <c r="F10" s="72" cm="1">
        <f t="array" ref="F10">IFERROR(_xlfn.XLOOKUP(A10,Table18[Economy],'LPI_performance_time_series '!$AV$3:$AV$259), "0")*1</f>
        <v>3.7626215714285713</v>
      </c>
      <c r="G10" s="72" cm="1">
        <f t="array" ref="G10">IFERROR(_xlfn.XLOOKUP(A10,Table18[Economy],'LPI_performance_time_series '!$BE$3:$BE$259), "0")*1</f>
        <v>4.0825560000000003</v>
      </c>
      <c r="H10" s="72" cm="1">
        <f t="array" ref="H10">IFERROR(_xlfn.XLOOKUP(A10,Table18[Economy],'LPI_performance_time_series '!$BN$3:$BN$259),"0")*1</f>
        <v>4.3093695714285714</v>
      </c>
      <c r="I10" s="72" cm="1">
        <f t="array" ref="I10">IFERROR(_xlfn.XLOOKUP(A10,Table18[Economy],'LPI_performance_time_series '!$BW$3:$BW$259),"0")*1</f>
        <v>4.0881920000000003</v>
      </c>
    </row>
    <row r="11" spans="1:9" x14ac:dyDescent="0.35">
      <c r="A11" t="s">
        <v>31</v>
      </c>
      <c r="B11" s="72">
        <v>3.0603450046525101E-2</v>
      </c>
      <c r="C11" s="72">
        <f>IFERROR(_xlfn.XLOOKUP(A11,'LPI_performance_time_series '!$A$4:$A$259,'LPI_performance_time_series '!$I$4:$I$259),"0")*1</f>
        <v>3.8865397066249043</v>
      </c>
      <c r="D11" s="72">
        <f>IFERROR(_xlfn.XLOOKUP(A11,'LPI_performance_time_series '!$A$4:$A$259,'LPI_performance_time_series '!$AD$4:$AD$259),"0")*1</f>
        <v>3.7667888571428572</v>
      </c>
      <c r="E11" s="72">
        <f>IFERROR(_xlfn.XLOOKUP(A11,'LPI_performance_time_series '!$A$3:$A$259,'LPI_performance_time_series '!$AM$3:$AM$259), "0")*1</f>
        <v>4.0302712857142859</v>
      </c>
      <c r="F11" s="72" cm="1">
        <f t="array" ref="F11">IFERROR(_xlfn.XLOOKUP(A11,Table18[Economy],'LPI_performance_time_series '!$AV$3:$AV$259), "0")*1</f>
        <v>3.5105315714285714</v>
      </c>
      <c r="G11" s="72" cm="1">
        <f t="array" ref="G11">IFERROR(_xlfn.XLOOKUP(A11,Table18[Economy],'LPI_performance_time_series '!$BE$3:$BE$259), "0")*1</f>
        <v>3.947040428571428</v>
      </c>
      <c r="H11" s="72" cm="1">
        <f t="array" ref="H11">IFERROR(_xlfn.XLOOKUP(A11,Table18[Economy],'LPI_performance_time_series '!$BN$3:$BN$259),"0")*1</f>
        <v>4.1641645714285715</v>
      </c>
      <c r="I11" s="72" cm="1">
        <f t="array" ref="I11">IFERROR(_xlfn.XLOOKUP(A11,Table18[Economy],'LPI_performance_time_series '!$BW$3:$BW$259),"0")*1</f>
        <v>3.9740159999999998</v>
      </c>
    </row>
    <row r="12" spans="1:9" hidden="1" x14ac:dyDescent="0.35">
      <c r="A12" t="s">
        <v>607</v>
      </c>
      <c r="B12" s="72">
        <v>2.9809378669963801E-2</v>
      </c>
      <c r="C12" s="72">
        <f>IFERROR(_xlfn.XLOOKUP(A12,'LPI_performance_time_series '!$A$4:$A$259,'LPI_performance_time_series '!$I$4:$I$259),"0")*1</f>
        <v>0</v>
      </c>
      <c r="D12" s="72">
        <f>IFERROR(_xlfn.XLOOKUP(A12,'LPI_performance_time_series '!$A$4:$A$259,'LPI_performance_time_series '!$AD$4:$AD$259),"0")*1</f>
        <v>0</v>
      </c>
      <c r="E12" s="72">
        <f>IFERROR(_xlfn.XLOOKUP(A12,'LPI_performance_time_series '!$A$3:$A$259,'LPI_performance_time_series '!$AM$3:$AM$259), "0")*1</f>
        <v>0</v>
      </c>
      <c r="F12" s="72" cm="1">
        <f t="array" ref="F12">IFERROR(_xlfn.XLOOKUP(A12,Table18[Economy],'LPI_performance_time_series '!$AV$3:$AV$259), "0")*1</f>
        <v>0</v>
      </c>
      <c r="G12" s="72" cm="1">
        <f t="array" ref="G12">IFERROR(_xlfn.XLOOKUP(A12,Table18[Economy],'LPI_performance_time_series '!$BE$3:$BE$259), "0")*1</f>
        <v>0</v>
      </c>
      <c r="H12" s="72" cm="1">
        <f t="array" ref="H12">IFERROR(_xlfn.XLOOKUP(A12,Table18[Economy],'LPI_performance_time_series '!$BN$3:$BN$259),"0")*1</f>
        <v>0</v>
      </c>
      <c r="I12" s="72" cm="1">
        <f t="array" ref="I12">IFERROR(_xlfn.XLOOKUP(A12,Table18[Economy],'LPI_performance_time_series '!$BW$3:$BW$259),"0")*1</f>
        <v>0</v>
      </c>
    </row>
    <row r="13" spans="1:9" x14ac:dyDescent="0.35">
      <c r="A13" t="s">
        <v>136</v>
      </c>
      <c r="B13" s="72">
        <v>2.9791258953719299E-2</v>
      </c>
      <c r="C13" s="72">
        <f>IFERROR(_xlfn.XLOOKUP(A13,'LPI_performance_time_series '!$A$4:$A$259,'LPI_performance_time_series '!$I$4:$I$259),"0")*1</f>
        <v>4.033790445032766</v>
      </c>
      <c r="D13" s="72">
        <f>IFERROR(_xlfn.XLOOKUP(A13,'LPI_performance_time_series '!$A$4:$A$259,'LPI_performance_time_series '!$AD$4:$AD$259),"0")*1</f>
        <v>3.8525300000000002</v>
      </c>
      <c r="E13" s="72">
        <f>IFERROR(_xlfn.XLOOKUP(A13,'LPI_performance_time_series '!$A$3:$A$259,'LPI_performance_time_series '!$AM$3:$AM$259), "0")*1</f>
        <v>4.152971</v>
      </c>
      <c r="F13" s="72" cm="1">
        <f t="array" ref="F13">IFERROR(_xlfn.XLOOKUP(A13,Table18[Economy],'LPI_performance_time_series '!$AV$3:$AV$259), "0")*1</f>
        <v>3.7424347142857139</v>
      </c>
      <c r="G13" s="72" cm="1">
        <f t="array" ref="G13">IFERROR(_xlfn.XLOOKUP(A13,Table18[Economy],'LPI_performance_time_series '!$BE$3:$BE$259), "0")*1</f>
        <v>4.0837694285714283</v>
      </c>
      <c r="H13" s="72" cm="1">
        <f t="array" ref="H13">IFERROR(_xlfn.XLOOKUP(A13,Table18[Economy],'LPI_performance_time_series '!$BN$3:$BN$259),"0")*1</f>
        <v>4.3163824285714281</v>
      </c>
      <c r="I13" s="72" cm="1">
        <f t="array" ref="I13">IFERROR(_xlfn.XLOOKUP(A13,Table18[Economy],'LPI_performance_time_series '!$BW$3:$BW$259),"0")*1</f>
        <v>4.0740334285714281</v>
      </c>
    </row>
    <row r="14" spans="1:9" x14ac:dyDescent="0.35">
      <c r="A14" t="s">
        <v>13</v>
      </c>
      <c r="B14" s="72">
        <v>2.96766425382422E-2</v>
      </c>
      <c r="C14" s="72">
        <f>IFERROR(_xlfn.XLOOKUP(A14,'LPI_performance_time_series '!$A$4:$A$259,'LPI_performance_time_series '!$I$4:$I$259),"0")*1</f>
        <v>3.793856583657361</v>
      </c>
      <c r="D14" s="72">
        <f>IFERROR(_xlfn.XLOOKUP(A14,'LPI_performance_time_series '!$A$4:$A$259,'LPI_performance_time_series '!$AD$4:$AD$259),"0")*1</f>
        <v>3.4580629999999997</v>
      </c>
      <c r="E14" s="72">
        <f>IFERROR(_xlfn.XLOOKUP(A14,'LPI_performance_time_series '!$A$3:$A$259,'LPI_performance_time_series '!$AM$3:$AM$259), "0")*1</f>
        <v>3.9061265714285716</v>
      </c>
      <c r="F14" s="72" cm="1">
        <f t="array" ref="F14">IFERROR(_xlfn.XLOOKUP(A14,Table18[Economy],'LPI_performance_time_series '!$AV$3:$AV$259), "0")*1</f>
        <v>3.6419210000000004</v>
      </c>
      <c r="G14" s="72" cm="1">
        <f t="array" ref="G14">IFERROR(_xlfn.XLOOKUP(A14,Table18[Economy],'LPI_performance_time_series '!$BE$3:$BE$259), "0")*1</f>
        <v>3.7399229999999997</v>
      </c>
      <c r="H14" s="72" cm="1">
        <f t="array" ref="H14">IFERROR(_xlfn.XLOOKUP(A14,Table18[Economy],'LPI_performance_time_series '!$BN$3:$BN$259),"0")*1</f>
        <v>4.1111862857142851</v>
      </c>
      <c r="I14" s="72" cm="1">
        <f t="array" ref="I14">IFERROR(_xlfn.XLOOKUP(A14,Table18[Economy],'LPI_performance_time_series '!$BW$3:$BW$259),"0")*1</f>
        <v>3.7920917142857138</v>
      </c>
    </row>
    <row r="15" spans="1:9" x14ac:dyDescent="0.35">
      <c r="A15" t="s">
        <v>53</v>
      </c>
      <c r="B15" s="72">
        <v>2.9309633300446301E-2</v>
      </c>
      <c r="C15" s="72">
        <f>IFERROR(_xlfn.XLOOKUP(A15,'LPI_performance_time_series '!$A$4:$A$259,'LPI_performance_time_series '!$I$4:$I$259),"0")*1</f>
        <v>3.8427317382361248</v>
      </c>
      <c r="D15" s="72">
        <f>IFERROR(_xlfn.XLOOKUP(A15,'LPI_performance_time_series '!$A$4:$A$259,'LPI_performance_time_series '!$AD$4:$AD$259),"0")*1</f>
        <v>3.6217851666666667</v>
      </c>
      <c r="E15" s="72">
        <f>IFERROR(_xlfn.XLOOKUP(A15,'LPI_performance_time_series '!$A$3:$A$259,'LPI_performance_time_series '!$AM$3:$AM$259), "0")*1</f>
        <v>3.9391531428571431</v>
      </c>
      <c r="F15" s="72" cm="1">
        <f t="array" ref="F15">IFERROR(_xlfn.XLOOKUP(A15,Table18[Economy],'LPI_performance_time_series '!$AV$3:$AV$259), "0")*1</f>
        <v>3.6047225714285713</v>
      </c>
      <c r="G15" s="72" cm="1">
        <f t="array" ref="G15">IFERROR(_xlfn.XLOOKUP(A15,Table18[Economy],'LPI_performance_time_series '!$BE$3:$BE$259), "0")*1</f>
        <v>3.807728142857143</v>
      </c>
      <c r="H15" s="72" cm="1">
        <f t="array" ref="H15">IFERROR(_xlfn.XLOOKUP(A15,Table18[Economy],'LPI_performance_time_series '!$BN$3:$BN$259),"0")*1</f>
        <v>4.1556575714285708</v>
      </c>
      <c r="I15" s="72" cm="1">
        <f t="array" ref="I15">IFERROR(_xlfn.XLOOKUP(A15,Table18[Economy],'LPI_performance_time_series '!$BW$3:$BW$259),"0")*1</f>
        <v>3.9651112857142858</v>
      </c>
    </row>
    <row r="16" spans="1:9" x14ac:dyDescent="0.35">
      <c r="A16" t="s">
        <v>76</v>
      </c>
      <c r="B16" s="72">
        <v>2.88367130517737E-2</v>
      </c>
      <c r="C16" s="72">
        <f>IFERROR(_xlfn.XLOOKUP(A16,'LPI_performance_time_series '!$A$4:$A$259,'LPI_performance_time_series '!$I$4:$I$259),"0")*1</f>
        <v>3.9642431093107326</v>
      </c>
      <c r="D16" s="72">
        <f>IFERROR(_xlfn.XLOOKUP(A16,'LPI_performance_time_series '!$A$4:$A$259,'LPI_performance_time_series '!$AD$4:$AD$259),"0")*1</f>
        <v>3.6450211428571428</v>
      </c>
      <c r="E16" s="72">
        <f>IFERROR(_xlfn.XLOOKUP(A16,'LPI_performance_time_series '!$A$3:$A$259,'LPI_performance_time_series '!$AM$3:$AM$259), "0")*1</f>
        <v>4.1573319999999994</v>
      </c>
      <c r="F16" s="72" cm="1">
        <f t="array" ref="F16">IFERROR(_xlfn.XLOOKUP(A16,Table18[Economy],'LPI_performance_time_series '!$AV$3:$AV$259), "0")*1</f>
        <v>3.5758421428571432</v>
      </c>
      <c r="G16" s="72" cm="1">
        <f t="array" ref="G16">IFERROR(_xlfn.XLOOKUP(A16,Table18[Economy],'LPI_performance_time_series '!$BE$3:$BE$259), "0")*1</f>
        <v>4.0286165714285715</v>
      </c>
      <c r="H16" s="72" cm="1">
        <f t="array" ref="H16">IFERROR(_xlfn.XLOOKUP(A16,Table18[Economy],'LPI_performance_time_series '!$BN$3:$BN$259),"0")*1</f>
        <v>4.2166185714285715</v>
      </c>
      <c r="I16" s="72" cm="1">
        <f t="array" ref="I16">IFERROR(_xlfn.XLOOKUP(A16,Table18[Economy],'LPI_performance_time_series '!$BW$3:$BW$259),"0")*1</f>
        <v>4.0385617142857146</v>
      </c>
    </row>
    <row r="17" spans="1:9" x14ac:dyDescent="0.35">
      <c r="A17" t="s">
        <v>49</v>
      </c>
      <c r="B17" s="72">
        <v>2.8671269298434301E-2</v>
      </c>
      <c r="C17" s="72">
        <f>IFERROR(_xlfn.XLOOKUP(A17,'LPI_performance_time_series '!$A$4:$A$259,'LPI_performance_time_series '!$I$4:$I$259),"0")*1</f>
        <v>3.7149896606626114</v>
      </c>
      <c r="D17" s="72">
        <f>IFERROR(_xlfn.XLOOKUP(A17,'LPI_performance_time_series '!$A$4:$A$259,'LPI_performance_time_series '!$AD$4:$AD$259),"0")*1</f>
        <v>3.4224417142857142</v>
      </c>
      <c r="E17" s="72">
        <f>IFERROR(_xlfn.XLOOKUP(A17,'LPI_performance_time_series '!$A$3:$A$259,'LPI_performance_time_series '!$AM$3:$AM$259), "0")*1</f>
        <v>3.7083001428571434</v>
      </c>
      <c r="F17" s="72" cm="1">
        <f t="array" ref="F17">IFERROR(_xlfn.XLOOKUP(A17,Table18[Economy],'LPI_performance_time_series '!$AV$3:$AV$259), "0")*1</f>
        <v>3.5572167142857141</v>
      </c>
      <c r="G17" s="72" cm="1">
        <f t="array" ref="G17">IFERROR(_xlfn.XLOOKUP(A17,Table18[Economy],'LPI_performance_time_series '!$BE$3:$BE$259), "0")*1</f>
        <v>3.7323209999999993</v>
      </c>
      <c r="H17" s="72" cm="1">
        <f t="array" ref="H17">IFERROR(_xlfn.XLOOKUP(A17,Table18[Economy],'LPI_performance_time_series '!$BN$3:$BN$259),"0")*1</f>
        <v>4.0475271428571427</v>
      </c>
      <c r="I17" s="72" cm="1">
        <f t="array" ref="I17">IFERROR(_xlfn.XLOOKUP(A17,Table18[Economy],'LPI_performance_time_series '!$BW$3:$BW$259),"0")*1</f>
        <v>3.7936138571428577</v>
      </c>
    </row>
    <row r="18" spans="1:9" hidden="1" x14ac:dyDescent="0.35">
      <c r="A18" t="s">
        <v>165</v>
      </c>
      <c r="B18" s="72">
        <v>2.7938528273998599E-2</v>
      </c>
      <c r="C18" s="72">
        <f>IFERROR(_xlfn.XLOOKUP(A18,'LPI_performance_time_series '!$A$4:$A$259,'LPI_performance_time_series '!$I$4:$I$259),"0")*1</f>
        <v>0</v>
      </c>
      <c r="D18" s="72">
        <f>IFERROR(_xlfn.XLOOKUP(A18,'LPI_performance_time_series '!$A$4:$A$259,'LPI_performance_time_series '!$AD$4:$AD$259),"0")*1</f>
        <v>0</v>
      </c>
      <c r="E18" s="72">
        <f>IFERROR(_xlfn.XLOOKUP(A18,'LPI_performance_time_series '!$A$3:$A$259,'LPI_performance_time_series '!$AM$3:$AM$259), "0")*1</f>
        <v>0</v>
      </c>
      <c r="F18" s="72" cm="1">
        <f t="array" ref="F18">IFERROR(_xlfn.XLOOKUP(A18,Table18[Economy],'LPI_performance_time_series '!$AV$3:$AV$259), "0")*1</f>
        <v>0</v>
      </c>
      <c r="G18" s="72" cm="1">
        <f t="array" ref="G18">IFERROR(_xlfn.XLOOKUP(A18,Table18[Economy],'LPI_performance_time_series '!$BE$3:$BE$259), "0")*1</f>
        <v>0</v>
      </c>
      <c r="H18" s="72" cm="1">
        <f t="array" ref="H18">IFERROR(_xlfn.XLOOKUP(A18,Table18[Economy],'LPI_performance_time_series '!$BN$3:$BN$259),"0")*1</f>
        <v>0</v>
      </c>
      <c r="I18" s="72" cm="1">
        <f t="array" ref="I18">IFERROR(_xlfn.XLOOKUP(A18,Table18[Economy],'LPI_performance_time_series '!$BW$3:$BW$259),"0")*1</f>
        <v>0</v>
      </c>
    </row>
    <row r="19" spans="1:9" hidden="1" x14ac:dyDescent="0.35">
      <c r="A19" t="s">
        <v>81</v>
      </c>
      <c r="B19" s="72">
        <v>2.7159256433138001E-2</v>
      </c>
      <c r="C19" s="72">
        <f>IFERROR(_xlfn.XLOOKUP(A19,'LPI_performance_time_series '!$A$4:$A$259,'LPI_performance_time_series '!$I$4:$I$259),"0")*1</f>
        <v>0</v>
      </c>
      <c r="D19" s="72">
        <f>IFERROR(_xlfn.XLOOKUP(A19,'LPI_performance_time_series '!$A$4:$A$259,'LPI_performance_time_series '!$AD$4:$AD$259),"0")*1</f>
        <v>0</v>
      </c>
      <c r="E19" s="72">
        <f>IFERROR(_xlfn.XLOOKUP(A19,'LPI_performance_time_series '!$A$3:$A$259,'LPI_performance_time_series '!$AM$3:$AM$259), "0")*1</f>
        <v>0</v>
      </c>
      <c r="F19" s="72" cm="1">
        <f t="array" ref="F19">IFERROR(_xlfn.XLOOKUP(A19,Table18[Economy],'LPI_performance_time_series '!$AV$3:$AV$259), "0")*1</f>
        <v>0</v>
      </c>
      <c r="G19" s="72" cm="1">
        <f t="array" ref="G19">IFERROR(_xlfn.XLOOKUP(A19,Table18[Economy],'LPI_performance_time_series '!$BE$3:$BE$259), "0")*1</f>
        <v>0</v>
      </c>
      <c r="H19" s="72" cm="1">
        <f t="array" ref="H19">IFERROR(_xlfn.XLOOKUP(A19,Table18[Economy],'LPI_performance_time_series '!$BN$3:$BN$259),"0")*1</f>
        <v>0</v>
      </c>
      <c r="I19" s="72" cm="1">
        <f t="array" ref="I19">IFERROR(_xlfn.XLOOKUP(A19,Table18[Economy],'LPI_performance_time_series '!$BW$3:$BW$259),"0")*1</f>
        <v>0</v>
      </c>
    </row>
    <row r="20" spans="1:9" x14ac:dyDescent="0.35">
      <c r="A20" t="s">
        <v>150</v>
      </c>
      <c r="B20" s="72">
        <v>2.6824981524174299E-2</v>
      </c>
      <c r="C20" s="72">
        <f>IFERROR(_xlfn.XLOOKUP(A20,'LPI_performance_time_series '!$A$4:$A$259,'LPI_performance_time_series '!$I$4:$I$259),"0")*1</f>
        <v>3.8916197381924853</v>
      </c>
      <c r="D20" s="72">
        <f>IFERROR(_xlfn.XLOOKUP(A20,'LPI_performance_time_series '!$A$4:$A$259,'LPI_performance_time_series '!$AD$4:$AD$259),"0")*1</f>
        <v>3.5325292857142858</v>
      </c>
      <c r="E20" s="72">
        <f>IFERROR(_xlfn.XLOOKUP(A20,'LPI_performance_time_series '!$A$3:$A$259,'LPI_performance_time_series '!$AM$3:$AM$259), "0")*1</f>
        <v>4.0920108571428564</v>
      </c>
      <c r="F20" s="72" cm="1">
        <f t="array" ref="F20">IFERROR(_xlfn.XLOOKUP(A20,Table18[Economy],'LPI_performance_time_series '!$AV$3:$AV$259), "0")*1</f>
        <v>3.4793027142857142</v>
      </c>
      <c r="G20" s="72" cm="1">
        <f t="array" ref="G20">IFERROR(_xlfn.XLOOKUP(A20,Table18[Economy],'LPI_performance_time_series '!$BE$3:$BE$259), "0")*1</f>
        <v>3.9262492857142854</v>
      </c>
      <c r="H20" s="72" cm="1">
        <f t="array" ref="H20">IFERROR(_xlfn.XLOOKUP(A20,Table18[Economy],'LPI_performance_time_series '!$BN$3:$BN$259),"0")*1</f>
        <v>4.1108162857142858</v>
      </c>
      <c r="I20" s="72" cm="1">
        <f t="array" ref="I20">IFERROR(_xlfn.XLOOKUP(A20,Table18[Economy],'LPI_performance_time_series '!$BW$3:$BW$259),"0")*1</f>
        <v>4.1310974285714286</v>
      </c>
    </row>
    <row r="21" spans="1:9" x14ac:dyDescent="0.35">
      <c r="A21" t="s">
        <v>16</v>
      </c>
      <c r="B21" s="72">
        <v>2.6406323433250101E-2</v>
      </c>
      <c r="C21" s="72">
        <f>IFERROR(_xlfn.XLOOKUP(A21,'LPI_performance_time_series '!$A$4:$A$259,'LPI_performance_time_series '!$I$4:$I$259),"0")*1</f>
        <v>3.780435181160211</v>
      </c>
      <c r="D21" s="72">
        <f>IFERROR(_xlfn.XLOOKUP(A21,'LPI_performance_time_series '!$A$4:$A$259,'LPI_performance_time_series '!$AD$4:$AD$259),"0")*1</f>
        <v>3.6896644285714286</v>
      </c>
      <c r="E21" s="72">
        <f>IFERROR(_xlfn.XLOOKUP(A21,'LPI_performance_time_series '!$A$3:$A$259,'LPI_performance_time_series '!$AM$3:$AM$259), "0")*1</f>
        <v>3.8775194285714281</v>
      </c>
      <c r="F21" s="72" cm="1">
        <f t="array" ref="F21">IFERROR(_xlfn.XLOOKUP(A21,Table18[Economy],'LPI_performance_time_series '!$AV$3:$AV$259), "0")*1</f>
        <v>3.4852504285714287</v>
      </c>
      <c r="G21" s="72" cm="1">
        <f t="array" ref="G21">IFERROR(_xlfn.XLOOKUP(A21,Table18[Economy],'LPI_performance_time_series '!$BE$3:$BE$259), "0")*1</f>
        <v>3.786218571428571</v>
      </c>
      <c r="H21" s="72" cm="1">
        <f t="array" ref="H21">IFERROR(_xlfn.XLOOKUP(A21,Table18[Economy],'LPI_performance_time_series '!$BN$3:$BN$259),"0")*1</f>
        <v>3.9898989999999999</v>
      </c>
      <c r="I21" s="72" cm="1">
        <f t="array" ref="I21">IFERROR(_xlfn.XLOOKUP(A21,Table18[Economy],'LPI_performance_time_series '!$BW$3:$BW$259),"0")*1</f>
        <v>3.8897875714285712</v>
      </c>
    </row>
    <row r="22" spans="1:9" x14ac:dyDescent="0.35">
      <c r="A22" t="s">
        <v>34</v>
      </c>
      <c r="B22" s="72">
        <v>2.5815924215753201E-2</v>
      </c>
      <c r="C22" s="72">
        <f>IFERROR(_xlfn.XLOOKUP(A22,'LPI_performance_time_series '!$A$4:$A$259,'LPI_performance_time_series '!$I$4:$I$259),"0")*1</f>
        <v>3.5465292861884223</v>
      </c>
      <c r="D22" s="72">
        <f>IFERROR(_xlfn.XLOOKUP(A22,'LPI_performance_time_series '!$A$4:$A$259,'LPI_performance_time_series '!$AD$4:$AD$259),"0")*1</f>
        <v>3.2033199999999997</v>
      </c>
      <c r="E22" s="72">
        <f>IFERROR(_xlfn.XLOOKUP(A22,'LPI_performance_time_series '!$A$3:$A$259,'LPI_performance_time_series '!$AM$3:$AM$259), "0")*1</f>
        <v>3.6473849999999999</v>
      </c>
      <c r="F22" s="72" cm="1">
        <f t="array" ref="F22">IFERROR(_xlfn.XLOOKUP(A22,Table18[Economy],'LPI_performance_time_series '!$AV$3:$AV$259), "0")*1</f>
        <v>3.4899309999999999</v>
      </c>
      <c r="G22" s="72" cm="1">
        <f t="array" ref="G22">IFERROR(_xlfn.XLOOKUP(A22,Table18[Economy],'LPI_performance_time_series '!$BE$3:$BE$259), "0")*1</f>
        <v>3.5483291428571424</v>
      </c>
      <c r="H22" s="72" cm="1">
        <f t="array" ref="H22">IFERROR(_xlfn.XLOOKUP(A22,Table18[Economy],'LPI_performance_time_series '!$BN$3:$BN$259),"0")*1</f>
        <v>3.8131434285714287</v>
      </c>
      <c r="I22" s="72" cm="1">
        <f t="array" ref="I22">IFERROR(_xlfn.XLOOKUP(A22,Table18[Economy],'LPI_performance_time_series '!$BW$3:$BW$259),"0")*1</f>
        <v>3.5816448571428565</v>
      </c>
    </row>
    <row r="23" spans="1:9" x14ac:dyDescent="0.35">
      <c r="A23" t="s">
        <v>60</v>
      </c>
      <c r="B23" s="72">
        <v>2.55424725025943E-2</v>
      </c>
      <c r="C23" s="72">
        <f>IFERROR(_xlfn.XLOOKUP(A23,'LPI_performance_time_series '!$A$4:$A$259,'LPI_performance_time_series '!$I$4:$I$259),"0")*1</f>
        <v>3.2155523480862049</v>
      </c>
      <c r="D23" s="72">
        <f>IFERROR(_xlfn.XLOOKUP(A23,'LPI_performance_time_series '!$A$4:$A$259,'LPI_performance_time_series '!$AD$4:$AD$259),"0")*1</f>
        <v>2.7962702857142858</v>
      </c>
      <c r="E23" s="72">
        <f>IFERROR(_xlfn.XLOOKUP(A23,'LPI_performance_time_series '!$A$3:$A$259,'LPI_performance_time_series '!$AM$3:$AM$259), "0")*1</f>
        <v>3.1752195714285718</v>
      </c>
      <c r="F23" s="72" cm="1">
        <f t="array" ref="F23">IFERROR(_xlfn.XLOOKUP(A23,Table18[Economy],'LPI_performance_time_series '!$AV$3:$AV$259), "0")*1</f>
        <v>3.0992214285714286</v>
      </c>
      <c r="G23" s="72" cm="1">
        <f t="array" ref="G23">IFERROR(_xlfn.XLOOKUP(A23,Table18[Economy],'LPI_performance_time_series '!$BE$3:$BE$259), "0")*1</f>
        <v>3.1111697142857144</v>
      </c>
      <c r="H23" s="72" cm="1">
        <f t="array" ref="H23">IFERROR(_xlfn.XLOOKUP(A23,Table18[Economy],'LPI_performance_time_series '!$BN$3:$BN$259),"0")*1</f>
        <v>3.6933571428571428</v>
      </c>
      <c r="I23" s="72" cm="1">
        <f t="array" ref="I23">IFERROR(_xlfn.XLOOKUP(A23,Table18[Economy],'LPI_performance_time_series '!$BW$3:$BW$259),"0")*1</f>
        <v>3.3592925714285715</v>
      </c>
    </row>
    <row r="24" spans="1:9" x14ac:dyDescent="0.35">
      <c r="A24" t="s">
        <v>73</v>
      </c>
      <c r="B24" s="72">
        <v>2.53246503741817E-2</v>
      </c>
      <c r="C24" s="72">
        <f>IFERROR(_xlfn.XLOOKUP(A24,'LPI_performance_time_series '!$A$4:$A$259,'LPI_performance_time_series '!$I$4:$I$259),"0")*1</f>
        <v>3.6822687537980952</v>
      </c>
      <c r="D24" s="72">
        <f>IFERROR(_xlfn.XLOOKUP(A24,'LPI_performance_time_series '!$A$4:$A$259,'LPI_performance_time_series '!$AD$4:$AD$259),"0")*1</f>
        <v>3.1990307142857146</v>
      </c>
      <c r="E24" s="72">
        <f>IFERROR(_xlfn.XLOOKUP(A24,'LPI_performance_time_series '!$A$3:$A$259,'LPI_performance_time_series '!$AM$3:$AM$259), "0")*1</f>
        <v>3.7425304285714285</v>
      </c>
      <c r="F24" s="72" cm="1">
        <f t="array" ref="F24">IFERROR(_xlfn.XLOOKUP(A24,Table18[Economy],'LPI_performance_time_series '!$AV$3:$AV$259), "0")*1</f>
        <v>3.4870361428571428</v>
      </c>
      <c r="G24" s="72" cm="1">
        <f t="array" ref="G24">IFERROR(_xlfn.XLOOKUP(A24,Table18[Economy],'LPI_performance_time_series '!$BE$3:$BE$259), "0")*1</f>
        <v>3.6947369999999999</v>
      </c>
      <c r="H24" s="72" cm="1">
        <f t="array" ref="H24">IFERROR(_xlfn.XLOOKUP(A24,Table18[Economy],'LPI_performance_time_series '!$BN$3:$BN$259),"0")*1</f>
        <v>4.0236888571428571</v>
      </c>
      <c r="I24" s="72" cm="1">
        <f t="array" ref="I24">IFERROR(_xlfn.XLOOKUP(A24,Table18[Economy],'LPI_performance_time_series '!$BW$3:$BW$259),"0")*1</f>
        <v>3.8100479999999997</v>
      </c>
    </row>
    <row r="25" spans="1:9" x14ac:dyDescent="0.35">
      <c r="A25" t="s">
        <v>109</v>
      </c>
      <c r="B25" s="72">
        <v>2.5275269095313701E-2</v>
      </c>
      <c r="C25" s="72">
        <f>IFERROR(_xlfn.XLOOKUP(A25,'LPI_performance_time_series '!$A$4:$A$259,'LPI_performance_time_series '!$I$4:$I$259),"0")*1</f>
        <v>3.7877344249974558</v>
      </c>
      <c r="D25" s="72">
        <f>IFERROR(_xlfn.XLOOKUP(A25,'LPI_performance_time_series '!$A$4:$A$259,'LPI_performance_time_series '!$AD$4:$AD$259),"0")*1</f>
        <v>3.7287885000000003</v>
      </c>
      <c r="E25" s="72">
        <f>IFERROR(_xlfn.XLOOKUP(A25,'LPI_performance_time_series '!$A$3:$A$259,'LPI_performance_time_series '!$AM$3:$AM$259), "0")*1</f>
        <v>3.9485042857142858</v>
      </c>
      <c r="F25" s="72" cm="1">
        <f t="array" ref="F25">IFERROR(_xlfn.XLOOKUP(A25,Table18[Economy],'LPI_performance_time_series '!$AV$3:$AV$259), "0")*1</f>
        <v>3.4196927142857141</v>
      </c>
      <c r="G25" s="72" cm="1">
        <f t="array" ref="G25">IFERROR(_xlfn.XLOOKUP(A25,Table18[Economy],'LPI_performance_time_series '!$BE$3:$BE$259), "0")*1</f>
        <v>3.7979545714285718</v>
      </c>
      <c r="H25" s="72" cm="1">
        <f t="array" ref="H25">IFERROR(_xlfn.XLOOKUP(A25,Table18[Economy],'LPI_performance_time_series '!$BN$3:$BN$259),"0")*1</f>
        <v>4.1079652857142861</v>
      </c>
      <c r="I25" s="72" cm="1">
        <f t="array" ref="I25">IFERROR(_xlfn.XLOOKUP(A25,Table18[Economy],'LPI_performance_time_series '!$BW$3:$BW$259),"0")*1</f>
        <v>3.7722484285714288</v>
      </c>
    </row>
    <row r="26" spans="1:9" x14ac:dyDescent="0.35">
      <c r="A26" t="s">
        <v>156</v>
      </c>
      <c r="B26" s="72">
        <v>2.51125863359438E-2</v>
      </c>
      <c r="C26" s="72">
        <f>IFERROR(_xlfn.XLOOKUP(A26,'LPI_performance_time_series '!$A$4:$A$259,'LPI_performance_time_series '!$I$4:$I$259),"0")*1</f>
        <v>3.5563269820075334</v>
      </c>
      <c r="D26" s="72">
        <f>IFERROR(_xlfn.XLOOKUP(A26,'LPI_performance_time_series '!$A$4:$A$259,'LPI_performance_time_series '!$AD$4:$AD$259),"0")*1</f>
        <v>3.2774201666666669</v>
      </c>
      <c r="E26" s="72">
        <f>IFERROR(_xlfn.XLOOKUP(A26,'LPI_performance_time_series '!$A$3:$A$259,'LPI_performance_time_series '!$AM$3:$AM$259), "0")*1</f>
        <v>3.4846688571428572</v>
      </c>
      <c r="F26" s="72" cm="1">
        <f t="array" ref="F26">IFERROR(_xlfn.XLOOKUP(A26,Table18[Economy],'LPI_performance_time_series '!$AV$3:$AV$259), "0")*1</f>
        <v>3.4997277142857142</v>
      </c>
      <c r="G26" s="72" cm="1">
        <f t="array" ref="G26">IFERROR(_xlfn.XLOOKUP(A26,Table18[Economy],'LPI_performance_time_series '!$BE$3:$BE$259), "0")*1</f>
        <v>3.5796401428571429</v>
      </c>
      <c r="H26" s="72" cm="1">
        <f t="array" ref="H26">IFERROR(_xlfn.XLOOKUP(A26,Table18[Economy],'LPI_performance_time_series '!$BN$3:$BN$259),"0")*1</f>
        <v>3.8321940000000003</v>
      </c>
      <c r="I26" s="72" cm="1">
        <f t="array" ref="I26">IFERROR(_xlfn.XLOOKUP(A26,Table18[Economy],'LPI_performance_time_series '!$BW$3:$BW$259),"0")*1</f>
        <v>3.6704587142857141</v>
      </c>
    </row>
    <row r="27" spans="1:9" x14ac:dyDescent="0.35">
      <c r="A27" t="s">
        <v>55</v>
      </c>
      <c r="B27" s="72">
        <v>2.5100396947966199E-2</v>
      </c>
      <c r="C27" s="72">
        <f>IFERROR(_xlfn.XLOOKUP(A27,'LPI_performance_time_series '!$A$4:$A$259,'LPI_performance_time_series '!$I$4:$I$259),"0")*1</f>
        <v>3.9429764402507779</v>
      </c>
      <c r="D27" s="72">
        <f>IFERROR(_xlfn.XLOOKUP(A27,'LPI_performance_time_series '!$A$4:$A$259,'LPI_performance_time_series '!$AD$4:$AD$259),"0")*1</f>
        <v>3.6434810000000004</v>
      </c>
      <c r="E27" s="72">
        <f>IFERROR(_xlfn.XLOOKUP(A27,'LPI_performance_time_series '!$A$3:$A$259,'LPI_performance_time_series '!$AM$3:$AM$259), "0")*1</f>
        <v>4.0059250000000004</v>
      </c>
      <c r="F27" s="72" cm="1">
        <f t="array" ref="F27">IFERROR(_xlfn.XLOOKUP(A27,Table18[Economy],'LPI_performance_time_series '!$AV$3:$AV$259), "0")*1</f>
        <v>3.6730139999999998</v>
      </c>
      <c r="G27" s="72" cm="1">
        <f t="array" ref="G27">IFERROR(_xlfn.XLOOKUP(A27,Table18[Economy],'LPI_performance_time_series '!$BE$3:$BE$259), "0")*1</f>
        <v>3.9568152857142853</v>
      </c>
      <c r="H27" s="72" cm="1">
        <f t="array" ref="H27">IFERROR(_xlfn.XLOOKUP(A27,Table18[Economy],'LPI_performance_time_series '!$BN$3:$BN$259),"0")*1</f>
        <v>4.2153418571428576</v>
      </c>
      <c r="I27" s="72" cm="1">
        <f t="array" ref="I27">IFERROR(_xlfn.XLOOKUP(A27,Table18[Economy],'LPI_performance_time_series '!$BW$3:$BW$259),"0")*1</f>
        <v>4.0789594285714283</v>
      </c>
    </row>
    <row r="28" spans="1:9" x14ac:dyDescent="0.35">
      <c r="A28" t="s">
        <v>50</v>
      </c>
      <c r="B28" s="72">
        <v>2.4980431265966899E-2</v>
      </c>
      <c r="C28" s="72">
        <f>IFERROR(_xlfn.XLOOKUP(A28,'LPI_performance_time_series '!$A$4:$A$259,'LPI_performance_time_series '!$I$4:$I$259),"0")*1</f>
        <v>3.22901638754333</v>
      </c>
      <c r="D28" s="72">
        <f>IFERROR(_xlfn.XLOOKUP(A28,'LPI_performance_time_series '!$A$4:$A$259,'LPI_performance_time_series '!$AD$4:$AD$259),"0")*1</f>
        <v>3.0878833333333326</v>
      </c>
      <c r="E28" s="72">
        <f>IFERROR(_xlfn.XLOOKUP(A28,'LPI_performance_time_series '!$A$3:$A$259,'LPI_performance_time_series '!$AM$3:$AM$259), "0")*1</f>
        <v>3.0800315714285715</v>
      </c>
      <c r="F28" s="72" cm="1">
        <f t="array" ref="F28">IFERROR(_xlfn.XLOOKUP(A28,Table18[Economy],'LPI_performance_time_series '!$AV$3:$AV$259), "0")*1</f>
        <v>3.1303429999999999</v>
      </c>
      <c r="G28" s="72" cm="1">
        <f t="array" ref="G28">IFERROR(_xlfn.XLOOKUP(A28,Table18[Economy],'LPI_performance_time_series '!$BE$3:$BE$259), "0")*1</f>
        <v>3.183210714285714</v>
      </c>
      <c r="H28" s="72" cm="1">
        <f t="array" ref="H28">IFERROR(_xlfn.XLOOKUP(A28,Table18[Economy],'LPI_performance_time_series '!$BN$3:$BN$259),"0")*1</f>
        <v>3.6843082857142853</v>
      </c>
      <c r="I28" s="72" cm="1">
        <f t="array" ref="I28">IFERROR(_xlfn.XLOOKUP(A28,Table18[Economy],'LPI_performance_time_series '!$BW$3:$BW$259),"0")*1</f>
        <v>3.1782889999999999</v>
      </c>
    </row>
    <row r="29" spans="1:9" x14ac:dyDescent="0.35">
      <c r="A29" t="s">
        <v>167</v>
      </c>
      <c r="B29" s="72">
        <v>2.4279443080711199E-2</v>
      </c>
      <c r="C29" s="72">
        <f>IFERROR(_xlfn.XLOOKUP(A29,'LPI_performance_time_series '!$A$4:$A$259,'LPI_performance_time_series '!$I$4:$I$259),"0")*1</f>
        <v>3.3535186111111113</v>
      </c>
      <c r="D29" s="72">
        <f>IFERROR(_xlfn.XLOOKUP(A29,'LPI_performance_time_series '!$A$4:$A$259,'LPI_performance_time_series '!$AD$4:$AD$259),"0")*1</f>
        <v>3.2654806666666665</v>
      </c>
      <c r="E29" s="72">
        <f>IFERROR(_xlfn.XLOOKUP(A29,'LPI_performance_time_series '!$A$3:$A$259,'LPI_performance_time_series '!$AM$3:$AM$259), "0")*1</f>
        <v>3.3126236666666666</v>
      </c>
      <c r="F29" s="72" cm="1">
        <f t="array" ref="F29">IFERROR(_xlfn.XLOOKUP(A29,Table18[Economy],'LPI_performance_time_series '!$AV$3:$AV$259), "0")*1</f>
        <v>3.112781333333333</v>
      </c>
      <c r="G29" s="72" cm="1">
        <f t="array" ref="G29">IFERROR(_xlfn.XLOOKUP(A29,Table18[Economy],'LPI_performance_time_series '!$BE$3:$BE$259), "0")*1</f>
        <v>3.4063171666666663</v>
      </c>
      <c r="H29" s="72" cm="1">
        <f t="array" ref="H29">IFERROR(_xlfn.XLOOKUP(A29,Table18[Economy],'LPI_performance_time_series '!$BN$3:$BN$259),"0")*1</f>
        <v>3.5968148333333336</v>
      </c>
      <c r="I29" s="72" cm="1">
        <f t="array" ref="I29">IFERROR(_xlfn.XLOOKUP(A29,Table18[Economy],'LPI_performance_time_series '!$BW$3:$BW$259),"0")*1</f>
        <v>3.3980929999999998</v>
      </c>
    </row>
    <row r="30" spans="1:9" hidden="1" x14ac:dyDescent="0.35">
      <c r="A30" t="s">
        <v>608</v>
      </c>
      <c r="B30" s="72">
        <v>2.39872892994633E-2</v>
      </c>
      <c r="C30" s="72">
        <f>IFERROR(_xlfn.XLOOKUP(A30,'LPI_performance_time_series '!$A$4:$A$259,'LPI_performance_time_series '!$I$4:$I$259),"0")*1</f>
        <v>0</v>
      </c>
      <c r="D30" s="72">
        <f>IFERROR(_xlfn.XLOOKUP(A30,'LPI_performance_time_series '!$A$4:$A$259,'LPI_performance_time_series '!$AD$4:$AD$259),"0")*1</f>
        <v>0</v>
      </c>
      <c r="E30" s="72">
        <f>IFERROR(_xlfn.XLOOKUP(A30,'LPI_performance_time_series '!$A$3:$A$259,'LPI_performance_time_series '!$AM$3:$AM$259), "0")*1</f>
        <v>0</v>
      </c>
      <c r="F30" s="72" cm="1">
        <f t="array" ref="F30">IFERROR(_xlfn.XLOOKUP(A30,Table18[Economy],'LPI_performance_time_series '!$AV$3:$AV$259), "0")*1</f>
        <v>0</v>
      </c>
      <c r="G30" s="72" cm="1">
        <f t="array" ref="G30">IFERROR(_xlfn.XLOOKUP(A30,Table18[Economy],'LPI_performance_time_series '!$BE$3:$BE$259), "0")*1</f>
        <v>0</v>
      </c>
      <c r="H30" s="72" cm="1">
        <f t="array" ref="H30">IFERROR(_xlfn.XLOOKUP(A30,Table18[Economy],'LPI_performance_time_series '!$BN$3:$BN$259),"0")*1</f>
        <v>0</v>
      </c>
      <c r="I30" s="72" cm="1">
        <f t="array" ref="I30">IFERROR(_xlfn.XLOOKUP(A30,Table18[Economy],'LPI_performance_time_series '!$BW$3:$BW$259),"0")*1</f>
        <v>0</v>
      </c>
    </row>
    <row r="31" spans="1:9" x14ac:dyDescent="0.35">
      <c r="A31" t="s">
        <v>72</v>
      </c>
      <c r="B31" s="72">
        <v>2.3235254358991299E-2</v>
      </c>
      <c r="C31" s="72">
        <f>IFERROR(_xlfn.XLOOKUP(A31,'LPI_performance_time_series '!$A$4:$A$259,'LPI_performance_time_series '!$I$4:$I$259),"0")*1</f>
        <v>3.416106722290202</v>
      </c>
      <c r="D31" s="72">
        <f>IFERROR(_xlfn.XLOOKUP(A31,'LPI_performance_time_series '!$A$4:$A$259,'LPI_performance_time_series '!$AD$4:$AD$259),"0")*1</f>
        <v>3.1947399999999999</v>
      </c>
      <c r="E31" s="72">
        <f>IFERROR(_xlfn.XLOOKUP(A31,'LPI_performance_time_series '!$A$3:$A$259,'LPI_performance_time_series '!$AM$3:$AM$259), "0")*1</f>
        <v>3.3720330000000001</v>
      </c>
      <c r="F31" s="72" cm="1">
        <f t="array" ref="F31">IFERROR(_xlfn.XLOOKUP(A31,Table18[Economy],'LPI_performance_time_series '!$AV$3:$AV$259), "0")*1</f>
        <v>3.1351859999999996</v>
      </c>
      <c r="G31" s="72" cm="1">
        <f t="array" ref="G31">IFERROR(_xlfn.XLOOKUP(A31,Table18[Economy],'LPI_performance_time_series '!$BE$3:$BE$259), "0")*1</f>
        <v>3.4782263333333336</v>
      </c>
      <c r="H31" s="72" cm="1">
        <f t="array" ref="H31">IFERROR(_xlfn.XLOOKUP(A31,Table18[Economy],'LPI_performance_time_series '!$BN$3:$BN$259),"0")*1</f>
        <v>3.8651840000000006</v>
      </c>
      <c r="I31" s="72" cm="1">
        <f t="array" ref="I31">IFERROR(_xlfn.XLOOKUP(A31,Table18[Economy],'LPI_performance_time_series '!$BW$3:$BW$259),"0")*1</f>
        <v>3.4953254999999999</v>
      </c>
    </row>
    <row r="32" spans="1:9" x14ac:dyDescent="0.35">
      <c r="A32" t="s">
        <v>164</v>
      </c>
      <c r="B32" s="72">
        <v>2.25675402300471E-2</v>
      </c>
      <c r="C32" s="72">
        <f>IFERROR(_xlfn.XLOOKUP(A32,'LPI_performance_time_series '!$A$4:$A$259,'LPI_performance_time_series '!$I$4:$I$259),"0")*1</f>
        <v>3.8691816111111113</v>
      </c>
      <c r="D32" s="72">
        <f>IFERROR(_xlfn.XLOOKUP(A32,'LPI_performance_time_series '!$A$4:$A$259,'LPI_performance_time_series '!$AD$4:$AD$259),"0")*1</f>
        <v>3.6871038333333335</v>
      </c>
      <c r="E32" s="72">
        <f>IFERROR(_xlfn.XLOOKUP(A32,'LPI_performance_time_series '!$A$3:$A$259,'LPI_performance_time_series '!$AM$3:$AM$259), "0")*1</f>
        <v>3.8699095000000003</v>
      </c>
      <c r="F32" s="72" cm="1">
        <f t="array" ref="F32">IFERROR(_xlfn.XLOOKUP(A32,Table18[Economy],'LPI_performance_time_series '!$AV$3:$AV$259), "0")*1</f>
        <v>3.7329205000000001</v>
      </c>
      <c r="G32" s="72" cm="1">
        <f t="array" ref="G32">IFERROR(_xlfn.XLOOKUP(A32,Table18[Economy],'LPI_performance_time_series '!$BE$3:$BE$259), "0")*1</f>
        <v>3.8224531666666661</v>
      </c>
      <c r="H32" s="72" cm="1">
        <f t="array" ref="H32">IFERROR(_xlfn.XLOOKUP(A32,Table18[Economy],'LPI_performance_time_series '!$BN$3:$BN$259),"0")*1</f>
        <v>4.2787918333333339</v>
      </c>
      <c r="I32" s="72" cm="1">
        <f t="array" ref="I32">IFERROR(_xlfn.XLOOKUP(A32,Table18[Economy],'LPI_performance_time_series '!$BW$3:$BW$259),"0")*1</f>
        <v>3.7908738333333329</v>
      </c>
    </row>
    <row r="33" spans="1:9" x14ac:dyDescent="0.35">
      <c r="A33" t="s">
        <v>103</v>
      </c>
      <c r="B33" s="72">
        <v>2.0722004267516199E-2</v>
      </c>
      <c r="C33" s="72">
        <f>IFERROR(_xlfn.XLOOKUP(A33,'LPI_performance_time_series '!$A$4:$A$259,'LPI_performance_time_series '!$I$4:$I$259),"0")*1</f>
        <v>3.4670767463561698</v>
      </c>
      <c r="D33" s="72">
        <f>IFERROR(_xlfn.XLOOKUP(A33,'LPI_performance_time_series '!$A$4:$A$259,'LPI_performance_time_series '!$AD$4:$AD$259),"0")*1</f>
        <v>3.1958865000000003</v>
      </c>
      <c r="E33" s="72">
        <f>IFERROR(_xlfn.XLOOKUP(A33,'LPI_performance_time_series '!$A$3:$A$259,'LPI_performance_time_series '!$AM$3:$AM$259), "0")*1</f>
        <v>3.4301000000000004</v>
      </c>
      <c r="F33" s="72" cm="1">
        <f t="array" ref="F33">IFERROR(_xlfn.XLOOKUP(A33,Table18[Economy],'LPI_performance_time_series '!$AV$3:$AV$259), "0")*1</f>
        <v>3.4907954285714284</v>
      </c>
      <c r="G33" s="72" cm="1">
        <f t="array" ref="G33">IFERROR(_xlfn.XLOOKUP(A33,Table18[Economy],'LPI_performance_time_series '!$BE$3:$BE$259), "0")*1</f>
        <v>3.4296519999999999</v>
      </c>
      <c r="H33" s="72" cm="1">
        <f t="array" ref="H33">IFERROR(_xlfn.XLOOKUP(A33,Table18[Economy],'LPI_performance_time_series '!$BN$3:$BN$259),"0")*1</f>
        <v>3.7711912857142851</v>
      </c>
      <c r="I33" s="72" cm="1">
        <f t="array" ref="I33">IFERROR(_xlfn.XLOOKUP(A33,Table18[Economy],'LPI_performance_time_series '!$BW$3:$BW$259),"0")*1</f>
        <v>3.4665270000000001</v>
      </c>
    </row>
    <row r="34" spans="1:9" x14ac:dyDescent="0.35">
      <c r="A34" t="s">
        <v>111</v>
      </c>
      <c r="B34" s="72">
        <v>1.9357827453679401E-2</v>
      </c>
      <c r="C34" s="72">
        <f>IFERROR(_xlfn.XLOOKUP(A34,'LPI_performance_time_series '!$A$4:$A$259,'LPI_performance_time_series '!$I$4:$I$259),"0")*1</f>
        <v>3.6201196492598555</v>
      </c>
      <c r="D34" s="72">
        <f>IFERROR(_xlfn.XLOOKUP(A34,'LPI_performance_time_series '!$A$4:$A$259,'LPI_performance_time_series '!$AD$4:$AD$259),"0")*1</f>
        <v>3.5810636666666671</v>
      </c>
      <c r="E34" s="72">
        <f>IFERROR(_xlfn.XLOOKUP(A34,'LPI_performance_time_series '!$A$3:$A$259,'LPI_performance_time_series '!$AM$3:$AM$259), "0")*1</f>
        <v>3.6544551428571426</v>
      </c>
      <c r="F34" s="72" cm="1">
        <f t="array" ref="F34">IFERROR(_xlfn.XLOOKUP(A34,Table18[Economy],'LPI_performance_time_series '!$AV$3:$AV$259), "0")*1</f>
        <v>3.3530757142857146</v>
      </c>
      <c r="G34" s="72" cm="1">
        <f t="array" ref="G34">IFERROR(_xlfn.XLOOKUP(A34,Table18[Economy],'LPI_performance_time_series '!$BE$3:$BE$259), "0")*1</f>
        <v>3.5857372857142855</v>
      </c>
      <c r="H34" s="72" cm="1">
        <f t="array" ref="H34">IFERROR(_xlfn.XLOOKUP(A34,Table18[Economy],'LPI_performance_time_series '!$BN$3:$BN$259),"0")*1</f>
        <v>3.9516755714285723</v>
      </c>
      <c r="I34" s="72" cm="1">
        <f t="array" ref="I34">IFERROR(_xlfn.XLOOKUP(A34,Table18[Economy],'LPI_performance_time_series '!$BW$3:$BW$259),"0")*1</f>
        <v>3.6514712857142859</v>
      </c>
    </row>
    <row r="35" spans="1:9" x14ac:dyDescent="0.35">
      <c r="A35" t="s">
        <v>118</v>
      </c>
      <c r="B35" s="72">
        <v>1.9349232962455599E-2</v>
      </c>
      <c r="C35" s="72">
        <f>IFERROR(_xlfn.XLOOKUP(A35,'LPI_performance_time_series '!$A$4:$A$259,'LPI_performance_time_series '!$I$4:$I$259),"0")*1</f>
        <v>3.4210242820343741</v>
      </c>
      <c r="D35" s="72">
        <f>IFERROR(_xlfn.XLOOKUP(A35,'LPI_performance_time_series '!$A$4:$A$259,'LPI_performance_time_series '!$AD$4:$AD$259),"0")*1</f>
        <v>3.1798778333333337</v>
      </c>
      <c r="E35" s="72">
        <f>IFERROR(_xlfn.XLOOKUP(A35,'LPI_performance_time_series '!$A$3:$A$259,'LPI_performance_time_series '!$AM$3:$AM$259), "0")*1</f>
        <v>3.1047017142857141</v>
      </c>
      <c r="F35" s="72" cm="1">
        <f t="array" ref="F35">IFERROR(_xlfn.XLOOKUP(A35,Table18[Economy],'LPI_performance_time_series '!$AV$3:$AV$259), "0")*1</f>
        <v>3.3560725714285717</v>
      </c>
      <c r="G35" s="72" cm="1">
        <f t="array" ref="G35">IFERROR(_xlfn.XLOOKUP(A35,Table18[Economy],'LPI_performance_time_series '!$BE$3:$BE$259), "0")*1</f>
        <v>3.3760285714285723</v>
      </c>
      <c r="H35" s="72" cm="1">
        <f t="array" ref="H35">IFERROR(_xlfn.XLOOKUP(A35,Table18[Economy],'LPI_performance_time_series '!$BN$3:$BN$259),"0")*1</f>
        <v>3.991889285714286</v>
      </c>
      <c r="I35" s="72" cm="1">
        <f t="array" ref="I35">IFERROR(_xlfn.XLOOKUP(A35,Table18[Economy],'LPI_performance_time_series '!$BW$3:$BW$259),"0")*1</f>
        <v>3.4568681428571431</v>
      </c>
    </row>
    <row r="36" spans="1:9" x14ac:dyDescent="0.35">
      <c r="A36" t="s">
        <v>25</v>
      </c>
      <c r="B36" s="72">
        <v>1.93409851099418E-2</v>
      </c>
      <c r="C36" s="72">
        <f>IFERROR(_xlfn.XLOOKUP(A36,'LPI_performance_time_series '!$A$4:$A$259,'LPI_performance_time_series '!$I$4:$I$259),"0")*1</f>
        <v>3.1967278327948128</v>
      </c>
      <c r="D36" s="72">
        <f>IFERROR(_xlfn.XLOOKUP(A36,'LPI_performance_time_series '!$A$4:$A$259,'LPI_performance_time_series '!$AD$4:$AD$259),"0")*1</f>
        <v>3.0367891666666669</v>
      </c>
      <c r="E36" s="72">
        <f>IFERROR(_xlfn.XLOOKUP(A36,'LPI_performance_time_series '!$A$3:$A$259,'LPI_performance_time_series '!$AM$3:$AM$259), "0")*1</f>
        <v>3.1856240000000002</v>
      </c>
      <c r="F36" s="72" cm="1">
        <f t="array" ref="F36">IFERROR(_xlfn.XLOOKUP(A36,Table18[Economy],'LPI_performance_time_series '!$AV$3:$AV$259), "0")*1</f>
        <v>3.1018498571428572</v>
      </c>
      <c r="G36" s="72" cm="1">
        <f t="array" ref="G36">IFERROR(_xlfn.XLOOKUP(A36,Table18[Economy],'LPI_performance_time_series '!$BE$3:$BE$259), "0")*1</f>
        <v>3.0899178571428574</v>
      </c>
      <c r="H36" s="72" cm="1">
        <f t="array" ref="H36">IFERROR(_xlfn.XLOOKUP(A36,Table18[Economy],'LPI_performance_time_series '!$BN$3:$BN$259),"0")*1</f>
        <v>3.4337747142857142</v>
      </c>
      <c r="I36" s="72" cm="1">
        <f t="array" ref="I36">IFERROR(_xlfn.XLOOKUP(A36,Table18[Economy],'LPI_performance_time_series '!$BW$3:$BW$259),"0")*1</f>
        <v>3.2961588571428568</v>
      </c>
    </row>
    <row r="37" spans="1:9" x14ac:dyDescent="0.35">
      <c r="A37" t="s">
        <v>90</v>
      </c>
      <c r="B37" s="72">
        <v>1.89452828992775E-2</v>
      </c>
      <c r="C37" s="72">
        <f>IFERROR(_xlfn.XLOOKUP(A37,'LPI_performance_time_series '!$A$4:$A$259,'LPI_performance_time_series '!$I$4:$I$259),"0")*1</f>
        <v>3.1569664479752744</v>
      </c>
      <c r="D37" s="72">
        <f>IFERROR(_xlfn.XLOOKUP(A37,'LPI_performance_time_series '!$A$4:$A$259,'LPI_performance_time_series '!$AD$4:$AD$259),"0")*1</f>
        <v>2.8852790000000001</v>
      </c>
      <c r="E37" s="72">
        <f>IFERROR(_xlfn.XLOOKUP(A37,'LPI_performance_time_series '!$A$3:$A$259,'LPI_performance_time_series '!$AM$3:$AM$259), "0")*1</f>
        <v>2.9293912857142859</v>
      </c>
      <c r="F37" s="72" cm="1">
        <f t="array" ref="F37">IFERROR(_xlfn.XLOOKUP(A37,Table18[Economy],'LPI_performance_time_series '!$AV$3:$AV$259), "0")*1</f>
        <v>3.1435334285714278</v>
      </c>
      <c r="G37" s="72" cm="1">
        <f t="array" ref="G37">IFERROR(_xlfn.XLOOKUP(A37,Table18[Economy],'LPI_performance_time_series '!$BE$3:$BE$259), "0")*1</f>
        <v>3.0618401428571427</v>
      </c>
      <c r="H37" s="72" cm="1">
        <f t="array" ref="H37">IFERROR(_xlfn.XLOOKUP(A37,Table18[Economy],'LPI_performance_time_series '!$BN$3:$BN$259),"0")*1</f>
        <v>3.578147142857143</v>
      </c>
      <c r="I37" s="72" cm="1">
        <f t="array" ref="I37">IFERROR(_xlfn.XLOOKUP(A37,Table18[Economy],'LPI_performance_time_series '!$BW$3:$BW$259),"0")*1</f>
        <v>3.2714150000000002</v>
      </c>
    </row>
    <row r="38" spans="1:9" x14ac:dyDescent="0.35">
      <c r="A38" t="s">
        <v>121</v>
      </c>
      <c r="B38" s="72">
        <v>1.8820909627708798E-2</v>
      </c>
      <c r="C38" s="72">
        <f>IFERROR(_xlfn.XLOOKUP(A38,'LPI_performance_time_series '!$A$4:$A$259,'LPI_performance_time_series '!$I$4:$I$259),"0")*1</f>
        <v>3.3339984043579909</v>
      </c>
      <c r="D38" s="72">
        <f>IFERROR(_xlfn.XLOOKUP(A38,'LPI_performance_time_series '!$A$4:$A$259,'LPI_performance_time_series '!$AD$4:$AD$259),"0")*1</f>
        <v>2.8956235714285716</v>
      </c>
      <c r="E38" s="72">
        <f>IFERROR(_xlfn.XLOOKUP(A38,'LPI_performance_time_series '!$A$3:$A$259,'LPI_performance_time_series '!$AM$3:$AM$259), "0")*1</f>
        <v>3.2551590000000004</v>
      </c>
      <c r="F38" s="72" cm="1">
        <f t="array" ref="F38">IFERROR(_xlfn.XLOOKUP(A38,Table18[Economy],'LPI_performance_time_series '!$AV$3:$AV$259), "0")*1</f>
        <v>3.2537567142857142</v>
      </c>
      <c r="G38" s="72" cm="1">
        <f t="array" ref="G38">IFERROR(_xlfn.XLOOKUP(A38,Table18[Economy],'LPI_performance_time_series '!$BE$3:$BE$259), "0")*1</f>
        <v>3.3191434285714285</v>
      </c>
      <c r="H38" s="72" cm="1">
        <f t="array" ref="H38">IFERROR(_xlfn.XLOOKUP(A38,Table18[Economy],'LPI_performance_time_series '!$BN$3:$BN$259),"0")*1</f>
        <v>3.8076779999999997</v>
      </c>
      <c r="I38" s="72" cm="1">
        <f t="array" ref="I38">IFERROR(_xlfn.XLOOKUP(A38,Table18[Economy],'LPI_performance_time_series '!$BW$3:$BW$259),"0")*1</f>
        <v>3.4123300000000003</v>
      </c>
    </row>
    <row r="39" spans="1:9" x14ac:dyDescent="0.35">
      <c r="A39" t="s">
        <v>140</v>
      </c>
      <c r="B39" s="72">
        <v>1.8362717059502001E-2</v>
      </c>
      <c r="C39" s="72">
        <f>IFERROR(_xlfn.XLOOKUP(A39,'LPI_performance_time_series '!$A$4:$A$259,'LPI_performance_time_series '!$I$4:$I$259),"0")*1</f>
        <v>3.3417531174694513</v>
      </c>
      <c r="D39" s="72">
        <f>IFERROR(_xlfn.XLOOKUP(A39,'LPI_performance_time_series '!$A$4:$A$259,'LPI_performance_time_series '!$AD$4:$AD$259),"0")*1</f>
        <v>2.9515764285714283</v>
      </c>
      <c r="E39" s="72">
        <f>IFERROR(_xlfn.XLOOKUP(A39,'LPI_performance_time_series '!$A$3:$A$259,'LPI_performance_time_series '!$AM$3:$AM$259), "0")*1</f>
        <v>3.2523119999999999</v>
      </c>
      <c r="F39" s="72" cm="1">
        <f t="array" ref="F39">IFERROR(_xlfn.XLOOKUP(A39,Table18[Economy],'LPI_performance_time_series '!$AV$3:$AV$259), "0")*1</f>
        <v>3.3343767142857139</v>
      </c>
      <c r="G39" s="72" cm="1">
        <f t="array" ref="G39">IFERROR(_xlfn.XLOOKUP(A39,Table18[Economy],'LPI_performance_time_series '!$BE$3:$BE$259), "0")*1</f>
        <v>3.2543449999999998</v>
      </c>
      <c r="H39" s="72" cm="1">
        <f t="array" ref="H39">IFERROR(_xlfn.XLOOKUP(A39,Table18[Economy],'LPI_performance_time_series '!$BN$3:$BN$259),"0")*1</f>
        <v>3.7276742857142859</v>
      </c>
      <c r="I39" s="72" cm="1">
        <f t="array" ref="I39">IFERROR(_xlfn.XLOOKUP(A39,Table18[Economy],'LPI_performance_time_series '!$BW$3:$BW$259),"0")*1</f>
        <v>3.3651434285714288</v>
      </c>
    </row>
    <row r="40" spans="1:9" x14ac:dyDescent="0.35">
      <c r="A40" t="s">
        <v>69</v>
      </c>
      <c r="B40" s="72">
        <v>1.7869934104296499E-2</v>
      </c>
      <c r="C40" s="72">
        <f>IFERROR(_xlfn.XLOOKUP(A40,'LPI_performance_time_series '!$A$4:$A$259,'LPI_performance_time_series '!$I$4:$I$259),"0")*1</f>
        <v>3.186470195783206</v>
      </c>
      <c r="D40" s="72">
        <f>IFERROR(_xlfn.XLOOKUP(A40,'LPI_performance_time_series '!$A$4:$A$259,'LPI_performance_time_series '!$AD$4:$AD$259),"0")*1</f>
        <v>2.8362794999999998</v>
      </c>
      <c r="E40" s="72">
        <f>IFERROR(_xlfn.XLOOKUP(A40,'LPI_performance_time_series '!$A$3:$A$259,'LPI_performance_time_series '!$AM$3:$AM$259), "0")*1</f>
        <v>3.0000579999999997</v>
      </c>
      <c r="F40" s="72" cm="1">
        <f t="array" ref="F40">IFERROR(_xlfn.XLOOKUP(A40,Table18[Economy],'LPI_performance_time_series '!$AV$3:$AV$259), "0")*1</f>
        <v>3.2092579999999997</v>
      </c>
      <c r="G40" s="72" cm="1">
        <f t="array" ref="G40">IFERROR(_xlfn.XLOOKUP(A40,Table18[Economy],'LPI_performance_time_series '!$BE$3:$BE$259), "0")*1</f>
        <v>3.2294081428571428</v>
      </c>
      <c r="H40" s="72" cm="1">
        <f t="array" ref="H40">IFERROR(_xlfn.XLOOKUP(A40,Table18[Economy],'LPI_performance_time_series '!$BN$3:$BN$259),"0")*1</f>
        <v>3.573016142857143</v>
      </c>
      <c r="I40" s="72" cm="1">
        <f t="array" ref="I40">IFERROR(_xlfn.XLOOKUP(A40,Table18[Economy],'LPI_performance_time_series '!$BW$3:$BW$259),"0")*1</f>
        <v>3.231464714285714</v>
      </c>
    </row>
    <row r="41" spans="1:9" x14ac:dyDescent="0.35">
      <c r="A41" t="s">
        <v>88</v>
      </c>
      <c r="B41" s="72">
        <v>1.7424416836945698E-2</v>
      </c>
      <c r="C41" s="72">
        <f>IFERROR(_xlfn.XLOOKUP(A41,'LPI_performance_time_series '!$A$4:$A$259,'LPI_performance_time_series '!$I$4:$I$259),"0")*1</f>
        <v>3.1555808461289607</v>
      </c>
      <c r="D41" s="72">
        <f>IFERROR(_xlfn.XLOOKUP(A41,'LPI_performance_time_series '!$A$4:$A$259,'LPI_performance_time_series '!$AD$4:$AD$259),"0")*1</f>
        <v>3.0079630000000002</v>
      </c>
      <c r="E41" s="72">
        <f>IFERROR(_xlfn.XLOOKUP(A41,'LPI_performance_time_series '!$A$3:$A$259,'LPI_performance_time_series '!$AM$3:$AM$259), "0")*1</f>
        <v>2.9406887142857139</v>
      </c>
      <c r="F41" s="72" cm="1">
        <f t="array" ref="F41">IFERROR(_xlfn.XLOOKUP(A41,Table18[Economy],'LPI_performance_time_series '!$AV$3:$AV$259), "0")*1</f>
        <v>3.1347632857142855</v>
      </c>
      <c r="G41" s="72" cm="1">
        <f t="array" ref="G41">IFERROR(_xlfn.XLOOKUP(A41,Table18[Economy],'LPI_performance_time_series '!$BE$3:$BE$259), "0")*1</f>
        <v>3.0712830000000002</v>
      </c>
      <c r="H41" s="72" cm="1">
        <f t="array" ref="H41">IFERROR(_xlfn.XLOOKUP(A41,Table18[Economy],'LPI_performance_time_series '!$BN$3:$BN$259),"0")*1</f>
        <v>3.7153028571428579</v>
      </c>
      <c r="I41" s="72" cm="1">
        <f t="array" ref="I41">IFERROR(_xlfn.XLOOKUP(A41,Table18[Economy],'LPI_performance_time_series '!$BW$3:$BW$259),"0")*1</f>
        <v>3.0959597142857147</v>
      </c>
    </row>
    <row r="42" spans="1:9" x14ac:dyDescent="0.35">
      <c r="A42" t="s">
        <v>119</v>
      </c>
      <c r="B42" s="72">
        <v>1.7346599387518102E-2</v>
      </c>
      <c r="C42" s="72">
        <f>IFERROR(_xlfn.XLOOKUP(A42,'LPI_performance_time_series '!$A$4:$A$259,'LPI_performance_time_series '!$I$4:$I$259),"0")*1</f>
        <v>3.459235175533852</v>
      </c>
      <c r="D42" s="72">
        <f>IFERROR(_xlfn.XLOOKUP(A42,'LPI_performance_time_series '!$A$4:$A$259,'LPI_performance_time_series '!$AD$4:$AD$259),"0")*1</f>
        <v>3.1357708571428566</v>
      </c>
      <c r="E42" s="72">
        <f>IFERROR(_xlfn.XLOOKUP(A42,'LPI_performance_time_series '!$A$3:$A$259,'LPI_performance_time_series '!$AM$3:$AM$259), "0")*1</f>
        <v>3.2934384285714282</v>
      </c>
      <c r="F42" s="72" cm="1">
        <f t="array" ref="F42">IFERROR(_xlfn.XLOOKUP(A42,Table18[Economy],'LPI_performance_time_series '!$AV$3:$AV$259), "0")*1</f>
        <v>3.3250624285714281</v>
      </c>
      <c r="G42" s="72" cm="1">
        <f t="array" ref="G42">IFERROR(_xlfn.XLOOKUP(A42,Table18[Economy],'LPI_performance_time_series '!$BE$3:$BE$259), "0")*1</f>
        <v>3.4510140000000002</v>
      </c>
      <c r="H42" s="72" cm="1">
        <f t="array" ref="H42">IFERROR(_xlfn.XLOOKUP(A42,Table18[Economy],'LPI_performance_time_series '!$BN$3:$BN$259),"0")*1</f>
        <v>3.9038147142857147</v>
      </c>
      <c r="I42" s="72" cm="1">
        <f t="array" ref="I42">IFERROR(_xlfn.XLOOKUP(A42,Table18[Economy],'LPI_performance_time_series '!$BW$3:$BW$259),"0")*1</f>
        <v>3.5297200000000002</v>
      </c>
    </row>
    <row r="43" spans="1:9" x14ac:dyDescent="0.35">
      <c r="A43" t="s">
        <v>125</v>
      </c>
      <c r="B43" s="72">
        <v>1.6584323301259501E-2</v>
      </c>
      <c r="C43" s="72">
        <f>IFERROR(_xlfn.XLOOKUP(A43,'LPI_performance_time_series '!$A$4:$A$259,'LPI_performance_time_series '!$I$4:$I$259),"0")*1</f>
        <v>3.1595454219764667</v>
      </c>
      <c r="D43" s="72">
        <f>IFERROR(_xlfn.XLOOKUP(A43,'LPI_performance_time_series '!$A$4:$A$259,'LPI_performance_time_series '!$AD$4:$AD$259),"0")*1</f>
        <v>2.6755881428571433</v>
      </c>
      <c r="E43" s="72">
        <f>IFERROR(_xlfn.XLOOKUP(A43,'LPI_performance_time_series '!$A$3:$A$259,'LPI_performance_time_series '!$AM$3:$AM$259), "0")*1</f>
        <v>3.2458885714285719</v>
      </c>
      <c r="F43" s="72" cm="1">
        <f t="array" ref="F43">IFERROR(_xlfn.XLOOKUP(A43,Table18[Economy],'LPI_performance_time_series '!$AV$3:$AV$259), "0")*1</f>
        <v>3.0398647142857143</v>
      </c>
      <c r="G43" s="72" cm="1">
        <f t="array" ref="G43">IFERROR(_xlfn.XLOOKUP(A43,Table18[Economy],'LPI_performance_time_series '!$BE$3:$BE$259), "0")*1</f>
        <v>3.0687630000000001</v>
      </c>
      <c r="H43" s="72" cm="1">
        <f t="array" ref="H43">IFERROR(_xlfn.XLOOKUP(A43,Table18[Economy],'LPI_performance_time_series '!$BN$3:$BN$259),"0")*1</f>
        <v>3.5969225714285713</v>
      </c>
      <c r="I43" s="72" cm="1">
        <f t="array" ref="I43">IFERROR(_xlfn.XLOOKUP(A43,Table18[Economy],'LPI_performance_time_series '!$BW$3:$BW$259),"0")*1</f>
        <v>3.2311874285714284</v>
      </c>
    </row>
    <row r="44" spans="1:9" hidden="1" x14ac:dyDescent="0.35">
      <c r="A44" t="s">
        <v>232</v>
      </c>
      <c r="B44" s="72">
        <v>1.64224590514024E-2</v>
      </c>
      <c r="C44" s="72">
        <f>IFERROR(_xlfn.XLOOKUP(A44,'LPI_performance_time_series '!$A$4:$A$259,'LPI_performance_time_series '!$I$4:$I$259),"0")*1</f>
        <v>0</v>
      </c>
      <c r="D44" s="72">
        <f>IFERROR(_xlfn.XLOOKUP(A44,'LPI_performance_time_series '!$A$4:$A$259,'LPI_performance_time_series '!$AD$4:$AD$259),"0")*1</f>
        <v>0</v>
      </c>
      <c r="E44" s="72">
        <f>IFERROR(_xlfn.XLOOKUP(A44,'LPI_performance_time_series '!$A$3:$A$259,'LPI_performance_time_series '!$AM$3:$AM$259), "0")*1</f>
        <v>0</v>
      </c>
      <c r="F44" s="72" cm="1">
        <f t="array" ref="F44">IFERROR(_xlfn.XLOOKUP(A44,Table18[Economy],'LPI_performance_time_series '!$AV$3:$AV$259), "0")*1</f>
        <v>0</v>
      </c>
      <c r="G44" s="72" cm="1">
        <f t="array" ref="G44">IFERROR(_xlfn.XLOOKUP(A44,Table18[Economy],'LPI_performance_time_series '!$BE$3:$BE$259), "0")*1</f>
        <v>0</v>
      </c>
      <c r="H44" s="72" cm="1">
        <f t="array" ref="H44">IFERROR(_xlfn.XLOOKUP(A44,Table18[Economy],'LPI_performance_time_series '!$BN$3:$BN$259),"0")*1</f>
        <v>0</v>
      </c>
      <c r="I44" s="72" cm="1">
        <f t="array" ref="I44">IFERROR(_xlfn.XLOOKUP(A44,Table18[Economy],'LPI_performance_time_series '!$BW$3:$BW$259),"0")*1</f>
        <v>0</v>
      </c>
    </row>
    <row r="45" spans="1:9" x14ac:dyDescent="0.35">
      <c r="A45" t="s">
        <v>65</v>
      </c>
      <c r="B45" s="72">
        <v>1.6390939016855999E-2</v>
      </c>
      <c r="C45" s="72">
        <f>IFERROR(_xlfn.XLOOKUP(A45,'LPI_performance_time_series '!$A$4:$A$259,'LPI_performance_time_series '!$I$4:$I$259),"0")*1</f>
        <v>3.0329215535560485</v>
      </c>
      <c r="D45" s="72">
        <f>IFERROR(_xlfn.XLOOKUP(A45,'LPI_performance_time_series '!$A$4:$A$259,'LPI_performance_time_series '!$AD$4:$AD$259),"0")*1</f>
        <v>2.7337184285714287</v>
      </c>
      <c r="E45" s="72">
        <f>IFERROR(_xlfn.XLOOKUP(A45,'LPI_performance_time_series '!$A$3:$A$259,'LPI_performance_time_series '!$AM$3:$AM$259), "0")*1</f>
        <v>2.8755074285714288</v>
      </c>
      <c r="F45" s="72" cm="1">
        <f t="array" ref="F45">IFERROR(_xlfn.XLOOKUP(A45,Table18[Economy],'LPI_performance_time_series '!$AV$3:$AV$259), "0")*1</f>
        <v>3.0331158571428571</v>
      </c>
      <c r="G45" s="72" cm="1">
        <f t="array" ref="G45">IFERROR(_xlfn.XLOOKUP(A45,Table18[Economy],'LPI_performance_time_series '!$BE$3:$BE$259), "0")*1</f>
        <v>2.9986401428571425</v>
      </c>
      <c r="H45" s="72" cm="1">
        <f t="array" ref="H45">IFERROR(_xlfn.XLOOKUP(A45,Table18[Economy],'LPI_performance_time_series '!$BN$3:$BN$259),"0")*1</f>
        <v>3.3956271428571427</v>
      </c>
      <c r="I45" s="72" cm="1">
        <f t="array" ref="I45">IFERROR(_xlfn.XLOOKUP(A45,Table18[Economy],'LPI_performance_time_series '!$BW$3:$BW$259),"0")*1</f>
        <v>3.0239971428571431</v>
      </c>
    </row>
    <row r="46" spans="1:9" hidden="1" x14ac:dyDescent="0.35">
      <c r="A46" t="s">
        <v>40</v>
      </c>
      <c r="B46" s="72">
        <v>1.6024812129899601E-2</v>
      </c>
      <c r="C46" s="72">
        <f>IFERROR(_xlfn.XLOOKUP(A46,'LPI_performance_time_series '!$A$4:$A$259,'LPI_performance_time_series '!$I$4:$I$259),"0")*1</f>
        <v>0</v>
      </c>
      <c r="D46" s="72">
        <f>IFERROR(_xlfn.XLOOKUP(A46,'LPI_performance_time_series '!$A$4:$A$259,'LPI_performance_time_series '!$AD$4:$AD$259),"0")*1</f>
        <v>0</v>
      </c>
      <c r="E46" s="72">
        <f>IFERROR(_xlfn.XLOOKUP(A46,'LPI_performance_time_series '!$A$3:$A$259,'LPI_performance_time_series '!$AM$3:$AM$259), "0")*1</f>
        <v>0</v>
      </c>
      <c r="F46" s="72" cm="1">
        <f t="array" ref="F46">IFERROR(_xlfn.XLOOKUP(A46,Table18[Economy],'LPI_performance_time_series '!$AV$3:$AV$259), "0")*1</f>
        <v>0</v>
      </c>
      <c r="G46" s="72" cm="1">
        <f t="array" ref="G46">IFERROR(_xlfn.XLOOKUP(A46,Table18[Economy],'LPI_performance_time_series '!$BE$3:$BE$259), "0")*1</f>
        <v>0</v>
      </c>
      <c r="H46" s="72" cm="1">
        <f t="array" ref="H46">IFERROR(_xlfn.XLOOKUP(A46,Table18[Economy],'LPI_performance_time_series '!$BN$3:$BN$259),"0")*1</f>
        <v>0</v>
      </c>
      <c r="I46" s="72" cm="1">
        <f t="array" ref="I46">IFERROR(_xlfn.XLOOKUP(A46,Table18[Economy],'LPI_performance_time_series '!$BW$3:$BW$259),"0")*1</f>
        <v>0</v>
      </c>
    </row>
    <row r="47" spans="1:9" x14ac:dyDescent="0.35">
      <c r="A47" t="s">
        <v>168</v>
      </c>
      <c r="B47" s="72">
        <v>1.5547420831974801E-2</v>
      </c>
      <c r="C47" s="72">
        <f>IFERROR(_xlfn.XLOOKUP(A47,'LPI_performance_time_series '!$A$4:$A$259,'LPI_performance_time_series '!$I$4:$I$259),"0")*1</f>
        <v>3.0535633333333334</v>
      </c>
      <c r="D47" s="72">
        <f>IFERROR(_xlfn.XLOOKUP(A47,'LPI_performance_time_series '!$A$4:$A$259,'LPI_performance_time_series '!$AD$4:$AD$259),"0")*1</f>
        <v>2.7872225999999998</v>
      </c>
      <c r="E47" s="72">
        <f>IFERROR(_xlfn.XLOOKUP(A47,'LPI_performance_time_series '!$A$3:$A$259,'LPI_performance_time_series '!$AM$3:$AM$259), "0")*1</f>
        <v>3.1008038333333334</v>
      </c>
      <c r="F47" s="72" cm="1">
        <f t="array" ref="F47">IFERROR(_xlfn.XLOOKUP(A47,Table18[Economy],'LPI_performance_time_series '!$AV$3:$AV$259), "0")*1</f>
        <v>3.0169746666666666</v>
      </c>
      <c r="G47" s="72" cm="1">
        <f t="array" ref="G47">IFERROR(_xlfn.XLOOKUP(A47,Table18[Economy],'LPI_performance_time_series '!$BE$3:$BE$259), "0")*1</f>
        <v>2.991085833333333</v>
      </c>
      <c r="H47" s="72" cm="1">
        <f t="array" ref="H47">IFERROR(_xlfn.XLOOKUP(A47,Table18[Economy],'LPI_performance_time_series '!$BN$3:$BN$259),"0")*1</f>
        <v>3.2969615000000001</v>
      </c>
      <c r="I47" s="72" cm="1">
        <f t="array" ref="I47">IFERROR(_xlfn.XLOOKUP(A47,Table18[Economy],'LPI_performance_time_series '!$BW$3:$BW$259),"0")*1</f>
        <v>3.0140595000000001</v>
      </c>
    </row>
    <row r="48" spans="1:9" x14ac:dyDescent="0.35">
      <c r="A48" t="s">
        <v>112</v>
      </c>
      <c r="B48" s="72">
        <v>1.53607977959038E-2</v>
      </c>
      <c r="C48" s="72">
        <f>IFERROR(_xlfn.XLOOKUP(A48,'LPI_performance_time_series '!$A$4:$A$259,'LPI_performance_time_series '!$I$4:$I$259),"0")*1</f>
        <v>3.053761687330141</v>
      </c>
      <c r="D48" s="72">
        <f>IFERROR(_xlfn.XLOOKUP(A48,'LPI_performance_time_series '!$A$4:$A$259,'LPI_performance_time_series '!$AD$4:$AD$259),"0")*1</f>
        <v>2.9086718333333335</v>
      </c>
      <c r="E48" s="72">
        <f>IFERROR(_xlfn.XLOOKUP(A48,'LPI_performance_time_series '!$A$3:$A$259,'LPI_performance_time_series '!$AM$3:$AM$259), "0")*1</f>
        <v>3.0799187142857143</v>
      </c>
      <c r="F48" s="72" cm="1">
        <f t="array" ref="F48">IFERROR(_xlfn.XLOOKUP(A48,Table18[Economy],'LPI_performance_time_series '!$AV$3:$AV$259), "0")*1</f>
        <v>3.0166114285714278</v>
      </c>
      <c r="G48" s="72" cm="1">
        <f t="array" ref="G48">IFERROR(_xlfn.XLOOKUP(A48,Table18[Economy],'LPI_performance_time_series '!$BE$3:$BE$259), "0")*1</f>
        <v>2.8745958571428569</v>
      </c>
      <c r="H48" s="72" cm="1">
        <f t="array" ref="H48">IFERROR(_xlfn.XLOOKUP(A48,Table18[Economy],'LPI_performance_time_series '!$BN$3:$BN$259),"0")*1</f>
        <v>3.5421011428571427</v>
      </c>
      <c r="I48" s="72" cm="1">
        <f t="array" ref="I48">IFERROR(_xlfn.XLOOKUP(A48,Table18[Economy],'LPI_performance_time_series '!$BW$3:$BW$259),"0")*1</f>
        <v>2.8899014285714282</v>
      </c>
    </row>
    <row r="49" spans="1:9" x14ac:dyDescent="0.35">
      <c r="A49" t="s">
        <v>116</v>
      </c>
      <c r="B49" s="72">
        <v>1.4756035551830599E-2</v>
      </c>
      <c r="C49" s="72">
        <f>IFERROR(_xlfn.XLOOKUP(A49,'LPI_performance_time_series '!$A$4:$A$259,'LPI_performance_time_series '!$I$4:$I$259),"0")*1</f>
        <v>2.9837802895979832</v>
      </c>
      <c r="D49" s="72">
        <f>IFERROR(_xlfn.XLOOKUP(A49,'LPI_performance_time_series '!$A$4:$A$259,'LPI_performance_time_series '!$AD$4:$AD$259),"0")*1</f>
        <v>2.6790133333333337</v>
      </c>
      <c r="E49" s="72">
        <f>IFERROR(_xlfn.XLOOKUP(A49,'LPI_performance_time_series '!$A$3:$A$259,'LPI_performance_time_series '!$AM$3:$AM$259), "0")*1</f>
        <v>2.6724021428571425</v>
      </c>
      <c r="F49" s="72" cm="1">
        <f t="array" ref="F49">IFERROR(_xlfn.XLOOKUP(A49,Table18[Economy],'LPI_performance_time_series '!$AV$3:$AV$259), "0")*1</f>
        <v>3.1265880000000004</v>
      </c>
      <c r="G49" s="72" cm="1">
        <f t="array" ref="G49">IFERROR(_xlfn.XLOOKUP(A49,Table18[Economy],'LPI_performance_time_series '!$BE$3:$BE$259), "0")*1</f>
        <v>2.9212225714285718</v>
      </c>
      <c r="H49" s="72" cm="1">
        <f t="array" ref="H49">IFERROR(_xlfn.XLOOKUP(A49,Table18[Economy],'LPI_performance_time_series '!$BN$3:$BN$259),"0")*1</f>
        <v>3.3670651428571428</v>
      </c>
      <c r="I49" s="72" cm="1">
        <f t="array" ref="I49">IFERROR(_xlfn.XLOOKUP(A49,Table18[Economy],'LPI_performance_time_series '!$BW$3:$BW$259),"0")*1</f>
        <v>3.0660364285714286</v>
      </c>
    </row>
    <row r="50" spans="1:9" x14ac:dyDescent="0.35">
      <c r="A50" t="s">
        <v>134</v>
      </c>
      <c r="B50" s="72">
        <v>1.46745077499713E-2</v>
      </c>
      <c r="C50" s="72">
        <f>IFERROR(_xlfn.XLOOKUP(A50,'LPI_performance_time_series '!$A$4:$A$259,'LPI_performance_time_series '!$I$4:$I$259),"0")*1</f>
        <v>3.1558156270509108</v>
      </c>
      <c r="D50" s="72">
        <f>IFERROR(_xlfn.XLOOKUP(A50,'LPI_performance_time_series '!$A$4:$A$259,'LPI_performance_time_series '!$AD$4:$AD$259),"0")*1</f>
        <v>2.9464729999999997</v>
      </c>
      <c r="E50" s="72">
        <f>IFERROR(_xlfn.XLOOKUP(A50,'LPI_performance_time_series '!$A$3:$A$259,'LPI_performance_time_series '!$AM$3:$AM$259), "0")*1</f>
        <v>3.0613291428571427</v>
      </c>
      <c r="F50" s="72" cm="1">
        <f t="array" ref="F50">IFERROR(_xlfn.XLOOKUP(A50,Table18[Economy],'LPI_performance_time_series '!$AV$3:$AV$259), "0")*1</f>
        <v>3.1111797142857145</v>
      </c>
      <c r="G50" s="72" cm="1">
        <f t="array" ref="G50">IFERROR(_xlfn.XLOOKUP(A50,Table18[Economy],'LPI_performance_time_series '!$BE$3:$BE$259), "0")*1</f>
        <v>3.1486128571428571</v>
      </c>
      <c r="H50" s="72" cm="1">
        <f t="array" ref="H50">IFERROR(_xlfn.XLOOKUP(A50,Table18[Economy],'LPI_performance_time_series '!$BN$3:$BN$259),"0")*1</f>
        <v>3.592705</v>
      </c>
      <c r="I50" s="72" cm="1">
        <f t="array" ref="I50">IFERROR(_xlfn.XLOOKUP(A50,Table18[Economy],'LPI_performance_time_series '!$BW$3:$BW$259),"0")*1</f>
        <v>3.0952861428571432</v>
      </c>
    </row>
    <row r="51" spans="1:9" x14ac:dyDescent="0.35">
      <c r="A51" t="s">
        <v>135</v>
      </c>
      <c r="B51" s="72">
        <v>1.46246730426851E-2</v>
      </c>
      <c r="C51" s="72">
        <f>IFERROR(_xlfn.XLOOKUP(A51,'LPI_performance_time_series '!$A$4:$A$259,'LPI_performance_time_series '!$I$4:$I$259),"0")*1</f>
        <v>3.2167335381612667</v>
      </c>
      <c r="D51" s="72">
        <f>IFERROR(_xlfn.XLOOKUP(A51,'LPI_performance_time_series '!$A$4:$A$259,'LPI_performance_time_series '!$AD$4:$AD$259),"0")*1</f>
        <v>3.1202380000000001</v>
      </c>
      <c r="E51" s="72">
        <f>IFERROR(_xlfn.XLOOKUP(A51,'LPI_performance_time_series '!$A$3:$A$259,'LPI_performance_time_series '!$AM$3:$AM$259), "0")*1</f>
        <v>3.2158448571428573</v>
      </c>
      <c r="F51" s="72" cm="1">
        <f t="array" ref="F51">IFERROR(_xlfn.XLOOKUP(A51,Table18[Economy],'LPI_performance_time_series '!$AV$3:$AV$259), "0")*1</f>
        <v>3.1523659999999998</v>
      </c>
      <c r="G51" s="72" cm="1">
        <f t="array" ref="G51">IFERROR(_xlfn.XLOOKUP(A51,Table18[Economy],'LPI_performance_time_series '!$BE$3:$BE$259), "0")*1</f>
        <v>3.1859827142857147</v>
      </c>
      <c r="H51" s="72" cm="1">
        <f t="array" ref="H51">IFERROR(_xlfn.XLOOKUP(A51,Table18[Economy],'LPI_performance_time_series '!$BN$3:$BN$259),"0")*1</f>
        <v>3.5310788571428575</v>
      </c>
      <c r="I51" s="72" cm="1">
        <f t="array" ref="I51">IFERROR(_xlfn.XLOOKUP(A51,Table18[Economy],'LPI_performance_time_series '!$BW$3:$BW$259),"0")*1</f>
        <v>3.1875191428571434</v>
      </c>
    </row>
    <row r="52" spans="1:9" hidden="1" x14ac:dyDescent="0.35">
      <c r="A52" t="s">
        <v>153</v>
      </c>
      <c r="B52" s="72">
        <v>1.44883816567656E-2</v>
      </c>
      <c r="C52" s="72">
        <f>IFERROR(_xlfn.XLOOKUP(A52,'LPI_performance_time_series '!$A$4:$A$259,'LPI_performance_time_series '!$I$4:$I$259),"0")*1</f>
        <v>0</v>
      </c>
      <c r="D52" s="72">
        <f>IFERROR(_xlfn.XLOOKUP(A52,'LPI_performance_time_series '!$A$4:$A$259,'LPI_performance_time_series '!$AD$4:$AD$259),"0")*1</f>
        <v>0</v>
      </c>
      <c r="E52" s="72">
        <f>IFERROR(_xlfn.XLOOKUP(A52,'LPI_performance_time_series '!$A$3:$A$259,'LPI_performance_time_series '!$AM$3:$AM$259), "0")*1</f>
        <v>0</v>
      </c>
      <c r="F52" s="72" cm="1">
        <f t="array" ref="F52">IFERROR(_xlfn.XLOOKUP(A52,Table18[Economy],'LPI_performance_time_series '!$AV$3:$AV$259), "0")*1</f>
        <v>0</v>
      </c>
      <c r="G52" s="72" cm="1">
        <f t="array" ref="G52">IFERROR(_xlfn.XLOOKUP(A52,Table18[Economy],'LPI_performance_time_series '!$BE$3:$BE$259), "0")*1</f>
        <v>0</v>
      </c>
      <c r="H52" s="72" cm="1">
        <f t="array" ref="H52">IFERROR(_xlfn.XLOOKUP(A52,Table18[Economy],'LPI_performance_time_series '!$BN$3:$BN$259),"0")*1</f>
        <v>0</v>
      </c>
      <c r="I52" s="72" cm="1">
        <f t="array" ref="I52">IFERROR(_xlfn.XLOOKUP(A52,Table18[Economy],'LPI_performance_time_series '!$BW$3:$BW$259),"0")*1</f>
        <v>0</v>
      </c>
    </row>
    <row r="53" spans="1:9" x14ac:dyDescent="0.35">
      <c r="A53" t="s">
        <v>29</v>
      </c>
      <c r="B53" s="72">
        <v>1.42369107851965E-2</v>
      </c>
      <c r="C53" s="72">
        <f>IFERROR(_xlfn.XLOOKUP(A53,'LPI_performance_time_series '!$A$4:$A$259,'LPI_performance_time_series '!$I$4:$I$259),"0")*1</f>
        <v>3.0377746638556871</v>
      </c>
      <c r="D53" s="72">
        <f>IFERROR(_xlfn.XLOOKUP(A53,'LPI_performance_time_series '!$A$4:$A$259,'LPI_performance_time_series '!$AD$4:$AD$259),"0")*1</f>
        <v>2.4849731666666668</v>
      </c>
      <c r="E53" s="72">
        <f>IFERROR(_xlfn.XLOOKUP(A53,'LPI_performance_time_series '!$A$3:$A$259,'LPI_performance_time_series '!$AM$3:$AM$259), "0")*1</f>
        <v>3.0107005714285715</v>
      </c>
      <c r="F53" s="72" cm="1">
        <f t="array" ref="F53">IFERROR(_xlfn.XLOOKUP(A53,Table18[Economy],'LPI_performance_time_series '!$AV$3:$AV$259), "0")*1</f>
        <v>2.8750308571428569</v>
      </c>
      <c r="G53" s="72" cm="1">
        <f t="array" ref="G53">IFERROR(_xlfn.XLOOKUP(A53,Table18[Economy],'LPI_performance_time_series '!$BE$3:$BE$259), "0")*1</f>
        <v>3.1309438571428569</v>
      </c>
      <c r="H53" s="72" cm="1">
        <f t="array" ref="H53">IFERROR(_xlfn.XLOOKUP(A53,Table18[Economy],'LPI_performance_time_series '!$BN$3:$BN$259),"0")*1</f>
        <v>3.5115148571428567</v>
      </c>
      <c r="I53" s="72" cm="1">
        <f t="array" ref="I53">IFERROR(_xlfn.XLOOKUP(A53,Table18[Economy],'LPI_performance_time_series '!$BW$3:$BW$259),"0")*1</f>
        <v>3.1746898571428575</v>
      </c>
    </row>
    <row r="54" spans="1:9" x14ac:dyDescent="0.35">
      <c r="A54" t="s">
        <v>24</v>
      </c>
      <c r="B54" s="72">
        <v>1.4095989318285901E-2</v>
      </c>
      <c r="C54" s="72">
        <f>IFERROR(_xlfn.XLOOKUP(A54,'LPI_performance_time_series '!$A$4:$A$259,'LPI_performance_time_series '!$I$4:$I$259),"0")*1</f>
        <v>3.0180877789107732</v>
      </c>
      <c r="D54" s="72">
        <f>IFERROR(_xlfn.XLOOKUP(A54,'LPI_performance_time_series '!$A$4:$A$259,'LPI_performance_time_series '!$AD$4:$AD$259),"0")*1</f>
        <v>2.7611795714285714</v>
      </c>
      <c r="E54" s="72">
        <f>IFERROR(_xlfn.XLOOKUP(A54,'LPI_performance_time_series '!$A$3:$A$259,'LPI_performance_time_series '!$AM$3:$AM$259), "0")*1</f>
        <v>2.7318395714285719</v>
      </c>
      <c r="F54" s="72" cm="1">
        <f t="array" ref="F54">IFERROR(_xlfn.XLOOKUP(A54,Table18[Economy],'LPI_performance_time_series '!$AV$3:$AV$259), "0")*1</f>
        <v>3.0836388571428572</v>
      </c>
      <c r="G54" s="72" cm="1">
        <f t="array" ref="G54">IFERROR(_xlfn.XLOOKUP(A54,Table18[Economy],'LPI_performance_time_series '!$BE$3:$BE$259), "0")*1</f>
        <v>3.0058950000000002</v>
      </c>
      <c r="H54" s="72" cm="1">
        <f t="array" ref="H54">IFERROR(_xlfn.XLOOKUP(A54,Table18[Economy],'LPI_performance_time_series '!$BN$3:$BN$259),"0")*1</f>
        <v>3.4942051428571426</v>
      </c>
      <c r="I54" s="72" cm="1">
        <f t="array" ref="I54">IFERROR(_xlfn.XLOOKUP(A54,Table18[Economy],'LPI_performance_time_series '!$BW$3:$BW$259),"0")*1</f>
        <v>3.0242224285714285</v>
      </c>
    </row>
    <row r="55" spans="1:9" x14ac:dyDescent="0.35">
      <c r="A55" t="s">
        <v>39</v>
      </c>
      <c r="B55" s="72">
        <v>1.4070951541900901E-2</v>
      </c>
      <c r="C55" s="72">
        <f>IFERROR(_xlfn.XLOOKUP(A55,'LPI_performance_time_series '!$A$4:$A$259,'LPI_performance_time_series '!$I$4:$I$259),"0")*1</f>
        <v>3.084788761709905</v>
      </c>
      <c r="D55" s="72">
        <f>IFERROR(_xlfn.XLOOKUP(A55,'LPI_performance_time_series '!$A$4:$A$259,'LPI_performance_time_series '!$AD$4:$AD$259),"0")*1</f>
        <v>2.9585338333333335</v>
      </c>
      <c r="E55" s="72">
        <f>IFERROR(_xlfn.XLOOKUP(A55,'LPI_performance_time_series '!$A$3:$A$259,'LPI_performance_time_series '!$AM$3:$AM$259), "0")*1</f>
        <v>2.9390745714285713</v>
      </c>
      <c r="F55" s="72" cm="1">
        <f t="array" ref="F55">IFERROR(_xlfn.XLOOKUP(A55,Table18[Economy],'LPI_performance_time_series '!$AV$3:$AV$259), "0")*1</f>
        <v>3.0457882857142855</v>
      </c>
      <c r="G55" s="72" cm="1">
        <f t="array" ref="G55">IFERROR(_xlfn.XLOOKUP(A55,Table18[Economy],'LPI_performance_time_series '!$BE$3:$BE$259), "0")*1</f>
        <v>2.9437647142857144</v>
      </c>
      <c r="H55" s="72" cm="1">
        <f t="array" ref="H55">IFERROR(_xlfn.XLOOKUP(A55,Table18[Economy],'LPI_performance_time_series '!$BN$3:$BN$259),"0")*1</f>
        <v>3.4927078571428569</v>
      </c>
      <c r="I55" s="72" cm="1">
        <f t="array" ref="I55">IFERROR(_xlfn.XLOOKUP(A55,Table18[Economy],'LPI_performance_time_series '!$BW$3:$BW$259),"0")*1</f>
        <v>3.1257411428571422</v>
      </c>
    </row>
    <row r="56" spans="1:9" x14ac:dyDescent="0.35">
      <c r="A56" t="s">
        <v>67</v>
      </c>
      <c r="B56" s="72">
        <v>1.36142843893374E-2</v>
      </c>
      <c r="C56" s="72">
        <f>IFERROR(_xlfn.XLOOKUP(A56,'LPI_performance_time_series '!$A$4:$A$259,'LPI_performance_time_series '!$I$4:$I$259),"0")*1</f>
        <v>3.2630754916374292</v>
      </c>
      <c r="D56" s="72">
        <f>IFERROR(_xlfn.XLOOKUP(A56,'LPI_performance_time_series '!$A$4:$A$259,'LPI_performance_time_series '!$AD$4:$AD$259),"0")*1</f>
        <v>2.999344666666667</v>
      </c>
      <c r="E56" s="72">
        <f>IFERROR(_xlfn.XLOOKUP(A56,'LPI_performance_time_series '!$A$3:$A$259,'LPI_performance_time_series '!$AM$3:$AM$259), "0")*1</f>
        <v>3.1959881428571433</v>
      </c>
      <c r="F56" s="72" cm="1">
        <f t="array" ref="F56">IFERROR(_xlfn.XLOOKUP(A56,Table18[Economy],'LPI_performance_time_series '!$AV$3:$AV$259), "0")*1</f>
        <v>3.1856757142857144</v>
      </c>
      <c r="G56" s="72" cm="1">
        <f t="array" ref="G56">IFERROR(_xlfn.XLOOKUP(A56,Table18[Economy],'LPI_performance_time_series '!$BE$3:$BE$259), "0")*1</f>
        <v>3.1612207142857147</v>
      </c>
      <c r="H56" s="72" cm="1">
        <f t="array" ref="H56">IFERROR(_xlfn.XLOOKUP(A56,Table18[Economy],'LPI_performance_time_series '!$BN$3:$BN$259),"0")*1</f>
        <v>3.7054180000000003</v>
      </c>
      <c r="I56" s="72" cm="1">
        <f t="array" ref="I56">IFERROR(_xlfn.XLOOKUP(A56,Table18[Economy],'LPI_performance_time_series '!$BW$3:$BW$259),"0")*1</f>
        <v>3.3833458571428565</v>
      </c>
    </row>
    <row r="57" spans="1:9" x14ac:dyDescent="0.35">
      <c r="A57" t="s">
        <v>82</v>
      </c>
      <c r="B57" s="72">
        <v>1.3600557654142E-2</v>
      </c>
      <c r="C57" s="72">
        <f>IFERROR(_xlfn.XLOOKUP(A57,'LPI_performance_time_series '!$A$4:$A$259,'LPI_performance_time_series '!$I$4:$I$259),"0")*1</f>
        <v>3.0409729578553995</v>
      </c>
      <c r="D57" s="72">
        <f>IFERROR(_xlfn.XLOOKUP(A57,'LPI_performance_time_series '!$A$4:$A$259,'LPI_performance_time_series '!$AD$4:$AD$259),"0")*1</f>
        <v>2.7527205000000001</v>
      </c>
      <c r="E57" s="72">
        <f>IFERROR(_xlfn.XLOOKUP(A57,'LPI_performance_time_series '!$A$3:$A$259,'LPI_performance_time_series '!$AM$3:$AM$259), "0")*1</f>
        <v>3.0976247142857147</v>
      </c>
      <c r="F57" s="72" cm="1">
        <f t="array" ref="F57">IFERROR(_xlfn.XLOOKUP(A57,Table18[Economy],'LPI_performance_time_series '!$AV$3:$AV$259), "0")*1</f>
        <v>2.9431817142857142</v>
      </c>
      <c r="G57" s="72" cm="1">
        <f t="array" ref="G57">IFERROR(_xlfn.XLOOKUP(A57,Table18[Economy],'LPI_performance_time_series '!$BE$3:$BE$259), "0")*1</f>
        <v>2.8892402857142856</v>
      </c>
      <c r="H57" s="72" cm="1">
        <f t="array" ref="H57">IFERROR(_xlfn.XLOOKUP(A57,Table18[Economy],'LPI_performance_time_series '!$BN$3:$BN$259),"0")*1</f>
        <v>3.3751935714285715</v>
      </c>
      <c r="I57" s="72" cm="1">
        <f t="array" ref="I57">IFERROR(_xlfn.XLOOKUP(A57,Table18[Economy],'LPI_performance_time_series '!$BW$3:$BW$259),"0")*1</f>
        <v>3.147688142857143</v>
      </c>
    </row>
    <row r="58" spans="1:9" x14ac:dyDescent="0.35">
      <c r="A58" t="s">
        <v>122</v>
      </c>
      <c r="B58" s="72">
        <v>1.33607108384384E-2</v>
      </c>
      <c r="C58" s="72">
        <f>IFERROR(_xlfn.XLOOKUP(A58,'LPI_performance_time_series '!$A$4:$A$259,'LPI_performance_time_series '!$I$4:$I$259),"0")*1</f>
        <v>3.0499420652084135</v>
      </c>
      <c r="D58" s="72">
        <f>IFERROR(_xlfn.XLOOKUP(A58,'LPI_performance_time_series '!$A$4:$A$259,'LPI_performance_time_series '!$AD$4:$AD$259),"0")*1</f>
        <v>2.6708171666666671</v>
      </c>
      <c r="E58" s="72">
        <f>IFERROR(_xlfn.XLOOKUP(A58,'LPI_performance_time_series '!$A$3:$A$259,'LPI_performance_time_series '!$AM$3:$AM$259), "0")*1</f>
        <v>2.7076041428571429</v>
      </c>
      <c r="F58" s="72" cm="1">
        <f t="array" ref="F58">IFERROR(_xlfn.XLOOKUP(A58,Table18[Economy],'LPI_performance_time_series '!$AV$3:$AV$259), "0")*1</f>
        <v>3.1981708571428569</v>
      </c>
      <c r="G58" s="72" cm="1">
        <f t="array" ref="G58">IFERROR(_xlfn.XLOOKUP(A58,Table18[Economy],'LPI_performance_time_series '!$BE$3:$BE$259), "0")*1</f>
        <v>2.9653218571428575</v>
      </c>
      <c r="H58" s="72" cm="1">
        <f t="array" ref="H58">IFERROR(_xlfn.XLOOKUP(A58,Table18[Economy],'LPI_performance_time_series '!$BN$3:$BN$259),"0")*1</f>
        <v>3.565223142857143</v>
      </c>
      <c r="I58" s="72" cm="1">
        <f t="array" ref="I58">IFERROR(_xlfn.XLOOKUP(A58,Table18[Economy],'LPI_performance_time_series '!$BW$3:$BW$259),"0")*1</f>
        <v>3.1371002857142858</v>
      </c>
    </row>
    <row r="59" spans="1:9" x14ac:dyDescent="0.35">
      <c r="A59" t="s">
        <v>187</v>
      </c>
      <c r="B59" s="72">
        <v>1.30789166337031E-2</v>
      </c>
      <c r="C59" s="72">
        <f>IFERROR(_xlfn.XLOOKUP(A59,'LPI_performance_time_series '!$A$4:$A$259,'LPI_performance_time_series '!$I$4:$I$259),"0")*1</f>
        <v>2.7663618666666663</v>
      </c>
      <c r="D59" s="72">
        <f>IFERROR(_xlfn.XLOOKUP(A59,'LPI_performance_time_series '!$A$4:$A$259,'LPI_performance_time_series '!$AD$4:$AD$259),"0")*1</f>
        <v>2.5480824000000002</v>
      </c>
      <c r="E59" s="72">
        <f>IFERROR(_xlfn.XLOOKUP(A59,'LPI_performance_time_series '!$A$3:$A$259,'LPI_performance_time_series '!$AM$3:$AM$259), "0")*1</f>
        <v>2.6398315999999999</v>
      </c>
      <c r="F59" s="72" cm="1">
        <f t="array" ref="F59">IFERROR(_xlfn.XLOOKUP(A59,Table18[Economy],'LPI_performance_time_series '!$AV$3:$AV$259), "0")*1</f>
        <v>2.5522961999999998</v>
      </c>
      <c r="G59" s="72" cm="1">
        <f t="array" ref="G59">IFERROR(_xlfn.XLOOKUP(A59,Table18[Economy],'LPI_performance_time_series '!$BE$3:$BE$259), "0")*1</f>
        <v>2.7486616000000001</v>
      </c>
      <c r="H59" s="72" cm="1">
        <f t="array" ref="H59">IFERROR(_xlfn.XLOOKUP(A59,Table18[Economy],'LPI_performance_time_series '!$BN$3:$BN$259),"0")*1</f>
        <v>3.2753017999999998</v>
      </c>
      <c r="I59" s="72" cm="1">
        <f t="array" ref="I59">IFERROR(_xlfn.XLOOKUP(A59,Table18[Economy],'LPI_performance_time_series '!$BW$3:$BW$259),"0")*1</f>
        <v>2.7205167999999995</v>
      </c>
    </row>
    <row r="60" spans="1:9" hidden="1" x14ac:dyDescent="0.35">
      <c r="A60" t="s">
        <v>47</v>
      </c>
      <c r="B60" s="72">
        <v>1.24636385009318E-2</v>
      </c>
      <c r="C60" s="72">
        <f>IFERROR(_xlfn.XLOOKUP(A60,'LPI_performance_time_series '!$A$4:$A$259,'LPI_performance_time_series '!$I$4:$I$259),"0")*1</f>
        <v>0</v>
      </c>
      <c r="D60" s="72">
        <f>IFERROR(_xlfn.XLOOKUP(A60,'LPI_performance_time_series '!$A$4:$A$259,'LPI_performance_time_series '!$AD$4:$AD$259),"0")*1</f>
        <v>0</v>
      </c>
      <c r="E60" s="72">
        <f>IFERROR(_xlfn.XLOOKUP(A60,'LPI_performance_time_series '!$A$3:$A$259,'LPI_performance_time_series '!$AM$3:$AM$259), "0")*1</f>
        <v>0</v>
      </c>
      <c r="F60" s="72" cm="1">
        <f t="array" ref="F60">IFERROR(_xlfn.XLOOKUP(A60,Table18[Economy],'LPI_performance_time_series '!$AV$3:$AV$259), "0")*1</f>
        <v>0</v>
      </c>
      <c r="G60" s="72" cm="1">
        <f t="array" ref="G60">IFERROR(_xlfn.XLOOKUP(A60,Table18[Economy],'LPI_performance_time_series '!$BE$3:$BE$259), "0")*1</f>
        <v>0</v>
      </c>
      <c r="H60" s="72" cm="1">
        <f t="array" ref="H60">IFERROR(_xlfn.XLOOKUP(A60,Table18[Economy],'LPI_performance_time_series '!$BN$3:$BN$259),"0")*1</f>
        <v>0</v>
      </c>
      <c r="I60" s="72" cm="1">
        <f t="array" ref="I60">IFERROR(_xlfn.XLOOKUP(A60,Table18[Economy],'LPI_performance_time_series '!$BW$3:$BW$259),"0")*1</f>
        <v>0</v>
      </c>
    </row>
    <row r="61" spans="1:9" x14ac:dyDescent="0.35">
      <c r="A61" t="s">
        <v>233</v>
      </c>
      <c r="B61" s="72">
        <v>1.1992700257606599E-2</v>
      </c>
      <c r="C61" s="72">
        <f>IFERROR(_xlfn.XLOOKUP(A61,'LPI_performance_time_series '!$A$4:$A$259,'LPI_performance_time_series '!$I$4:$I$259),"0")*1</f>
        <v>3.1333333333333329</v>
      </c>
      <c r="D61" s="72">
        <f>IFERROR(_xlfn.XLOOKUP(A61,'LPI_performance_time_series '!$A$4:$A$259,'LPI_performance_time_series '!$AD$4:$AD$259),"0")*1</f>
        <v>2.6</v>
      </c>
      <c r="E61" s="72">
        <f>IFERROR(_xlfn.XLOOKUP(A61,'LPI_performance_time_series '!$A$3:$A$259,'LPI_performance_time_series '!$AM$3:$AM$259), "0")*1</f>
        <v>3</v>
      </c>
      <c r="F61" s="72" cm="1">
        <f t="array" ref="F61">IFERROR(_xlfn.XLOOKUP(A61,Table18[Economy],'LPI_performance_time_series '!$AV$3:$AV$259), "0")*1</f>
        <v>2.8</v>
      </c>
      <c r="G61" s="72" cm="1">
        <f t="array" ref="G61">IFERROR(_xlfn.XLOOKUP(A61,Table18[Economy],'LPI_performance_time_series '!$BE$3:$BE$259), "0")*1</f>
        <v>3.2</v>
      </c>
      <c r="H61" s="72" cm="1">
        <f t="array" ref="H61">IFERROR(_xlfn.XLOOKUP(A61,Table18[Economy],'LPI_performance_time_series '!$BN$3:$BN$259),"0")*1</f>
        <v>3.5</v>
      </c>
      <c r="I61" s="72" cm="1">
        <f t="array" ref="I61">IFERROR(_xlfn.XLOOKUP(A61,Table18[Economy],'LPI_performance_time_series '!$BW$3:$BW$259),"0")*1</f>
        <v>3.2</v>
      </c>
    </row>
    <row r="62" spans="1:9" x14ac:dyDescent="0.35">
      <c r="A62" t="s">
        <v>114</v>
      </c>
      <c r="B62" s="72">
        <v>1.1868656702494601E-2</v>
      </c>
      <c r="C62" s="72">
        <f>IFERROR(_xlfn.XLOOKUP(A62,'LPI_performance_time_series '!$A$4:$A$259,'LPI_performance_time_series '!$I$4:$I$259),"0")*1</f>
        <v>3.1090873589764096</v>
      </c>
      <c r="D62" s="72">
        <f>IFERROR(_xlfn.XLOOKUP(A62,'LPI_performance_time_series '!$A$4:$A$259,'LPI_performance_time_series '!$AD$4:$AD$259),"0")*1</f>
        <v>2.821682142857143</v>
      </c>
      <c r="E62" s="72">
        <f>IFERROR(_xlfn.XLOOKUP(A62,'LPI_performance_time_series '!$A$3:$A$259,'LPI_performance_time_series '!$AM$3:$AM$259), "0")*1</f>
        <v>3.0104188571428572</v>
      </c>
      <c r="F62" s="72" cm="1">
        <f t="array" ref="F62">IFERROR(_xlfn.XLOOKUP(A62,Table18[Economy],'LPI_performance_time_series '!$AV$3:$AV$259), "0")*1</f>
        <v>3.096222428571429</v>
      </c>
      <c r="G62" s="72" cm="1">
        <f t="array" ref="G62">IFERROR(_xlfn.XLOOKUP(A62,Table18[Economy],'LPI_performance_time_series '!$BE$3:$BE$259), "0")*1</f>
        <v>2.9698201428571429</v>
      </c>
      <c r="H62" s="72" cm="1">
        <f t="array" ref="H62">IFERROR(_xlfn.XLOOKUP(A62,Table18[Economy],'LPI_performance_time_series '!$BN$3:$BN$259),"0")*1</f>
        <v>3.5750711428571429</v>
      </c>
      <c r="I62" s="72" cm="1">
        <f t="array" ref="I62">IFERROR(_xlfn.XLOOKUP(A62,Table18[Economy],'LPI_performance_time_series '!$BW$3:$BW$259),"0")*1</f>
        <v>3.1138315714285709</v>
      </c>
    </row>
    <row r="63" spans="1:9" x14ac:dyDescent="0.35">
      <c r="A63" t="s">
        <v>26</v>
      </c>
      <c r="B63" s="72">
        <v>1.13737211463272E-2</v>
      </c>
      <c r="C63" s="72">
        <f>IFERROR(_xlfn.XLOOKUP(A63,'LPI_performance_time_series '!$A$4:$A$259,'LPI_performance_time_series '!$I$4:$I$259),"0")*1</f>
        <v>2.7437705957542851</v>
      </c>
      <c r="D63" s="72">
        <f>IFERROR(_xlfn.XLOOKUP(A63,'LPI_performance_time_series '!$A$4:$A$259,'LPI_performance_time_series '!$AD$4:$AD$259),"0")*1</f>
        <v>2.5191837142857145</v>
      </c>
      <c r="E63" s="72">
        <f>IFERROR(_xlfn.XLOOKUP(A63,'LPI_performance_time_series '!$A$3:$A$259,'LPI_performance_time_series '!$AM$3:$AM$259), "0")*1</f>
        <v>2.5040772857142857</v>
      </c>
      <c r="F63" s="72" cm="1">
        <f t="array" ref="F63">IFERROR(_xlfn.XLOOKUP(A63,Table18[Economy],'LPI_performance_time_series '!$AV$3:$AV$259), "0")*1</f>
        <v>2.8013424285714286</v>
      </c>
      <c r="G63" s="72" cm="1">
        <f t="array" ref="G63">IFERROR(_xlfn.XLOOKUP(A63,Table18[Economy],'LPI_performance_time_series '!$BE$3:$BE$259), "0")*1</f>
        <v>2.6519757142857143</v>
      </c>
      <c r="H63" s="72" cm="1">
        <f t="array" ref="H63">IFERROR(_xlfn.XLOOKUP(A63,Table18[Economy],'LPI_performance_time_series '!$BN$3:$BN$259),"0")*1</f>
        <v>3.2264830000000004</v>
      </c>
      <c r="I63" s="72" cm="1">
        <f t="array" ref="I63">IFERROR(_xlfn.XLOOKUP(A63,Table18[Economy],'LPI_performance_time_series '!$BW$3:$BW$259),"0")*1</f>
        <v>2.7118067142857138</v>
      </c>
    </row>
    <row r="64" spans="1:9" x14ac:dyDescent="0.35">
      <c r="A64" t="s">
        <v>33</v>
      </c>
      <c r="B64" s="72">
        <v>1.12909360240261E-2</v>
      </c>
      <c r="C64" s="72">
        <f>IFERROR(_xlfn.XLOOKUP(A64,'LPI_performance_time_series '!$A$4:$A$259,'LPI_performance_time_series '!$I$4:$I$259),"0")*1</f>
        <v>3.186715189690049</v>
      </c>
      <c r="D64" s="72">
        <f>IFERROR(_xlfn.XLOOKUP(A64,'LPI_performance_time_series '!$A$4:$A$259,'LPI_performance_time_series '!$AD$4:$AD$259),"0")*1</f>
        <v>3.1856977142857148</v>
      </c>
      <c r="E64" s="72">
        <f>IFERROR(_xlfn.XLOOKUP(A64,'LPI_performance_time_series '!$A$3:$A$259,'LPI_performance_time_series '!$AM$3:$AM$259), "0")*1</f>
        <v>3.006728857142857</v>
      </c>
      <c r="F64" s="72" cm="1">
        <f t="array" ref="F64">IFERROR(_xlfn.XLOOKUP(A64,Table18[Economy],'LPI_performance_time_series '!$AV$3:$AV$259), "0")*1</f>
        <v>3.0575034285714282</v>
      </c>
      <c r="G64" s="72" cm="1">
        <f t="array" ref="G64">IFERROR(_xlfn.XLOOKUP(A64,Table18[Economy],'LPI_performance_time_series '!$BE$3:$BE$259), "0")*1</f>
        <v>3.0753064285714289</v>
      </c>
      <c r="H64" s="72" cm="1">
        <f t="array" ref="H64">IFERROR(_xlfn.XLOOKUP(A64,Table18[Economy],'LPI_performance_time_series '!$BN$3:$BN$259),"0")*1</f>
        <v>3.5881537142857143</v>
      </c>
      <c r="I64" s="72" cm="1">
        <f t="array" ref="I64">IFERROR(_xlfn.XLOOKUP(A64,Table18[Economy],'LPI_performance_time_series '!$BW$3:$BW$259),"0")*1</f>
        <v>3.2476401428571426</v>
      </c>
    </row>
    <row r="65" spans="1:9" x14ac:dyDescent="0.35">
      <c r="A65" t="s">
        <v>68</v>
      </c>
      <c r="B65" s="72">
        <v>1.1076832899133301E-2</v>
      </c>
      <c r="C65" s="72">
        <f>IFERROR(_xlfn.XLOOKUP(A65,'LPI_performance_time_series '!$A$4:$A$259,'LPI_performance_time_series '!$I$4:$I$259),"0")*1</f>
        <v>2.9878003999059013</v>
      </c>
      <c r="D65" s="72">
        <f>IFERROR(_xlfn.XLOOKUP(A65,'LPI_performance_time_series '!$A$4:$A$259,'LPI_performance_time_series '!$AD$4:$AD$259),"0")*1</f>
        <v>2.6532373333333332</v>
      </c>
      <c r="E65" s="72">
        <f>IFERROR(_xlfn.XLOOKUP(A65,'LPI_performance_time_series '!$A$3:$A$259,'LPI_performance_time_series '!$AM$3:$AM$259), "0")*1</f>
        <v>2.7532457142857143</v>
      </c>
      <c r="F65" s="72" cm="1">
        <f t="array" ref="F65">IFERROR(_xlfn.XLOOKUP(A65,Table18[Economy],'LPI_performance_time_series '!$AV$3:$AV$259), "0")*1</f>
        <v>2.9774018571428575</v>
      </c>
      <c r="G65" s="72" cm="1">
        <f t="array" ref="G65">IFERROR(_xlfn.XLOOKUP(A65,Table18[Economy],'LPI_performance_time_series '!$BE$3:$BE$259), "0")*1</f>
        <v>2.9183602857142859</v>
      </c>
      <c r="H65" s="72" cm="1">
        <f t="array" ref="H65">IFERROR(_xlfn.XLOOKUP(A65,Table18[Economy],'LPI_performance_time_series '!$BN$3:$BN$259),"0")*1</f>
        <v>3.4732447142857139</v>
      </c>
      <c r="I65" s="72" cm="1">
        <f t="array" ref="I65">IFERROR(_xlfn.XLOOKUP(A65,Table18[Economy],'LPI_performance_time_series '!$BW$3:$BW$259),"0")*1</f>
        <v>3.1131961428571429</v>
      </c>
    </row>
    <row r="66" spans="1:9" x14ac:dyDescent="0.35">
      <c r="A66" t="s">
        <v>115</v>
      </c>
      <c r="B66" s="72">
        <v>1.07340031057617E-2</v>
      </c>
      <c r="C66" s="72">
        <f>IFERROR(_xlfn.XLOOKUP(A66,'LPI_performance_time_series '!$A$4:$A$259,'LPI_performance_time_series '!$I$4:$I$259),"0")*1</f>
        <v>2.84040065503223</v>
      </c>
      <c r="D66" s="72">
        <f>IFERROR(_xlfn.XLOOKUP(A66,'LPI_performance_time_series '!$A$4:$A$259,'LPI_performance_time_series '!$AD$4:$AD$259),"0")*1</f>
        <v>2.6318024285714285</v>
      </c>
      <c r="E66" s="72">
        <f>IFERROR(_xlfn.XLOOKUP(A66,'LPI_performance_time_series '!$A$3:$A$259,'LPI_performance_time_series '!$AM$3:$AM$259), "0")*1</f>
        <v>2.5837397142857141</v>
      </c>
      <c r="F66" s="72" cm="1">
        <f t="array" ref="F66">IFERROR(_xlfn.XLOOKUP(A66,Table18[Economy],'LPI_performance_time_series '!$AV$3:$AV$259), "0")*1</f>
        <v>2.9034410000000004</v>
      </c>
      <c r="G66" s="72" cm="1">
        <f t="array" ref="G66">IFERROR(_xlfn.XLOOKUP(A66,Table18[Economy],'LPI_performance_time_series '!$BE$3:$BE$259), "0")*1</f>
        <v>2.7169625714285712</v>
      </c>
      <c r="H66" s="72" cm="1">
        <f t="array" ref="H66">IFERROR(_xlfn.XLOOKUP(A66,Table18[Economy],'LPI_performance_time_series '!$BN$3:$BN$259),"0")*1</f>
        <v>3.3079919999999996</v>
      </c>
      <c r="I66" s="72" cm="1">
        <f t="array" ref="I66">IFERROR(_xlfn.XLOOKUP(A66,Table18[Economy],'LPI_performance_time_series '!$BW$3:$BW$259),"0")*1</f>
        <v>2.898240285714285</v>
      </c>
    </row>
    <row r="67" spans="1:9" x14ac:dyDescent="0.35">
      <c r="A67" t="s">
        <v>149</v>
      </c>
      <c r="B67" s="72">
        <v>1.07263506984678E-2</v>
      </c>
      <c r="C67" s="72">
        <f>IFERROR(_xlfn.XLOOKUP(A67,'LPI_performance_time_series '!$A$4:$A$259,'LPI_performance_time_series '!$I$4:$I$259),"0")*1</f>
        <v>2.7951980551156139</v>
      </c>
      <c r="D67" s="72">
        <f>IFERROR(_xlfn.XLOOKUP(A67,'LPI_performance_time_series '!$A$4:$A$259,'LPI_performance_time_series '!$AD$4:$AD$259),"0")*1</f>
        <v>2.7664112857142862</v>
      </c>
      <c r="E67" s="72">
        <f>IFERROR(_xlfn.XLOOKUP(A67,'LPI_performance_time_series '!$A$3:$A$259,'LPI_performance_time_series '!$AM$3:$AM$259), "0")*1</f>
        <v>2.6101489999999998</v>
      </c>
      <c r="F67" s="72" cm="1">
        <f t="array" ref="F67">IFERROR(_xlfn.XLOOKUP(A67,Table18[Economy],'LPI_performance_time_series '!$AV$3:$AV$259), "0")*1</f>
        <v>2.7230147142857142</v>
      </c>
      <c r="G67" s="72" cm="1">
        <f t="array" ref="G67">IFERROR(_xlfn.XLOOKUP(A67,Table18[Economy],'LPI_performance_time_series '!$BE$3:$BE$259), "0")*1</f>
        <v>2.773256285714286</v>
      </c>
      <c r="H67" s="72" cm="1">
        <f t="array" ref="H67">IFERROR(_xlfn.XLOOKUP(A67,Table18[Economy],'LPI_performance_time_series '!$BN$3:$BN$259),"0")*1</f>
        <v>3.1236791428571427</v>
      </c>
      <c r="I67" s="72" cm="1">
        <f t="array" ref="I67">IFERROR(_xlfn.XLOOKUP(A67,Table18[Economy],'LPI_performance_time_series '!$BW$3:$BW$259),"0")*1</f>
        <v>2.8775854285714284</v>
      </c>
    </row>
    <row r="68" spans="1:9" x14ac:dyDescent="0.35">
      <c r="A68" t="s">
        <v>234</v>
      </c>
      <c r="B68" s="72">
        <v>1.03545740323066E-2</v>
      </c>
      <c r="C68" s="72">
        <f>IFERROR(_xlfn.XLOOKUP(A68,'LPI_performance_time_series '!$A$4:$A$259,'LPI_performance_time_series '!$I$4:$I$259),"0")*1</f>
        <v>2.8833333333333333</v>
      </c>
      <c r="D68" s="72">
        <f>IFERROR(_xlfn.XLOOKUP(A68,'LPI_performance_time_series '!$A$4:$A$259,'LPI_performance_time_series '!$AD$4:$AD$259),"0")*1</f>
        <v>3.7</v>
      </c>
      <c r="E68" s="72">
        <f>IFERROR(_xlfn.XLOOKUP(A68,'LPI_performance_time_series '!$A$3:$A$259,'LPI_performance_time_series '!$AM$3:$AM$259), "0")*1</f>
        <v>2.7</v>
      </c>
      <c r="F68" s="72" cm="1">
        <f t="array" ref="F68">IFERROR(_xlfn.XLOOKUP(A68,Table18[Economy],'LPI_performance_time_series '!$AV$3:$AV$259), "0")*1</f>
        <v>2.9</v>
      </c>
      <c r="G68" s="72" cm="1">
        <f t="array" ref="G68">IFERROR(_xlfn.XLOOKUP(A68,Table18[Economy],'LPI_performance_time_series '!$BE$3:$BE$259), "0")*1</f>
        <v>2.9</v>
      </c>
      <c r="H68" s="72" cm="1">
        <f t="array" ref="H68">IFERROR(_xlfn.XLOOKUP(A68,Table18[Economy],'LPI_performance_time_series '!$BN$3:$BN$259),"0")*1</f>
        <v>3.4</v>
      </c>
      <c r="I68" s="72" cm="1">
        <f t="array" ref="I68">IFERROR(_xlfn.XLOOKUP(A68,Table18[Economy],'LPI_performance_time_series '!$BW$3:$BW$259),"0")*1</f>
        <v>3.2</v>
      </c>
    </row>
    <row r="69" spans="1:9" x14ac:dyDescent="0.35">
      <c r="A69" t="s">
        <v>21</v>
      </c>
      <c r="B69" s="72">
        <v>1.0240643667763101E-2</v>
      </c>
      <c r="C69" s="72">
        <f>IFERROR(_xlfn.XLOOKUP(A69,'LPI_performance_time_series '!$A$4:$A$259,'LPI_performance_time_series '!$I$4:$I$259),"0")*1</f>
        <v>2.6654043802645617</v>
      </c>
      <c r="D69" s="72">
        <f>IFERROR(_xlfn.XLOOKUP(A69,'LPI_performance_time_series '!$A$4:$A$259,'LPI_performance_time_series '!$AD$4:$AD$259),"0")*1</f>
        <v>2.3104334285714287</v>
      </c>
      <c r="E69" s="72">
        <f>IFERROR(_xlfn.XLOOKUP(A69,'LPI_performance_time_series '!$A$3:$A$259,'LPI_performance_time_series '!$AM$3:$AM$259), "0")*1</f>
        <v>2.382790142857143</v>
      </c>
      <c r="F69" s="72" cm="1">
        <f t="array" ref="F69">IFERROR(_xlfn.XLOOKUP(A69,Table18[Economy],'LPI_performance_time_series '!$AV$3:$AV$259), "0")*1</f>
        <v>2.6771242857142852</v>
      </c>
      <c r="G69" s="72" cm="1">
        <f t="array" ref="G69">IFERROR(_xlfn.XLOOKUP(A69,Table18[Economy],'LPI_performance_time_series '!$BE$3:$BE$259), "0")*1</f>
        <v>2.6315802857142856</v>
      </c>
      <c r="H69" s="72" cm="1">
        <f t="array" ref="H69">IFERROR(_xlfn.XLOOKUP(A69,Table18[Economy],'LPI_performance_time_series '!$BN$3:$BN$259),"0")*1</f>
        <v>3.0951761428571425</v>
      </c>
      <c r="I69" s="72" cm="1">
        <f t="array" ref="I69">IFERROR(_xlfn.XLOOKUP(A69,Table18[Economy],'LPI_performance_time_series '!$BW$3:$BW$259),"0")*1</f>
        <v>2.7796665714285713</v>
      </c>
    </row>
    <row r="70" spans="1:9" x14ac:dyDescent="0.35">
      <c r="A70" t="s">
        <v>36</v>
      </c>
      <c r="B70" s="72">
        <v>9.9741791435237204E-3</v>
      </c>
      <c r="C70" s="72">
        <f>IFERROR(_xlfn.XLOOKUP(A70,'LPI_performance_time_series '!$A$4:$A$259,'LPI_performance_time_series '!$I$4:$I$259),"0")*1</f>
        <v>2.7573367753036604</v>
      </c>
      <c r="D70" s="72">
        <f>IFERROR(_xlfn.XLOOKUP(A70,'LPI_performance_time_series '!$A$4:$A$259,'LPI_performance_time_series '!$AD$4:$AD$259),"0")*1</f>
        <v>2.4427931666666667</v>
      </c>
      <c r="E70" s="72">
        <f>IFERROR(_xlfn.XLOOKUP(A70,'LPI_performance_time_series '!$A$3:$A$259,'LPI_performance_time_series '!$AM$3:$AM$259), "0")*1</f>
        <v>2.5768255714285715</v>
      </c>
      <c r="F70" s="72" cm="1">
        <f t="array" ref="F70">IFERROR(_xlfn.XLOOKUP(A70,Table18[Economy],'LPI_performance_time_series '!$AV$3:$AV$259), "0")*1</f>
        <v>2.7676942857142857</v>
      </c>
      <c r="G70" s="72" cm="1">
        <f t="array" ref="G70">IFERROR(_xlfn.XLOOKUP(A70,Table18[Economy],'LPI_performance_time_series '!$BE$3:$BE$259), "0")*1</f>
        <v>2.7739018571428571</v>
      </c>
      <c r="H70" s="72" cm="1">
        <f t="array" ref="H70">IFERROR(_xlfn.XLOOKUP(A70,Table18[Economy],'LPI_performance_time_series '!$BN$3:$BN$259),"0")*1</f>
        <v>3.1976015714285713</v>
      </c>
      <c r="I70" s="72" cm="1">
        <f t="array" ref="I70">IFERROR(_xlfn.XLOOKUP(A70,Table18[Economy],'LPI_performance_time_series '!$BW$3:$BW$259),"0")*1</f>
        <v>2.761144857142857</v>
      </c>
    </row>
    <row r="71" spans="1:9" x14ac:dyDescent="0.35">
      <c r="A71" t="s">
        <v>38</v>
      </c>
      <c r="B71" s="72">
        <v>9.6221191910157398E-3</v>
      </c>
      <c r="C71" s="72">
        <f>IFERROR(_xlfn.XLOOKUP(A71,'LPI_performance_time_series '!$A$4:$A$259,'LPI_performance_time_series '!$I$4:$I$259),"0")*1</f>
        <v>2.7477879421336437</v>
      </c>
      <c r="D71" s="72">
        <f>IFERROR(_xlfn.XLOOKUP(A71,'LPI_performance_time_series '!$A$4:$A$259,'LPI_performance_time_series '!$AD$4:$AD$259),"0")*1</f>
        <v>2.4835608333333337</v>
      </c>
      <c r="E71" s="72">
        <f>IFERROR(_xlfn.XLOOKUP(A71,'LPI_performance_time_series '!$A$3:$A$259,'LPI_performance_time_series '!$AM$3:$AM$259), "0")*1</f>
        <v>2.5053544285714286</v>
      </c>
      <c r="F71" s="72" cm="1">
        <f t="array" ref="F71">IFERROR(_xlfn.XLOOKUP(A71,Table18[Economy],'LPI_performance_time_series '!$AV$3:$AV$259), "0")*1</f>
        <v>2.7334352857142861</v>
      </c>
      <c r="G71" s="72" cm="1">
        <f t="array" ref="G71">IFERROR(_xlfn.XLOOKUP(A71,Table18[Economy],'LPI_performance_time_series '!$BE$3:$BE$259), "0")*1</f>
        <v>2.6815337142857141</v>
      </c>
      <c r="H71" s="72" cm="1">
        <f t="array" ref="H71">IFERROR(_xlfn.XLOOKUP(A71,Table18[Economy],'LPI_performance_time_series '!$BN$3:$BN$259),"0")*1</f>
        <v>3.1650938571428573</v>
      </c>
      <c r="I71" s="72" cm="1">
        <f t="array" ref="I71">IFERROR(_xlfn.XLOOKUP(A71,Table18[Economy],'LPI_performance_time_series '!$BW$3:$BW$259),"0")*1</f>
        <v>2.8523254285714286</v>
      </c>
    </row>
    <row r="72" spans="1:9" x14ac:dyDescent="0.35">
      <c r="A72" t="s">
        <v>64</v>
      </c>
      <c r="B72" s="72">
        <v>9.2521783007049104E-3</v>
      </c>
      <c r="C72" s="72">
        <f>IFERROR(_xlfn.XLOOKUP(A72,'LPI_performance_time_series '!$A$4:$A$259,'LPI_performance_time_series '!$I$4:$I$259),"0")*1</f>
        <v>2.6168836075131856</v>
      </c>
      <c r="D72" s="72">
        <f>IFERROR(_xlfn.XLOOKUP(A72,'LPI_performance_time_series '!$A$4:$A$259,'LPI_performance_time_series '!$AD$4:$AD$259),"0")*1</f>
        <v>2.4022278333333338</v>
      </c>
      <c r="E72" s="72">
        <f>IFERROR(_xlfn.XLOOKUP(A72,'LPI_performance_time_series '!$A$3:$A$259,'LPI_performance_time_series '!$AM$3:$AM$259), "0")*1</f>
        <v>2.348667857142857</v>
      </c>
      <c r="F72" s="72" cm="1">
        <f t="array" ref="F72">IFERROR(_xlfn.XLOOKUP(A72,Table18[Economy],'LPI_performance_time_series '!$AV$3:$AV$259), "0")*1</f>
        <v>2.6980895714285715</v>
      </c>
      <c r="G72" s="72" cm="1">
        <f t="array" ref="G72">IFERROR(_xlfn.XLOOKUP(A72,Table18[Economy],'LPI_performance_time_series '!$BE$3:$BE$259), "0")*1</f>
        <v>2.5362317142857145</v>
      </c>
      <c r="H72" s="72" cm="1">
        <f t="array" ref="H72">IFERROR(_xlfn.XLOOKUP(A72,Table18[Economy],'LPI_performance_time_series '!$BN$3:$BN$259),"0")*1</f>
        <v>3.0501115714285718</v>
      </c>
      <c r="I72" s="72" cm="1">
        <f t="array" ref="I72">IFERROR(_xlfn.XLOOKUP(A72,Table18[Economy],'LPI_performance_time_series '!$BW$3:$BW$259),"0")*1</f>
        <v>2.5725644285714289</v>
      </c>
    </row>
    <row r="73" spans="1:9" x14ac:dyDescent="0.35">
      <c r="A73" t="s">
        <v>94</v>
      </c>
      <c r="B73" s="72">
        <v>9.2456635608764194E-3</v>
      </c>
      <c r="C73" s="72">
        <f>IFERROR(_xlfn.XLOOKUP(A73,'LPI_performance_time_series '!$A$4:$A$259,'LPI_performance_time_series '!$I$4:$I$259),"0")*1</f>
        <v>3.0316922249150586</v>
      </c>
      <c r="D73" s="72">
        <f>IFERROR(_xlfn.XLOOKUP(A73,'LPI_performance_time_series '!$A$4:$A$259,'LPI_performance_time_series '!$AD$4:$AD$259),"0")*1</f>
        <v>2.6683116666666664</v>
      </c>
      <c r="E73" s="72">
        <f>IFERROR(_xlfn.XLOOKUP(A73,'LPI_performance_time_series '!$A$3:$A$259,'LPI_performance_time_series '!$AM$3:$AM$259), "0")*1</f>
        <v>2.8907742857142864</v>
      </c>
      <c r="F73" s="72" cm="1">
        <f t="array" ref="F73">IFERROR(_xlfn.XLOOKUP(A73,Table18[Economy],'LPI_performance_time_series '!$AV$3:$AV$259), "0")*1</f>
        <v>2.9866751428571434</v>
      </c>
      <c r="G73" s="72" cm="1">
        <f t="array" ref="G73">IFERROR(_xlfn.XLOOKUP(A73,Table18[Economy],'LPI_performance_time_series '!$BE$3:$BE$259), "0")*1</f>
        <v>3.0186502857142861</v>
      </c>
      <c r="H73" s="72" cm="1">
        <f t="array" ref="H73">IFERROR(_xlfn.XLOOKUP(A73,Table18[Economy],'LPI_performance_time_series '!$BN$3:$BN$259),"0")*1</f>
        <v>3.5019268571428568</v>
      </c>
      <c r="I73" s="72" cm="1">
        <f t="array" ref="I73">IFERROR(_xlfn.XLOOKUP(A73,Table18[Economy],'LPI_performance_time_series '!$BW$3:$BW$259),"0")*1</f>
        <v>3.1483780000000001</v>
      </c>
    </row>
    <row r="74" spans="1:9" x14ac:dyDescent="0.35">
      <c r="A74" t="s">
        <v>104</v>
      </c>
      <c r="B74" s="72">
        <v>9.0215165163030093E-3</v>
      </c>
      <c r="C74" s="72">
        <f>IFERROR(_xlfn.XLOOKUP(A74,'LPI_performance_time_series '!$A$4:$A$259,'LPI_performance_time_series '!$I$4:$I$259),"0")*1</f>
        <v>2.5169142117955263</v>
      </c>
      <c r="D74" s="72">
        <f>IFERROR(_xlfn.XLOOKUP(A74,'LPI_performance_time_series '!$A$4:$A$259,'LPI_performance_time_series '!$AD$4:$AD$259),"0")*1</f>
        <v>2.2936991999999998</v>
      </c>
      <c r="E74" s="72">
        <f>IFERROR(_xlfn.XLOOKUP(A74,'LPI_performance_time_series '!$A$3:$A$259,'LPI_performance_time_series '!$AM$3:$AM$259), "0")*1</f>
        <v>2.4265448333333333</v>
      </c>
      <c r="F74" s="72" cm="1">
        <f t="array" ref="F74">IFERROR(_xlfn.XLOOKUP(A74,Table18[Economy],'LPI_performance_time_series '!$AV$3:$AV$259), "0")*1</f>
        <v>2.5369701666666669</v>
      </c>
      <c r="G74" s="72" cm="1">
        <f t="array" ref="G74">IFERROR(_xlfn.XLOOKUP(A74,Table18[Economy],'LPI_performance_time_series '!$BE$3:$BE$259), "0")*1</f>
        <v>2.4570036666666666</v>
      </c>
      <c r="H74" s="72" cm="1">
        <f t="array" ref="H74">IFERROR(_xlfn.XLOOKUP(A74,Table18[Economy],'LPI_performance_time_series '!$BN$3:$BN$259),"0")*1</f>
        <v>2.8557376666666663</v>
      </c>
      <c r="I74" s="72" cm="1">
        <f t="array" ref="I74">IFERROR(_xlfn.XLOOKUP(A74,Table18[Economy],'LPI_performance_time_series '!$BW$3:$BW$259),"0")*1</f>
        <v>2.4345250000000003</v>
      </c>
    </row>
    <row r="75" spans="1:9" x14ac:dyDescent="0.35">
      <c r="A75" t="s">
        <v>14</v>
      </c>
      <c r="B75" s="72">
        <v>8.8711559353362706E-3</v>
      </c>
      <c r="C75" s="72">
        <f>IFERROR(_xlfn.XLOOKUP(A75,'LPI_performance_time_series '!$A$4:$A$259,'LPI_performance_time_series '!$I$4:$I$259),"0")*1</f>
        <v>2.9688003318406966</v>
      </c>
      <c r="D75" s="72">
        <f>IFERROR(_xlfn.XLOOKUP(A75,'LPI_performance_time_series '!$A$4:$A$259,'LPI_performance_time_series '!$AD$4:$AD$259),"0")*1</f>
        <v>2.5454245714285717</v>
      </c>
      <c r="E75" s="72">
        <f>IFERROR(_xlfn.XLOOKUP(A75,'LPI_performance_time_series '!$A$3:$A$259,'LPI_performance_time_series '!$AM$3:$AM$259), "0")*1</f>
        <v>2.8228605714285715</v>
      </c>
      <c r="F75" s="72" cm="1">
        <f t="array" ref="F75">IFERROR(_xlfn.XLOOKUP(A75,Table18[Economy],'LPI_performance_time_series '!$AV$3:$AV$259), "0")*1</f>
        <v>2.9705322857142851</v>
      </c>
      <c r="G75" s="72" cm="1">
        <f t="array" ref="G75">IFERROR(_xlfn.XLOOKUP(A75,Table18[Economy],'LPI_performance_time_series '!$BE$3:$BE$259), "0")*1</f>
        <v>2.8879841428571429</v>
      </c>
      <c r="H75" s="72" cm="1">
        <f t="array" ref="H75">IFERROR(_xlfn.XLOOKUP(A75,Table18[Economy],'LPI_performance_time_series '!$BN$3:$BN$259),"0")*1</f>
        <v>3.4307400000000006</v>
      </c>
      <c r="I75" s="72" cm="1">
        <f t="array" ref="I75">IFERROR(_xlfn.XLOOKUP(A75,Table18[Economy],'LPI_performance_time_series '!$BW$3:$BW$259),"0")*1</f>
        <v>3.1157587142857142</v>
      </c>
    </row>
    <row r="76" spans="1:9" x14ac:dyDescent="0.35">
      <c r="A76" t="s">
        <v>183</v>
      </c>
      <c r="B76" s="72">
        <v>8.3401255939985503E-3</v>
      </c>
      <c r="C76" s="72">
        <f>IFERROR(_xlfn.XLOOKUP(A76,'LPI_performance_time_series '!$A$4:$A$259,'LPI_performance_time_series '!$I$4:$I$259),"0")*1</f>
        <v>2.6216900000000001</v>
      </c>
      <c r="D76" s="72">
        <f>IFERROR(_xlfn.XLOOKUP(A76,'LPI_performance_time_series '!$A$4:$A$259,'LPI_performance_time_series '!$AD$4:$AD$259),"0")*1</f>
        <v>2.4310118333333333</v>
      </c>
      <c r="E76" s="72">
        <f>IFERROR(_xlfn.XLOOKUP(A76,'LPI_performance_time_series '!$A$3:$A$259,'LPI_performance_time_series '!$AM$3:$AM$259), "0")*1</f>
        <v>2.4562149999999998</v>
      </c>
      <c r="F76" s="72" cm="1">
        <f t="array" ref="F76">IFERROR(_xlfn.XLOOKUP(A76,Table18[Economy],'LPI_performance_time_series '!$AV$3:$AV$259), "0")*1</f>
        <v>2.6591091666666666</v>
      </c>
      <c r="G76" s="72" cm="1">
        <f t="array" ref="G76">IFERROR(_xlfn.XLOOKUP(A76,Table18[Economy],'LPI_performance_time_series '!$BE$3:$BE$259), "0")*1</f>
        <v>2.4930020000000002</v>
      </c>
      <c r="H76" s="72" cm="1">
        <f t="array" ref="H76">IFERROR(_xlfn.XLOOKUP(A76,Table18[Economy],'LPI_performance_time_series '!$BN$3:$BN$259),"0")*1</f>
        <v>2.9909633333333332</v>
      </c>
      <c r="I76" s="72" cm="1">
        <f t="array" ref="I76">IFERROR(_xlfn.XLOOKUP(A76,Table18[Economy],'LPI_performance_time_series '!$BW$3:$BW$259),"0")*1</f>
        <v>2.6620066666666666</v>
      </c>
    </row>
    <row r="77" spans="1:9" x14ac:dyDescent="0.35">
      <c r="A77" t="s">
        <v>124</v>
      </c>
      <c r="B77" s="72">
        <v>8.1113140617166107E-3</v>
      </c>
      <c r="C77" s="72">
        <f>IFERROR(_xlfn.XLOOKUP(A77,'LPI_performance_time_series '!$A$4:$A$259,'LPI_performance_time_series '!$I$4:$I$259),"0")*1</f>
        <v>2.5167626977838182</v>
      </c>
      <c r="D77" s="72">
        <f>IFERROR(_xlfn.XLOOKUP(A77,'LPI_performance_time_series '!$A$4:$A$259,'LPI_performance_time_series '!$AD$4:$AD$259),"0")*1</f>
        <v>2.2854360000000002</v>
      </c>
      <c r="E77" s="72">
        <f>IFERROR(_xlfn.XLOOKUP(A77,'LPI_performance_time_series '!$A$3:$A$259,'LPI_performance_time_series '!$AM$3:$AM$259), "0")*1</f>
        <v>2.2331865714285715</v>
      </c>
      <c r="F77" s="72" cm="1">
        <f t="array" ref="F77">IFERROR(_xlfn.XLOOKUP(A77,Table18[Economy],'LPI_performance_time_series '!$AV$3:$AV$259), "0")*1</f>
        <v>2.6337478571428572</v>
      </c>
      <c r="G77" s="72" cm="1">
        <f t="array" ref="G77">IFERROR(_xlfn.XLOOKUP(A77,Table18[Economy],'LPI_performance_time_series '!$BE$3:$BE$259), "0")*1</f>
        <v>2.419177428571428</v>
      </c>
      <c r="H77" s="72" cm="1">
        <f t="array" ref="H77">IFERROR(_xlfn.XLOOKUP(A77,Table18[Economy],'LPI_performance_time_series '!$BN$3:$BN$259),"0")*1</f>
        <v>2.9051611428571431</v>
      </c>
      <c r="I77" s="72" cm="1">
        <f t="array" ref="I77">IFERROR(_xlfn.XLOOKUP(A77,Table18[Economy],'LPI_performance_time_series '!$BW$3:$BW$259),"0")*1</f>
        <v>2.5308308571428575</v>
      </c>
    </row>
    <row r="78" spans="1:9" x14ac:dyDescent="0.35">
      <c r="A78" t="s">
        <v>172</v>
      </c>
      <c r="B78" s="72">
        <v>7.6950673266291698E-3</v>
      </c>
      <c r="C78" s="72">
        <f>IFERROR(_xlfn.XLOOKUP(A78,'LPI_performance_time_series '!$A$4:$A$259,'LPI_performance_time_series '!$I$4:$I$259),"0")*1</f>
        <v>2.8002788333333335</v>
      </c>
      <c r="D78" s="72">
        <f>IFERROR(_xlfn.XLOOKUP(A78,'LPI_performance_time_series '!$A$4:$A$259,'LPI_performance_time_series '!$AD$4:$AD$259),"0")*1</f>
        <v>2.4100632000000002</v>
      </c>
      <c r="E78" s="72">
        <f>IFERROR(_xlfn.XLOOKUP(A78,'LPI_performance_time_series '!$A$3:$A$259,'LPI_performance_time_series '!$AM$3:$AM$259), "0")*1</f>
        <v>2.5230013333333337</v>
      </c>
      <c r="F78" s="72" cm="1">
        <f t="array" ref="F78">IFERROR(_xlfn.XLOOKUP(A78,Table18[Economy],'LPI_performance_time_series '!$AV$3:$AV$259), "0")*1</f>
        <v>2.965201</v>
      </c>
      <c r="G78" s="72" cm="1">
        <f t="array" ref="G78">IFERROR(_xlfn.XLOOKUP(A78,Table18[Economy],'LPI_performance_time_series '!$BE$3:$BE$259), "0")*1</f>
        <v>2.7612640000000002</v>
      </c>
      <c r="H78" s="72" cm="1">
        <f t="array" ref="H78">IFERROR(_xlfn.XLOOKUP(A78,Table18[Economy],'LPI_performance_time_series '!$BN$3:$BN$259),"0")*1</f>
        <v>3.242575</v>
      </c>
      <c r="I78" s="72" cm="1">
        <f t="array" ref="I78">IFERROR(_xlfn.XLOOKUP(A78,Table18[Economy],'LPI_performance_time_series '!$BW$3:$BW$259),"0")*1</f>
        <v>2.8820338333333333</v>
      </c>
    </row>
    <row r="79" spans="1:9" x14ac:dyDescent="0.35">
      <c r="A79" t="s">
        <v>129</v>
      </c>
      <c r="B79" s="72">
        <v>7.6560051089313904E-3</v>
      </c>
      <c r="C79" s="72">
        <f>IFERROR(_xlfn.XLOOKUP(A79,'LPI_performance_time_series '!$A$4:$A$259,'LPI_performance_time_series '!$I$4:$I$259),"0")*1</f>
        <v>2.4569622382205978</v>
      </c>
      <c r="D79" s="72">
        <f>IFERROR(_xlfn.XLOOKUP(A79,'LPI_performance_time_series '!$A$4:$A$259,'LPI_performance_time_series '!$AD$4:$AD$259),"0")*1</f>
        <v>2.3412711666666666</v>
      </c>
      <c r="E79" s="72">
        <f>IFERROR(_xlfn.XLOOKUP(A79,'LPI_performance_time_series '!$A$3:$A$259,'LPI_performance_time_series '!$AM$3:$AM$259), "0")*1</f>
        <v>2.2483088571428573</v>
      </c>
      <c r="F79" s="72" cm="1">
        <f t="array" ref="F79">IFERROR(_xlfn.XLOOKUP(A79,Table18[Economy],'LPI_performance_time_series '!$AV$3:$AV$259), "0")*1</f>
        <v>2.3705921428571428</v>
      </c>
      <c r="G79" s="72" cm="1">
        <f t="array" ref="G79">IFERROR(_xlfn.XLOOKUP(A79,Table18[Economy],'LPI_performance_time_series '!$BE$3:$BE$259), "0")*1</f>
        <v>2.4699429999999998</v>
      </c>
      <c r="H79" s="72" cm="1">
        <f t="array" ref="H79">IFERROR(_xlfn.XLOOKUP(A79,Table18[Economy],'LPI_performance_time_series '!$BN$3:$BN$259),"0")*1</f>
        <v>2.919876428571428</v>
      </c>
      <c r="I79" s="72" cm="1">
        <f t="array" ref="I79">IFERROR(_xlfn.XLOOKUP(A79,Table18[Economy],'LPI_performance_time_series '!$BW$3:$BW$259),"0")*1</f>
        <v>2.3696064285714287</v>
      </c>
    </row>
    <row r="80" spans="1:9" x14ac:dyDescent="0.35">
      <c r="A80" t="s">
        <v>86</v>
      </c>
      <c r="B80" s="72">
        <v>7.0968985416561799E-3</v>
      </c>
      <c r="C80" s="72">
        <f>IFERROR(_xlfn.XLOOKUP(A80,'LPI_performance_time_series '!$A$4:$A$259,'LPI_performance_time_series '!$I$4:$I$259),"0")*1</f>
        <v>2.5858244906412513</v>
      </c>
      <c r="D80" s="72">
        <f>IFERROR(_xlfn.XLOOKUP(A80,'LPI_performance_time_series '!$A$4:$A$259,'LPI_performance_time_series '!$AD$4:$AD$259),"0")*1</f>
        <v>2.3875045999999998</v>
      </c>
      <c r="E80" s="72">
        <f>IFERROR(_xlfn.XLOOKUP(A80,'LPI_performance_time_series '!$A$3:$A$259,'LPI_performance_time_series '!$AM$3:$AM$259), "0")*1</f>
        <v>2.2718075</v>
      </c>
      <c r="F80" s="72" cm="1">
        <f t="array" ref="F80">IFERROR(_xlfn.XLOOKUP(A80,Table18[Economy],'LPI_performance_time_series '!$AV$3:$AV$259), "0")*1</f>
        <v>2.6116721666666667</v>
      </c>
      <c r="G80" s="72" cm="1">
        <f t="array" ref="G80">IFERROR(_xlfn.XLOOKUP(A80,Table18[Economy],'LPI_performance_time_series '!$BE$3:$BE$259), "0")*1</f>
        <v>2.5615206666666666</v>
      </c>
      <c r="H80" s="72" cm="1">
        <f t="array" ref="H80">IFERROR(_xlfn.XLOOKUP(A80,Table18[Economy],'LPI_performance_time_series '!$BN$3:$BN$259),"0")*1</f>
        <v>2.9632446666666663</v>
      </c>
      <c r="I80" s="72" cm="1">
        <f t="array" ref="I80">IFERROR(_xlfn.XLOOKUP(A80,Table18[Economy],'LPI_performance_time_series '!$BW$3:$BW$259),"0")*1</f>
        <v>2.6697483333333332</v>
      </c>
    </row>
    <row r="81" spans="1:9" hidden="1" x14ac:dyDescent="0.35">
      <c r="A81" t="s">
        <v>170</v>
      </c>
      <c r="B81" s="72">
        <v>6.8040017339057197E-3</v>
      </c>
      <c r="C81" s="72">
        <f>IFERROR(_xlfn.XLOOKUP(A81,'LPI_performance_time_series '!$A$4:$A$259,'LPI_performance_time_series '!$I$4:$I$259),"0")*1</f>
        <v>0</v>
      </c>
      <c r="D81" s="72">
        <f>IFERROR(_xlfn.XLOOKUP(A81,'LPI_performance_time_series '!$A$4:$A$259,'LPI_performance_time_series '!$AD$4:$AD$259),"0")*1</f>
        <v>0</v>
      </c>
      <c r="E81" s="72">
        <f>IFERROR(_xlfn.XLOOKUP(A81,'LPI_performance_time_series '!$A$3:$A$259,'LPI_performance_time_series '!$AM$3:$AM$259), "0")*1</f>
        <v>0</v>
      </c>
      <c r="F81" s="72" cm="1">
        <f t="array" ref="F81">IFERROR(_xlfn.XLOOKUP(A81,Table18[Economy],'LPI_performance_time_series '!$AV$3:$AV$259), "0")*1</f>
        <v>0</v>
      </c>
      <c r="G81" s="72" cm="1">
        <f t="array" ref="G81">IFERROR(_xlfn.XLOOKUP(A81,Table18[Economy],'LPI_performance_time_series '!$BE$3:$BE$259), "0")*1</f>
        <v>0</v>
      </c>
      <c r="H81" s="72" cm="1">
        <f t="array" ref="H81">IFERROR(_xlfn.XLOOKUP(A81,Table18[Economy],'LPI_performance_time_series '!$BN$3:$BN$259),"0")*1</f>
        <v>0</v>
      </c>
      <c r="I81" s="72" cm="1">
        <f t="array" ref="I81">IFERROR(_xlfn.XLOOKUP(A81,Table18[Economy],'LPI_performance_time_series '!$BW$3:$BW$259),"0")*1</f>
        <v>0</v>
      </c>
    </row>
    <row r="82" spans="1:9" x14ac:dyDescent="0.35">
      <c r="A82" t="s">
        <v>27</v>
      </c>
      <c r="B82" s="72">
        <v>6.6468903795344801E-3</v>
      </c>
      <c r="C82" s="72">
        <f>IFERROR(_xlfn.XLOOKUP(A82,'LPI_performance_time_series '!$A$4:$A$259,'LPI_performance_time_series '!$I$4:$I$259),"0")*1</f>
        <v>2.5758803318361312</v>
      </c>
      <c r="D82" s="72">
        <f>IFERROR(_xlfn.XLOOKUP(A82,'LPI_performance_time_series '!$A$4:$A$259,'LPI_performance_time_series '!$AD$4:$AD$259),"0")*1</f>
        <v>2.3630149999999999</v>
      </c>
      <c r="E82" s="72">
        <f>IFERROR(_xlfn.XLOOKUP(A82,'LPI_performance_time_series '!$A$3:$A$259,'LPI_performance_time_series '!$AM$3:$AM$259), "0")*1</f>
        <v>2.5331755</v>
      </c>
      <c r="F82" s="72" cm="1">
        <f t="array" ref="F82">IFERROR(_xlfn.XLOOKUP(A82,Table18[Economy],'LPI_performance_time_series '!$AV$3:$AV$259), "0")*1</f>
        <v>2.4964026666666665</v>
      </c>
      <c r="G82" s="72" cm="1">
        <f t="array" ref="G82">IFERROR(_xlfn.XLOOKUP(A82,Table18[Economy],'LPI_performance_time_series '!$BE$3:$BE$259), "0")*1</f>
        <v>2.4654776666666667</v>
      </c>
      <c r="H82" s="72" cm="1">
        <f t="array" ref="H82">IFERROR(_xlfn.XLOOKUP(A82,Table18[Economy],'LPI_performance_time_series '!$BN$3:$BN$259),"0")*1</f>
        <v>3.0398364999999998</v>
      </c>
      <c r="I82" s="72" cm="1">
        <f t="array" ref="I82">IFERROR(_xlfn.XLOOKUP(A82,Table18[Economy],'LPI_performance_time_series '!$BW$3:$BW$259),"0")*1</f>
        <v>2.5163715000000004</v>
      </c>
    </row>
    <row r="83" spans="1:9" x14ac:dyDescent="0.35">
      <c r="A83" t="s">
        <v>42</v>
      </c>
      <c r="B83" s="72">
        <v>6.5059171703796296E-3</v>
      </c>
      <c r="C83" s="72">
        <f>IFERROR(_xlfn.XLOOKUP(A83,'LPI_performance_time_series '!$A$4:$A$259,'LPI_performance_time_series '!$I$4:$I$259),"0")*1</f>
        <v>2.2845961456157768</v>
      </c>
      <c r="D83" s="72">
        <f>IFERROR(_xlfn.XLOOKUP(A83,'LPI_performance_time_series '!$A$4:$A$259,'LPI_performance_time_series '!$AD$4:$AD$259),"0")*1</f>
        <v>2.0877261666666667</v>
      </c>
      <c r="E83" s="72">
        <f>IFERROR(_xlfn.XLOOKUP(A83,'LPI_performance_time_series '!$A$3:$A$259,'LPI_performance_time_series '!$AM$3:$AM$259), "0")*1</f>
        <v>2.1637484285714286</v>
      </c>
      <c r="F83" s="72" cm="1">
        <f t="array" ref="F83">IFERROR(_xlfn.XLOOKUP(A83,Table18[Economy],'LPI_performance_time_series '!$AV$3:$AV$259), "0")*1</f>
        <v>2.2144010000000001</v>
      </c>
      <c r="G83" s="72" cm="1">
        <f t="array" ref="G83">IFERROR(_xlfn.XLOOKUP(A83,Table18[Economy],'LPI_performance_time_series '!$BE$3:$BE$259), "0")*1</f>
        <v>2.1746568571428573</v>
      </c>
      <c r="H83" s="72" cm="1">
        <f t="array" ref="H83">IFERROR(_xlfn.XLOOKUP(A83,Table18[Economy],'LPI_performance_time_series '!$BN$3:$BN$259),"0")*1</f>
        <v>2.7627964285714284</v>
      </c>
      <c r="I83" s="72" cm="1">
        <f t="array" ref="I83">IFERROR(_xlfn.XLOOKUP(A83,Table18[Economy],'LPI_performance_time_series '!$BW$3:$BW$259),"0")*1</f>
        <v>2.2285240000000002</v>
      </c>
    </row>
    <row r="84" spans="1:9" x14ac:dyDescent="0.35">
      <c r="A84" t="s">
        <v>131</v>
      </c>
      <c r="B84" s="72">
        <v>6.0209864977644996E-3</v>
      </c>
      <c r="C84" s="72">
        <f>IFERROR(_xlfn.XLOOKUP(A84,'LPI_performance_time_series '!$A$4:$A$259,'LPI_performance_time_series '!$I$4:$I$259),"0")*1</f>
        <v>2.6922298829431388</v>
      </c>
      <c r="D84" s="72">
        <f>IFERROR(_xlfn.XLOOKUP(A84,'LPI_performance_time_series '!$A$4:$A$259,'LPI_performance_time_series '!$AD$4:$AD$259),"0")*1</f>
        <v>2.4584044999999999</v>
      </c>
      <c r="E84" s="72">
        <f>IFERROR(_xlfn.XLOOKUP(A84,'LPI_performance_time_series '!$A$3:$A$259,'LPI_performance_time_series '!$AM$3:$AM$259), "0")*1</f>
        <v>2.3789478571428573</v>
      </c>
      <c r="F84" s="72" cm="1">
        <f t="array" ref="F84">IFERROR(_xlfn.XLOOKUP(A84,Table18[Economy],'LPI_performance_time_series '!$AV$3:$AV$259), "0")*1</f>
        <v>2.6933718571428571</v>
      </c>
      <c r="G84" s="72" cm="1">
        <f t="array" ref="G84">IFERROR(_xlfn.XLOOKUP(A84,Table18[Economy],'LPI_performance_time_series '!$BE$3:$BE$259), "0")*1</f>
        <v>2.6964761428571427</v>
      </c>
      <c r="H84" s="72" cm="1">
        <f t="array" ref="H84">IFERROR(_xlfn.XLOOKUP(A84,Table18[Economy],'LPI_performance_time_series '!$BN$3:$BN$259),"0")*1</f>
        <v>3.159992857142857</v>
      </c>
      <c r="I84" s="72" cm="1">
        <f t="array" ref="I84">IFERROR(_xlfn.XLOOKUP(A84,Table18[Economy],'LPI_performance_time_series '!$BW$3:$BW$259),"0")*1</f>
        <v>2.7493155714285713</v>
      </c>
    </row>
    <row r="85" spans="1:9" x14ac:dyDescent="0.35">
      <c r="A85" t="s">
        <v>176</v>
      </c>
      <c r="B85" s="72">
        <v>5.5052501243440001E-3</v>
      </c>
      <c r="C85" s="72">
        <f>IFERROR(_xlfn.XLOOKUP(A85,'LPI_performance_time_series '!$A$4:$A$259,'LPI_performance_time_series '!$I$4:$I$259),"0")*1</f>
        <v>2.5622600555555555</v>
      </c>
      <c r="D85" s="72">
        <f>IFERROR(_xlfn.XLOOKUP(A85,'LPI_performance_time_series '!$A$4:$A$259,'LPI_performance_time_series '!$AD$4:$AD$259),"0")*1</f>
        <v>2.4779791666666662</v>
      </c>
      <c r="E85" s="72">
        <f>IFERROR(_xlfn.XLOOKUP(A85,'LPI_performance_time_series '!$A$3:$A$259,'LPI_performance_time_series '!$AM$3:$AM$259), "0")*1</f>
        <v>2.3813481666666667</v>
      </c>
      <c r="F85" s="72" cm="1">
        <f t="array" ref="F85">IFERROR(_xlfn.XLOOKUP(A85,Table18[Economy],'LPI_performance_time_series '!$AV$3:$AV$259), "0")*1</f>
        <v>2.5245891666666669</v>
      </c>
      <c r="G85" s="72" cm="1">
        <f t="array" ref="G85">IFERROR(_xlfn.XLOOKUP(A85,Table18[Economy],'LPI_performance_time_series '!$BE$3:$BE$259), "0")*1</f>
        <v>2.4535148333333332</v>
      </c>
      <c r="H85" s="72" cm="1">
        <f t="array" ref="H85">IFERROR(_xlfn.XLOOKUP(A85,Table18[Economy],'LPI_performance_time_series '!$BN$3:$BN$259),"0")*1</f>
        <v>2.9797083333333334</v>
      </c>
      <c r="I85" s="72" cm="1">
        <f t="array" ref="I85">IFERROR(_xlfn.XLOOKUP(A85,Table18[Economy],'LPI_performance_time_series '!$BW$3:$BW$259),"0")*1</f>
        <v>2.5581901666666664</v>
      </c>
    </row>
    <row r="86" spans="1:9" x14ac:dyDescent="0.35">
      <c r="A86" t="s">
        <v>77</v>
      </c>
      <c r="B86" s="72">
        <v>5.47473822810929E-3</v>
      </c>
      <c r="C86" s="72">
        <f>IFERROR(_xlfn.XLOOKUP(A86,'LPI_performance_time_series '!$A$4:$A$259,'LPI_performance_time_series '!$I$4:$I$259),"0")*1</f>
        <v>2.6564239670079246</v>
      </c>
      <c r="D86" s="72">
        <f>IFERROR(_xlfn.XLOOKUP(A86,'LPI_performance_time_series '!$A$4:$A$259,'LPI_performance_time_series '!$AD$4:$AD$259),"0")*1</f>
        <v>2.3957655</v>
      </c>
      <c r="E86" s="72">
        <f>IFERROR(_xlfn.XLOOKUP(A86,'LPI_performance_time_series '!$A$3:$A$259,'LPI_performance_time_series '!$AM$3:$AM$259), "0")*1</f>
        <v>2.4737517142857146</v>
      </c>
      <c r="F86" s="72" cm="1">
        <f t="array" ref="F86">IFERROR(_xlfn.XLOOKUP(A86,Table18[Economy],'LPI_performance_time_series '!$AV$3:$AV$259), "0")*1</f>
        <v>2.6882358571428573</v>
      </c>
      <c r="G86" s="72" cm="1">
        <f t="array" ref="G86">IFERROR(_xlfn.XLOOKUP(A86,Table18[Economy],'LPI_performance_time_series '!$BE$3:$BE$259), "0")*1</f>
        <v>2.5656699999999999</v>
      </c>
      <c r="H86" s="72" cm="1">
        <f t="array" ref="H86">IFERROR(_xlfn.XLOOKUP(A86,Table18[Economy],'LPI_performance_time_series '!$BN$3:$BN$259),"0")*1</f>
        <v>3.0503137142857142</v>
      </c>
      <c r="I86" s="72" cm="1">
        <f t="array" ref="I86">IFERROR(_xlfn.XLOOKUP(A86,Table18[Economy],'LPI_performance_time_series '!$BW$3:$BW$259),"0")*1</f>
        <v>2.7121938571428572</v>
      </c>
    </row>
    <row r="87" spans="1:9" x14ac:dyDescent="0.35">
      <c r="A87" t="s">
        <v>117</v>
      </c>
      <c r="B87" s="72">
        <v>5.3371102966706099E-3</v>
      </c>
      <c r="C87" s="72">
        <f>IFERROR(_xlfn.XLOOKUP(A87,'LPI_performance_time_series '!$A$4:$A$259,'LPI_performance_time_series '!$I$4:$I$259),"0")*1</f>
        <v>2.4306772660202065</v>
      </c>
      <c r="D87" s="72">
        <f>IFERROR(_xlfn.XLOOKUP(A87,'LPI_performance_time_series '!$A$4:$A$259,'LPI_performance_time_series '!$AD$4:$AD$259),"0")*1</f>
        <v>2.3806401428571426</v>
      </c>
      <c r="E87" s="72">
        <f>IFERROR(_xlfn.XLOOKUP(A87,'LPI_performance_time_series '!$A$3:$A$259,'LPI_performance_time_series '!$AM$3:$AM$259), "0")*1</f>
        <v>2.1484917142857145</v>
      </c>
      <c r="F87" s="72" cm="1">
        <f t="array" ref="F87">IFERROR(_xlfn.XLOOKUP(A87,Table18[Economy],'LPI_performance_time_series '!$AV$3:$AV$259), "0")*1</f>
        <v>2.447803</v>
      </c>
      <c r="G87" s="72" cm="1">
        <f t="array" ref="G87">IFERROR(_xlfn.XLOOKUP(A87,Table18[Economy],'LPI_performance_time_series '!$BE$3:$BE$259), "0")*1</f>
        <v>2.2950311428571424</v>
      </c>
      <c r="H87" s="72" cm="1">
        <f t="array" ref="H87">IFERROR(_xlfn.XLOOKUP(A87,Table18[Economy],'LPI_performance_time_series '!$BN$3:$BN$259),"0")*1</f>
        <v>2.9497490000000002</v>
      </c>
      <c r="I87" s="72" cm="1">
        <f t="array" ref="I87">IFERROR(_xlfn.XLOOKUP(A87,Table18[Economy],'LPI_performance_time_series '!$BW$3:$BW$259),"0")*1</f>
        <v>2.4770595714285712</v>
      </c>
    </row>
    <row r="88" spans="1:9" x14ac:dyDescent="0.35">
      <c r="A88" t="s">
        <v>120</v>
      </c>
      <c r="B88" s="72">
        <v>4.5516836728636302E-3</v>
      </c>
      <c r="C88" s="72">
        <f>IFERROR(_xlfn.XLOOKUP(A88,'LPI_performance_time_series '!$A$4:$A$259,'LPI_performance_time_series '!$I$4:$I$259),"0")*1</f>
        <v>2.6564941117294647</v>
      </c>
      <c r="D88" s="72">
        <f>IFERROR(_xlfn.XLOOKUP(A88,'LPI_performance_time_series '!$A$4:$A$259,'LPI_performance_time_series '!$AD$4:$AD$259),"0")*1</f>
        <v>2.4085239999999999</v>
      </c>
      <c r="E88" s="72">
        <f>IFERROR(_xlfn.XLOOKUP(A88,'LPI_performance_time_series '!$A$3:$A$259,'LPI_performance_time_series '!$AM$3:$AM$259), "0")*1</f>
        <v>2.4664109999999999</v>
      </c>
      <c r="F88" s="72" cm="1">
        <f t="array" ref="F88">IFERROR(_xlfn.XLOOKUP(A88,Table18[Economy],'LPI_performance_time_series '!$AV$3:$AV$259), "0")*1</f>
        <v>2.6107674285714282</v>
      </c>
      <c r="G88" s="72" cm="1">
        <f t="array" ref="G88">IFERROR(_xlfn.XLOOKUP(A88,Table18[Economy],'LPI_performance_time_series '!$BE$3:$BE$259), "0")*1</f>
        <v>2.6380565714285713</v>
      </c>
      <c r="H88" s="72" cm="1">
        <f t="array" ref="H88">IFERROR(_xlfn.XLOOKUP(A88,Table18[Economy],'LPI_performance_time_series '!$BN$3:$BN$259),"0")*1</f>
        <v>3.1455391428571429</v>
      </c>
      <c r="I88" s="72" cm="1">
        <f t="array" ref="I88">IFERROR(_xlfn.XLOOKUP(A88,Table18[Economy],'LPI_performance_time_series '!$BW$3:$BW$259),"0")*1</f>
        <v>2.6545160000000001</v>
      </c>
    </row>
    <row r="89" spans="1:9" x14ac:dyDescent="0.35">
      <c r="A89" t="s">
        <v>148</v>
      </c>
      <c r="B89" s="72">
        <v>4.2631204096796899E-3</v>
      </c>
      <c r="C89" s="72">
        <f>IFERROR(_xlfn.XLOOKUP(A89,'LPI_performance_time_series '!$A$4:$A$259,'LPI_performance_time_series '!$I$4:$I$259),"0")*1</f>
        <v>2.7394986430601969</v>
      </c>
      <c r="D89" s="72">
        <f>IFERROR(_xlfn.XLOOKUP(A89,'LPI_performance_time_series '!$A$4:$A$259,'LPI_performance_time_series '!$AD$4:$AD$259),"0")*1</f>
        <v>2.3569625000000003</v>
      </c>
      <c r="E89" s="72">
        <f>IFERROR(_xlfn.XLOOKUP(A89,'LPI_performance_time_series '!$A$3:$A$259,'LPI_performance_time_series '!$AM$3:$AM$259), "0")*1</f>
        <v>2.4638098571428571</v>
      </c>
      <c r="F89" s="72" cm="1">
        <f t="array" ref="F89">IFERROR(_xlfn.XLOOKUP(A89,Table18[Economy],'LPI_performance_time_series '!$AV$3:$AV$259), "0")*1</f>
        <v>2.7435575714285716</v>
      </c>
      <c r="G89" s="72" cm="1">
        <f t="array" ref="G89">IFERROR(_xlfn.XLOOKUP(A89,Table18[Economy],'LPI_performance_time_series '!$BE$3:$BE$259), "0")*1</f>
        <v>2.668412285714286</v>
      </c>
      <c r="H89" s="72" cm="1">
        <f t="array" ref="H89">IFERROR(_xlfn.XLOOKUP(A89,Table18[Economy],'LPI_performance_time_series '!$BN$3:$BN$259),"0")*1</f>
        <v>3.3179831428571425</v>
      </c>
      <c r="I89" s="72" cm="1">
        <f t="array" ref="I89">IFERROR(_xlfn.XLOOKUP(A89,Table18[Economy],'LPI_performance_time_series '!$BW$3:$BW$259),"0")*1</f>
        <v>2.8618921428571431</v>
      </c>
    </row>
    <row r="90" spans="1:9" x14ac:dyDescent="0.35">
      <c r="A90" t="s">
        <v>23</v>
      </c>
      <c r="B90" s="72">
        <v>4.1795285108467998E-3</v>
      </c>
      <c r="C90" s="72">
        <f>IFERROR(_xlfn.XLOOKUP(A90,'LPI_performance_time_series '!$A$4:$A$259,'LPI_performance_time_series '!$I$4:$I$259),"0")*1</f>
        <v>2.5946654940904459</v>
      </c>
      <c r="D90" s="72">
        <f>IFERROR(_xlfn.XLOOKUP(A90,'LPI_performance_time_series '!$A$4:$A$259,'LPI_performance_time_series '!$AD$4:$AD$259),"0")*1</f>
        <v>2.3985340000000002</v>
      </c>
      <c r="E90" s="72">
        <f>IFERROR(_xlfn.XLOOKUP(A90,'LPI_performance_time_series '!$A$3:$A$259,'LPI_performance_time_series '!$AM$3:$AM$259), "0")*1</f>
        <v>2.3423963333333333</v>
      </c>
      <c r="F90" s="72" cm="1">
        <f t="array" ref="F90">IFERROR(_xlfn.XLOOKUP(A90,Table18[Economy],'LPI_performance_time_series '!$AV$3:$AV$259), "0")*1</f>
        <v>2.6936785000000003</v>
      </c>
      <c r="G90" s="72" cm="1">
        <f t="array" ref="G90">IFERROR(_xlfn.XLOOKUP(A90,Table18[Economy],'LPI_performance_time_series '!$BE$3:$BE$259), "0")*1</f>
        <v>2.5447823333333335</v>
      </c>
      <c r="H90" s="72" cm="1">
        <f t="array" ref="H90">IFERROR(_xlfn.XLOOKUP(A90,Table18[Economy],'LPI_performance_time_series '!$BN$3:$BN$259),"0")*1</f>
        <v>3.1331624999999996</v>
      </c>
      <c r="I90" s="72" cm="1">
        <f t="array" ref="I90">IFERROR(_xlfn.XLOOKUP(A90,Table18[Economy],'LPI_performance_time_series '!$BW$3:$BW$259),"0")*1</f>
        <v>2.5564046666666664</v>
      </c>
    </row>
    <row r="91" spans="1:9" hidden="1" x14ac:dyDescent="0.35">
      <c r="A91" t="s">
        <v>609</v>
      </c>
      <c r="B91" s="72">
        <v>4.1526601559638303E-3</v>
      </c>
      <c r="C91" s="72">
        <f>IFERROR(_xlfn.XLOOKUP(A91,'LPI_performance_time_series '!$A$4:$A$259,'LPI_performance_time_series '!$I$4:$I$259),"0")*1</f>
        <v>0</v>
      </c>
      <c r="D91" s="72">
        <f>IFERROR(_xlfn.XLOOKUP(A91,'LPI_performance_time_series '!$A$4:$A$259,'LPI_performance_time_series '!$AD$4:$AD$259),"0")*1</f>
        <v>0</v>
      </c>
      <c r="E91" s="72">
        <f>IFERROR(_xlfn.XLOOKUP(A91,'LPI_performance_time_series '!$A$3:$A$259,'LPI_performance_time_series '!$AM$3:$AM$259), "0")*1</f>
        <v>0</v>
      </c>
      <c r="F91" s="72" cm="1">
        <f t="array" ref="F91">IFERROR(_xlfn.XLOOKUP(A91,Table18[Economy],'LPI_performance_time_series '!$AV$3:$AV$259), "0")*1</f>
        <v>0</v>
      </c>
      <c r="G91" s="72" cm="1">
        <f t="array" ref="G91">IFERROR(_xlfn.XLOOKUP(A91,Table18[Economy],'LPI_performance_time_series '!$BE$3:$BE$259), "0")*1</f>
        <v>0</v>
      </c>
      <c r="H91" s="72" cm="1">
        <f t="array" ref="H91">IFERROR(_xlfn.XLOOKUP(A91,Table18[Economy],'LPI_performance_time_series '!$BN$3:$BN$259),"0")*1</f>
        <v>0</v>
      </c>
      <c r="I91" s="72" cm="1">
        <f t="array" ref="I91">IFERROR(_xlfn.XLOOKUP(A91,Table18[Economy],'LPI_performance_time_series '!$BW$3:$BW$259),"0")*1</f>
        <v>0</v>
      </c>
    </row>
    <row r="92" spans="1:9" x14ac:dyDescent="0.35">
      <c r="A92" t="s">
        <v>44</v>
      </c>
      <c r="B92" s="72">
        <v>4.0443808082546396E-3</v>
      </c>
      <c r="C92" s="72">
        <f>IFERROR(_xlfn.XLOOKUP(A92,'LPI_performance_time_series '!$A$4:$A$259,'LPI_performance_time_series '!$I$4:$I$259),"0")*1</f>
        <v>2.6691476122265114</v>
      </c>
      <c r="D92" s="72">
        <f>IFERROR(_xlfn.XLOOKUP(A92,'LPI_performance_time_series '!$A$4:$A$259,'LPI_performance_time_series '!$AD$4:$AD$259),"0")*1</f>
        <v>2.4356282857142859</v>
      </c>
      <c r="E92" s="72">
        <f>IFERROR(_xlfn.XLOOKUP(A92,'LPI_performance_time_series '!$A$3:$A$259,'LPI_performance_time_series '!$AM$3:$AM$259), "0")*1</f>
        <v>2.441728857142857</v>
      </c>
      <c r="F92" s="72" cm="1">
        <f t="array" ref="F92">IFERROR(_xlfn.XLOOKUP(A92,Table18[Economy],'LPI_performance_time_series '!$AV$3:$AV$259), "0")*1</f>
        <v>2.6478981428571422</v>
      </c>
      <c r="G92" s="72" cm="1">
        <f t="array" ref="G92">IFERROR(_xlfn.XLOOKUP(A92,Table18[Economy],'LPI_performance_time_series '!$BE$3:$BE$259), "0")*1</f>
        <v>2.577683285714286</v>
      </c>
      <c r="H92" s="72" cm="1">
        <f t="array" ref="H92">IFERROR(_xlfn.XLOOKUP(A92,Table18[Economy],'LPI_performance_time_series '!$BN$3:$BN$259),"0")*1</f>
        <v>3.1478771428571433</v>
      </c>
      <c r="I92" s="72" cm="1">
        <f t="array" ref="I92">IFERROR(_xlfn.XLOOKUP(A92,Table18[Economy],'LPI_performance_time_series '!$BW$3:$BW$259),"0")*1</f>
        <v>2.6931618571428571</v>
      </c>
    </row>
    <row r="93" spans="1:9" x14ac:dyDescent="0.35">
      <c r="A93" t="s">
        <v>61</v>
      </c>
      <c r="B93" s="72">
        <v>3.6097123000560201E-3</v>
      </c>
      <c r="C93" s="72">
        <f>IFERROR(_xlfn.XLOOKUP(A93,'LPI_performance_time_series '!$A$4:$A$259,'LPI_performance_time_series '!$I$4:$I$259),"0")*1</f>
        <v>2.6053057891993356</v>
      </c>
      <c r="D93" s="72">
        <f>IFERROR(_xlfn.XLOOKUP(A93,'LPI_performance_time_series '!$A$4:$A$259,'LPI_performance_time_series '!$AD$4:$AD$259),"0")*1</f>
        <v>2.4328641666666666</v>
      </c>
      <c r="E93" s="72">
        <f>IFERROR(_xlfn.XLOOKUP(A93,'LPI_performance_time_series '!$A$3:$A$259,'LPI_performance_time_series '!$AM$3:$AM$259), "0")*1</f>
        <v>2.3460681428571428</v>
      </c>
      <c r="F93" s="72" cm="1">
        <f t="array" ref="F93">IFERROR(_xlfn.XLOOKUP(A93,Table18[Economy],'LPI_performance_time_series '!$AV$3:$AV$259), "0")*1</f>
        <v>2.5723981428571427</v>
      </c>
      <c r="G93" s="72" cm="1">
        <f t="array" ref="G93">IFERROR(_xlfn.XLOOKUP(A93,Table18[Economy],'LPI_performance_time_series '!$BE$3:$BE$259), "0")*1</f>
        <v>2.5634432857142855</v>
      </c>
      <c r="H93" s="72" cm="1">
        <f t="array" ref="H93">IFERROR(_xlfn.XLOOKUP(A93,Table18[Economy],'LPI_performance_time_series '!$BN$3:$BN$259),"0")*1</f>
        <v>3.1252111428571432</v>
      </c>
      <c r="I93" s="72" cm="1">
        <f t="array" ref="I93">IFERROR(_xlfn.XLOOKUP(A93,Table18[Economy],'LPI_performance_time_series '!$BW$3:$BW$259),"0")*1</f>
        <v>2.5989555714285713</v>
      </c>
    </row>
    <row r="94" spans="1:9" x14ac:dyDescent="0.35">
      <c r="A94" t="s">
        <v>59</v>
      </c>
      <c r="B94" s="72">
        <v>3.4003416095451698E-3</v>
      </c>
      <c r="C94" s="72">
        <f>IFERROR(_xlfn.XLOOKUP(A94,'LPI_performance_time_series '!$A$4:$A$259,'LPI_performance_time_series '!$I$4:$I$259),"0")*1</f>
        <v>2.3941633011827288</v>
      </c>
      <c r="D94" s="72">
        <f>IFERROR(_xlfn.XLOOKUP(A94,'LPI_performance_time_series '!$A$4:$A$259,'LPI_performance_time_series '!$AD$4:$AD$259),"0")*1</f>
        <v>2.217194333333333</v>
      </c>
      <c r="E94" s="72">
        <f>IFERROR(_xlfn.XLOOKUP(A94,'LPI_performance_time_series '!$A$3:$A$259,'LPI_performance_time_series '!$AM$3:$AM$259), "0")*1</f>
        <v>2.1230720000000001</v>
      </c>
      <c r="F94" s="72" cm="1">
        <f t="array" ref="F94">IFERROR(_xlfn.XLOOKUP(A94,Table18[Economy],'LPI_performance_time_series '!$AV$3:$AV$259), "0")*1</f>
        <v>2.5528255714285715</v>
      </c>
      <c r="G94" s="72" cm="1">
        <f t="array" ref="G94">IFERROR(_xlfn.XLOOKUP(A94,Table18[Economy],'LPI_performance_time_series '!$BE$3:$BE$259), "0")*1</f>
        <v>2.2811767142857144</v>
      </c>
      <c r="H94" s="72" cm="1">
        <f t="array" ref="H94">IFERROR(_xlfn.XLOOKUP(A94,Table18[Economy],'LPI_performance_time_series '!$BN$3:$BN$259),"0")*1</f>
        <v>2.744890571428571</v>
      </c>
      <c r="I94" s="72" cm="1">
        <f t="array" ref="I94">IFERROR(_xlfn.XLOOKUP(A94,Table18[Economy],'LPI_performance_time_series '!$BW$3:$BW$259),"0")*1</f>
        <v>2.3277975714285719</v>
      </c>
    </row>
    <row r="95" spans="1:9" x14ac:dyDescent="0.35">
      <c r="A95" t="s">
        <v>96</v>
      </c>
      <c r="B95" s="72">
        <v>3.0964178959758098E-3</v>
      </c>
      <c r="C95" s="72">
        <f>IFERROR(_xlfn.XLOOKUP(A95,'LPI_performance_time_series '!$A$4:$A$259,'LPI_performance_time_series '!$I$4:$I$259),"0")*1</f>
        <v>2.4556700769805935</v>
      </c>
      <c r="D95" s="72">
        <f>IFERROR(_xlfn.XLOOKUP(A95,'LPI_performance_time_series '!$A$4:$A$259,'LPI_performance_time_series '!$AD$4:$AD$259),"0")*1</f>
        <v>2.3890491666666667</v>
      </c>
      <c r="E95" s="72">
        <f>IFERROR(_xlfn.XLOOKUP(A95,'LPI_performance_time_series '!$A$3:$A$259,'LPI_performance_time_series '!$AM$3:$AM$259), "0")*1</f>
        <v>2.1183001666666663</v>
      </c>
      <c r="F95" s="72" cm="1">
        <f t="array" ref="F95">IFERROR(_xlfn.XLOOKUP(A95,Table18[Economy],'LPI_performance_time_series '!$AV$3:$AV$259), "0")*1</f>
        <v>2.4964084999999998</v>
      </c>
      <c r="G95" s="72" cm="1">
        <f t="array" ref="G95">IFERROR(_xlfn.XLOOKUP(A95,Table18[Economy],'LPI_performance_time_series '!$BE$3:$BE$259), "0")*1</f>
        <v>2.3256524999999999</v>
      </c>
      <c r="H95" s="72" cm="1">
        <f t="array" ref="H95">IFERROR(_xlfn.XLOOKUP(A95,Table18[Economy],'LPI_performance_time_series '!$BN$3:$BN$259),"0")*1</f>
        <v>2.9233376666666668</v>
      </c>
      <c r="I95" s="72" cm="1">
        <f t="array" ref="I95">IFERROR(_xlfn.XLOOKUP(A95,Table18[Economy],'LPI_performance_time_series '!$BW$3:$BW$259),"0")*1</f>
        <v>2.5885196666666666</v>
      </c>
    </row>
    <row r="96" spans="1:9" x14ac:dyDescent="0.35">
      <c r="A96" t="s">
        <v>106</v>
      </c>
      <c r="B96" s="72">
        <v>3.04717217120798E-3</v>
      </c>
      <c r="C96" s="72">
        <f>IFERROR(_xlfn.XLOOKUP(A96,'LPI_performance_time_series '!$A$4:$A$259,'LPI_performance_time_series '!$I$4:$I$259),"0")*1</f>
        <v>2.5666033427280786</v>
      </c>
      <c r="D96" s="72">
        <f>IFERROR(_xlfn.XLOOKUP(A96,'LPI_performance_time_series '!$A$4:$A$259,'LPI_performance_time_series '!$AD$4:$AD$259),"0")*1</f>
        <v>2.1634962857142859</v>
      </c>
      <c r="E96" s="72">
        <f>IFERROR(_xlfn.XLOOKUP(A96,'LPI_performance_time_series '!$A$3:$A$259,'LPI_performance_time_series '!$AM$3:$AM$259), "0")*1</f>
        <v>2.4081684285714284</v>
      </c>
      <c r="F96" s="72" cm="1">
        <f t="array" ref="F96">IFERROR(_xlfn.XLOOKUP(A96,Table18[Economy],'LPI_performance_time_series '!$AV$3:$AV$259), "0")*1</f>
        <v>2.5724109999999998</v>
      </c>
      <c r="G96" s="72" cm="1">
        <f t="array" ref="G96">IFERROR(_xlfn.XLOOKUP(A96,Table18[Economy],'LPI_performance_time_series '!$BE$3:$BE$259), "0")*1</f>
        <v>2.4977574285714286</v>
      </c>
      <c r="H96" s="72" cm="1">
        <f t="array" ref="H96">IFERROR(_xlfn.XLOOKUP(A96,Table18[Economy],'LPI_performance_time_series '!$BN$3:$BN$259),"0")*1</f>
        <v>3.0552874285714289</v>
      </c>
      <c r="I96" s="72" cm="1">
        <f t="array" ref="I96">IFERROR(_xlfn.XLOOKUP(A96,Table18[Economy],'LPI_performance_time_series '!$BW$3:$BW$259),"0")*1</f>
        <v>2.6266602857142858</v>
      </c>
    </row>
    <row r="97" spans="1:9" hidden="1" x14ac:dyDescent="0.35">
      <c r="A97" t="s">
        <v>610</v>
      </c>
      <c r="B97" s="72">
        <v>3.0156628489672599E-3</v>
      </c>
      <c r="C97" s="72">
        <f>IFERROR(_xlfn.XLOOKUP(A97,'LPI_performance_time_series '!$A$4:$A$259,'LPI_performance_time_series '!$I$4:$I$259),"0")*1</f>
        <v>0</v>
      </c>
      <c r="D97" s="72">
        <f>IFERROR(_xlfn.XLOOKUP(A97,'LPI_performance_time_series '!$A$4:$A$259,'LPI_performance_time_series '!$AD$4:$AD$259),"0")*1</f>
        <v>0</v>
      </c>
      <c r="E97" s="72">
        <f>IFERROR(_xlfn.XLOOKUP(A97,'LPI_performance_time_series '!$A$3:$A$259,'LPI_performance_time_series '!$AM$3:$AM$259), "0")*1</f>
        <v>0</v>
      </c>
      <c r="F97" s="72" cm="1">
        <f t="array" ref="F97">IFERROR(_xlfn.XLOOKUP(A97,Table18[Economy],'LPI_performance_time_series '!$AV$3:$AV$259), "0")*1</f>
        <v>0</v>
      </c>
      <c r="G97" s="72" cm="1">
        <f t="array" ref="G97">IFERROR(_xlfn.XLOOKUP(A97,Table18[Economy],'LPI_performance_time_series '!$BE$3:$BE$259), "0")*1</f>
        <v>0</v>
      </c>
      <c r="H97" s="72" cm="1">
        <f t="array" ref="H97">IFERROR(_xlfn.XLOOKUP(A97,Table18[Economy],'LPI_performance_time_series '!$BN$3:$BN$259),"0")*1</f>
        <v>0</v>
      </c>
      <c r="I97" s="72" cm="1">
        <f t="array" ref="I97">IFERROR(_xlfn.XLOOKUP(A97,Table18[Economy],'LPI_performance_time_series '!$BW$3:$BW$259),"0")*1</f>
        <v>0</v>
      </c>
    </row>
    <row r="98" spans="1:9" x14ac:dyDescent="0.35">
      <c r="A98" t="s">
        <v>151</v>
      </c>
      <c r="B98" s="72">
        <v>2.8402026604636998E-3</v>
      </c>
      <c r="C98" s="72">
        <f>IFERROR(_xlfn.XLOOKUP(A98,'LPI_performance_time_series '!$A$4:$A$259,'LPI_performance_time_series '!$I$4:$I$259),"0")*1</f>
        <v>2.479420730877727</v>
      </c>
      <c r="D98" s="72">
        <f>IFERROR(_xlfn.XLOOKUP(A98,'LPI_performance_time_series '!$A$4:$A$259,'LPI_performance_time_series '!$AD$4:$AD$259),"0")*1</f>
        <v>2.1026601666666664</v>
      </c>
      <c r="E98" s="72">
        <f>IFERROR(_xlfn.XLOOKUP(A98,'LPI_performance_time_series '!$A$3:$A$259,'LPI_performance_time_series '!$AM$3:$AM$259), "0")*1</f>
        <v>2.3161438571428574</v>
      </c>
      <c r="F98" s="72" cm="1">
        <f t="array" ref="F98">IFERROR(_xlfn.XLOOKUP(A98,Table18[Economy],'LPI_performance_time_series '!$AV$3:$AV$259), "0")*1</f>
        <v>2.4061894285714289</v>
      </c>
      <c r="G98" s="72" cm="1">
        <f t="array" ref="G98">IFERROR(_xlfn.XLOOKUP(A98,Table18[Economy],'LPI_performance_time_series '!$BE$3:$BE$259), "0")*1</f>
        <v>2.4263175714285716</v>
      </c>
      <c r="H98" s="72" cm="1">
        <f t="array" ref="H98">IFERROR(_xlfn.XLOOKUP(A98,Table18[Economy],'LPI_performance_time_series '!$BN$3:$BN$259),"0")*1</f>
        <v>3.0308595714285715</v>
      </c>
      <c r="I98" s="72" cm="1">
        <f t="array" ref="I98">IFERROR(_xlfn.XLOOKUP(A98,Table18[Economy],'LPI_performance_time_series '!$BW$3:$BW$259),"0")*1</f>
        <v>2.5137771428571427</v>
      </c>
    </row>
    <row r="99" spans="1:9" x14ac:dyDescent="0.35">
      <c r="A99" t="s">
        <v>12</v>
      </c>
      <c r="B99" s="72">
        <v>1.80700675646728E-3</v>
      </c>
      <c r="C99" s="72">
        <f>IFERROR(_xlfn.XLOOKUP(A99,'LPI_performance_time_series '!$A$4:$A$259,'LPI_performance_time_series '!$I$4:$I$259),"0")*1</f>
        <v>2.4809570626438218</v>
      </c>
      <c r="D99" s="72">
        <f>IFERROR(_xlfn.XLOOKUP(A99,'LPI_performance_time_series '!$A$4:$A$259,'LPI_performance_time_series '!$AD$4:$AD$259),"0")*1</f>
        <v>2.2159646</v>
      </c>
      <c r="E99" s="72">
        <f>IFERROR(_xlfn.XLOOKUP(A99,'LPI_performance_time_series '!$A$3:$A$259,'LPI_performance_time_series '!$AM$3:$AM$259), "0")*1</f>
        <v>2.313231833333333</v>
      </c>
      <c r="F99" s="72" cm="1">
        <f t="array" ref="F99">IFERROR(_xlfn.XLOOKUP(A99,Table18[Economy],'LPI_performance_time_series '!$AV$3:$AV$259), "0")*1</f>
        <v>2.6547249999999996</v>
      </c>
      <c r="G99" s="72" cm="1">
        <f t="array" ref="G99">IFERROR(_xlfn.XLOOKUP(A99,Table18[Economy],'LPI_performance_time_series '!$BE$3:$BE$259), "0")*1</f>
        <v>2.3975241666666669</v>
      </c>
      <c r="H99" s="72" cm="1">
        <f t="array" ref="H99">IFERROR(_xlfn.XLOOKUP(A99,Table18[Economy],'LPI_performance_time_series '!$BN$3:$BN$259),"0")*1</f>
        <v>2.9114591666666665</v>
      </c>
      <c r="I99" s="72" cm="1">
        <f t="array" ref="I99">IFERROR(_xlfn.XLOOKUP(A99,Table18[Economy],'LPI_performance_time_series '!$BW$3:$BW$259),"0")*1</f>
        <v>2.3039023333333333</v>
      </c>
    </row>
    <row r="100" spans="1:9" x14ac:dyDescent="0.35">
      <c r="A100" t="s">
        <v>45</v>
      </c>
      <c r="B100" s="72">
        <v>1.7397042543045901E-3</v>
      </c>
      <c r="C100" s="72">
        <f>IFERROR(_xlfn.XLOOKUP(A100,'LPI_performance_time_series '!$A$4:$A$259,'LPI_performance_time_series '!$I$4:$I$259),"0")*1</f>
        <v>2.4508289070150231</v>
      </c>
      <c r="D100" s="72">
        <f>IFERROR(_xlfn.XLOOKUP(A100,'LPI_performance_time_series '!$A$4:$A$259,'LPI_performance_time_series '!$AD$4:$AD$259),"0")*1</f>
        <v>2.1735554999999995</v>
      </c>
      <c r="E100" s="72">
        <f>IFERROR(_xlfn.XLOOKUP(A100,'LPI_performance_time_series '!$A$3:$A$259,'LPI_performance_time_series '!$AM$3:$AM$259), "0")*1</f>
        <v>2.2212382857142856</v>
      </c>
      <c r="F100" s="72" cm="1">
        <f t="array" ref="F100">IFERROR(_xlfn.XLOOKUP(A100,Table18[Economy],'LPI_performance_time_series '!$AV$3:$AV$259), "0")*1</f>
        <v>2.5868828571428573</v>
      </c>
      <c r="G100" s="72" cm="1">
        <f t="array" ref="G100">IFERROR(_xlfn.XLOOKUP(A100,Table18[Economy],'LPI_performance_time_series '!$BE$3:$BE$259), "0")*1</f>
        <v>2.3328544285714288</v>
      </c>
      <c r="H100" s="72" cm="1">
        <f t="array" ref="H100">IFERROR(_xlfn.XLOOKUP(A100,Table18[Economy],'LPI_performance_time_series '!$BN$3:$BN$259),"0")*1</f>
        <v>2.8526612857142859</v>
      </c>
      <c r="I100" s="72" cm="1">
        <f t="array" ref="I100">IFERROR(_xlfn.XLOOKUP(A100,Table18[Economy],'LPI_performance_time_series '!$BW$3:$BW$259),"0")*1</f>
        <v>2.4999498571428567</v>
      </c>
    </row>
    <row r="101" spans="1:9" x14ac:dyDescent="0.35">
      <c r="A101" t="s">
        <v>15</v>
      </c>
      <c r="B101" s="72">
        <v>1.4566405682656699E-3</v>
      </c>
      <c r="C101" s="72">
        <f>IFERROR(_xlfn.XLOOKUP(A101,'LPI_performance_time_series '!$A$4:$A$259,'LPI_performance_time_series '!$I$4:$I$259),"0")*1</f>
        <v>2.4563558657839595</v>
      </c>
      <c r="D101" s="72">
        <f>IFERROR(_xlfn.XLOOKUP(A101,'LPI_performance_time_series '!$A$4:$A$259,'LPI_performance_time_series '!$AD$4:$AD$259),"0")*1</f>
        <v>2.2688465</v>
      </c>
      <c r="E101" s="72">
        <f>IFERROR(_xlfn.XLOOKUP(A101,'LPI_performance_time_series '!$A$3:$A$259,'LPI_performance_time_series '!$AM$3:$AM$259), "0")*1</f>
        <v>2.3075735714285712</v>
      </c>
      <c r="F101" s="72" cm="1">
        <f t="array" ref="F101">IFERROR(_xlfn.XLOOKUP(A101,Table18[Economy],'LPI_performance_time_series '!$AV$3:$AV$259), "0")*1</f>
        <v>2.4146420000000002</v>
      </c>
      <c r="G101" s="72" cm="1">
        <f t="array" ref="G101">IFERROR(_xlfn.XLOOKUP(A101,Table18[Economy],'LPI_performance_time_series '!$BE$3:$BE$259), "0")*1</f>
        <v>2.4515190000000002</v>
      </c>
      <c r="H101" s="72" cm="1">
        <f t="array" ref="H101">IFERROR(_xlfn.XLOOKUP(A101,Table18[Economy],'LPI_performance_time_series '!$BN$3:$BN$259),"0")*1</f>
        <v>2.8996172857142857</v>
      </c>
      <c r="I101" s="72" cm="1">
        <f t="array" ref="I101">IFERROR(_xlfn.XLOOKUP(A101,Table18[Economy],'LPI_performance_time_series '!$BW$3:$BW$259),"0")*1</f>
        <v>2.3406715714285715</v>
      </c>
    </row>
    <row r="102" spans="1:9" x14ac:dyDescent="0.35">
      <c r="A102" t="s">
        <v>185</v>
      </c>
      <c r="B102" s="72">
        <v>1.36609033016599E-3</v>
      </c>
      <c r="C102" s="72">
        <f>IFERROR(_xlfn.XLOOKUP(A102,'LPI_performance_time_series '!$A$4:$A$259,'LPI_performance_time_series '!$I$4:$I$259),"0")*1</f>
        <v>2.3551843333333333</v>
      </c>
      <c r="D102" s="72">
        <f>IFERROR(_xlfn.XLOOKUP(A102,'LPI_performance_time_series '!$A$4:$A$259,'LPI_performance_time_series '!$AD$4:$AD$259),"0")*1</f>
        <v>2.3108978333333332</v>
      </c>
      <c r="E102" s="72">
        <f>IFERROR(_xlfn.XLOOKUP(A102,'LPI_performance_time_series '!$A$3:$A$259,'LPI_performance_time_series '!$AM$3:$AM$259), "0")*1</f>
        <v>2.0618275000000001</v>
      </c>
      <c r="F102" s="72" cm="1">
        <f t="array" ref="F102">IFERROR(_xlfn.XLOOKUP(A102,Table18[Economy],'LPI_performance_time_series '!$AV$3:$AV$259), "0")*1</f>
        <v>2.3407405000000003</v>
      </c>
      <c r="G102" s="72" cm="1">
        <f t="array" ref="G102">IFERROR(_xlfn.XLOOKUP(A102,Table18[Economy],'LPI_performance_time_series '!$BE$3:$BE$259), "0")*1</f>
        <v>2.3981879999999998</v>
      </c>
      <c r="H102" s="72" cm="1">
        <f t="array" ref="H102">IFERROR(_xlfn.XLOOKUP(A102,Table18[Economy],'LPI_performance_time_series '!$BN$3:$BN$259),"0")*1</f>
        <v>2.6581968333333332</v>
      </c>
      <c r="I102" s="72" cm="1">
        <f t="array" ref="I102">IFERROR(_xlfn.XLOOKUP(A102,Table18[Economy],'LPI_performance_time_series '!$BW$3:$BW$259),"0")*1</f>
        <v>2.3715344999999997</v>
      </c>
    </row>
    <row r="103" spans="1:9" x14ac:dyDescent="0.35">
      <c r="A103" t="s">
        <v>196</v>
      </c>
      <c r="B103" s="72">
        <v>1.07086185969263E-3</v>
      </c>
      <c r="C103" s="72">
        <f>IFERROR(_xlfn.XLOOKUP(A103,'LPI_performance_time_series '!$A$4:$A$259,'LPI_performance_time_series '!$I$4:$I$259),"0")*1</f>
        <v>2.3956330000000001</v>
      </c>
      <c r="D103" s="72">
        <f>IFERROR(_xlfn.XLOOKUP(A103,'LPI_performance_time_series '!$A$4:$A$259,'LPI_performance_time_series '!$AD$4:$AD$259),"0")*1</f>
        <v>2.7899620000000001</v>
      </c>
      <c r="E103" s="72">
        <f>IFERROR(_xlfn.XLOOKUP(A103,'LPI_performance_time_series '!$A$3:$A$259,'LPI_performance_time_series '!$AM$3:$AM$259), "0")*1</f>
        <v>2.27866875</v>
      </c>
      <c r="F103" s="72" cm="1">
        <f t="array" ref="F103">IFERROR(_xlfn.XLOOKUP(A103,Table18[Economy],'LPI_performance_time_series '!$AV$3:$AV$259), "0")*1</f>
        <v>2.2249187500000001</v>
      </c>
      <c r="G103" s="72" cm="1">
        <f t="array" ref="G103">IFERROR(_xlfn.XLOOKUP(A103,Table18[Economy],'LPI_performance_time_series '!$BE$3:$BE$259), "0")*1</f>
        <v>2.4591267500000002</v>
      </c>
      <c r="H103" s="72" cm="1">
        <f t="array" ref="H103">IFERROR(_xlfn.XLOOKUP(A103,Table18[Economy],'LPI_performance_time_series '!$BN$3:$BN$259),"0")*1</f>
        <v>2.6855337499999998</v>
      </c>
      <c r="I103" s="72" cm="1">
        <f t="array" ref="I103">IFERROR(_xlfn.XLOOKUP(A103,Table18[Economy],'LPI_performance_time_series '!$BW$3:$BW$259),"0")*1</f>
        <v>2.3224385000000001</v>
      </c>
    </row>
    <row r="104" spans="1:9" hidden="1" x14ac:dyDescent="0.35">
      <c r="A104" t="s">
        <v>611</v>
      </c>
      <c r="B104" s="72">
        <v>7.6566814917300397E-4</v>
      </c>
      <c r="C104" s="72">
        <f>IFERROR(_xlfn.XLOOKUP(A104,'LPI_performance_time_series '!$A$4:$A$259,'LPI_performance_time_series '!$I$4:$I$259),"0")*1</f>
        <v>0</v>
      </c>
      <c r="D104" s="72">
        <f>IFERROR(_xlfn.XLOOKUP(A104,'LPI_performance_time_series '!$A$4:$A$259,'LPI_performance_time_series '!$AD$4:$AD$259),"0")*1</f>
        <v>0</v>
      </c>
      <c r="E104" s="72">
        <f>IFERROR(_xlfn.XLOOKUP(A104,'LPI_performance_time_series '!$A$3:$A$259,'LPI_performance_time_series '!$AM$3:$AM$259), "0")*1</f>
        <v>0</v>
      </c>
      <c r="F104" s="72" cm="1">
        <f t="array" ref="F104">IFERROR(_xlfn.XLOOKUP(A104,Table18[Economy],'LPI_performance_time_series '!$AV$3:$AV$259), "0")*1</f>
        <v>0</v>
      </c>
      <c r="G104" s="72" cm="1">
        <f t="array" ref="G104">IFERROR(_xlfn.XLOOKUP(A104,Table18[Economy],'LPI_performance_time_series '!$BE$3:$BE$259), "0")*1</f>
        <v>0</v>
      </c>
      <c r="H104" s="72" cm="1">
        <f t="array" ref="H104">IFERROR(_xlfn.XLOOKUP(A104,Table18[Economy],'LPI_performance_time_series '!$BN$3:$BN$259),"0")*1</f>
        <v>0</v>
      </c>
      <c r="I104" s="72" cm="1">
        <f t="array" ref="I104">IFERROR(_xlfn.XLOOKUP(A104,Table18[Economy],'LPI_performance_time_series '!$BW$3:$BW$259),"0")*1</f>
        <v>0</v>
      </c>
    </row>
    <row r="105" spans="1:9" x14ac:dyDescent="0.35">
      <c r="A105" t="s">
        <v>56</v>
      </c>
      <c r="B105" s="72">
        <v>6.03328139820558E-4</v>
      </c>
      <c r="C105" s="72">
        <f>IFERROR(_xlfn.XLOOKUP(A105,'LPI_performance_time_series '!$A$4:$A$259,'LPI_performance_time_series '!$I$4:$I$259),"0")*1</f>
        <v>2.4970369924230225</v>
      </c>
      <c r="D105" s="72">
        <f>IFERROR(_xlfn.XLOOKUP(A105,'LPI_performance_time_series '!$A$4:$A$259,'LPI_performance_time_series '!$AD$4:$AD$259),"0")*1</f>
        <v>2.3019003333333332</v>
      </c>
      <c r="E105" s="72">
        <f>IFERROR(_xlfn.XLOOKUP(A105,'LPI_performance_time_series '!$A$3:$A$259,'LPI_performance_time_series '!$AM$3:$AM$259), "0")*1</f>
        <v>2.4031910000000001</v>
      </c>
      <c r="F105" s="72" cm="1">
        <f t="array" ref="F105">IFERROR(_xlfn.XLOOKUP(A105,Table18[Economy],'LPI_performance_time_series '!$AV$3:$AV$259), "0")*1</f>
        <v>2.5449548571428573</v>
      </c>
      <c r="G105" s="72" cm="1">
        <f t="array" ref="G105">IFERROR(_xlfn.XLOOKUP(A105,Table18[Economy],'LPI_performance_time_series '!$BE$3:$BE$259), "0")*1</f>
        <v>2.3956728571428569</v>
      </c>
      <c r="H105" s="72" cm="1">
        <f t="array" ref="H105">IFERROR(_xlfn.XLOOKUP(A105,Table18[Economy],'LPI_performance_time_series '!$BN$3:$BN$259),"0")*1</f>
        <v>2.7961904285714283</v>
      </c>
      <c r="I105" s="72" cm="1">
        <f t="array" ref="I105">IFERROR(_xlfn.XLOOKUP(A105,Table18[Economy],'LPI_performance_time_series '!$BW$3:$BW$259),"0")*1</f>
        <v>2.4644489999999997</v>
      </c>
    </row>
    <row r="106" spans="1:9" hidden="1" x14ac:dyDescent="0.35">
      <c r="A106" t="s">
        <v>235</v>
      </c>
      <c r="B106" s="72">
        <v>5.9112318536991303E-4</v>
      </c>
      <c r="C106" s="72">
        <f>IFERROR(_xlfn.XLOOKUP(A106,'LPI_performance_time_series '!$A$4:$A$259,'LPI_performance_time_series '!$I$4:$I$259),"0")*1</f>
        <v>2.5499999999999994</v>
      </c>
      <c r="D106" s="72">
        <f>IFERROR(_xlfn.XLOOKUP(A106,'LPI_performance_time_series '!$A$4:$A$259,'LPI_performance_time_series '!$AD$4:$AD$259),"0")*1</f>
        <v>0</v>
      </c>
      <c r="E106" s="72">
        <f>IFERROR(_xlfn.XLOOKUP(A106,'LPI_performance_time_series '!$A$3:$A$259,'LPI_performance_time_series '!$AM$3:$AM$259), "0")*1</f>
        <v>2.5</v>
      </c>
      <c r="F106" s="72" cm="1">
        <f t="array" ref="F106">IFERROR(_xlfn.XLOOKUP(A106,Table18[Economy],'LPI_performance_time_series '!$AV$3:$AV$259), "0")*1</f>
        <v>2.6</v>
      </c>
      <c r="G106" s="72" cm="1">
        <f t="array" ref="G106">IFERROR(_xlfn.XLOOKUP(A106,Table18[Economy],'LPI_performance_time_series '!$BE$3:$BE$259), "0")*1</f>
        <v>2.2000000000000002</v>
      </c>
      <c r="H106" s="72" cm="1">
        <f t="array" ref="H106">IFERROR(_xlfn.XLOOKUP(A106,Table18[Economy],'LPI_performance_time_series '!$BN$3:$BN$259),"0")*1</f>
        <v>3.1</v>
      </c>
      <c r="I106" s="72" cm="1">
        <f t="array" ref="I106">IFERROR(_xlfn.XLOOKUP(A106,Table18[Economy],'LPI_performance_time_series '!$BW$3:$BW$259),"0")*1</f>
        <v>2.2999999999999998</v>
      </c>
    </row>
    <row r="107" spans="1:9" x14ac:dyDescent="0.35">
      <c r="A107" t="s">
        <v>57</v>
      </c>
      <c r="B107" s="72">
        <v>2.0840319678305799E-4</v>
      </c>
      <c r="C107" s="72">
        <f>IFERROR(_xlfn.XLOOKUP(A107,'LPI_performance_time_series '!$A$4:$A$259,'LPI_performance_time_series '!$I$4:$I$259),"0")*1</f>
        <v>2.4713576729235882</v>
      </c>
      <c r="D107" s="72">
        <f>IFERROR(_xlfn.XLOOKUP(A107,'LPI_performance_time_series '!$A$4:$A$259,'LPI_performance_time_series '!$AD$4:$AD$259),"0")*1</f>
        <v>2.3869941666666668</v>
      </c>
      <c r="E107" s="72">
        <f>IFERROR(_xlfn.XLOOKUP(A107,'LPI_performance_time_series '!$A$3:$A$259,'LPI_performance_time_series '!$AM$3:$AM$259), "0")*1</f>
        <v>2.1200425714285713</v>
      </c>
      <c r="F107" s="72" cm="1">
        <f t="array" ref="F107">IFERROR(_xlfn.XLOOKUP(A107,Table18[Economy],'LPI_performance_time_series '!$AV$3:$AV$259), "0")*1</f>
        <v>2.4239984285714287</v>
      </c>
      <c r="G107" s="72" cm="1">
        <f t="array" ref="G107">IFERROR(_xlfn.XLOOKUP(A107,Table18[Economy],'LPI_performance_time_series '!$BE$3:$BE$259), "0")*1</f>
        <v>2.5137709999999998</v>
      </c>
      <c r="H107" s="72" cm="1">
        <f t="array" ref="H107">IFERROR(_xlfn.XLOOKUP(A107,Table18[Economy],'LPI_performance_time_series '!$BN$3:$BN$259),"0")*1</f>
        <v>2.7299641428571428</v>
      </c>
      <c r="I107" s="72" cm="1">
        <f t="array" ref="I107">IFERROR(_xlfn.XLOOKUP(A107,Table18[Economy],'LPI_performance_time_series '!$BW$3:$BW$259),"0")*1</f>
        <v>2.6291165714285714</v>
      </c>
    </row>
    <row r="108" spans="1:9" hidden="1" x14ac:dyDescent="0.35">
      <c r="A108" t="s">
        <v>74</v>
      </c>
      <c r="B108" s="72">
        <v>3.0640410543458798E-5</v>
      </c>
      <c r="C108" s="72">
        <f>IFERROR(_xlfn.XLOOKUP(A108,'LPI_performance_time_series '!$A$4:$A$259,'LPI_performance_time_series '!$I$4:$I$259),"0")*1</f>
        <v>2.4988345740307145</v>
      </c>
      <c r="D108" s="72">
        <f>IFERROR(_xlfn.XLOOKUP(A108,'LPI_performance_time_series '!$A$4:$A$259,'LPI_performance_time_series '!$AD$4:$AD$259),"0")*1</f>
        <v>2.3720771666666667</v>
      </c>
      <c r="E108" s="72">
        <f>IFERROR(_xlfn.XLOOKUP(A108,'LPI_performance_time_series '!$A$3:$A$259,'LPI_performance_time_series '!$AM$3:$AM$259), "0")*1</f>
        <v>2.3102802857142852</v>
      </c>
      <c r="F108" s="72" cm="1">
        <f t="array" ref="F108">IFERROR(_xlfn.XLOOKUP(A108,Table18[Economy],'LPI_performance_time_series '!$AV$3:$AV$259), "0")*1</f>
        <v>2.505483714285714</v>
      </c>
      <c r="G108" s="72" cm="1">
        <f t="array" ref="G108">IFERROR(_xlfn.XLOOKUP(A108,Table18[Economy],'LPI_performance_time_series '!$BE$3:$BE$259), "0")*1</f>
        <v>2.3809237142857143</v>
      </c>
      <c r="H108" s="72" cm="1">
        <f t="array" ref="H108">IFERROR(_xlfn.XLOOKUP(A108,Table18[Economy],'LPI_performance_time_series '!$BN$3:$BN$259),"0")*1</f>
        <v>2.837688</v>
      </c>
      <c r="I108" s="72" cm="1">
        <f t="array" ref="I108">IFERROR(_xlfn.XLOOKUP(A108,Table18[Economy],'LPI_performance_time_series '!$BW$3:$BW$259),"0")*1</f>
        <v>2.5891641428571432</v>
      </c>
    </row>
    <row r="109" spans="1:9" hidden="1" x14ac:dyDescent="0.35">
      <c r="A109" t="s">
        <v>101</v>
      </c>
      <c r="B109" s="72">
        <v>0</v>
      </c>
      <c r="C109" s="72">
        <f>IFERROR(_xlfn.XLOOKUP(A109,'LPI_performance_time_series '!$A$4:$A$259,'LPI_performance_time_series '!$I$4:$I$259),"0")*1</f>
        <v>2.5782683135172615</v>
      </c>
      <c r="D109" s="72">
        <f>IFERROR(_xlfn.XLOOKUP(A109,'LPI_performance_time_series '!$A$4:$A$259,'LPI_performance_time_series '!$AD$4:$AD$259),"0")*1</f>
        <v>2.4505238</v>
      </c>
      <c r="E109" s="72">
        <f>IFERROR(_xlfn.XLOOKUP(A109,'LPI_performance_time_series '!$A$3:$A$259,'LPI_performance_time_series '!$AM$3:$AM$259), "0")*1</f>
        <v>2.5341261666666668</v>
      </c>
      <c r="F109" s="72" cm="1">
        <f t="array" ref="F109">IFERROR(_xlfn.XLOOKUP(A109,Table18[Economy],'LPI_performance_time_series '!$AV$3:$AV$259), "0")*1</f>
        <v>2.4310828333333334</v>
      </c>
      <c r="G109" s="72" cm="1">
        <f t="array" ref="G109">IFERROR(_xlfn.XLOOKUP(A109,Table18[Economy],'LPI_performance_time_series '!$BE$3:$BE$259), "0")*1</f>
        <v>2.4474678333333335</v>
      </c>
      <c r="H109" s="72" cm="1">
        <f t="array" ref="H109">IFERROR(_xlfn.XLOOKUP(A109,Table18[Economy],'LPI_performance_time_series '!$BN$3:$BN$259),"0")*1</f>
        <v>2.9562504999999999</v>
      </c>
      <c r="I109" s="72" cm="1">
        <f t="array" ref="I109">IFERROR(_xlfn.XLOOKUP(A109,Table18[Economy],'LPI_performance_time_series '!$BW$3:$BW$259),"0")*1</f>
        <v>2.6496219999999999</v>
      </c>
    </row>
    <row r="110" spans="1:9" hidden="1" x14ac:dyDescent="0.35">
      <c r="A110" t="s">
        <v>92</v>
      </c>
      <c r="B110" s="72">
        <v>0</v>
      </c>
      <c r="C110" s="72">
        <f>IFERROR(_xlfn.XLOOKUP(A110,'LPI_performance_time_series '!$A$4:$A$259,'LPI_performance_time_series '!$I$4:$I$259),"0")*1</f>
        <v>2.4935907729348297</v>
      </c>
      <c r="D110" s="72">
        <f>IFERROR(_xlfn.XLOOKUP(A110,'LPI_performance_time_series '!$A$4:$A$259,'LPI_performance_time_series '!$AD$4:$AD$259),"0")*1</f>
        <v>2.1903971428571429</v>
      </c>
      <c r="E110" s="72">
        <f>IFERROR(_xlfn.XLOOKUP(A110,'LPI_performance_time_series '!$A$3:$A$259,'LPI_performance_time_series '!$AM$3:$AM$259), "0")*1</f>
        <v>2.1788222857142858</v>
      </c>
      <c r="F110" s="72" cm="1">
        <f t="array" ref="F110">IFERROR(_xlfn.XLOOKUP(A110,Table18[Economy],'LPI_performance_time_series '!$AV$3:$AV$259), "0")*1</f>
        <v>2.6289229999999999</v>
      </c>
      <c r="G110" s="72" cm="1">
        <f t="array" ref="G110">IFERROR(_xlfn.XLOOKUP(A110,Table18[Economy],'LPI_performance_time_series '!$BE$3:$BE$259), "0")*1</f>
        <v>2.3650507142857142</v>
      </c>
      <c r="H110" s="72" cm="1">
        <f t="array" ref="H110">IFERROR(_xlfn.XLOOKUP(A110,Table18[Economy],'LPI_performance_time_series '!$BN$3:$BN$259),"0")*1</f>
        <v>2.979030428571428</v>
      </c>
      <c r="I110" s="72" cm="1">
        <f t="array" ref="I110">IFERROR(_xlfn.XLOOKUP(A110,Table18[Economy],'LPI_performance_time_series '!$BW$3:$BW$259),"0")*1</f>
        <v>2.5662072857142855</v>
      </c>
    </row>
    <row r="111" spans="1:9" hidden="1" x14ac:dyDescent="0.35">
      <c r="A111" t="s">
        <v>98</v>
      </c>
      <c r="B111" s="72">
        <v>0</v>
      </c>
      <c r="C111" s="72">
        <f>IFERROR(_xlfn.XLOOKUP(A111,'LPI_performance_time_series '!$A$4:$A$259,'LPI_performance_time_series '!$I$4:$I$259),"0")*1</f>
        <v>2.3243684556584148</v>
      </c>
      <c r="D111" s="72">
        <f>IFERROR(_xlfn.XLOOKUP(A111,'LPI_performance_time_series '!$A$4:$A$259,'LPI_performance_time_series '!$AD$4:$AD$259),"0")*1</f>
        <v>2.1021185</v>
      </c>
      <c r="E111" s="72">
        <f>IFERROR(_xlfn.XLOOKUP(A111,'LPI_performance_time_series '!$A$3:$A$259,'LPI_performance_time_series '!$AM$3:$AM$259), "0")*1</f>
        <v>2.1149871428571427</v>
      </c>
      <c r="F111" s="72" cm="1">
        <f t="array" ref="F111">IFERROR(_xlfn.XLOOKUP(A111,Table18[Economy],'LPI_performance_time_series '!$AV$3:$AV$259), "0")*1</f>
        <v>2.4378838571428574</v>
      </c>
      <c r="G111" s="72" cm="1">
        <f t="array" ref="G111">IFERROR(_xlfn.XLOOKUP(A111,Table18[Economy],'LPI_performance_time_series '!$BE$3:$BE$259), "0")*1</f>
        <v>2.1539498571428575</v>
      </c>
      <c r="H111" s="72" cm="1">
        <f t="array" ref="H111">IFERROR(_xlfn.XLOOKUP(A111,Table18[Economy],'LPI_performance_time_series '!$BN$3:$BN$259),"0")*1</f>
        <v>2.7810542857142857</v>
      </c>
      <c r="I111" s="72" cm="1">
        <f t="array" ref="I111">IFERROR(_xlfn.XLOOKUP(A111,Table18[Economy],'LPI_performance_time_series '!$BW$3:$BW$259),"0")*1</f>
        <v>2.2577442857142858</v>
      </c>
    </row>
    <row r="112" spans="1:9" hidden="1" x14ac:dyDescent="0.35">
      <c r="A112" t="s">
        <v>107</v>
      </c>
      <c r="B112" s="72">
        <v>0</v>
      </c>
      <c r="C112" s="72">
        <f>IFERROR(_xlfn.XLOOKUP(A112,'LPI_performance_time_series '!$A$4:$A$259,'LPI_performance_time_series '!$I$4:$I$259),"0")*1</f>
        <v>2.4803168885714961</v>
      </c>
      <c r="D112" s="72">
        <f>IFERROR(_xlfn.XLOOKUP(A112,'LPI_performance_time_series '!$A$4:$A$259,'LPI_performance_time_series '!$AD$4:$AD$259),"0")*1</f>
        <v>2.6859650000000004</v>
      </c>
      <c r="E112" s="72">
        <f>IFERROR(_xlfn.XLOOKUP(A112,'LPI_performance_time_series '!$A$3:$A$259,'LPI_performance_time_series '!$AM$3:$AM$259), "0")*1</f>
        <v>2.1394860000000002</v>
      </c>
      <c r="F112" s="72" cm="1">
        <f t="array" ref="F112">IFERROR(_xlfn.XLOOKUP(A112,Table18[Economy],'LPI_performance_time_series '!$AV$3:$AV$259), "0")*1</f>
        <v>2.5615724000000002</v>
      </c>
      <c r="G112" s="72" cm="1">
        <f t="array" ref="G112">IFERROR(_xlfn.XLOOKUP(A112,Table18[Economy],'LPI_performance_time_series '!$BE$3:$BE$259), "0")*1</f>
        <v>2.5294713999999998</v>
      </c>
      <c r="H112" s="72" cm="1">
        <f t="array" ref="H112">IFERROR(_xlfn.XLOOKUP(A112,Table18[Economy],'LPI_performance_time_series '!$BN$3:$BN$259),"0")*1</f>
        <v>2.8907303999999998</v>
      </c>
      <c r="I112" s="72" cm="1">
        <f t="array" ref="I112">IFERROR(_xlfn.XLOOKUP(A112,Table18[Economy],'LPI_performance_time_series '!$BW$3:$BW$259),"0")*1</f>
        <v>2.4289664000000002</v>
      </c>
    </row>
    <row r="113" spans="1:9" hidden="1" x14ac:dyDescent="0.35">
      <c r="A113" t="s">
        <v>141</v>
      </c>
      <c r="B113" s="72">
        <v>0</v>
      </c>
      <c r="C113" s="72">
        <f>IFERROR(_xlfn.XLOOKUP(A113,'LPI_performance_time_series '!$A$4:$A$259,'LPI_performance_time_series '!$I$4:$I$259),"0")*1</f>
        <v>2.2823831103390488</v>
      </c>
      <c r="D113" s="72">
        <f>IFERROR(_xlfn.XLOOKUP(A113,'LPI_performance_time_series '!$A$4:$A$259,'LPI_performance_time_series '!$AD$4:$AD$259),"0")*1</f>
        <v>2.0759221666666665</v>
      </c>
      <c r="E113" s="72">
        <f>IFERROR(_xlfn.XLOOKUP(A113,'LPI_performance_time_series '!$A$3:$A$259,'LPI_performance_time_series '!$AM$3:$AM$259), "0")*1</f>
        <v>2.1702835714285715</v>
      </c>
      <c r="F113" s="72" cm="1">
        <f t="array" ref="F113">IFERROR(_xlfn.XLOOKUP(A113,Table18[Economy],'LPI_performance_time_series '!$AV$3:$AV$259), "0")*1</f>
        <v>2.3441385714285716</v>
      </c>
      <c r="G113" s="72" cm="1">
        <f t="array" ref="G113">IFERROR(_xlfn.XLOOKUP(A113,Table18[Economy],'LPI_performance_time_series '!$BE$3:$BE$259), "0")*1</f>
        <v>2.2989072857142858</v>
      </c>
      <c r="H113" s="72" cm="1">
        <f t="array" ref="H113">IFERROR(_xlfn.XLOOKUP(A113,Table18[Economy],'LPI_performance_time_series '!$BN$3:$BN$259),"0")*1</f>
        <v>2.6296287142857144</v>
      </c>
      <c r="I113" s="72" cm="1">
        <f t="array" ref="I113">IFERROR(_xlfn.XLOOKUP(A113,Table18[Economy],'LPI_performance_time_series '!$BW$3:$BW$259),"0")*1</f>
        <v>2.1273127142857144</v>
      </c>
    </row>
    <row r="114" spans="1:9" hidden="1" x14ac:dyDescent="0.35">
      <c r="A114" t="s">
        <v>139</v>
      </c>
      <c r="B114" s="72">
        <v>0</v>
      </c>
      <c r="C114" s="72">
        <f>IFERROR(_xlfn.XLOOKUP(A114,'LPI_performance_time_series '!$A$4:$A$259,'LPI_performance_time_series '!$I$4:$I$259),"0")*1</f>
        <v>2.474964441219587</v>
      </c>
      <c r="D114" s="72">
        <f>IFERROR(_xlfn.XLOOKUP(A114,'LPI_performance_time_series '!$A$4:$A$259,'LPI_performance_time_series '!$AD$4:$AD$259),"0")*1</f>
        <v>2.4266522857142858</v>
      </c>
      <c r="E114" s="72">
        <f>IFERROR(_xlfn.XLOOKUP(A114,'LPI_performance_time_series '!$A$3:$A$259,'LPI_performance_time_series '!$AM$3:$AM$259), "0")*1</f>
        <v>2.1964294285714283</v>
      </c>
      <c r="F114" s="72" cm="1">
        <f t="array" ref="F114">IFERROR(_xlfn.XLOOKUP(A114,Table18[Economy],'LPI_performance_time_series '!$AV$3:$AV$259), "0")*1</f>
        <v>2.6520035714285717</v>
      </c>
      <c r="G114" s="72" cm="1">
        <f t="array" ref="G114">IFERROR(_xlfn.XLOOKUP(A114,Table18[Economy],'LPI_performance_time_series '!$BE$3:$BE$259), "0")*1</f>
        <v>2.3423288571428569</v>
      </c>
      <c r="H114" s="72" cm="1">
        <f t="array" ref="H114">IFERROR(_xlfn.XLOOKUP(A114,Table18[Economy],'LPI_performance_time_series '!$BN$3:$BN$259),"0")*1</f>
        <v>2.7743514285714288</v>
      </c>
      <c r="I114" s="72" cm="1">
        <f t="array" ref="I114">IFERROR(_xlfn.XLOOKUP(A114,Table18[Economy],'LPI_performance_time_series '!$BW$3:$BW$259),"0")*1</f>
        <v>2.5599820000000002</v>
      </c>
    </row>
    <row r="115" spans="1:9" hidden="1" x14ac:dyDescent="0.35">
      <c r="A115" t="s">
        <v>211</v>
      </c>
      <c r="B115" s="72">
        <v>0</v>
      </c>
      <c r="C115" s="72">
        <f>IFERROR(_xlfn.XLOOKUP(A115,'LPI_performance_time_series '!$A$4:$A$259,'LPI_performance_time_series '!$I$4:$I$259),"0")*1</f>
        <v>2.4324644444444443</v>
      </c>
      <c r="D115" s="72">
        <f>IFERROR(_xlfn.XLOOKUP(A115,'LPI_performance_time_series '!$A$4:$A$259,'LPI_performance_time_series '!$AD$4:$AD$259),"0")*1</f>
        <v>2.4004564999999998</v>
      </c>
      <c r="E115" s="72">
        <f>IFERROR(_xlfn.XLOOKUP(A115,'LPI_performance_time_series '!$A$3:$A$259,'LPI_performance_time_series '!$AM$3:$AM$259), "0")*1</f>
        <v>2.3733366666666669</v>
      </c>
      <c r="F115" s="72" cm="1">
        <f t="array" ref="F115">IFERROR(_xlfn.XLOOKUP(A115,Table18[Economy],'LPI_performance_time_series '!$AV$3:$AV$259), "0")*1</f>
        <v>2.4650913333333335</v>
      </c>
      <c r="G115" s="72" cm="1">
        <f t="array" ref="G115">IFERROR(_xlfn.XLOOKUP(A115,Table18[Economy],'LPI_performance_time_series '!$BE$3:$BE$259), "0")*1</f>
        <v>2.3181976666666668</v>
      </c>
      <c r="H115" s="72" cm="1">
        <f t="array" ref="H115">IFERROR(_xlfn.XLOOKUP(A115,Table18[Economy],'LPI_performance_time_series '!$BN$3:$BN$259),"0")*1</f>
        <v>2.7402006666666665</v>
      </c>
      <c r="I115" s="72" cm="1">
        <f t="array" ref="I115">IFERROR(_xlfn.XLOOKUP(A115,Table18[Economy],'LPI_performance_time_series '!$BW$3:$BW$259),"0")*1</f>
        <v>2.3489936666666669</v>
      </c>
    </row>
    <row r="116" spans="1:9" hidden="1" x14ac:dyDescent="0.35">
      <c r="A116" t="s">
        <v>158</v>
      </c>
      <c r="B116" s="72">
        <v>0</v>
      </c>
      <c r="C116" s="72">
        <f>IFERROR(_xlfn.XLOOKUP(A116,'LPI_performance_time_series '!$A$4:$A$259,'LPI_performance_time_series '!$I$4:$I$259),"0")*1</f>
        <v>2.3100888975448908</v>
      </c>
      <c r="D116" s="72">
        <f>IFERROR(_xlfn.XLOOKUP(A116,'LPI_performance_time_series '!$A$4:$A$259,'LPI_performance_time_series '!$AD$4:$AD$259),"0")*1</f>
        <v>2.0243717999999999</v>
      </c>
      <c r="E116" s="72">
        <f>IFERROR(_xlfn.XLOOKUP(A116,'LPI_performance_time_series '!$A$3:$A$259,'LPI_performance_time_series '!$AM$3:$AM$259), "0")*1</f>
        <v>2.1269960000000001</v>
      </c>
      <c r="F116" s="72" cm="1">
        <f t="array" ref="F116">IFERROR(_xlfn.XLOOKUP(A116,Table18[Economy],'LPI_performance_time_series '!$AV$3:$AV$259), "0")*1</f>
        <v>2.3034409999999998</v>
      </c>
      <c r="G116" s="72" cm="1">
        <f t="array" ref="G116">IFERROR(_xlfn.XLOOKUP(A116,Table18[Economy],'LPI_performance_time_series '!$BE$3:$BE$259), "0")*1</f>
        <v>2.2618404999999999</v>
      </c>
      <c r="H116" s="72" cm="1">
        <f t="array" ref="H116">IFERROR(_xlfn.XLOOKUP(A116,Table18[Economy],'LPI_performance_time_series '!$BN$3:$BN$259),"0")*1</f>
        <v>2.7277871666666669</v>
      </c>
      <c r="I116" s="72" cm="1">
        <f t="array" ref="I116">IFERROR(_xlfn.XLOOKUP(A116,Table18[Economy],'LPI_performance_time_series '!$BW$3:$BW$259),"0")*1</f>
        <v>2.3784230000000002</v>
      </c>
    </row>
    <row r="117" spans="1:9" hidden="1" x14ac:dyDescent="0.35">
      <c r="A117" t="s">
        <v>28</v>
      </c>
      <c r="B117" s="72">
        <v>0</v>
      </c>
      <c r="C117" s="72">
        <f>IFERROR(_xlfn.XLOOKUP(A117,'LPI_performance_time_series '!$A$4:$A$259,'LPI_performance_time_series '!$I$4:$I$259),"0")*1</f>
        <v>2.4150303686372996</v>
      </c>
      <c r="D117" s="72">
        <f>IFERROR(_xlfn.XLOOKUP(A117,'LPI_performance_time_series '!$A$4:$A$259,'LPI_performance_time_series '!$AD$4:$AD$259),"0")*1</f>
        <v>2.3208744285714284</v>
      </c>
      <c r="E117" s="72">
        <f>IFERROR(_xlfn.XLOOKUP(A117,'LPI_performance_time_series '!$A$3:$A$259,'LPI_performance_time_series '!$AM$3:$AM$259), "0")*1</f>
        <v>2.2203869999999997</v>
      </c>
      <c r="F117" s="72" cm="1">
        <f t="array" ref="F117">IFERROR(_xlfn.XLOOKUP(A117,Table18[Economy],'LPI_performance_time_series '!$AV$3:$AV$259), "0")*1</f>
        <v>2.4753942857142852</v>
      </c>
      <c r="G117" s="72" cm="1">
        <f t="array" ref="G117">IFERROR(_xlfn.XLOOKUP(A117,Table18[Economy],'LPI_performance_time_series '!$BE$3:$BE$259), "0")*1</f>
        <v>2.3323098571428571</v>
      </c>
      <c r="H117" s="72" cm="1">
        <f t="array" ref="H117">IFERROR(_xlfn.XLOOKUP(A117,Table18[Economy],'LPI_performance_time_series '!$BN$3:$BN$259),"0")*1</f>
        <v>2.7852835714285713</v>
      </c>
      <c r="I117" s="72" cm="1">
        <f t="array" ref="I117">IFERROR(_xlfn.XLOOKUP(A117,Table18[Economy],'LPI_performance_time_series '!$BW$3:$BW$259),"0")*1</f>
        <v>2.4437184285714286</v>
      </c>
    </row>
    <row r="118" spans="1:9" hidden="1" x14ac:dyDescent="0.35">
      <c r="A118" t="s">
        <v>80</v>
      </c>
      <c r="B118" s="72">
        <v>0</v>
      </c>
      <c r="C118" s="72">
        <f>IFERROR(_xlfn.XLOOKUP(A118,'LPI_performance_time_series '!$A$4:$A$259,'LPI_performance_time_series '!$I$4:$I$259),"0")*1</f>
        <v>2.5667810112278735</v>
      </c>
      <c r="D118" s="72">
        <f>IFERROR(_xlfn.XLOOKUP(A118,'LPI_performance_time_series '!$A$4:$A$259,'LPI_performance_time_series '!$AD$4:$AD$259),"0")*1</f>
        <v>2.4033026666666668</v>
      </c>
      <c r="E118" s="72">
        <f>IFERROR(_xlfn.XLOOKUP(A118,'LPI_performance_time_series '!$A$3:$A$259,'LPI_performance_time_series '!$AM$3:$AM$259), "0")*1</f>
        <v>2.2587508571428567</v>
      </c>
      <c r="F118" s="72" cm="1">
        <f t="array" ref="F118">IFERROR(_xlfn.XLOOKUP(A118,Table18[Economy],'LPI_performance_time_series '!$AV$3:$AV$259), "0")*1</f>
        <v>2.6161842857142861</v>
      </c>
      <c r="G118" s="72" cm="1">
        <f t="array" ref="G118">IFERROR(_xlfn.XLOOKUP(A118,Table18[Economy],'LPI_performance_time_series '!$BE$3:$BE$259), "0")*1</f>
        <v>2.477559857142857</v>
      </c>
      <c r="H118" s="72" cm="1">
        <f t="array" ref="H118">IFERROR(_xlfn.XLOOKUP(A118,Table18[Economy],'LPI_performance_time_series '!$BN$3:$BN$259),"0")*1</f>
        <v>2.9635760000000002</v>
      </c>
      <c r="I118" s="72" cm="1">
        <f t="array" ref="I118">IFERROR(_xlfn.XLOOKUP(A118,Table18[Economy],'LPI_performance_time_series '!$BW$3:$BW$259),"0")*1</f>
        <v>2.6761109999999997</v>
      </c>
    </row>
    <row r="119" spans="1:9" hidden="1" x14ac:dyDescent="0.35">
      <c r="A119" t="s">
        <v>54</v>
      </c>
      <c r="B119" s="72">
        <v>0</v>
      </c>
      <c r="C119" s="72">
        <f>IFERROR(_xlfn.XLOOKUP(A119,'LPI_performance_time_series '!$A$4:$A$259,'LPI_performance_time_series '!$I$4:$I$259),"0")*1</f>
        <v>2.2569050447034638</v>
      </c>
      <c r="D119" s="72">
        <f>IFERROR(_xlfn.XLOOKUP(A119,'LPI_performance_time_series '!$A$4:$A$259,'LPI_performance_time_series '!$AD$4:$AD$259),"0")*1</f>
        <v>2.2871695714285711</v>
      </c>
      <c r="E119" s="72">
        <f>IFERROR(_xlfn.XLOOKUP(A119,'LPI_performance_time_series '!$A$3:$A$259,'LPI_performance_time_series '!$AM$3:$AM$259), "0")*1</f>
        <v>2.1303351428571426</v>
      </c>
      <c r="F119" s="72" cm="1">
        <f t="array" ref="F119">IFERROR(_xlfn.XLOOKUP(A119,Table18[Economy],'LPI_performance_time_series '!$AV$3:$AV$259), "0")*1</f>
        <v>2.2745898571428573</v>
      </c>
      <c r="G119" s="72" cm="1">
        <f t="array" ref="G119">IFERROR(_xlfn.XLOOKUP(A119,Table18[Economy],'LPI_performance_time_series '!$BE$3:$BE$259), "0")*1</f>
        <v>2.1646462857142859</v>
      </c>
      <c r="H119" s="72" cm="1">
        <f t="array" ref="H119">IFERROR(_xlfn.XLOOKUP(A119,Table18[Economy],'LPI_performance_time_series '!$BN$3:$BN$259),"0")*1</f>
        <v>2.6726054285714289</v>
      </c>
      <c r="I119" s="72" cm="1">
        <f t="array" ref="I119">IFERROR(_xlfn.XLOOKUP(A119,Table18[Economy],'LPI_performance_time_series '!$BW$3:$BW$259),"0")*1</f>
        <v>2.2026362857142856</v>
      </c>
    </row>
    <row r="120" spans="1:9" hidden="1" x14ac:dyDescent="0.35">
      <c r="A120" t="s">
        <v>62</v>
      </c>
      <c r="B120" s="72">
        <v>0</v>
      </c>
      <c r="C120" s="72">
        <f>IFERROR(_xlfn.XLOOKUP(A120,'LPI_performance_time_series '!$A$4:$A$259,'LPI_performance_time_series '!$I$4:$I$259),"0")*1</f>
        <v>2.3563882341058471</v>
      </c>
      <c r="D120" s="72">
        <f>IFERROR(_xlfn.XLOOKUP(A120,'LPI_performance_time_series '!$A$4:$A$259,'LPI_performance_time_series '!$AD$4:$AD$259),"0")*1</f>
        <v>2.2786831666666667</v>
      </c>
      <c r="E120" s="72">
        <f>IFERROR(_xlfn.XLOOKUP(A120,'LPI_performance_time_series '!$A$3:$A$259,'LPI_performance_time_series '!$AM$3:$AM$259), "0")*1</f>
        <v>2.1495017142857145</v>
      </c>
      <c r="F120" s="72" cm="1">
        <f t="array" ref="F120">IFERROR(_xlfn.XLOOKUP(A120,Table18[Economy],'LPI_performance_time_series '!$AV$3:$AV$259), "0")*1</f>
        <v>2.259597857142857</v>
      </c>
      <c r="G120" s="72" cm="1">
        <f t="array" ref="G120">IFERROR(_xlfn.XLOOKUP(A120,Table18[Economy],'LPI_performance_time_series '!$BE$3:$BE$259), "0")*1</f>
        <v>2.3277352857142857</v>
      </c>
      <c r="H120" s="72" cm="1">
        <f t="array" ref="H120">IFERROR(_xlfn.XLOOKUP(A120,Table18[Economy],'LPI_performance_time_series '!$BN$3:$BN$259),"0")*1</f>
        <v>2.7105828571428572</v>
      </c>
      <c r="I120" s="72" cm="1">
        <f t="array" ref="I120">IFERROR(_xlfn.XLOOKUP(A120,Table18[Economy],'LPI_performance_time_series '!$BW$3:$BW$259),"0")*1</f>
        <v>2.3965911428571429</v>
      </c>
    </row>
    <row r="121" spans="1:9" hidden="1" x14ac:dyDescent="0.35">
      <c r="A121" t="s">
        <v>189</v>
      </c>
      <c r="B121" s="72">
        <v>0</v>
      </c>
      <c r="C121" s="72">
        <f>IFERROR(_xlfn.XLOOKUP(A121,'LPI_performance_time_series '!$A$4:$A$259,'LPI_performance_time_series '!$I$4:$I$259),"0")*1</f>
        <v>2.2147741666666669</v>
      </c>
      <c r="D121" s="72">
        <f>IFERROR(_xlfn.XLOOKUP(A121,'LPI_performance_time_series '!$A$4:$A$259,'LPI_performance_time_series '!$AD$4:$AD$259),"0")*1</f>
        <v>2.22383</v>
      </c>
      <c r="E121" s="72">
        <f>IFERROR(_xlfn.XLOOKUP(A121,'LPI_performance_time_series '!$A$3:$A$259,'LPI_performance_time_series '!$AM$3:$AM$259), "0")*1</f>
        <v>1.9890536666666663</v>
      </c>
      <c r="F121" s="72" cm="1">
        <f t="array" ref="F121">IFERROR(_xlfn.XLOOKUP(A121,Table18[Economy],'LPI_performance_time_series '!$AV$3:$AV$259), "0")*1</f>
        <v>2.3413636666666666</v>
      </c>
      <c r="G121" s="72" cm="1">
        <f t="array" ref="G121">IFERROR(_xlfn.XLOOKUP(A121,Table18[Economy],'LPI_performance_time_series '!$BE$3:$BE$259), "0")*1</f>
        <v>2.0860935</v>
      </c>
      <c r="H121" s="72" cm="1">
        <f t="array" ref="H121">IFERROR(_xlfn.XLOOKUP(A121,Table18[Economy],'LPI_performance_time_series '!$BN$3:$BN$259),"0")*1</f>
        <v>2.7497555000000005</v>
      </c>
      <c r="I121" s="72" cm="1">
        <f t="array" ref="I121">IFERROR(_xlfn.XLOOKUP(A121,Table18[Economy],'LPI_performance_time_series '!$BW$3:$BW$259),"0")*1</f>
        <v>2.1173541666666664</v>
      </c>
    </row>
    <row r="122" spans="1:9" hidden="1" x14ac:dyDescent="0.35">
      <c r="A122" t="s">
        <v>612</v>
      </c>
      <c r="B122" s="72">
        <v>0</v>
      </c>
      <c r="C122" s="72">
        <f>IFERROR(_xlfn.XLOOKUP(A122,'LPI_performance_time_series '!$A$4:$A$259,'LPI_performance_time_series '!$I$4:$I$259),"0")*1</f>
        <v>0</v>
      </c>
      <c r="D122" s="72">
        <f>IFERROR(_xlfn.XLOOKUP(A122,'LPI_performance_time_series '!$A$4:$A$259,'LPI_performance_time_series '!$AD$4:$AD$259),"0")*1</f>
        <v>0</v>
      </c>
      <c r="E122" s="72">
        <f>IFERROR(_xlfn.XLOOKUP(A122,'LPI_performance_time_series '!$A$3:$A$259,'LPI_performance_time_series '!$AM$3:$AM$259), "0")*1</f>
        <v>0</v>
      </c>
      <c r="F122" s="72" cm="1">
        <f t="array" ref="F122">IFERROR(_xlfn.XLOOKUP(A122,Table18[Economy],'LPI_performance_time_series '!$AV$3:$AV$259), "0")*1</f>
        <v>0</v>
      </c>
      <c r="G122" s="72" cm="1">
        <f t="array" ref="G122">IFERROR(_xlfn.XLOOKUP(A122,Table18[Economy],'LPI_performance_time_series '!$BE$3:$BE$259), "0")*1</f>
        <v>0</v>
      </c>
      <c r="H122" s="72" cm="1">
        <f t="array" ref="H122">IFERROR(_xlfn.XLOOKUP(A122,Table18[Economy],'LPI_performance_time_series '!$BN$3:$BN$259),"0")*1</f>
        <v>0</v>
      </c>
      <c r="I122" s="72" cm="1">
        <f t="array" ref="I122">IFERROR(_xlfn.XLOOKUP(A122,Table18[Economy],'LPI_performance_time_series '!$BW$3:$BW$259),"0")*1</f>
        <v>0</v>
      </c>
    </row>
    <row r="123" spans="1:9" x14ac:dyDescent="0.35">
      <c r="A123" t="s">
        <v>85</v>
      </c>
      <c r="B123" s="72">
        <v>-1.4970144069668099E-3</v>
      </c>
      <c r="C123" s="72">
        <f>IFERROR(_xlfn.XLOOKUP(A123,'LPI_performance_time_series '!$A$4:$A$259,'LPI_performance_time_series '!$I$4:$I$259),"0")*1</f>
        <v>2.3710832102300157</v>
      </c>
      <c r="D123" s="72">
        <f>IFERROR(_xlfn.XLOOKUP(A123,'LPI_performance_time_series '!$A$4:$A$259,'LPI_performance_time_series '!$AD$4:$AD$259),"0")*1</f>
        <v>2.160657</v>
      </c>
      <c r="E123" s="72">
        <f>IFERROR(_xlfn.XLOOKUP(A123,'LPI_performance_time_series '!$A$3:$A$259,'LPI_performance_time_series '!$AM$3:$AM$259), "0")*1</f>
        <v>2.2071018571428573</v>
      </c>
      <c r="F123" s="72" cm="1">
        <f t="array" ref="F123">IFERROR(_xlfn.XLOOKUP(A123,Table18[Economy],'LPI_performance_time_series '!$AV$3:$AV$259), "0")*1</f>
        <v>2.4830428571428569</v>
      </c>
      <c r="G123" s="72" cm="1">
        <f t="array" ref="G123">IFERROR(_xlfn.XLOOKUP(A123,Table18[Economy],'LPI_performance_time_series '!$BE$3:$BE$259), "0")*1</f>
        <v>2.2974462857142859</v>
      </c>
      <c r="H123" s="72" cm="1">
        <f t="array" ref="H123">IFERROR(_xlfn.XLOOKUP(A123,Table18[Economy],'LPI_performance_time_series '!$BN$3:$BN$259),"0")*1</f>
        <v>2.7423578571428573</v>
      </c>
      <c r="I123" s="72" cm="1">
        <f t="array" ref="I123">IFERROR(_xlfn.XLOOKUP(A123,Table18[Economy],'LPI_performance_time_series '!$BW$3:$BW$259),"0")*1</f>
        <v>2.2709528571428574</v>
      </c>
    </row>
    <row r="124" spans="1:9" x14ac:dyDescent="0.35">
      <c r="A124" t="s">
        <v>126</v>
      </c>
      <c r="B124" s="72">
        <v>-1.7234278451059299E-3</v>
      </c>
      <c r="C124" s="72">
        <f>IFERROR(_xlfn.XLOOKUP(A124,'LPI_performance_time_series '!$A$4:$A$259,'LPI_performance_time_series '!$I$4:$I$259),"0")*1</f>
        <v>2.357978444274778</v>
      </c>
      <c r="D124" s="72">
        <f>IFERROR(_xlfn.XLOOKUP(A124,'LPI_performance_time_series '!$A$4:$A$259,'LPI_performance_time_series '!$AD$4:$AD$259),"0")*1</f>
        <v>2.1243003333333332</v>
      </c>
      <c r="E124" s="72">
        <f>IFERROR(_xlfn.XLOOKUP(A124,'LPI_performance_time_series '!$A$3:$A$259,'LPI_performance_time_series '!$AM$3:$AM$259), "0")*1</f>
        <v>2.1038969999999999</v>
      </c>
      <c r="F124" s="72" cm="1">
        <f t="array" ref="F124">IFERROR(_xlfn.XLOOKUP(A124,Table18[Economy],'LPI_performance_time_series '!$AV$3:$AV$259), "0")*1</f>
        <v>2.3561578571428572</v>
      </c>
      <c r="G124" s="72" cm="1">
        <f t="array" ref="G124">IFERROR(_xlfn.XLOOKUP(A124,Table18[Economy],'LPI_performance_time_series '!$BE$3:$BE$259), "0")*1</f>
        <v>2.3945508571428569</v>
      </c>
      <c r="H124" s="72" cm="1">
        <f t="array" ref="H124">IFERROR(_xlfn.XLOOKUP(A124,Table18[Economy],'LPI_performance_time_series '!$BN$3:$BN$259),"0")*1</f>
        <v>2.783925142857143</v>
      </c>
      <c r="I124" s="72" cm="1">
        <f t="array" ref="I124">IFERROR(_xlfn.XLOOKUP(A124,Table18[Economy],'LPI_performance_time_series '!$BW$3:$BW$259),"0")*1</f>
        <v>2.3618929999999998</v>
      </c>
    </row>
    <row r="125" spans="1:9" x14ac:dyDescent="0.35">
      <c r="A125" t="s">
        <v>22</v>
      </c>
      <c r="B125" s="72">
        <v>-2.38461677983892E-3</v>
      </c>
      <c r="C125" s="72">
        <f>IFERROR(_xlfn.XLOOKUP(A125,'LPI_performance_time_series '!$A$4:$A$259,'LPI_performance_time_series '!$I$4:$I$259),"0")*1</f>
        <v>2.4377223239577659</v>
      </c>
      <c r="D125" s="72">
        <f>IFERROR(_xlfn.XLOOKUP(A125,'LPI_performance_time_series '!$A$4:$A$259,'LPI_performance_time_series '!$AD$4:$AD$259),"0")*1</f>
        <v>2.3186325714285716</v>
      </c>
      <c r="E125" s="72">
        <f>IFERROR(_xlfn.XLOOKUP(A125,'LPI_performance_time_series '!$A$3:$A$259,'LPI_performance_time_series '!$AM$3:$AM$259), "0")*1</f>
        <v>2.2750344285714283</v>
      </c>
      <c r="F125" s="72" cm="1">
        <f t="array" ref="F125">IFERROR(_xlfn.XLOOKUP(A125,Table18[Economy],'LPI_performance_time_series '!$AV$3:$AV$259), "0")*1</f>
        <v>2.4881547142857139</v>
      </c>
      <c r="G125" s="72" cm="1">
        <f t="array" ref="G125">IFERROR(_xlfn.XLOOKUP(A125,Table18[Economy],'LPI_performance_time_series '!$BE$3:$BE$259), "0")*1</f>
        <v>2.4153675714285714</v>
      </c>
      <c r="H125" s="72" cm="1">
        <f t="array" ref="H125">IFERROR(_xlfn.XLOOKUP(A125,Table18[Economy],'LPI_performance_time_series '!$BN$3:$BN$259),"0")*1</f>
        <v>2.7806114285714285</v>
      </c>
      <c r="I125" s="72" cm="1">
        <f t="array" ref="I125">IFERROR(_xlfn.XLOOKUP(A125,Table18[Economy],'LPI_performance_time_series '!$BW$3:$BW$259),"0")*1</f>
        <v>2.3726117142857142</v>
      </c>
    </row>
    <row r="126" spans="1:9" x14ac:dyDescent="0.35">
      <c r="A126" t="s">
        <v>188</v>
      </c>
      <c r="B126" s="72">
        <v>-2.3854015360418299E-3</v>
      </c>
      <c r="C126" s="72">
        <f>IFERROR(_xlfn.XLOOKUP(A126,'LPI_performance_time_series '!$A$4:$A$259,'LPI_performance_time_series '!$I$4:$I$259),"0")*1</f>
        <v>2.3556672777777776</v>
      </c>
      <c r="D126" s="72">
        <f>IFERROR(_xlfn.XLOOKUP(A126,'LPI_performance_time_series '!$A$4:$A$259,'LPI_performance_time_series '!$AD$4:$AD$259),"0")*1</f>
        <v>2.4772336666666668</v>
      </c>
      <c r="E126" s="72">
        <f>IFERROR(_xlfn.XLOOKUP(A126,'LPI_performance_time_series '!$A$3:$A$259,'LPI_performance_time_series '!$AM$3:$AM$259), "0")*1</f>
        <v>2.2527135</v>
      </c>
      <c r="F126" s="72" cm="1">
        <f t="array" ref="F126">IFERROR(_xlfn.XLOOKUP(A126,Table18[Economy],'LPI_performance_time_series '!$AV$3:$AV$259), "0")*1</f>
        <v>2.3816489999999999</v>
      </c>
      <c r="G126" s="72" cm="1">
        <f t="array" ref="G126">IFERROR(_xlfn.XLOOKUP(A126,Table18[Economy],'LPI_performance_time_series '!$BE$3:$BE$259), "0")*1</f>
        <v>2.22892</v>
      </c>
      <c r="H126" s="72" cm="1">
        <f t="array" ref="H126">IFERROR(_xlfn.XLOOKUP(A126,Table18[Economy],'LPI_performance_time_series '!$BN$3:$BN$259),"0")*1</f>
        <v>2.7252293333333331</v>
      </c>
      <c r="I126" s="72" cm="1">
        <f t="array" ref="I126">IFERROR(_xlfn.XLOOKUP(A126,Table18[Economy],'LPI_performance_time_series '!$BW$3:$BW$259),"0")*1</f>
        <v>2.2763135000000001</v>
      </c>
    </row>
    <row r="127" spans="1:9" hidden="1" x14ac:dyDescent="0.35">
      <c r="A127" t="s">
        <v>613</v>
      </c>
      <c r="B127" s="72">
        <v>-2.39223892253271E-3</v>
      </c>
      <c r="C127" s="72">
        <f>IFERROR(_xlfn.XLOOKUP(A127,'LPI_performance_time_series '!$A$4:$A$259,'LPI_performance_time_series '!$I$4:$I$259),"0")*1</f>
        <v>0</v>
      </c>
      <c r="D127" s="72">
        <f>IFERROR(_xlfn.XLOOKUP(A127,'LPI_performance_time_series '!$A$4:$A$259,'LPI_performance_time_series '!$AD$4:$AD$259),"0")*1</f>
        <v>0</v>
      </c>
      <c r="E127" s="72">
        <f>IFERROR(_xlfn.XLOOKUP(A127,'LPI_performance_time_series '!$A$3:$A$259,'LPI_performance_time_series '!$AM$3:$AM$259), "0")*1</f>
        <v>0</v>
      </c>
      <c r="F127" s="72" cm="1">
        <f t="array" ref="F127">IFERROR(_xlfn.XLOOKUP(A127,Table18[Economy],'LPI_performance_time_series '!$AV$3:$AV$259), "0")*1</f>
        <v>0</v>
      </c>
      <c r="G127" s="72" cm="1">
        <f t="array" ref="G127">IFERROR(_xlfn.XLOOKUP(A127,Table18[Economy],'LPI_performance_time_series '!$BE$3:$BE$259), "0")*1</f>
        <v>0</v>
      </c>
      <c r="H127" s="72" cm="1">
        <f t="array" ref="H127">IFERROR(_xlfn.XLOOKUP(A127,Table18[Economy],'LPI_performance_time_series '!$BN$3:$BN$259),"0")*1</f>
        <v>0</v>
      </c>
      <c r="I127" s="72" cm="1">
        <f t="array" ref="I127">IFERROR(_xlfn.XLOOKUP(A127,Table18[Economy],'LPI_performance_time_series '!$BW$3:$BW$259),"0")*1</f>
        <v>0</v>
      </c>
    </row>
    <row r="128" spans="1:9" hidden="1" x14ac:dyDescent="0.35">
      <c r="A128" t="s">
        <v>71</v>
      </c>
      <c r="B128" s="72">
        <v>-2.5495957391026302E-3</v>
      </c>
      <c r="C128" s="72">
        <f>IFERROR(_xlfn.XLOOKUP(A128,'LPI_performance_time_series '!$A$4:$A$259,'LPI_performance_time_series '!$I$4:$I$259),"0")*1</f>
        <v>0</v>
      </c>
      <c r="D128" s="72">
        <f>IFERROR(_xlfn.XLOOKUP(A128,'LPI_performance_time_series '!$A$4:$A$259,'LPI_performance_time_series '!$AD$4:$AD$259),"0")*1</f>
        <v>0</v>
      </c>
      <c r="E128" s="72">
        <f>IFERROR(_xlfn.XLOOKUP(A128,'LPI_performance_time_series '!$A$3:$A$259,'LPI_performance_time_series '!$AM$3:$AM$259), "0")*1</f>
        <v>0</v>
      </c>
      <c r="F128" s="72" cm="1">
        <f t="array" ref="F128">IFERROR(_xlfn.XLOOKUP(A128,Table18[Economy],'LPI_performance_time_series '!$AV$3:$AV$259), "0")*1</f>
        <v>0</v>
      </c>
      <c r="G128" s="72" cm="1">
        <f t="array" ref="G128">IFERROR(_xlfn.XLOOKUP(A128,Table18[Economy],'LPI_performance_time_series '!$BE$3:$BE$259), "0")*1</f>
        <v>0</v>
      </c>
      <c r="H128" s="72" cm="1">
        <f t="array" ref="H128">IFERROR(_xlfn.XLOOKUP(A128,Table18[Economy],'LPI_performance_time_series '!$BN$3:$BN$259),"0")*1</f>
        <v>0</v>
      </c>
      <c r="I128" s="72" cm="1">
        <f t="array" ref="I128">IFERROR(_xlfn.XLOOKUP(A128,Table18[Economy],'LPI_performance_time_series '!$BW$3:$BW$259),"0")*1</f>
        <v>0</v>
      </c>
    </row>
    <row r="129" spans="1:9" x14ac:dyDescent="0.35">
      <c r="A129" t="s">
        <v>79</v>
      </c>
      <c r="B129" s="72">
        <v>-2.94557730341061E-3</v>
      </c>
      <c r="C129" s="72">
        <f>IFERROR(_xlfn.XLOOKUP(A129,'LPI_performance_time_series '!$A$4:$A$259,'LPI_performance_time_series '!$I$4:$I$259),"0")*1</f>
        <v>2.3642909559211427</v>
      </c>
      <c r="D129" s="72">
        <f>IFERROR(_xlfn.XLOOKUP(A129,'LPI_performance_time_series '!$A$4:$A$259,'LPI_performance_time_series '!$AD$4:$AD$259),"0")*1</f>
        <v>2.2666928571428571</v>
      </c>
      <c r="E129" s="72">
        <f>IFERROR(_xlfn.XLOOKUP(A129,'LPI_performance_time_series '!$A$3:$A$259,'LPI_performance_time_series '!$AM$3:$AM$259), "0")*1</f>
        <v>2.202874142857143</v>
      </c>
      <c r="F129" s="72" cm="1">
        <f t="array" ref="F129">IFERROR(_xlfn.XLOOKUP(A129,Table18[Economy],'LPI_performance_time_series '!$AV$3:$AV$259), "0")*1</f>
        <v>2.382641</v>
      </c>
      <c r="G129" s="72" cm="1">
        <f t="array" ref="G129">IFERROR(_xlfn.XLOOKUP(A129,Table18[Economy],'LPI_performance_time_series '!$BE$3:$BE$259), "0")*1</f>
        <v>2.2314137142857144</v>
      </c>
      <c r="H129" s="72" cm="1">
        <f t="array" ref="H129">IFERROR(_xlfn.XLOOKUP(A129,Table18[Economy],'LPI_performance_time_series '!$BN$3:$BN$259),"0")*1</f>
        <v>2.7102874285714287</v>
      </c>
      <c r="I129" s="72" cm="1">
        <f t="array" ref="I129">IFERROR(_xlfn.XLOOKUP(A129,Table18[Economy],'LPI_performance_time_series '!$BW$3:$BW$259),"0")*1</f>
        <v>2.3631348571428572</v>
      </c>
    </row>
    <row r="130" spans="1:9" x14ac:dyDescent="0.35">
      <c r="A130" t="s">
        <v>93</v>
      </c>
      <c r="B130" s="72">
        <v>-3.7398180727512601E-3</v>
      </c>
      <c r="C130" s="72">
        <f>IFERROR(_xlfn.XLOOKUP(A130,'LPI_performance_time_series '!$A$4:$A$259,'LPI_performance_time_series '!$I$4:$I$259),"0")*1</f>
        <v>2.3953854117334998</v>
      </c>
      <c r="D130" s="72">
        <f>IFERROR(_xlfn.XLOOKUP(A130,'LPI_performance_time_series '!$A$4:$A$259,'LPI_performance_time_series '!$AD$4:$AD$259),"0")*1</f>
        <v>2.3480076666666663</v>
      </c>
      <c r="E130" s="72">
        <f>IFERROR(_xlfn.XLOOKUP(A130,'LPI_performance_time_series '!$A$3:$A$259,'LPI_performance_time_series '!$AM$3:$AM$259), "0")*1</f>
        <v>2.1977745714285715</v>
      </c>
      <c r="F130" s="72" cm="1">
        <f t="array" ref="F130">IFERROR(_xlfn.XLOOKUP(A130,Table18[Economy],'LPI_performance_time_series '!$AV$3:$AV$259), "0")*1</f>
        <v>2.4786554285714284</v>
      </c>
      <c r="G130" s="72" cm="1">
        <f t="array" ref="G130">IFERROR(_xlfn.XLOOKUP(A130,Table18[Economy],'LPI_performance_time_series '!$BE$3:$BE$259), "0")*1</f>
        <v>2.284058571428571</v>
      </c>
      <c r="H130" s="72" cm="1">
        <f t="array" ref="H130">IFERROR(_xlfn.XLOOKUP(A130,Table18[Economy],'LPI_performance_time_series '!$BN$3:$BN$259),"0")*1</f>
        <v>2.7795578571428576</v>
      </c>
      <c r="I130" s="72" cm="1">
        <f t="array" ref="I130">IFERROR(_xlfn.XLOOKUP(A130,Table18[Economy],'LPI_performance_time_series '!$BW$3:$BW$259),"0")*1</f>
        <v>2.3434141428571427</v>
      </c>
    </row>
    <row r="131" spans="1:9" x14ac:dyDescent="0.35">
      <c r="A131" t="s">
        <v>100</v>
      </c>
      <c r="B131" s="72">
        <v>-4.8900400118873097E-3</v>
      </c>
      <c r="C131" s="72">
        <f>IFERROR(_xlfn.XLOOKUP(A131,'LPI_performance_time_series '!$A$4:$A$259,'LPI_performance_time_series '!$I$4:$I$259),"0")*1</f>
        <v>2.3005229648389922</v>
      </c>
      <c r="D131" s="72">
        <f>IFERROR(_xlfn.XLOOKUP(A131,'LPI_performance_time_series '!$A$4:$A$259,'LPI_performance_time_series '!$AD$4:$AD$259),"0")*1</f>
        <v>2.2335316666666669</v>
      </c>
      <c r="E131" s="72">
        <f>IFERROR(_xlfn.XLOOKUP(A131,'LPI_performance_time_series '!$A$3:$A$259,'LPI_performance_time_series '!$AM$3:$AM$259), "0")*1</f>
        <v>2.1235961666666667</v>
      </c>
      <c r="F131" s="72" cm="1">
        <f t="array" ref="F131">IFERROR(_xlfn.XLOOKUP(A131,Table18[Economy],'LPI_performance_time_series '!$AV$3:$AV$259), "0")*1</f>
        <v>2.2627854999999997</v>
      </c>
      <c r="G131" s="72" cm="1">
        <f t="array" ref="G131">IFERROR(_xlfn.XLOOKUP(A131,Table18[Economy],'LPI_performance_time_series '!$BE$3:$BE$259), "0")*1</f>
        <v>2.2459523333333333</v>
      </c>
      <c r="H131" s="72" cm="1">
        <f t="array" ref="H131">IFERROR(_xlfn.XLOOKUP(A131,Table18[Economy],'LPI_performance_time_series '!$BN$3:$BN$259),"0")*1</f>
        <v>2.6779361666666666</v>
      </c>
      <c r="I131" s="72" cm="1">
        <f t="array" ref="I131">IFERROR(_xlfn.XLOOKUP(A131,Table18[Economy],'LPI_performance_time_series '!$BW$3:$BW$259),"0")*1</f>
        <v>2.3030703333333333</v>
      </c>
    </row>
    <row r="132" spans="1:9" x14ac:dyDescent="0.35">
      <c r="A132" t="s">
        <v>171</v>
      </c>
      <c r="B132" s="72">
        <v>-5.0780162027189704E-3</v>
      </c>
      <c r="C132" s="72">
        <f>IFERROR(_xlfn.XLOOKUP(A132,'LPI_performance_time_series '!$A$4:$A$259,'LPI_performance_time_series '!$I$4:$I$259),"0")*1</f>
        <v>2.2686872222222223</v>
      </c>
      <c r="D132" s="72">
        <f>IFERROR(_xlfn.XLOOKUP(A132,'LPI_performance_time_series '!$A$4:$A$259,'LPI_performance_time_series '!$AD$4:$AD$259),"0")*1</f>
        <v>1.9406968</v>
      </c>
      <c r="E132" s="72">
        <f>IFERROR(_xlfn.XLOOKUP(A132,'LPI_performance_time_series '!$A$3:$A$259,'LPI_performance_time_series '!$AM$3:$AM$259), "0")*1</f>
        <v>2.170700333333333</v>
      </c>
      <c r="F132" s="72" cm="1">
        <f t="array" ref="F132">IFERROR(_xlfn.XLOOKUP(A132,Table18[Economy],'LPI_performance_time_series '!$AV$3:$AV$259), "0")*1</f>
        <v>2.2798731666666665</v>
      </c>
      <c r="G132" s="72" cm="1">
        <f t="array" ref="G132">IFERROR(_xlfn.XLOOKUP(A132,Table18[Economy],'LPI_performance_time_series '!$BE$3:$BE$259), "0")*1</f>
        <v>2.1282588333333337</v>
      </c>
      <c r="H132" s="72" cm="1">
        <f t="array" ref="H132">IFERROR(_xlfn.XLOOKUP(A132,Table18[Economy],'LPI_performance_time_series '!$BN$3:$BN$259),"0")*1</f>
        <v>2.7622230000000001</v>
      </c>
      <c r="I132" s="72" cm="1">
        <f t="array" ref="I132">IFERROR(_xlfn.XLOOKUP(A132,Table18[Economy],'LPI_performance_time_series '!$BW$3:$BW$259),"0")*1</f>
        <v>2.2747410000000001</v>
      </c>
    </row>
    <row r="133" spans="1:9" x14ac:dyDescent="0.35">
      <c r="A133" t="s">
        <v>173</v>
      </c>
      <c r="B133" s="72">
        <v>-5.6943507349773697E-3</v>
      </c>
      <c r="C133" s="72">
        <f>IFERROR(_xlfn.XLOOKUP(A133,'LPI_performance_time_series '!$A$4:$A$259,'LPI_performance_time_series '!$I$4:$I$259),"0")*1</f>
        <v>2.4825370000000002</v>
      </c>
      <c r="D133" s="72">
        <f>IFERROR(_xlfn.XLOOKUP(A133,'LPI_performance_time_series '!$A$4:$A$259,'LPI_performance_time_series '!$AD$4:$AD$259),"0")*1</f>
        <v>2.0636128</v>
      </c>
      <c r="E133" s="72">
        <f>IFERROR(_xlfn.XLOOKUP(A133,'LPI_performance_time_series '!$A$3:$A$259,'LPI_performance_time_series '!$AM$3:$AM$259), "0")*1</f>
        <v>2.3428053333333332</v>
      </c>
      <c r="F133" s="72" cm="1">
        <f t="array" ref="F133">IFERROR(_xlfn.XLOOKUP(A133,Table18[Economy],'LPI_performance_time_series '!$AV$3:$AV$259), "0")*1</f>
        <v>2.5640445000000001</v>
      </c>
      <c r="G133" s="72" cm="1">
        <f t="array" ref="G133">IFERROR(_xlfn.XLOOKUP(A133,Table18[Economy],'LPI_performance_time_series '!$BE$3:$BE$259), "0")*1</f>
        <v>2.4455171666666669</v>
      </c>
      <c r="H133" s="72" cm="1">
        <f t="array" ref="H133">IFERROR(_xlfn.XLOOKUP(A133,Table18[Economy],'LPI_performance_time_series '!$BN$3:$BN$259),"0")*1</f>
        <v>2.8669846666666667</v>
      </c>
      <c r="I133" s="72" cm="1">
        <f t="array" ref="I133">IFERROR(_xlfn.XLOOKUP(A133,Table18[Economy],'LPI_performance_time_series '!$BW$3:$BW$259),"0")*1</f>
        <v>2.5661986666666667</v>
      </c>
    </row>
    <row r="134" spans="1:9" x14ac:dyDescent="0.35">
      <c r="A134" t="s">
        <v>190</v>
      </c>
      <c r="B134" s="72">
        <v>-6.7528154664064904E-3</v>
      </c>
      <c r="C134" s="72">
        <f>IFERROR(_xlfn.XLOOKUP(A134,'LPI_performance_time_series '!$A$4:$A$259,'LPI_performance_time_series '!$I$4:$I$259),"0")*1</f>
        <v>2.2060819999999999</v>
      </c>
      <c r="D134" s="72">
        <f>IFERROR(_xlfn.XLOOKUP(A134,'LPI_performance_time_series '!$A$4:$A$259,'LPI_performance_time_series '!$AD$4:$AD$259),"0")*1</f>
        <v>2.1084579999999997</v>
      </c>
      <c r="E134" s="72">
        <f>IFERROR(_xlfn.XLOOKUP(A134,'LPI_performance_time_series '!$A$3:$A$259,'LPI_performance_time_series '!$AM$3:$AM$259), "0")*1</f>
        <v>2.0642580000000001</v>
      </c>
      <c r="F134" s="72" cm="1">
        <f t="array" ref="F134">IFERROR(_xlfn.XLOOKUP(A134,Table18[Economy],'LPI_performance_time_series '!$AV$3:$AV$259), "0")*1</f>
        <v>2.2660153333333333</v>
      </c>
      <c r="G134" s="72" cm="1">
        <f t="array" ref="G134">IFERROR(_xlfn.XLOOKUP(A134,Table18[Economy],'LPI_performance_time_series '!$BE$3:$BE$259), "0")*1</f>
        <v>2.1385825000000001</v>
      </c>
      <c r="H134" s="72" cm="1">
        <f t="array" ref="H134">IFERROR(_xlfn.XLOOKUP(A134,Table18[Economy],'LPI_performance_time_series '!$BN$3:$BN$259),"0")*1</f>
        <v>2.4558814999999998</v>
      </c>
      <c r="I134" s="72" cm="1">
        <f t="array" ref="I134">IFERROR(_xlfn.XLOOKUP(A134,Table18[Economy],'LPI_performance_time_series '!$BW$3:$BW$259),"0")*1</f>
        <v>2.1898665000000004</v>
      </c>
    </row>
    <row r="135" spans="1:9" x14ac:dyDescent="0.35">
      <c r="A135" t="s">
        <v>177</v>
      </c>
      <c r="B135" s="72">
        <v>-6.8763997342137203E-3</v>
      </c>
      <c r="C135" s="72">
        <f>IFERROR(_xlfn.XLOOKUP(A135,'LPI_performance_time_series '!$A$4:$A$259,'LPI_performance_time_series '!$I$4:$I$259),"0")*1</f>
        <v>2.4169813333333332</v>
      </c>
      <c r="D135" s="72">
        <f>IFERROR(_xlfn.XLOOKUP(A135,'LPI_performance_time_series '!$A$4:$A$259,'LPI_performance_time_series '!$AD$4:$AD$259),"0")*1</f>
        <v>2.4158391999999997</v>
      </c>
      <c r="E135" s="72">
        <f>IFERROR(_xlfn.XLOOKUP(A135,'LPI_performance_time_series '!$A$3:$A$259,'LPI_performance_time_series '!$AM$3:$AM$259), "0")*1</f>
        <v>2.1723053999999999</v>
      </c>
      <c r="F135" s="72" cm="1">
        <f t="array" ref="F135">IFERROR(_xlfn.XLOOKUP(A135,Table18[Economy],'LPI_performance_time_series '!$AV$3:$AV$259), "0")*1</f>
        <v>2.3278431999999998</v>
      </c>
      <c r="G135" s="72" cm="1">
        <f t="array" ref="G135">IFERROR(_xlfn.XLOOKUP(A135,Table18[Economy],'LPI_performance_time_series '!$BE$3:$BE$259), "0")*1</f>
        <v>2.4413276000000002</v>
      </c>
      <c r="H135" s="72" cm="1">
        <f t="array" ref="H135">IFERROR(_xlfn.XLOOKUP(A135,Table18[Economy],'LPI_performance_time_series '!$BN$3:$BN$259),"0")*1</f>
        <v>2.9546984000000003</v>
      </c>
      <c r="I135" s="72" cm="1">
        <f t="array" ref="I135">IFERROR(_xlfn.XLOOKUP(A135,Table18[Economy],'LPI_performance_time_series '!$BW$3:$BW$259),"0")*1</f>
        <v>2.4845790000000001</v>
      </c>
    </row>
    <row r="136" spans="1:9" x14ac:dyDescent="0.35">
      <c r="A136" t="s">
        <v>11</v>
      </c>
      <c r="B136" s="72">
        <v>-7.3490212863591697E-3</v>
      </c>
      <c r="C136" s="72">
        <f>IFERROR(_xlfn.XLOOKUP(A136,'LPI_performance_time_series '!$A$4:$A$259,'LPI_performance_time_series '!$I$4:$I$259),"0")*1</f>
        <v>2.2830305676834115</v>
      </c>
      <c r="D136" s="72">
        <f>IFERROR(_xlfn.XLOOKUP(A136,'LPI_performance_time_series '!$A$4:$A$259,'LPI_performance_time_series '!$AD$4:$AD$259),"0")*1</f>
        <v>2.0885737142857144</v>
      </c>
      <c r="E136" s="72">
        <f>IFERROR(_xlfn.XLOOKUP(A136,'LPI_performance_time_series '!$A$3:$A$259,'LPI_performance_time_series '!$AM$3:$AM$259), "0")*1</f>
        <v>2.0880805714285713</v>
      </c>
      <c r="F136" s="72" cm="1">
        <f t="array" ref="F136">IFERROR(_xlfn.XLOOKUP(A136,Table18[Economy],'LPI_performance_time_series '!$AV$3:$AV$259), "0")*1</f>
        <v>2.4137464285714283</v>
      </c>
      <c r="G136" s="72" cm="1">
        <f t="array" ref="G136">IFERROR(_xlfn.XLOOKUP(A136,Table18[Economy],'LPI_performance_time_series '!$BE$3:$BE$259), "0")*1</f>
        <v>2.2068714285714286</v>
      </c>
      <c r="H136" s="72" cm="1">
        <f t="array" ref="H136">IFERROR(_xlfn.XLOOKUP(A136,Table18[Economy],'LPI_performance_time_series '!$BN$3:$BN$259),"0")*1</f>
        <v>2.6765250000000003</v>
      </c>
      <c r="I136" s="72" cm="1">
        <f t="array" ref="I136">IFERROR(_xlfn.XLOOKUP(A136,Table18[Economy],'LPI_performance_time_series '!$BW$3:$BW$259),"0")*1</f>
        <v>2.2890082857142855</v>
      </c>
    </row>
    <row r="137" spans="1:9" x14ac:dyDescent="0.35">
      <c r="A137" t="s">
        <v>35</v>
      </c>
      <c r="B137" s="72">
        <v>-9.7366076855414097E-3</v>
      </c>
      <c r="C137" s="72">
        <f>IFERROR(_xlfn.XLOOKUP(A137,'LPI_performance_time_series '!$A$4:$A$259,'LPI_performance_time_series '!$I$4:$I$259),"0")*1</f>
        <v>2.3821549556865236</v>
      </c>
      <c r="D137" s="72">
        <f>IFERROR(_xlfn.XLOOKUP(A137,'LPI_performance_time_series '!$A$4:$A$259,'LPI_performance_time_series '!$AD$4:$AD$259),"0")*1</f>
        <v>2.2430923333333332</v>
      </c>
      <c r="E137" s="72">
        <f>IFERROR(_xlfn.XLOOKUP(A137,'LPI_performance_time_series '!$A$3:$A$259,'LPI_performance_time_series '!$AM$3:$AM$259), "0")*1</f>
        <v>2.1540248571428573</v>
      </c>
      <c r="F137" s="72" cm="1">
        <f t="array" ref="F137">IFERROR(_xlfn.XLOOKUP(A137,Table18[Economy],'LPI_performance_time_series '!$AV$3:$AV$259), "0")*1</f>
        <v>2.3772295714285714</v>
      </c>
      <c r="G137" s="72" cm="1">
        <f t="array" ref="G137">IFERROR(_xlfn.XLOOKUP(A137,Table18[Economy],'LPI_performance_time_series '!$BE$3:$BE$259), "0")*1</f>
        <v>2.3894162857142858</v>
      </c>
      <c r="H137" s="72" cm="1">
        <f t="array" ref="H137">IFERROR(_xlfn.XLOOKUP(A137,Table18[Economy],'LPI_performance_time_series '!$BN$3:$BN$259),"0")*1</f>
        <v>2.7699228571428569</v>
      </c>
      <c r="I137" s="72" cm="1">
        <f t="array" ref="I137">IFERROR(_xlfn.XLOOKUP(A137,Table18[Economy],'LPI_performance_time_series '!$BW$3:$BW$259),"0")*1</f>
        <v>2.3542911428571429</v>
      </c>
    </row>
    <row r="138" spans="1:9" x14ac:dyDescent="0.35">
      <c r="A138" t="s">
        <v>66</v>
      </c>
      <c r="B138" s="72">
        <v>-9.78788685010357E-3</v>
      </c>
      <c r="C138" s="72">
        <f>IFERROR(_xlfn.XLOOKUP(A138,'LPI_performance_time_series '!$A$4:$A$259,'LPI_performance_time_series '!$I$4:$I$259),"0")*1</f>
        <v>2.1515375253606459</v>
      </c>
      <c r="D138" s="72">
        <f>IFERROR(_xlfn.XLOOKUP(A138,'LPI_performance_time_series '!$A$4:$A$259,'LPI_performance_time_series '!$AD$4:$AD$259),"0")*1</f>
        <v>2.0959455714285715</v>
      </c>
      <c r="E138" s="72">
        <f>IFERROR(_xlfn.XLOOKUP(A138,'LPI_performance_time_series '!$A$3:$A$259,'LPI_performance_time_series '!$AM$3:$AM$259), "0")*1</f>
        <v>1.9002877142857142</v>
      </c>
      <c r="F138" s="72" cm="1">
        <f t="array" ref="F138">IFERROR(_xlfn.XLOOKUP(A138,Table18[Economy],'LPI_performance_time_series '!$AV$3:$AV$259), "0")*1</f>
        <v>2.2416735714285712</v>
      </c>
      <c r="G138" s="72" cm="1">
        <f t="array" ref="G138">IFERROR(_xlfn.XLOOKUP(A138,Table18[Economy],'LPI_performance_time_series '!$BE$3:$BE$259), "0")*1</f>
        <v>2.0444704285714286</v>
      </c>
      <c r="H138" s="72" cm="1">
        <f t="array" ref="H138">IFERROR(_xlfn.XLOOKUP(A138,Table18[Economy],'LPI_performance_time_series '!$BN$3:$BN$259),"0")*1</f>
        <v>2.5631447142857149</v>
      </c>
      <c r="I138" s="72" cm="1">
        <f t="array" ref="I138">IFERROR(_xlfn.XLOOKUP(A138,Table18[Economy],'LPI_performance_time_series '!$BW$3:$BW$259),"0")*1</f>
        <v>2.1091665714285712</v>
      </c>
    </row>
    <row r="139" spans="1:9" x14ac:dyDescent="0.35">
      <c r="A139" t="s">
        <v>132</v>
      </c>
      <c r="B139" s="72">
        <v>-9.8693047605195004E-3</v>
      </c>
      <c r="C139" s="72">
        <f>IFERROR(_xlfn.XLOOKUP(A139,'LPI_performance_time_series '!$A$4:$A$259,'LPI_performance_time_series '!$I$4:$I$259),"0")*1</f>
        <v>1.8626711831778593</v>
      </c>
      <c r="D139" s="72">
        <f>IFERROR(_xlfn.XLOOKUP(A139,'LPI_performance_time_series '!$A$4:$A$259,'LPI_performance_time_series '!$AD$4:$AD$259),"0")*1</f>
        <v>1.8746028333333336</v>
      </c>
      <c r="E139" s="72">
        <f>IFERROR(_xlfn.XLOOKUP(A139,'LPI_performance_time_series '!$A$3:$A$259,'LPI_performance_time_series '!$AM$3:$AM$259), "0")*1</f>
        <v>1.6515490000000002</v>
      </c>
      <c r="F139" s="72" cm="1">
        <f t="array" ref="F139">IFERROR(_xlfn.XLOOKUP(A139,Table18[Economy],'LPI_performance_time_series '!$AV$3:$AV$259), "0")*1</f>
        <v>1.9713901666666667</v>
      </c>
      <c r="G139" s="72" cm="1">
        <f t="array" ref="G139">IFERROR(_xlfn.XLOOKUP(A139,Table18[Economy],'LPI_performance_time_series '!$BE$3:$BE$259), "0")*1</f>
        <v>1.8808018333333336</v>
      </c>
      <c r="H139" s="72" cm="1">
        <f t="array" ref="H139">IFERROR(_xlfn.XLOOKUP(A139,Table18[Economy],'LPI_performance_time_series '!$BN$3:$BN$259),"0")*1</f>
        <v>2.1839854999999999</v>
      </c>
      <c r="I139" s="72" cm="1">
        <f t="array" ref="I139">IFERROR(_xlfn.XLOOKUP(A139,Table18[Economy],'LPI_performance_time_series '!$BW$3:$BW$259),"0")*1</f>
        <v>1.7022303333333335</v>
      </c>
    </row>
    <row r="140" spans="1:9" x14ac:dyDescent="0.35">
      <c r="A140" t="s">
        <v>10</v>
      </c>
      <c r="B140" s="72">
        <v>-1.37145949367717E-2</v>
      </c>
      <c r="C140" s="72">
        <f>IFERROR(_xlfn.XLOOKUP(A140,'LPI_performance_time_series '!$A$4:$A$259,'LPI_performance_time_series '!$I$4:$I$259),"0")*1</f>
        <v>1.9754554310051324</v>
      </c>
      <c r="D140" s="72">
        <f>IFERROR(_xlfn.XLOOKUP(A140,'LPI_performance_time_series '!$A$4:$A$259,'LPI_performance_time_series '!$AD$4:$AD$259),"0")*1</f>
        <v>1.9237431428571428</v>
      </c>
      <c r="E140" s="72">
        <f>IFERROR(_xlfn.XLOOKUP(A140,'LPI_performance_time_series '!$A$3:$A$259,'LPI_performance_time_series '!$AM$3:$AM$259), "0")*1</f>
        <v>1.7341105714285714</v>
      </c>
      <c r="F140" s="72" cm="1">
        <f t="array" ref="F140">IFERROR(_xlfn.XLOOKUP(A140,Table18[Economy],'LPI_performance_time_series '!$AV$3:$AV$259), "0")*1</f>
        <v>2.0093515714285717</v>
      </c>
      <c r="G140" s="72" cm="1">
        <f t="array" ref="G140">IFERROR(_xlfn.XLOOKUP(A140,Table18[Economy],'LPI_performance_time_series '!$BE$3:$BE$259), "0")*1</f>
        <v>1.9552955714285714</v>
      </c>
      <c r="H140" s="72" cm="1">
        <f t="array" ref="H140">IFERROR(_xlfn.XLOOKUP(A140,Table18[Economy],'LPI_performance_time_series '!$BN$3:$BN$259),"0")*1</f>
        <v>2.364505857142857</v>
      </c>
      <c r="I140" s="72" cm="1">
        <f t="array" ref="I140">IFERROR(_xlfn.XLOOKUP(A140,Table18[Economy],'LPI_performance_time_series '!$BW$3:$BW$259),"0")*1</f>
        <v>1.7682657142857143</v>
      </c>
    </row>
    <row r="141" spans="1:9" x14ac:dyDescent="0.35">
      <c r="A141" t="s">
        <v>186</v>
      </c>
      <c r="B141" s="72">
        <v>-1.4344222971277401E-2</v>
      </c>
      <c r="C141" s="72">
        <f>IFERROR(_xlfn.XLOOKUP(A141,'LPI_performance_time_series '!$A$4:$A$259,'LPI_performance_time_series '!$I$4:$I$259),"0")*1</f>
        <v>2.2332956111111111</v>
      </c>
      <c r="D141" s="72">
        <f>IFERROR(_xlfn.XLOOKUP(A141,'LPI_performance_time_series '!$A$4:$A$259,'LPI_performance_time_series '!$AD$4:$AD$259),"0")*1</f>
        <v>2.0954362</v>
      </c>
      <c r="E141" s="72">
        <f>IFERROR(_xlfn.XLOOKUP(A141,'LPI_performance_time_series '!$A$3:$A$259,'LPI_performance_time_series '!$AM$3:$AM$259), "0")*1</f>
        <v>2.0358956666666663</v>
      </c>
      <c r="F141" s="72" cm="1">
        <f t="array" ref="F141">IFERROR(_xlfn.XLOOKUP(A141,Table18[Economy],'LPI_performance_time_series '!$AV$3:$AV$259), "0")*1</f>
        <v>2.2645068333333334</v>
      </c>
      <c r="G141" s="72" cm="1">
        <f t="array" ref="G141">IFERROR(_xlfn.XLOOKUP(A141,Table18[Economy],'LPI_performance_time_series '!$BE$3:$BE$259), "0")*1</f>
        <v>2.2113675000000002</v>
      </c>
      <c r="H141" s="72" cm="1">
        <f t="array" ref="H141">IFERROR(_xlfn.XLOOKUP(A141,Table18[Economy],'LPI_performance_time_series '!$BN$3:$BN$259),"0")*1</f>
        <v>2.6915910000000003</v>
      </c>
      <c r="I141" s="72" cm="1">
        <f t="array" ref="I141">IFERROR(_xlfn.XLOOKUP(A141,Table18[Economy],'LPI_performance_time_series '!$BW$3:$BW$259),"0")*1</f>
        <v>2.0996738333333336</v>
      </c>
    </row>
  </sheetData>
  <phoneticPr fontId="2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4444-CE2D-4186-BB52-0B41BB240CA4}">
  <dimension ref="A1:U169"/>
  <sheetViews>
    <sheetView zoomScale="44" workbookViewId="0">
      <selection activeCell="M1" sqref="M1:N1"/>
    </sheetView>
  </sheetViews>
  <sheetFormatPr defaultRowHeight="14.5" x14ac:dyDescent="0.35"/>
  <cols>
    <col min="1" max="1" width="33.54296875" bestFit="1" customWidth="1"/>
    <col min="2" max="2" width="24.81640625" bestFit="1" customWidth="1"/>
    <col min="3" max="3" width="13.54296875" bestFit="1" customWidth="1"/>
    <col min="6" max="6" width="12.453125" bestFit="1" customWidth="1"/>
    <col min="7" max="7" width="11.81640625" bestFit="1" customWidth="1"/>
    <col min="8" max="8" width="12.54296875" bestFit="1" customWidth="1"/>
    <col min="9" max="9" width="11.81640625" bestFit="1" customWidth="1"/>
    <col min="13" max="13" width="33.54296875" bestFit="1" customWidth="1"/>
    <col min="14" max="14" width="24.81640625" bestFit="1" customWidth="1"/>
    <col min="15" max="15" width="13.54296875" bestFit="1" customWidth="1"/>
    <col min="16" max="18" width="13.1796875" bestFit="1" customWidth="1"/>
    <col min="19" max="19" width="11.81640625" bestFit="1" customWidth="1"/>
    <col min="20" max="20" width="12.453125" bestFit="1" customWidth="1"/>
    <col min="21" max="21" width="11.81640625" bestFit="1" customWidth="1"/>
  </cols>
  <sheetData>
    <row r="1" spans="1:21" x14ac:dyDescent="0.35">
      <c r="A1" s="84" t="s">
        <v>691</v>
      </c>
      <c r="B1" s="84"/>
      <c r="M1" s="85" t="s">
        <v>690</v>
      </c>
      <c r="N1" s="85"/>
    </row>
    <row r="2" spans="1:21" ht="15" thickBot="1" x14ac:dyDescent="0.4"/>
    <row r="3" spans="1:21" x14ac:dyDescent="0.35">
      <c r="A3" s="75" t="s">
        <v>663</v>
      </c>
      <c r="B3" s="75"/>
      <c r="M3" s="75" t="s">
        <v>663</v>
      </c>
      <c r="N3" s="75"/>
    </row>
    <row r="4" spans="1:21" x14ac:dyDescent="0.35">
      <c r="A4" t="s">
        <v>664</v>
      </c>
      <c r="B4">
        <v>0.33171314504428429</v>
      </c>
      <c r="M4" t="s">
        <v>664</v>
      </c>
      <c r="N4">
        <v>0.80417733256930346</v>
      </c>
    </row>
    <row r="5" spans="1:21" x14ac:dyDescent="0.35">
      <c r="A5" t="s">
        <v>665</v>
      </c>
      <c r="B5">
        <v>0.11003361059517039</v>
      </c>
      <c r="M5" t="s">
        <v>665</v>
      </c>
      <c r="N5">
        <v>0.6467011822182801</v>
      </c>
    </row>
    <row r="6" spans="1:21" x14ac:dyDescent="0.35">
      <c r="A6" t="s">
        <v>666</v>
      </c>
      <c r="B6">
        <v>6.247815467277492E-2</v>
      </c>
      <c r="M6" t="s">
        <v>666</v>
      </c>
      <c r="N6">
        <v>0.63064214504638372</v>
      </c>
    </row>
    <row r="7" spans="1:21" x14ac:dyDescent="0.35">
      <c r="A7" t="s">
        <v>667</v>
      </c>
      <c r="B7">
        <v>1.2199115797100965E-2</v>
      </c>
      <c r="M7" t="s">
        <v>667</v>
      </c>
      <c r="N7">
        <v>7.6570472213506489E-3</v>
      </c>
    </row>
    <row r="8" spans="1:21" ht="15" thickBot="1" x14ac:dyDescent="0.4">
      <c r="A8" s="73" t="s">
        <v>668</v>
      </c>
      <c r="B8" s="73">
        <v>139</v>
      </c>
      <c r="M8" s="73" t="s">
        <v>668</v>
      </c>
      <c r="N8" s="73">
        <v>139</v>
      </c>
    </row>
    <row r="10" spans="1:21" ht="15" thickBot="1" x14ac:dyDescent="0.4">
      <c r="A10" t="s">
        <v>669</v>
      </c>
      <c r="M10" t="s">
        <v>669</v>
      </c>
    </row>
    <row r="11" spans="1:21" x14ac:dyDescent="0.35">
      <c r="A11" s="74"/>
      <c r="B11" s="74" t="s">
        <v>674</v>
      </c>
      <c r="C11" s="74" t="s">
        <v>675</v>
      </c>
      <c r="D11" s="74" t="s">
        <v>676</v>
      </c>
      <c r="E11" s="74" t="s">
        <v>677</v>
      </c>
      <c r="F11" s="74" t="s">
        <v>678</v>
      </c>
      <c r="M11" s="74"/>
      <c r="N11" s="74" t="s">
        <v>674</v>
      </c>
      <c r="O11" s="74" t="s">
        <v>675</v>
      </c>
      <c r="P11" s="74" t="s">
        <v>676</v>
      </c>
      <c r="Q11" s="74" t="s">
        <v>677</v>
      </c>
      <c r="R11" s="74" t="s">
        <v>678</v>
      </c>
    </row>
    <row r="12" spans="1:21" x14ac:dyDescent="0.35">
      <c r="A12" t="s">
        <v>670</v>
      </c>
      <c r="B12">
        <v>7</v>
      </c>
      <c r="C12">
        <v>2.4103480684977523E-3</v>
      </c>
      <c r="D12">
        <v>3.4433543835682174E-4</v>
      </c>
      <c r="E12">
        <v>2.3137957246111025</v>
      </c>
      <c r="F12" s="77">
        <v>2.9477715642480733E-2</v>
      </c>
      <c r="M12" t="s">
        <v>670</v>
      </c>
      <c r="N12">
        <v>6</v>
      </c>
      <c r="O12">
        <v>1.4166352780969831E-2</v>
      </c>
      <c r="P12">
        <v>2.3610587968283052E-3</v>
      </c>
      <c r="Q12">
        <v>40.270233843783636</v>
      </c>
      <c r="R12" s="38">
        <v>1.4568887875870275E-27</v>
      </c>
    </row>
    <row r="13" spans="1:21" x14ac:dyDescent="0.35">
      <c r="A13" t="s">
        <v>671</v>
      </c>
      <c r="B13">
        <v>131</v>
      </c>
      <c r="C13">
        <v>1.9495213836271258E-2</v>
      </c>
      <c r="D13">
        <v>1.4881842623107832E-4</v>
      </c>
      <c r="M13" t="s">
        <v>671</v>
      </c>
      <c r="N13">
        <v>132</v>
      </c>
      <c r="O13">
        <v>7.7392091237991666E-3</v>
      </c>
      <c r="P13">
        <v>5.8630372149993689E-5</v>
      </c>
    </row>
    <row r="14" spans="1:21" ht="15" thickBot="1" x14ac:dyDescent="0.4">
      <c r="A14" s="73" t="s">
        <v>672</v>
      </c>
      <c r="B14" s="73">
        <v>138</v>
      </c>
      <c r="C14" s="73">
        <v>2.190556190476901E-2</v>
      </c>
      <c r="D14" s="73"/>
      <c r="E14" s="73"/>
      <c r="F14" s="73"/>
      <c r="M14" s="73" t="s">
        <v>672</v>
      </c>
      <c r="N14" s="73">
        <v>138</v>
      </c>
      <c r="O14" s="73">
        <v>2.1905561904768996E-2</v>
      </c>
      <c r="P14" s="73"/>
      <c r="Q14" s="73"/>
      <c r="R14" s="73"/>
    </row>
    <row r="15" spans="1:21" ht="15" thickBot="1" x14ac:dyDescent="0.4"/>
    <row r="16" spans="1:21" x14ac:dyDescent="0.35">
      <c r="A16" s="74"/>
      <c r="B16" s="74" t="s">
        <v>679</v>
      </c>
      <c r="C16" s="74" t="s">
        <v>667</v>
      </c>
      <c r="D16" s="74" t="s">
        <v>680</v>
      </c>
      <c r="E16" s="74" t="s">
        <v>681</v>
      </c>
      <c r="F16" s="74" t="s">
        <v>682</v>
      </c>
      <c r="G16" s="74" t="s">
        <v>683</v>
      </c>
      <c r="H16" s="74" t="s">
        <v>684</v>
      </c>
      <c r="I16" s="74" t="s">
        <v>685</v>
      </c>
      <c r="M16" s="74"/>
      <c r="N16" s="74" t="s">
        <v>679</v>
      </c>
      <c r="O16" s="74" t="s">
        <v>667</v>
      </c>
      <c r="P16" s="74" t="s">
        <v>680</v>
      </c>
      <c r="Q16" s="74" t="s">
        <v>681</v>
      </c>
      <c r="R16" s="74" t="s">
        <v>682</v>
      </c>
      <c r="S16" s="74" t="s">
        <v>683</v>
      </c>
      <c r="T16" s="74" t="s">
        <v>684</v>
      </c>
      <c r="U16" s="74" t="s">
        <v>685</v>
      </c>
    </row>
    <row r="17" spans="1:21" x14ac:dyDescent="0.35">
      <c r="A17" t="s">
        <v>673</v>
      </c>
      <c r="B17">
        <v>3.3970047101613138E-3</v>
      </c>
      <c r="C17">
        <v>3.051867775709538E-3</v>
      </c>
      <c r="D17">
        <v>1.1130903957238232</v>
      </c>
      <c r="E17">
        <v>0.26770791125565163</v>
      </c>
      <c r="F17">
        <v>-2.6403177403826021E-3</v>
      </c>
      <c r="G17">
        <v>9.4343271607052297E-3</v>
      </c>
      <c r="H17">
        <v>-2.6403177403826021E-3</v>
      </c>
      <c r="I17">
        <v>9.4343271607052297E-3</v>
      </c>
      <c r="M17" t="s">
        <v>673</v>
      </c>
      <c r="N17">
        <v>7.8276749089474032E-3</v>
      </c>
      <c r="O17">
        <v>1.9134659081834348E-3</v>
      </c>
      <c r="P17">
        <v>4.0908358364109416</v>
      </c>
      <c r="Q17">
        <v>7.4339851746025267E-5</v>
      </c>
      <c r="R17">
        <v>4.0426502119084379E-3</v>
      </c>
      <c r="S17">
        <v>1.1612699605986369E-2</v>
      </c>
      <c r="T17">
        <v>4.0426502119084379E-3</v>
      </c>
      <c r="U17">
        <v>1.1612699605986369E-2</v>
      </c>
    </row>
    <row r="18" spans="1:21" x14ac:dyDescent="0.35">
      <c r="A18" t="s">
        <v>650</v>
      </c>
      <c r="B18">
        <v>-2.2245346820466316E-3</v>
      </c>
      <c r="C18">
        <v>6.0046653002174044E-2</v>
      </c>
      <c r="D18">
        <v>-3.7046772314954679E-2</v>
      </c>
      <c r="E18">
        <v>0.97050410704377144</v>
      </c>
      <c r="F18">
        <v>-0.12101113780274113</v>
      </c>
      <c r="G18">
        <v>0.11656206843864787</v>
      </c>
      <c r="H18">
        <v>-0.12101113780274113</v>
      </c>
      <c r="I18">
        <v>0.11656206843864787</v>
      </c>
      <c r="M18" t="s">
        <v>651</v>
      </c>
      <c r="N18">
        <v>-4.6005718904579334E-3</v>
      </c>
      <c r="O18">
        <v>2.8335576097393012E-3</v>
      </c>
      <c r="P18">
        <v>-1.6236027369428374</v>
      </c>
      <c r="Q18">
        <v>0.1068463436171922</v>
      </c>
      <c r="R18">
        <v>-1.0205628916808564E-2</v>
      </c>
      <c r="S18">
        <v>1.0044851358926984E-3</v>
      </c>
      <c r="T18">
        <v>-1.0205628916808564E-2</v>
      </c>
      <c r="U18">
        <v>1.0044851358926984E-3</v>
      </c>
    </row>
    <row r="19" spans="1:21" x14ac:dyDescent="0.35">
      <c r="A19" s="68" t="s">
        <v>651</v>
      </c>
      <c r="B19" s="68">
        <v>9.7593328501901656E-3</v>
      </c>
      <c r="C19" s="68">
        <v>4.5210642721686982E-3</v>
      </c>
      <c r="D19" s="68">
        <v>2.1586361667689222</v>
      </c>
      <c r="E19" s="68">
        <v>3.270111663346132E-2</v>
      </c>
      <c r="F19" s="68">
        <v>8.1558926864848391E-4</v>
      </c>
      <c r="G19" s="68">
        <v>1.8703076431731847E-2</v>
      </c>
      <c r="H19" s="68">
        <v>8.1558926864848391E-4</v>
      </c>
      <c r="I19" s="68">
        <v>1.8703076431731847E-2</v>
      </c>
      <c r="M19" s="68" t="s">
        <v>652</v>
      </c>
      <c r="N19" s="68">
        <v>2.2060940933239025E-2</v>
      </c>
      <c r="O19" s="68">
        <v>5.5124523383891719E-3</v>
      </c>
      <c r="P19" s="68">
        <v>4.0020193516422475</v>
      </c>
      <c r="Q19" s="68">
        <v>1.0414850072397217E-4</v>
      </c>
      <c r="R19" s="68">
        <v>1.1156765346509414E-2</v>
      </c>
      <c r="S19" s="68">
        <v>3.296511651996864E-2</v>
      </c>
      <c r="T19" s="68">
        <v>1.1156765346509414E-2</v>
      </c>
      <c r="U19" s="68">
        <v>3.296511651996864E-2</v>
      </c>
    </row>
    <row r="20" spans="1:21" x14ac:dyDescent="0.35">
      <c r="A20" t="s">
        <v>652</v>
      </c>
      <c r="B20">
        <v>9.4601374284705095E-3</v>
      </c>
      <c r="C20">
        <v>1.6511108217196226E-2</v>
      </c>
      <c r="D20">
        <v>0.57295593390986499</v>
      </c>
      <c r="E20">
        <v>0.56765668801711566</v>
      </c>
      <c r="F20">
        <v>-2.3202773172190536E-2</v>
      </c>
      <c r="G20">
        <v>4.2123048029131555E-2</v>
      </c>
      <c r="H20">
        <v>-2.3202773172190536E-2</v>
      </c>
      <c r="I20">
        <v>4.2123048029131555E-2</v>
      </c>
      <c r="M20" t="s">
        <v>653</v>
      </c>
      <c r="N20">
        <v>-1.0450578547458138E-2</v>
      </c>
      <c r="O20">
        <v>7.0747267802896262E-3</v>
      </c>
      <c r="P20">
        <v>-1.4771706204363571</v>
      </c>
      <c r="Q20">
        <v>0.14201180012862649</v>
      </c>
      <c r="R20">
        <v>-2.4445087398478713E-2</v>
      </c>
      <c r="S20">
        <v>3.5439303035624363E-3</v>
      </c>
      <c r="T20">
        <v>-2.4445087398478713E-2</v>
      </c>
      <c r="U20">
        <v>3.5439303035624363E-3</v>
      </c>
    </row>
    <row r="21" spans="1:21" x14ac:dyDescent="0.35">
      <c r="A21" t="s">
        <v>653</v>
      </c>
      <c r="B21">
        <v>1.2836421290022231E-2</v>
      </c>
      <c r="C21">
        <v>1.677948399001656E-2</v>
      </c>
      <c r="D21">
        <v>0.76500691544862953</v>
      </c>
      <c r="E21">
        <v>0.44564340011049641</v>
      </c>
      <c r="F21">
        <v>-2.0357400607427738E-2</v>
      </c>
      <c r="G21">
        <v>4.6030243187472196E-2</v>
      </c>
      <c r="H21">
        <v>-2.0357400607427738E-2</v>
      </c>
      <c r="I21">
        <v>4.6030243187472196E-2</v>
      </c>
      <c r="M21" t="s">
        <v>654</v>
      </c>
      <c r="N21">
        <v>1.2298074589401627E-2</v>
      </c>
      <c r="O21">
        <v>9.935902022503754E-3</v>
      </c>
      <c r="P21">
        <v>1.2377411292450153</v>
      </c>
      <c r="Q21">
        <v>0.21800914241934283</v>
      </c>
      <c r="R21">
        <v>-7.3561216947847195E-3</v>
      </c>
      <c r="S21">
        <v>3.1952270873587971E-2</v>
      </c>
      <c r="T21">
        <v>-7.3561216947847195E-3</v>
      </c>
      <c r="U21">
        <v>3.1952270873587971E-2</v>
      </c>
    </row>
    <row r="22" spans="1:21" x14ac:dyDescent="0.35">
      <c r="A22" t="s">
        <v>654</v>
      </c>
      <c r="B22">
        <v>-1.4660868945080719E-2</v>
      </c>
      <c r="C22">
        <v>2.1869536397410395E-2</v>
      </c>
      <c r="D22">
        <v>-0.6703785886753747</v>
      </c>
      <c r="E22">
        <v>0.50379658331960786</v>
      </c>
      <c r="F22">
        <v>-5.7924028681539563E-2</v>
      </c>
      <c r="G22">
        <v>2.8602290791378122E-2</v>
      </c>
      <c r="H22">
        <v>-5.7924028681539563E-2</v>
      </c>
      <c r="I22">
        <v>2.8602290791378122E-2</v>
      </c>
      <c r="M22" s="68" t="s">
        <v>655</v>
      </c>
      <c r="N22" s="68">
        <v>-3.3832776598488226E-2</v>
      </c>
      <c r="O22" s="68">
        <v>6.662678285922808E-3</v>
      </c>
      <c r="P22" s="68">
        <v>-5.0779544121125531</v>
      </c>
      <c r="Q22" s="68">
        <v>1.2715772935153822E-6</v>
      </c>
      <c r="R22" s="68">
        <v>-4.7012212799985215E-2</v>
      </c>
      <c r="S22" s="68">
        <v>-2.0653340396991238E-2</v>
      </c>
      <c r="T22" s="68">
        <v>-4.7012212799985215E-2</v>
      </c>
      <c r="U22" s="68">
        <v>-2.0653340396991238E-2</v>
      </c>
    </row>
    <row r="23" spans="1:21" ht="15" thickBot="1" x14ac:dyDescent="0.4">
      <c r="A23" t="s">
        <v>655</v>
      </c>
      <c r="B23">
        <v>1.3007906125741188E-2</v>
      </c>
      <c r="C23">
        <v>1.5428573873386184E-2</v>
      </c>
      <c r="D23">
        <v>0.84310489306982717</v>
      </c>
      <c r="E23">
        <v>0.40070656397704507</v>
      </c>
      <c r="F23">
        <v>-1.7513493315954354E-2</v>
      </c>
      <c r="G23">
        <v>4.3529305567436727E-2</v>
      </c>
      <c r="H23">
        <v>-1.7513493315954354E-2</v>
      </c>
      <c r="I23">
        <v>4.3529305567436727E-2</v>
      </c>
      <c r="M23" s="76" t="s">
        <v>656</v>
      </c>
      <c r="N23" s="76">
        <v>2.0702335497050972E-2</v>
      </c>
      <c r="O23" s="76">
        <v>7.871869833260433E-3</v>
      </c>
      <c r="P23" s="76">
        <v>2.6299133415010134</v>
      </c>
      <c r="Q23" s="76">
        <v>9.5554085074883669E-3</v>
      </c>
      <c r="R23" s="76">
        <v>5.1309988961009759E-3</v>
      </c>
      <c r="S23" s="76">
        <v>3.6273672098000968E-2</v>
      </c>
      <c r="T23" s="76">
        <v>5.1309988961009759E-3</v>
      </c>
      <c r="U23" s="76">
        <v>3.6273672098000968E-2</v>
      </c>
    </row>
    <row r="24" spans="1:21" ht="15" thickBot="1" x14ac:dyDescent="0.4">
      <c r="A24" s="76" t="s">
        <v>656</v>
      </c>
      <c r="B24" s="76">
        <v>-2.5697087513809773E-2</v>
      </c>
      <c r="C24" s="76">
        <v>1.4157903774507208E-2</v>
      </c>
      <c r="D24" s="76">
        <v>-1.8150347624257821</v>
      </c>
      <c r="E24" s="76">
        <v>7.180621852500467E-2</v>
      </c>
      <c r="F24" s="76">
        <v>-5.3704798395255243E-2</v>
      </c>
      <c r="G24" s="76">
        <v>2.3106233676356974E-3</v>
      </c>
      <c r="H24" s="76">
        <v>-5.3704798395255243E-2</v>
      </c>
      <c r="I24" s="76">
        <v>2.3106233676356974E-3</v>
      </c>
    </row>
    <row r="27" spans="1:21" x14ac:dyDescent="0.35">
      <c r="M27" t="s">
        <v>686</v>
      </c>
    </row>
    <row r="28" spans="1:21" ht="15" thickBot="1" x14ac:dyDescent="0.4">
      <c r="A28" t="s">
        <v>686</v>
      </c>
    </row>
    <row r="29" spans="1:21" ht="15" thickBot="1" x14ac:dyDescent="0.4">
      <c r="M29" s="74" t="s">
        <v>687</v>
      </c>
      <c r="N29" s="74" t="s">
        <v>688</v>
      </c>
      <c r="O29" s="74" t="s">
        <v>689</v>
      </c>
    </row>
    <row r="30" spans="1:21" x14ac:dyDescent="0.35">
      <c r="A30" s="74" t="s">
        <v>687</v>
      </c>
      <c r="B30" s="74" t="s">
        <v>688</v>
      </c>
      <c r="C30" s="74" t="s">
        <v>689</v>
      </c>
      <c r="M30">
        <v>1</v>
      </c>
      <c r="N30">
        <v>3.3097933271162616E-2</v>
      </c>
      <c r="O30">
        <v>1.7343955396372887E-2</v>
      </c>
    </row>
    <row r="31" spans="1:21" x14ac:dyDescent="0.35">
      <c r="A31">
        <v>1</v>
      </c>
      <c r="B31">
        <v>1.0933581524284017E-2</v>
      </c>
      <c r="C31">
        <v>5.0912306056155841E-3</v>
      </c>
      <c r="M31">
        <v>2</v>
      </c>
      <c r="N31">
        <v>3.335648304360754E-2</v>
      </c>
      <c r="O31">
        <v>9.7511511882505605E-3</v>
      </c>
    </row>
    <row r="32" spans="1:21" x14ac:dyDescent="0.35">
      <c r="A32">
        <v>2</v>
      </c>
      <c r="B32">
        <v>6.1150318307237189E-3</v>
      </c>
      <c r="C32">
        <v>-2.7146902211785491E-3</v>
      </c>
      <c r="M32">
        <v>3</v>
      </c>
      <c r="N32">
        <v>2.6826347303737882E-2</v>
      </c>
      <c r="O32">
        <v>1.5302083974766519E-2</v>
      </c>
    </row>
    <row r="33" spans="1:15" x14ac:dyDescent="0.35">
      <c r="A33">
        <v>3</v>
      </c>
      <c r="B33">
        <v>1.0366737490643721E-2</v>
      </c>
      <c r="C33">
        <v>-5.0296271939731111E-3</v>
      </c>
      <c r="M33">
        <v>4</v>
      </c>
      <c r="N33">
        <v>3.7038529953540275E-2</v>
      </c>
      <c r="O33">
        <v>2.6455574023076245E-3</v>
      </c>
    </row>
    <row r="34" spans="1:15" x14ac:dyDescent="0.35">
      <c r="A34">
        <v>4</v>
      </c>
      <c r="B34">
        <v>8.4564679480983174E-3</v>
      </c>
      <c r="C34">
        <v>-7.690799798925313E-3</v>
      </c>
      <c r="M34">
        <v>5</v>
      </c>
      <c r="N34">
        <v>3.5156618886228494E-2</v>
      </c>
      <c r="O34">
        <v>1.1244104239560085E-3</v>
      </c>
    </row>
    <row r="35" spans="1:15" x14ac:dyDescent="0.35">
      <c r="A35">
        <v>5</v>
      </c>
      <c r="B35">
        <v>1.0262086807679788E-2</v>
      </c>
      <c r="C35">
        <v>-4.7873485795704978E-3</v>
      </c>
      <c r="M35">
        <v>6</v>
      </c>
      <c r="N35">
        <v>3.4910357791113567E-2</v>
      </c>
      <c r="O35">
        <v>-3.3503765705506644E-3</v>
      </c>
    </row>
    <row r="36" spans="1:15" x14ac:dyDescent="0.35">
      <c r="A36">
        <v>6</v>
      </c>
      <c r="B36">
        <v>8.7886336928228587E-3</v>
      </c>
      <c r="C36">
        <v>1.452009974940242E-3</v>
      </c>
      <c r="M36">
        <v>7</v>
      </c>
      <c r="N36">
        <v>2.9732298283128081E-2</v>
      </c>
      <c r="O36">
        <v>1.0285517042136205E-3</v>
      </c>
    </row>
    <row r="37" spans="1:15" x14ac:dyDescent="0.35">
      <c r="A37">
        <v>7</v>
      </c>
      <c r="B37">
        <v>8.2982442543010487E-3</v>
      </c>
      <c r="C37">
        <v>-2.2772577565365491E-3</v>
      </c>
      <c r="M37">
        <v>8</v>
      </c>
      <c r="N37">
        <v>3.0321900631919016E-2</v>
      </c>
      <c r="O37">
        <v>3.4517411861138478E-4</v>
      </c>
    </row>
    <row r="38" spans="1:15" x14ac:dyDescent="0.35">
      <c r="A38">
        <v>8</v>
      </c>
      <c r="B38">
        <v>7.5106105064288858E-3</v>
      </c>
      <c r="C38">
        <v>-1.0046933360492562E-3</v>
      </c>
      <c r="M38">
        <v>9</v>
      </c>
      <c r="N38">
        <v>3.2649943260133416E-2</v>
      </c>
      <c r="O38">
        <v>-2.046493213608315E-3</v>
      </c>
    </row>
    <row r="39" spans="1:15" x14ac:dyDescent="0.35">
      <c r="A39">
        <v>9</v>
      </c>
      <c r="B39">
        <v>8.8815734723029643E-3</v>
      </c>
      <c r="C39">
        <v>3.582065028628836E-3</v>
      </c>
      <c r="M39">
        <v>10</v>
      </c>
      <c r="N39">
        <v>7.8276749089474032E-3</v>
      </c>
      <c r="O39">
        <v>2.1981703761016397E-2</v>
      </c>
    </row>
    <row r="40" spans="1:15" x14ac:dyDescent="0.35">
      <c r="A40">
        <v>10</v>
      </c>
      <c r="B40">
        <v>3.3970047101613138E-3</v>
      </c>
      <c r="C40">
        <v>-3.3970047101613138E-3</v>
      </c>
      <c r="M40">
        <v>11</v>
      </c>
      <c r="N40">
        <v>3.1140979155358059E-2</v>
      </c>
      <c r="O40">
        <v>-1.3497202016387599E-3</v>
      </c>
    </row>
    <row r="41" spans="1:15" x14ac:dyDescent="0.35">
      <c r="A41">
        <v>11</v>
      </c>
      <c r="B41">
        <v>1.0933661081105286E-2</v>
      </c>
      <c r="C41">
        <v>-2.0625051457690158E-3</v>
      </c>
      <c r="M41">
        <v>12</v>
      </c>
      <c r="N41">
        <v>2.5437413329627359E-2</v>
      </c>
      <c r="O41">
        <v>4.2392292086148413E-3</v>
      </c>
    </row>
    <row r="42" spans="1:15" x14ac:dyDescent="0.35">
      <c r="A42">
        <v>12</v>
      </c>
      <c r="B42">
        <v>1.3609245094645395E-2</v>
      </c>
      <c r="C42">
        <v>2.6074842261202505E-2</v>
      </c>
      <c r="M42">
        <v>13</v>
      </c>
      <c r="N42">
        <v>2.8712734918010158E-2</v>
      </c>
      <c r="O42">
        <v>5.9689838243614374E-4</v>
      </c>
    </row>
    <row r="43" spans="1:15" x14ac:dyDescent="0.35">
      <c r="A43">
        <v>13</v>
      </c>
      <c r="B43">
        <v>1.0071577869714174E-2</v>
      </c>
      <c r="C43">
        <v>-6.0271970614595343E-3</v>
      </c>
      <c r="M43">
        <v>14</v>
      </c>
      <c r="N43">
        <v>3.5895502097655588E-2</v>
      </c>
      <c r="O43">
        <v>-7.0587890458818879E-3</v>
      </c>
    </row>
    <row r="44" spans="1:15" x14ac:dyDescent="0.35">
      <c r="A44">
        <v>14</v>
      </c>
      <c r="B44">
        <v>7.3884164322503554E-3</v>
      </c>
      <c r="C44">
        <v>-9.1118442773562847E-3</v>
      </c>
      <c r="M44">
        <v>15</v>
      </c>
      <c r="N44">
        <v>2.4214050758613395E-2</v>
      </c>
      <c r="O44">
        <v>4.4572185398209056E-3</v>
      </c>
    </row>
    <row r="45" spans="1:15" x14ac:dyDescent="0.35">
      <c r="A45">
        <v>15</v>
      </c>
      <c r="B45">
        <v>9.7225473516889677E-3</v>
      </c>
      <c r="C45">
        <v>-5.5430188408421678E-3</v>
      </c>
      <c r="M45">
        <v>16</v>
      </c>
      <c r="N45">
        <v>7.8276749089474032E-3</v>
      </c>
      <c r="O45">
        <v>2.0110853365051196E-2</v>
      </c>
    </row>
    <row r="46" spans="1:15" x14ac:dyDescent="0.35">
      <c r="A46">
        <v>16</v>
      </c>
      <c r="B46">
        <v>3.3970047101613138E-3</v>
      </c>
      <c r="C46">
        <v>-3.3970047101613138E-3</v>
      </c>
      <c r="M46">
        <v>17</v>
      </c>
      <c r="N46">
        <v>7.8276749089474032E-3</v>
      </c>
      <c r="O46">
        <v>1.9331581524190598E-2</v>
      </c>
    </row>
    <row r="47" spans="1:15" x14ac:dyDescent="0.35">
      <c r="A47">
        <v>17</v>
      </c>
      <c r="B47">
        <v>3.3970047101613138E-3</v>
      </c>
      <c r="C47">
        <v>-3.3970047101613138E-3</v>
      </c>
      <c r="M47">
        <v>18</v>
      </c>
      <c r="N47">
        <v>4.0217245964035878E-2</v>
      </c>
      <c r="O47">
        <v>-1.3392264439861579E-2</v>
      </c>
    </row>
    <row r="48" spans="1:15" x14ac:dyDescent="0.35">
      <c r="A48">
        <v>18</v>
      </c>
      <c r="B48">
        <v>2.3415852100902856E-3</v>
      </c>
      <c r="C48">
        <v>4.3053051694441945E-3</v>
      </c>
      <c r="M48">
        <v>19</v>
      </c>
      <c r="N48">
        <v>3.2073476375140381E-2</v>
      </c>
      <c r="O48">
        <v>-5.6671529418902793E-3</v>
      </c>
    </row>
    <row r="49" spans="1:15" x14ac:dyDescent="0.35">
      <c r="A49">
        <v>19</v>
      </c>
      <c r="B49">
        <v>8.8507340155140196E-3</v>
      </c>
      <c r="C49">
        <v>6.6966868164607812E-3</v>
      </c>
      <c r="M49">
        <v>20</v>
      </c>
      <c r="N49">
        <v>2.5860318139491301E-2</v>
      </c>
      <c r="O49">
        <v>-4.4393923738100111E-5</v>
      </c>
    </row>
    <row r="50" spans="1:15" x14ac:dyDescent="0.35">
      <c r="A50">
        <v>20</v>
      </c>
      <c r="B50">
        <v>1.1614463249480927E-2</v>
      </c>
      <c r="C50">
        <v>-7.3513428398012375E-3</v>
      </c>
      <c r="M50">
        <v>21</v>
      </c>
      <c r="N50">
        <v>1.5472978814788568E-2</v>
      </c>
      <c r="O50">
        <v>1.0069493687805731E-2</v>
      </c>
    </row>
    <row r="51" spans="1:15" x14ac:dyDescent="0.35">
      <c r="A51">
        <v>21</v>
      </c>
      <c r="B51">
        <v>9.4609112503632881E-3</v>
      </c>
      <c r="C51">
        <v>-1.3200729323114549E-2</v>
      </c>
      <c r="M51">
        <v>22</v>
      </c>
      <c r="N51">
        <v>2.7414978709452351E-2</v>
      </c>
      <c r="O51">
        <v>-2.0903283352706505E-3</v>
      </c>
    </row>
    <row r="52" spans="1:15" x14ac:dyDescent="0.35">
      <c r="A52">
        <v>22</v>
      </c>
      <c r="B52">
        <v>6.8565679667320356E-3</v>
      </c>
      <c r="C52">
        <v>-6.2654447813621228E-3</v>
      </c>
      <c r="M52">
        <v>23</v>
      </c>
      <c r="N52">
        <v>2.7861077220535657E-2</v>
      </c>
      <c r="O52">
        <v>-2.5858081252219563E-3</v>
      </c>
    </row>
    <row r="53" spans="1:15" x14ac:dyDescent="0.35">
      <c r="A53">
        <v>23</v>
      </c>
      <c r="B53">
        <v>1.3430470338045911E-2</v>
      </c>
      <c r="C53">
        <v>-3.4562911945221902E-3</v>
      </c>
      <c r="M53">
        <v>24</v>
      </c>
      <c r="N53">
        <v>2.3406548000651534E-2</v>
      </c>
      <c r="O53">
        <v>1.7060383352922662E-3</v>
      </c>
    </row>
    <row r="54" spans="1:15" x14ac:dyDescent="0.35">
      <c r="A54">
        <v>24</v>
      </c>
      <c r="B54">
        <v>8.4087779224580883E-3</v>
      </c>
      <c r="C54">
        <v>5.6872113958278125E-3</v>
      </c>
      <c r="M54">
        <v>25</v>
      </c>
      <c r="N54">
        <v>3.1543408882375043E-2</v>
      </c>
      <c r="O54">
        <v>-6.4430119344088439E-3</v>
      </c>
    </row>
    <row r="55" spans="1:15" x14ac:dyDescent="0.35">
      <c r="A55">
        <v>25</v>
      </c>
      <c r="B55">
        <v>7.2336602375629167E-3</v>
      </c>
      <c r="C55">
        <v>-4.2965850365719697E-4</v>
      </c>
      <c r="M55">
        <v>26</v>
      </c>
      <c r="N55">
        <v>9.1511336445361108E-3</v>
      </c>
      <c r="O55">
        <v>1.5829297621430788E-2</v>
      </c>
    </row>
    <row r="56" spans="1:15" x14ac:dyDescent="0.35">
      <c r="A56">
        <v>26</v>
      </c>
      <c r="B56">
        <v>1.5253281134706573E-2</v>
      </c>
      <c r="C56">
        <v>-1.3887190804540582E-2</v>
      </c>
      <c r="M56">
        <v>27</v>
      </c>
      <c r="N56">
        <v>2.3903196769079413E-2</v>
      </c>
      <c r="O56">
        <v>3.7624631163178657E-4</v>
      </c>
    </row>
    <row r="57" spans="1:15" x14ac:dyDescent="0.35">
      <c r="A57">
        <v>27</v>
      </c>
      <c r="B57">
        <v>8.6271136453013736E-3</v>
      </c>
      <c r="C57">
        <v>6.0473941046699266E-3</v>
      </c>
      <c r="M57">
        <v>28</v>
      </c>
      <c r="N57">
        <v>7.8276749089474032E-3</v>
      </c>
      <c r="O57">
        <v>1.6159614390515897E-2</v>
      </c>
    </row>
    <row r="58" spans="1:15" x14ac:dyDescent="0.35">
      <c r="A58">
        <v>28</v>
      </c>
      <c r="B58">
        <v>3.3970047101613138E-3</v>
      </c>
      <c r="C58">
        <v>-3.3970047101613138E-3</v>
      </c>
      <c r="M58">
        <v>29</v>
      </c>
      <c r="N58">
        <v>1.9122738426168073E-2</v>
      </c>
      <c r="O58">
        <v>4.1125159328232255E-3</v>
      </c>
    </row>
    <row r="59" spans="1:15" x14ac:dyDescent="0.35">
      <c r="A59">
        <v>29</v>
      </c>
      <c r="B59">
        <v>8.5851967042252647E-3</v>
      </c>
      <c r="C59">
        <v>1.0764036258230334E-2</v>
      </c>
      <c r="M59">
        <v>30</v>
      </c>
      <c r="N59">
        <v>1.7952902530145143E-2</v>
      </c>
      <c r="O59">
        <v>4.6146376999019571E-3</v>
      </c>
    </row>
    <row r="60" spans="1:15" x14ac:dyDescent="0.35">
      <c r="A60">
        <v>30</v>
      </c>
      <c r="B60">
        <v>1.7503986399124788E-2</v>
      </c>
      <c r="C60">
        <v>3.218017868391411E-3</v>
      </c>
      <c r="M60">
        <v>31</v>
      </c>
      <c r="N60">
        <v>1.8668619783202195E-2</v>
      </c>
      <c r="O60">
        <v>2.0533844843140039E-3</v>
      </c>
    </row>
    <row r="61" spans="1:15" x14ac:dyDescent="0.35">
      <c r="A61">
        <v>31</v>
      </c>
      <c r="B61">
        <v>1.3826606538893366E-2</v>
      </c>
      <c r="C61">
        <v>2.7577167623661358E-3</v>
      </c>
      <c r="M61">
        <v>32</v>
      </c>
      <c r="N61">
        <v>2.2927363402738182E-2</v>
      </c>
      <c r="O61">
        <v>-3.5695359490587816E-3</v>
      </c>
    </row>
    <row r="62" spans="1:15" x14ac:dyDescent="0.35">
      <c r="A62">
        <v>32</v>
      </c>
      <c r="B62">
        <v>1.2906678913487207E-2</v>
      </c>
      <c r="C62">
        <v>4.540319249511926E-4</v>
      </c>
      <c r="M62">
        <v>33</v>
      </c>
      <c r="N62">
        <v>4.6453562897283002E-3</v>
      </c>
      <c r="O62">
        <v>1.4703876672727299E-2</v>
      </c>
    </row>
    <row r="63" spans="1:15" x14ac:dyDescent="0.35">
      <c r="A63">
        <v>33</v>
      </c>
      <c r="B63">
        <v>1.2870335505049943E-2</v>
      </c>
      <c r="C63">
        <v>-1.5262574427582653E-2</v>
      </c>
      <c r="M63">
        <v>34</v>
      </c>
      <c r="N63">
        <v>2.1782539352997093E-2</v>
      </c>
      <c r="O63">
        <v>-2.4415542430552932E-3</v>
      </c>
    </row>
    <row r="64" spans="1:15" x14ac:dyDescent="0.35">
      <c r="A64">
        <v>34</v>
      </c>
      <c r="B64">
        <v>1.0539557204829103E-2</v>
      </c>
      <c r="C64">
        <v>1.5866766228420998E-2</v>
      </c>
      <c r="M64">
        <v>35</v>
      </c>
      <c r="N64">
        <v>1.0649142975022341E-2</v>
      </c>
      <c r="O64">
        <v>8.2961399242551595E-3</v>
      </c>
    </row>
    <row r="65" spans="1:15" x14ac:dyDescent="0.35">
      <c r="A65">
        <v>35</v>
      </c>
      <c r="B65">
        <v>1.0185912580447487E-2</v>
      </c>
      <c r="C65">
        <v>-2.0055217340966987E-2</v>
      </c>
      <c r="M65">
        <v>36</v>
      </c>
      <c r="N65">
        <v>1.4952335622392121E-2</v>
      </c>
      <c r="O65">
        <v>3.8685740053166773E-3</v>
      </c>
    </row>
    <row r="66" spans="1:15" x14ac:dyDescent="0.35">
      <c r="A66">
        <v>36</v>
      </c>
      <c r="B66">
        <v>9.9820558523790737E-3</v>
      </c>
      <c r="C66">
        <v>4.045983281515643E-2</v>
      </c>
      <c r="M66">
        <v>37</v>
      </c>
      <c r="N66">
        <v>1.4722566991257444E-2</v>
      </c>
      <c r="O66">
        <v>3.6401500682445576E-3</v>
      </c>
    </row>
    <row r="67" spans="1:15" x14ac:dyDescent="0.35">
      <c r="A67">
        <v>37</v>
      </c>
      <c r="B67">
        <v>1.2640684973502639E-2</v>
      </c>
      <c r="C67">
        <v>-8.4880248175388077E-3</v>
      </c>
      <c r="M67">
        <v>38</v>
      </c>
      <c r="N67">
        <v>1.3153978632423249E-2</v>
      </c>
      <c r="O67">
        <v>4.7159554718732496E-3</v>
      </c>
    </row>
    <row r="68" spans="1:15" x14ac:dyDescent="0.35">
      <c r="A68">
        <v>38</v>
      </c>
      <c r="B68">
        <v>9.6574330914113299E-3</v>
      </c>
      <c r="C68">
        <v>2.2112236110832708E-3</v>
      </c>
      <c r="M68">
        <v>39</v>
      </c>
      <c r="N68">
        <v>2.2690475156833395E-3</v>
      </c>
      <c r="O68">
        <v>1.5155369321262359E-2</v>
      </c>
    </row>
    <row r="69" spans="1:15" x14ac:dyDescent="0.35">
      <c r="A69">
        <v>39</v>
      </c>
      <c r="B69">
        <v>1.753496486634841E-2</v>
      </c>
      <c r="C69">
        <v>-2.488398615270758E-2</v>
      </c>
      <c r="M69">
        <v>40</v>
      </c>
      <c r="N69">
        <v>1.4746244325045302E-2</v>
      </c>
      <c r="O69">
        <v>2.6003550624727999E-3</v>
      </c>
    </row>
    <row r="70" spans="1:15" x14ac:dyDescent="0.35">
      <c r="A70">
        <v>40</v>
      </c>
      <c r="B70">
        <v>9.625197535705135E-3</v>
      </c>
      <c r="C70">
        <v>-9.4167943389220771E-3</v>
      </c>
      <c r="M70">
        <v>41</v>
      </c>
      <c r="N70">
        <v>1.8296575058480744E-2</v>
      </c>
      <c r="O70">
        <v>-1.712251757221242E-3</v>
      </c>
    </row>
    <row r="71" spans="1:15" x14ac:dyDescent="0.35">
      <c r="A71">
        <v>41</v>
      </c>
      <c r="B71">
        <v>1.0973570554766374E-2</v>
      </c>
      <c r="C71">
        <v>1.4139015781177426E-2</v>
      </c>
      <c r="M71">
        <v>42</v>
      </c>
      <c r="N71">
        <v>7.8276749089474032E-3</v>
      </c>
      <c r="O71">
        <v>8.5947841424549969E-3</v>
      </c>
    </row>
    <row r="72" spans="1:15" x14ac:dyDescent="0.35">
      <c r="A72">
        <v>42</v>
      </c>
      <c r="B72">
        <v>3.3970047101613138E-3</v>
      </c>
      <c r="C72">
        <v>-3.3970047101613138E-3</v>
      </c>
      <c r="M72">
        <v>43</v>
      </c>
      <c r="N72">
        <v>1.1587399777361618E-2</v>
      </c>
      <c r="O72">
        <v>4.8035392394943817E-3</v>
      </c>
    </row>
    <row r="73" spans="1:15" x14ac:dyDescent="0.35">
      <c r="A73">
        <v>43</v>
      </c>
      <c r="B73">
        <v>1.1965891746989754E-2</v>
      </c>
      <c r="C73">
        <v>-1.8842291481203473E-2</v>
      </c>
      <c r="M73">
        <v>44</v>
      </c>
      <c r="N73">
        <v>7.8276749089474032E-3</v>
      </c>
      <c r="O73">
        <v>8.1971372209521977E-3</v>
      </c>
    </row>
    <row r="74" spans="1:15" x14ac:dyDescent="0.35">
      <c r="A74">
        <v>44</v>
      </c>
      <c r="B74">
        <v>3.3970047101613138E-3</v>
      </c>
      <c r="C74">
        <v>-3.3970047101613138E-3</v>
      </c>
      <c r="M74">
        <v>45</v>
      </c>
      <c r="N74">
        <v>1.9519682221367747E-2</v>
      </c>
      <c r="O74">
        <v>-3.9722613893929462E-3</v>
      </c>
    </row>
    <row r="75" spans="1:15" x14ac:dyDescent="0.35">
      <c r="A75">
        <v>45</v>
      </c>
      <c r="B75">
        <v>1.3448966039892638E-2</v>
      </c>
      <c r="C75">
        <v>5.9088614137867632E-3</v>
      </c>
      <c r="M75">
        <v>46</v>
      </c>
      <c r="N75">
        <v>6.2072777252211511E-3</v>
      </c>
      <c r="O75">
        <v>9.153520070682649E-3</v>
      </c>
    </row>
    <row r="76" spans="1:15" x14ac:dyDescent="0.35">
      <c r="A76">
        <v>46</v>
      </c>
      <c r="B76">
        <v>2.2518648076801748E-2</v>
      </c>
      <c r="C76">
        <v>2.0588986155056353E-2</v>
      </c>
      <c r="M76">
        <v>47</v>
      </c>
      <c r="N76">
        <v>7.2660989126401426E-3</v>
      </c>
      <c r="O76">
        <v>7.4899366391904566E-3</v>
      </c>
    </row>
    <row r="77" spans="1:15" x14ac:dyDescent="0.35">
      <c r="A77">
        <v>47</v>
      </c>
      <c r="B77">
        <v>1.0502956699222896E-2</v>
      </c>
      <c r="C77">
        <v>4.1217163434622041E-3</v>
      </c>
      <c r="M77">
        <v>48</v>
      </c>
      <c r="N77">
        <v>1.0544729777349202E-2</v>
      </c>
      <c r="O77">
        <v>4.1297779726220986E-3</v>
      </c>
    </row>
    <row r="78" spans="1:15" x14ac:dyDescent="0.35">
      <c r="A78">
        <v>48</v>
      </c>
      <c r="B78">
        <v>1.5061732092323712E-2</v>
      </c>
      <c r="C78">
        <v>-1.4458403952503154E-2</v>
      </c>
      <c r="M78">
        <v>49</v>
      </c>
      <c r="N78">
        <v>1.7177652259332848E-2</v>
      </c>
      <c r="O78">
        <v>-2.5529792166477487E-3</v>
      </c>
    </row>
    <row r="79" spans="1:15" x14ac:dyDescent="0.35">
      <c r="A79">
        <v>49</v>
      </c>
      <c r="B79">
        <v>1.4892851833908857E-2</v>
      </c>
      <c r="C79">
        <v>-1.1796433937933047E-2</v>
      </c>
      <c r="M79">
        <v>50</v>
      </c>
      <c r="N79">
        <v>7.8276749089474032E-3</v>
      </c>
      <c r="O79">
        <v>6.6607067478181969E-3</v>
      </c>
    </row>
    <row r="80" spans="1:15" x14ac:dyDescent="0.35">
      <c r="A80">
        <v>50</v>
      </c>
      <c r="B80">
        <v>3.3970047101613138E-3</v>
      </c>
      <c r="C80">
        <v>-3.3970047101613138E-3</v>
      </c>
      <c r="M80">
        <v>51</v>
      </c>
      <c r="N80">
        <v>1.8192306812897255E-2</v>
      </c>
      <c r="O80">
        <v>-3.9553960277007548E-3</v>
      </c>
    </row>
    <row r="81" spans="1:15" x14ac:dyDescent="0.35">
      <c r="A81">
        <v>51</v>
      </c>
      <c r="B81">
        <v>4.4726133059298373E-3</v>
      </c>
      <c r="C81">
        <v>2.6242852357263426E-3</v>
      </c>
      <c r="M81">
        <v>52</v>
      </c>
      <c r="N81">
        <v>4.5223373882587528E-3</v>
      </c>
      <c r="O81">
        <v>9.573651930027148E-3</v>
      </c>
    </row>
    <row r="82" spans="1:15" x14ac:dyDescent="0.35">
      <c r="A82">
        <v>52</v>
      </c>
      <c r="B82">
        <v>1.2726450940514791E-2</v>
      </c>
      <c r="C82">
        <v>-2.2514337790618361E-2</v>
      </c>
      <c r="M82">
        <v>53</v>
      </c>
      <c r="N82">
        <v>9.9700033100303675E-3</v>
      </c>
      <c r="O82">
        <v>4.1009482318705333E-3</v>
      </c>
    </row>
    <row r="83" spans="1:15" x14ac:dyDescent="0.35">
      <c r="A83">
        <v>53</v>
      </c>
      <c r="B83">
        <v>1.4261396060420858E-2</v>
      </c>
      <c r="C83">
        <v>-2.4485275224358366E-5</v>
      </c>
      <c r="M83">
        <v>54</v>
      </c>
      <c r="N83">
        <v>1.4798835286675929E-2</v>
      </c>
      <c r="O83">
        <v>-1.1845508973385294E-3</v>
      </c>
    </row>
    <row r="84" spans="1:15" x14ac:dyDescent="0.35">
      <c r="A84">
        <v>54</v>
      </c>
      <c r="B84">
        <v>1.1448297978003522E-2</v>
      </c>
      <c r="C84">
        <v>-1.4393875281414132E-2</v>
      </c>
      <c r="M84">
        <v>55</v>
      </c>
      <c r="N84">
        <v>1.9246568960113078E-2</v>
      </c>
      <c r="O84">
        <v>-5.6460113059710777E-3</v>
      </c>
    </row>
    <row r="85" spans="1:15" x14ac:dyDescent="0.35">
      <c r="A85">
        <v>55</v>
      </c>
      <c r="B85">
        <v>1.1239856698380693E-2</v>
      </c>
      <c r="C85">
        <v>3.0888574580123708E-2</v>
      </c>
      <c r="M85">
        <v>56</v>
      </c>
      <c r="N85">
        <v>2.6416017102616346E-3</v>
      </c>
      <c r="O85">
        <v>1.0719109128176765E-2</v>
      </c>
    </row>
    <row r="86" spans="1:15" x14ac:dyDescent="0.35">
      <c r="A86">
        <v>56</v>
      </c>
      <c r="B86">
        <v>1.1632624542909226E-2</v>
      </c>
      <c r="C86">
        <v>-1.7326975277886597E-2</v>
      </c>
      <c r="M86">
        <v>57</v>
      </c>
      <c r="N86">
        <v>6.9809785365169408E-3</v>
      </c>
      <c r="O86">
        <v>6.0979380971861591E-3</v>
      </c>
    </row>
    <row r="87" spans="1:15" x14ac:dyDescent="0.35">
      <c r="A87">
        <v>57</v>
      </c>
      <c r="B87">
        <v>1.2243932633629023E-2</v>
      </c>
      <c r="C87">
        <v>4.1785264177733768E-3</v>
      </c>
      <c r="M87">
        <v>58</v>
      </c>
      <c r="N87">
        <v>7.8276749089474032E-3</v>
      </c>
      <c r="O87">
        <v>4.6359635919843972E-3</v>
      </c>
    </row>
    <row r="88" spans="1:15" x14ac:dyDescent="0.35">
      <c r="A88">
        <v>58</v>
      </c>
      <c r="B88">
        <v>3.3970047101613138E-3</v>
      </c>
      <c r="C88">
        <v>-3.3970047101613138E-3</v>
      </c>
      <c r="M88">
        <v>59</v>
      </c>
      <c r="N88">
        <v>1.9973985042530604E-2</v>
      </c>
      <c r="O88">
        <v>-7.9812847849240042E-3</v>
      </c>
    </row>
    <row r="89" spans="1:15" x14ac:dyDescent="0.35">
      <c r="A89">
        <v>59</v>
      </c>
      <c r="B89">
        <v>2.5056641193613172E-3</v>
      </c>
      <c r="C89">
        <v>-7.5836803220802875E-3</v>
      </c>
      <c r="M89">
        <v>60</v>
      </c>
      <c r="N89">
        <v>8.9337524672624541E-3</v>
      </c>
      <c r="O89">
        <v>2.9349042352321466E-3</v>
      </c>
    </row>
    <row r="90" spans="1:15" x14ac:dyDescent="0.35">
      <c r="A90">
        <v>60</v>
      </c>
      <c r="B90">
        <v>1.5189502406754138E-2</v>
      </c>
      <c r="C90">
        <v>1.2014366101018616E-3</v>
      </c>
      <c r="M90">
        <v>61</v>
      </c>
      <c r="N90">
        <v>1.7986901384462115E-3</v>
      </c>
      <c r="O90">
        <v>9.5750310078809887E-3</v>
      </c>
    </row>
    <row r="91" spans="1:15" x14ac:dyDescent="0.35">
      <c r="A91">
        <v>61</v>
      </c>
      <c r="B91">
        <v>1.4931056214027433E-2</v>
      </c>
      <c r="C91">
        <v>-2.9275279185304835E-2</v>
      </c>
      <c r="M91">
        <v>62</v>
      </c>
      <c r="N91">
        <v>1.120711217188658E-2</v>
      </c>
      <c r="O91">
        <v>8.3823852139520635E-5</v>
      </c>
    </row>
    <row r="92" spans="1:15" x14ac:dyDescent="0.35">
      <c r="A92">
        <v>62</v>
      </c>
      <c r="B92">
        <v>1.3222610106791571E-2</v>
      </c>
      <c r="C92">
        <v>-2.8680360744849712E-3</v>
      </c>
      <c r="M92">
        <v>63</v>
      </c>
      <c r="N92">
        <v>8.0760159163386774E-3</v>
      </c>
      <c r="O92">
        <v>3.0008169827946234E-3</v>
      </c>
    </row>
    <row r="93" spans="1:15" x14ac:dyDescent="0.35">
      <c r="A93">
        <v>63</v>
      </c>
      <c r="B93">
        <v>9.303502564674257E-3</v>
      </c>
      <c r="C93">
        <v>1.4228481337935431E-3</v>
      </c>
      <c r="M93">
        <v>64</v>
      </c>
      <c r="N93">
        <v>3.872166410514126E-3</v>
      </c>
      <c r="O93">
        <v>6.8618366952475744E-3</v>
      </c>
    </row>
    <row r="94" spans="1:15" x14ac:dyDescent="0.35">
      <c r="A94">
        <v>64</v>
      </c>
      <c r="B94">
        <v>1.3196078436014988E-2</v>
      </c>
      <c r="C94">
        <v>-2.4620753302532876E-3</v>
      </c>
      <c r="M94">
        <v>65</v>
      </c>
      <c r="N94">
        <v>1.2221577684179655E-2</v>
      </c>
      <c r="O94">
        <v>-1.4952269857118547E-3</v>
      </c>
    </row>
    <row r="95" spans="1:15" x14ac:dyDescent="0.35">
      <c r="A95">
        <v>65</v>
      </c>
      <c r="B95">
        <v>9.8520640462405329E-3</v>
      </c>
      <c r="C95">
        <v>-8.1123597919359434E-3</v>
      </c>
      <c r="M95">
        <v>66</v>
      </c>
      <c r="N95">
        <v>6.9438711113376864E-3</v>
      </c>
      <c r="O95">
        <v>3.4107029209689138E-3</v>
      </c>
    </row>
    <row r="96" spans="1:15" x14ac:dyDescent="0.35">
      <c r="A96">
        <v>66</v>
      </c>
      <c r="B96">
        <v>1.5340134896493315E-2</v>
      </c>
      <c r="C96">
        <v>-7.0000093024947651E-3</v>
      </c>
      <c r="M96">
        <v>67</v>
      </c>
      <c r="N96">
        <v>6.9780123905066882E-3</v>
      </c>
      <c r="O96">
        <v>3.2626312772564125E-3</v>
      </c>
    </row>
    <row r="97" spans="1:15" x14ac:dyDescent="0.35">
      <c r="A97">
        <v>67</v>
      </c>
      <c r="B97">
        <v>7.1733983504228965E-3</v>
      </c>
      <c r="C97">
        <v>2.1663314701350803E-2</v>
      </c>
      <c r="M97">
        <v>68</v>
      </c>
      <c r="N97">
        <v>7.6046790447485482E-3</v>
      </c>
      <c r="O97">
        <v>2.3695000987751721E-3</v>
      </c>
    </row>
    <row r="98" spans="1:15" x14ac:dyDescent="0.35">
      <c r="A98">
        <v>68</v>
      </c>
      <c r="B98">
        <v>1.0980567351684969E-2</v>
      </c>
      <c r="C98">
        <v>1.01213290592163E-3</v>
      </c>
      <c r="M98">
        <v>69</v>
      </c>
      <c r="N98">
        <v>8.0499568780386804E-3</v>
      </c>
      <c r="O98">
        <v>1.5721623129770594E-3</v>
      </c>
    </row>
    <row r="99" spans="1:15" x14ac:dyDescent="0.35">
      <c r="A99">
        <v>69</v>
      </c>
      <c r="B99">
        <v>8.8720493179759441E-3</v>
      </c>
      <c r="C99">
        <v>7.5006987303979575E-4</v>
      </c>
      <c r="M99">
        <v>70</v>
      </c>
      <c r="N99">
        <v>1.6483942281219702E-3</v>
      </c>
      <c r="O99">
        <v>7.6037840725829402E-3</v>
      </c>
    </row>
    <row r="100" spans="1:15" x14ac:dyDescent="0.35">
      <c r="A100">
        <v>70</v>
      </c>
      <c r="B100">
        <v>1.4257123454101017E-2</v>
      </c>
      <c r="C100">
        <v>5.083861655840783E-3</v>
      </c>
      <c r="M100">
        <v>71</v>
      </c>
      <c r="N100">
        <v>1.1935087831206476E-2</v>
      </c>
      <c r="O100">
        <v>-2.6894242703300562E-3</v>
      </c>
    </row>
    <row r="101" spans="1:15" x14ac:dyDescent="0.35">
      <c r="A101">
        <v>71</v>
      </c>
      <c r="B101">
        <v>8.7717389157749293E-3</v>
      </c>
      <c r="C101">
        <v>2.3050939833583715E-3</v>
      </c>
      <c r="M101">
        <v>72</v>
      </c>
      <c r="N101">
        <v>8.2936362698132204E-3</v>
      </c>
      <c r="O101">
        <v>7.2788024648978884E-4</v>
      </c>
    </row>
    <row r="102" spans="1:15" x14ac:dyDescent="0.35">
      <c r="A102">
        <v>72</v>
      </c>
      <c r="B102">
        <v>1.4269237918133282E-2</v>
      </c>
      <c r="C102">
        <v>1.0010205162577918E-2</v>
      </c>
      <c r="M102">
        <v>73</v>
      </c>
      <c r="N102">
        <v>1.1297112171161555E-2</v>
      </c>
      <c r="O102">
        <v>-2.4259562358252846E-3</v>
      </c>
    </row>
    <row r="103" spans="1:15" x14ac:dyDescent="0.35">
      <c r="A103">
        <v>73</v>
      </c>
      <c r="B103">
        <v>8.6905663427106067E-3</v>
      </c>
      <c r="C103">
        <v>-5.7925228099399602E-4</v>
      </c>
      <c r="M103">
        <v>74</v>
      </c>
      <c r="N103">
        <v>7.6171004102739623E-3</v>
      </c>
      <c r="O103">
        <v>7.2302518372458803E-4</v>
      </c>
    </row>
    <row r="104" spans="1:15" x14ac:dyDescent="0.35">
      <c r="A104">
        <v>74</v>
      </c>
      <c r="B104">
        <v>1.261037138523291E-2</v>
      </c>
      <c r="C104">
        <v>-1.2579730974689451E-2</v>
      </c>
      <c r="M104">
        <v>75</v>
      </c>
      <c r="N104">
        <v>2.9110365033583885E-3</v>
      </c>
      <c r="O104">
        <v>5.2002775583582222E-3</v>
      </c>
    </row>
    <row r="105" spans="1:15" x14ac:dyDescent="0.35">
      <c r="A105">
        <v>75</v>
      </c>
      <c r="B105">
        <v>1.2324696541978764E-2</v>
      </c>
      <c r="C105">
        <v>1.1662592757484536E-2</v>
      </c>
      <c r="M105">
        <v>76</v>
      </c>
      <c r="N105">
        <v>5.3294697121539572E-3</v>
      </c>
      <c r="O105">
        <v>2.3655976144752126E-3</v>
      </c>
    </row>
    <row r="106" spans="1:15" x14ac:dyDescent="0.35">
      <c r="A106">
        <v>76</v>
      </c>
      <c r="B106">
        <v>1.0255510821926078E-2</v>
      </c>
      <c r="C106">
        <v>-1.700832628833257E-2</v>
      </c>
      <c r="M106">
        <v>77</v>
      </c>
      <c r="N106">
        <v>2.5266417186082246E-3</v>
      </c>
      <c r="O106">
        <v>5.1293633903231658E-3</v>
      </c>
    </row>
    <row r="107" spans="1:15" x14ac:dyDescent="0.35">
      <c r="A107">
        <v>77</v>
      </c>
      <c r="B107">
        <v>1.3357865918079324E-2</v>
      </c>
      <c r="C107">
        <v>1.6433393035639975E-2</v>
      </c>
      <c r="M107">
        <v>78</v>
      </c>
      <c r="N107">
        <v>6.1855174054023729E-3</v>
      </c>
      <c r="O107">
        <v>9.1138113625380702E-4</v>
      </c>
    </row>
    <row r="108" spans="1:15" x14ac:dyDescent="0.35">
      <c r="A108">
        <v>78</v>
      </c>
      <c r="B108">
        <v>8.348068981565912E-3</v>
      </c>
      <c r="C108">
        <v>-3.7963853087022818E-3</v>
      </c>
      <c r="M108">
        <v>79</v>
      </c>
      <c r="N108">
        <v>7.8276749089474032E-3</v>
      </c>
      <c r="O108">
        <v>-1.0236731750416835E-3</v>
      </c>
    </row>
    <row r="109" spans="1:15" x14ac:dyDescent="0.35">
      <c r="A109">
        <v>79</v>
      </c>
      <c r="B109">
        <v>3.3970047101613138E-3</v>
      </c>
      <c r="C109">
        <v>4.298062616467856E-3</v>
      </c>
      <c r="M109">
        <v>80</v>
      </c>
      <c r="N109">
        <v>6.3211235191188361E-3</v>
      </c>
      <c r="O109">
        <v>3.2576686041564402E-4</v>
      </c>
    </row>
    <row r="110" spans="1:15" x14ac:dyDescent="0.35">
      <c r="A110">
        <v>80</v>
      </c>
      <c r="B110">
        <v>1.5469828408306394E-2</v>
      </c>
      <c r="C110">
        <v>-1.8019424147409025E-2</v>
      </c>
      <c r="M110">
        <v>81</v>
      </c>
      <c r="N110">
        <v>2.2221646744087706E-3</v>
      </c>
      <c r="O110">
        <v>4.283752495970859E-3</v>
      </c>
    </row>
    <row r="111" spans="1:15" x14ac:dyDescent="0.35">
      <c r="A111">
        <v>81</v>
      </c>
      <c r="B111">
        <v>1.4373258695962093E-2</v>
      </c>
      <c r="C111">
        <v>3.051158140983605E-3</v>
      </c>
      <c r="M111">
        <v>82</v>
      </c>
      <c r="N111">
        <v>4.0195279718186414E-3</v>
      </c>
      <c r="O111">
        <v>2.0014585259458583E-3</v>
      </c>
    </row>
    <row r="112" spans="1:15" x14ac:dyDescent="0.35">
      <c r="A112">
        <v>82</v>
      </c>
      <c r="B112">
        <v>9.4016675298111696E-3</v>
      </c>
      <c r="C112">
        <v>-6.3544953586031896E-3</v>
      </c>
      <c r="M112">
        <v>83</v>
      </c>
      <c r="N112">
        <v>4.9011306214451975E-3</v>
      </c>
      <c r="O112">
        <v>6.0411950289880265E-4</v>
      </c>
    </row>
    <row r="113" spans="1:15" x14ac:dyDescent="0.35">
      <c r="A113">
        <v>83</v>
      </c>
      <c r="B113">
        <v>1.3866233150730795E-2</v>
      </c>
      <c r="C113">
        <v>-1.6250849930569716E-2</v>
      </c>
      <c r="M113">
        <v>84</v>
      </c>
      <c r="N113">
        <v>7.7864197113783756E-3</v>
      </c>
      <c r="O113">
        <v>-2.3116814832690857E-3</v>
      </c>
    </row>
    <row r="114" spans="1:15" x14ac:dyDescent="0.35">
      <c r="A114">
        <v>84</v>
      </c>
      <c r="B114">
        <v>1.1145889502868628E-2</v>
      </c>
      <c r="C114">
        <v>2.925062039032273E-3</v>
      </c>
      <c r="M114">
        <v>85</v>
      </c>
      <c r="N114">
        <v>-1.600656394231674E-3</v>
      </c>
      <c r="O114">
        <v>6.9377666909022839E-3</v>
      </c>
    </row>
    <row r="115" spans="1:15" x14ac:dyDescent="0.35">
      <c r="A115">
        <v>85</v>
      </c>
      <c r="B115">
        <v>1.4039086498028971E-2</v>
      </c>
      <c r="C115">
        <v>1.1285563876152729E-2</v>
      </c>
      <c r="M115">
        <v>86</v>
      </c>
      <c r="N115">
        <v>4.8497786024076783E-3</v>
      </c>
      <c r="O115">
        <v>-2.9809492954404812E-4</v>
      </c>
    </row>
    <row r="116" spans="1:15" x14ac:dyDescent="0.35">
      <c r="A116">
        <v>86</v>
      </c>
      <c r="B116">
        <v>1.1865972701038716E-2</v>
      </c>
      <c r="C116">
        <v>1.2129439326643843E-3</v>
      </c>
      <c r="M116">
        <v>87</v>
      </c>
      <c r="N116">
        <v>2.474101507013951E-3</v>
      </c>
      <c r="O116">
        <v>1.7890189026657389E-3</v>
      </c>
    </row>
    <row r="117" spans="1:15" x14ac:dyDescent="0.35">
      <c r="A117">
        <v>87</v>
      </c>
      <c r="B117">
        <v>9.3271947733420957E-3</v>
      </c>
      <c r="C117">
        <v>-2.3041789710113794E-2</v>
      </c>
      <c r="M117">
        <v>88</v>
      </c>
      <c r="N117">
        <v>-1.4661016682830305E-3</v>
      </c>
      <c r="O117">
        <v>5.6456301791298303E-3</v>
      </c>
    </row>
    <row r="118" spans="1:15" x14ac:dyDescent="0.35">
      <c r="A118">
        <v>88</v>
      </c>
      <c r="B118">
        <v>1.5524765213790204E-2</v>
      </c>
      <c r="C118">
        <v>-6.2791016529137843E-3</v>
      </c>
      <c r="M118">
        <v>89</v>
      </c>
      <c r="N118">
        <v>7.8276749089474032E-3</v>
      </c>
      <c r="O118">
        <v>-3.6750147529835729E-3</v>
      </c>
    </row>
    <row r="119" spans="1:15" x14ac:dyDescent="0.35">
      <c r="A119">
        <v>89</v>
      </c>
      <c r="B119">
        <v>3.3970047101613138E-3</v>
      </c>
      <c r="C119">
        <v>-3.3970047101613138E-3</v>
      </c>
      <c r="M119">
        <v>90</v>
      </c>
      <c r="N119">
        <v>3.771017943130027E-3</v>
      </c>
      <c r="O119">
        <v>2.7336286512461266E-4</v>
      </c>
    </row>
    <row r="120" spans="1:15" x14ac:dyDescent="0.35">
      <c r="A120">
        <v>90</v>
      </c>
      <c r="B120">
        <v>1.2267924665316149E-2</v>
      </c>
      <c r="C120">
        <v>-8.942035189889487E-4</v>
      </c>
      <c r="M120">
        <v>91</v>
      </c>
      <c r="N120">
        <v>1.1038267838069382E-3</v>
      </c>
      <c r="O120">
        <v>2.5058855162490819E-3</v>
      </c>
    </row>
    <row r="121" spans="1:15" x14ac:dyDescent="0.35">
      <c r="A121">
        <v>91</v>
      </c>
      <c r="B121">
        <v>1.2843614487819593E-2</v>
      </c>
      <c r="C121">
        <v>5.0263196164769056E-3</v>
      </c>
      <c r="M121">
        <v>92</v>
      </c>
      <c r="N121">
        <v>1.1634330065581899E-3</v>
      </c>
      <c r="O121">
        <v>2.2369086029869799E-3</v>
      </c>
    </row>
    <row r="122" spans="1:15" x14ac:dyDescent="0.35">
      <c r="A122">
        <v>92</v>
      </c>
      <c r="B122">
        <v>1.5006768432517553E-2</v>
      </c>
      <c r="C122">
        <v>9.9736628334493455E-3</v>
      </c>
      <c r="M122">
        <v>93</v>
      </c>
      <c r="N122">
        <v>7.6428450356741395E-4</v>
      </c>
      <c r="O122">
        <v>2.3321333924083958E-3</v>
      </c>
    </row>
    <row r="123" spans="1:15" x14ac:dyDescent="0.35">
      <c r="A123">
        <v>93</v>
      </c>
      <c r="B123">
        <v>1.0747168400627324E-2</v>
      </c>
      <c r="C123">
        <v>2.0812812819935578E-2</v>
      </c>
      <c r="M123">
        <v>94</v>
      </c>
      <c r="N123">
        <v>5.8443855793537322E-3</v>
      </c>
      <c r="O123">
        <v>-2.7972134081457522E-3</v>
      </c>
    </row>
    <row r="124" spans="1:15" x14ac:dyDescent="0.35">
      <c r="A124">
        <v>94</v>
      </c>
      <c r="B124">
        <v>1.0230021053996882E-2</v>
      </c>
      <c r="C124">
        <v>1.4870375893969317E-2</v>
      </c>
      <c r="M124">
        <v>95</v>
      </c>
      <c r="N124">
        <v>7.8276749089474032E-3</v>
      </c>
      <c r="O124">
        <v>-4.8120120599801433E-3</v>
      </c>
    </row>
    <row r="125" spans="1:15" x14ac:dyDescent="0.35">
      <c r="A125">
        <v>95</v>
      </c>
      <c r="B125">
        <v>3.3970047101613138E-3</v>
      </c>
      <c r="C125">
        <v>-3.3970047101613138E-3</v>
      </c>
      <c r="M125">
        <v>96</v>
      </c>
      <c r="N125">
        <v>3.4421743186775489E-3</v>
      </c>
      <c r="O125">
        <v>-6.0197165821384907E-4</v>
      </c>
    </row>
    <row r="126" spans="1:15" x14ac:dyDescent="0.35">
      <c r="A126">
        <v>96</v>
      </c>
      <c r="B126">
        <v>1.0456369763066173E-2</v>
      </c>
      <c r="C126">
        <v>6.8902296244519289E-3</v>
      </c>
      <c r="M126">
        <v>97</v>
      </c>
      <c r="N126">
        <v>-4.0002830719752802E-4</v>
      </c>
      <c r="O126">
        <v>2.2070350636648082E-3</v>
      </c>
    </row>
    <row r="127" spans="1:15" x14ac:dyDescent="0.35">
      <c r="A127">
        <v>97</v>
      </c>
      <c r="B127">
        <v>1.8983645397508075E-2</v>
      </c>
      <c r="C127">
        <v>-2.3873685409395384E-2</v>
      </c>
      <c r="M127">
        <v>98</v>
      </c>
      <c r="N127">
        <v>3.7272271478805546E-3</v>
      </c>
      <c r="O127">
        <v>-1.9875228935759643E-3</v>
      </c>
    </row>
    <row r="128" spans="1:15" x14ac:dyDescent="0.35">
      <c r="A128">
        <v>98</v>
      </c>
      <c r="B128">
        <v>1.2041086934799439E-2</v>
      </c>
      <c r="C128">
        <v>6.9041959644780618E-3</v>
      </c>
      <c r="M128">
        <v>99</v>
      </c>
      <c r="N128">
        <v>3.5667496814541164E-3</v>
      </c>
      <c r="O128">
        <v>-2.1101091131884462E-3</v>
      </c>
    </row>
    <row r="129" spans="1:15" x14ac:dyDescent="0.35">
      <c r="A129">
        <v>99</v>
      </c>
      <c r="B129">
        <v>1.4528617629053754E-2</v>
      </c>
      <c r="C129">
        <v>-1.6914019165095585E-2</v>
      </c>
      <c r="M129">
        <v>100</v>
      </c>
      <c r="N129">
        <v>6.8752036810188141E-3</v>
      </c>
      <c r="O129">
        <v>-5.5091133508528237E-3</v>
      </c>
    </row>
    <row r="130" spans="1:15" x14ac:dyDescent="0.35">
      <c r="A130">
        <v>100</v>
      </c>
      <c r="B130">
        <v>8.7390646183069312E-3</v>
      </c>
      <c r="C130">
        <v>5.1311368239797921E-4</v>
      </c>
      <c r="M130">
        <v>101</v>
      </c>
      <c r="N130">
        <v>9.4735044809921357E-3</v>
      </c>
      <c r="O130">
        <v>-8.402642621299505E-3</v>
      </c>
    </row>
    <row r="131" spans="1:15" x14ac:dyDescent="0.35">
      <c r="A131">
        <v>101</v>
      </c>
      <c r="B131">
        <v>1.4612848290095223E-2</v>
      </c>
      <c r="C131">
        <v>-5.5913317737922141E-3</v>
      </c>
      <c r="M131">
        <v>102</v>
      </c>
      <c r="N131">
        <v>7.8276749089474032E-3</v>
      </c>
      <c r="O131">
        <v>-7.0620067597743988E-3</v>
      </c>
    </row>
    <row r="132" spans="1:15" x14ac:dyDescent="0.35">
      <c r="A132">
        <v>102</v>
      </c>
      <c r="B132">
        <v>3.3970047101613138E-3</v>
      </c>
      <c r="C132">
        <v>-3.3970047101613138E-3</v>
      </c>
      <c r="M132">
        <v>103</v>
      </c>
      <c r="N132">
        <v>9.5371484143947638E-3</v>
      </c>
      <c r="O132">
        <v>-8.9338202745742057E-3</v>
      </c>
    </row>
    <row r="133" spans="1:15" x14ac:dyDescent="0.35">
      <c r="A133">
        <v>103</v>
      </c>
      <c r="B133">
        <v>1.3630675880737783E-2</v>
      </c>
      <c r="C133">
        <v>8.9368643493093168E-3</v>
      </c>
      <c r="M133">
        <v>104</v>
      </c>
      <c r="N133">
        <v>5.5980513032411056E-3</v>
      </c>
      <c r="O133">
        <v>-5.0069281178711927E-3</v>
      </c>
    </row>
    <row r="134" spans="1:15" x14ac:dyDescent="0.35">
      <c r="A134">
        <v>104</v>
      </c>
      <c r="B134">
        <v>3.7167762250341074E-3</v>
      </c>
      <c r="C134">
        <v>-1.070639249780873E-4</v>
      </c>
      <c r="M134">
        <v>105</v>
      </c>
      <c r="N134">
        <v>1.1265214224707019E-2</v>
      </c>
      <c r="O134">
        <v>-1.1056811027923961E-2</v>
      </c>
    </row>
    <row r="135" spans="1:15" x14ac:dyDescent="0.35">
      <c r="A135">
        <v>105</v>
      </c>
      <c r="B135">
        <v>3.4626250423532845E-3</v>
      </c>
      <c r="C135">
        <v>2.1812644052960416E-2</v>
      </c>
      <c r="M135">
        <v>106</v>
      </c>
      <c r="N135">
        <v>8.5736239529460648E-3</v>
      </c>
      <c r="O135">
        <v>-8.542983542402606E-3</v>
      </c>
    </row>
    <row r="136" spans="1:15" x14ac:dyDescent="0.35">
      <c r="A136">
        <v>106</v>
      </c>
      <c r="B136">
        <v>1.0477155652519471E-2</v>
      </c>
      <c r="C136">
        <v>-7.6369529920557715E-3</v>
      </c>
      <c r="M136">
        <v>107</v>
      </c>
      <c r="N136">
        <v>1.1987192391043532E-2</v>
      </c>
      <c r="O136">
        <v>-1.1987192391043532E-2</v>
      </c>
    </row>
    <row r="137" spans="1:15" x14ac:dyDescent="0.35">
      <c r="A137">
        <v>107</v>
      </c>
      <c r="B137">
        <v>1.1241675509849627E-2</v>
      </c>
      <c r="C137">
        <v>-1.0170813650156997E-2</v>
      </c>
      <c r="M137">
        <v>108</v>
      </c>
      <c r="N137">
        <v>-2.3311786709089011E-4</v>
      </c>
      <c r="O137">
        <v>2.3311786709089011E-4</v>
      </c>
    </row>
    <row r="138" spans="1:15" x14ac:dyDescent="0.35">
      <c r="A138">
        <v>108</v>
      </c>
      <c r="B138">
        <v>1.1717858156680236E-2</v>
      </c>
      <c r="C138">
        <v>-2.1454465842221646E-2</v>
      </c>
      <c r="M138">
        <v>109</v>
      </c>
      <c r="N138">
        <v>-1.5227353605434327E-3</v>
      </c>
      <c r="O138">
        <v>1.5227353605434327E-3</v>
      </c>
    </row>
    <row r="139" spans="1:15" x14ac:dyDescent="0.35">
      <c r="A139">
        <v>109</v>
      </c>
      <c r="B139">
        <v>1.6622877891554255E-2</v>
      </c>
      <c r="C139">
        <v>1.739839167947746E-3</v>
      </c>
      <c r="M139">
        <v>110</v>
      </c>
      <c r="N139">
        <v>-5.0867002335169831E-4</v>
      </c>
      <c r="O139">
        <v>5.0867002335169831E-4</v>
      </c>
    </row>
    <row r="140" spans="1:15" x14ac:dyDescent="0.35">
      <c r="A140">
        <v>110</v>
      </c>
      <c r="B140">
        <v>1.5314673139004031E-2</v>
      </c>
      <c r="C140">
        <v>-1.7141154848620312E-3</v>
      </c>
      <c r="M140">
        <v>111</v>
      </c>
      <c r="N140">
        <v>5.0029731177460915E-3</v>
      </c>
      <c r="O140">
        <v>-5.0029731177460915E-3</v>
      </c>
    </row>
    <row r="141" spans="1:15" x14ac:dyDescent="0.35">
      <c r="A141">
        <v>111</v>
      </c>
      <c r="B141">
        <v>1.5037154868590148E-2</v>
      </c>
      <c r="C141">
        <v>8.1980994904011506E-3</v>
      </c>
      <c r="M141">
        <v>112</v>
      </c>
      <c r="N141">
        <v>5.3437440116716542E-3</v>
      </c>
      <c r="O141">
        <v>-5.3437440116716542E-3</v>
      </c>
    </row>
    <row r="142" spans="1:15" x14ac:dyDescent="0.35">
      <c r="A142">
        <v>112</v>
      </c>
      <c r="B142">
        <v>1.2358472247563243E-2</v>
      </c>
      <c r="C142">
        <v>1.3457451968189958E-2</v>
      </c>
      <c r="M142">
        <v>113</v>
      </c>
      <c r="N142">
        <v>7.8110374182087036E-3</v>
      </c>
      <c r="O142">
        <v>-7.8110374182087036E-3</v>
      </c>
    </row>
    <row r="143" spans="1:15" x14ac:dyDescent="0.35">
      <c r="A143">
        <v>113</v>
      </c>
      <c r="B143">
        <v>1.6802984106479173E-2</v>
      </c>
      <c r="C143">
        <v>-1.3787321257511913E-2</v>
      </c>
      <c r="M143">
        <v>114</v>
      </c>
      <c r="N143">
        <v>6.1322291915072713E-3</v>
      </c>
      <c r="O143">
        <v>-6.1322291915072713E-3</v>
      </c>
    </row>
    <row r="144" spans="1:15" x14ac:dyDescent="0.35">
      <c r="A144">
        <v>114</v>
      </c>
      <c r="B144">
        <v>8.9079718841852812E-3</v>
      </c>
      <c r="C144">
        <v>6.452825911718519E-3</v>
      </c>
      <c r="M144">
        <v>115</v>
      </c>
      <c r="N144">
        <v>5.3045718104938397E-3</v>
      </c>
      <c r="O144">
        <v>-5.3045718104938397E-3</v>
      </c>
    </row>
    <row r="145" spans="1:15" x14ac:dyDescent="0.35">
      <c r="A145">
        <v>115</v>
      </c>
      <c r="B145">
        <v>1.2695813781297777E-2</v>
      </c>
      <c r="C145">
        <v>2.0602217705328225E-3</v>
      </c>
      <c r="M145">
        <v>116</v>
      </c>
      <c r="N145">
        <v>4.8655970178242275E-3</v>
      </c>
      <c r="O145">
        <v>-4.8655970178242275E-3</v>
      </c>
    </row>
    <row r="146" spans="1:15" x14ac:dyDescent="0.35">
      <c r="A146">
        <v>116</v>
      </c>
      <c r="B146">
        <v>9.5507586538935152E-3</v>
      </c>
      <c r="C146">
        <v>4.9376230028720849E-3</v>
      </c>
      <c r="M146">
        <v>117</v>
      </c>
      <c r="N146">
        <v>2.3308391046309371E-3</v>
      </c>
      <c r="O146">
        <v>-2.3308391046309371E-3</v>
      </c>
    </row>
    <row r="147" spans="1:15" x14ac:dyDescent="0.35">
      <c r="A147">
        <v>117</v>
      </c>
      <c r="B147">
        <v>1.6476614808554446E-2</v>
      </c>
      <c r="C147">
        <v>1.3200027729687754E-2</v>
      </c>
      <c r="M147">
        <v>118</v>
      </c>
      <c r="N147">
        <v>7.6855064475142912E-3</v>
      </c>
      <c r="O147">
        <v>-7.6855064475142912E-3</v>
      </c>
    </row>
    <row r="148" spans="1:15" x14ac:dyDescent="0.35">
      <c r="A148">
        <v>118</v>
      </c>
      <c r="B148">
        <v>9.2802695590836551E-3</v>
      </c>
      <c r="C148">
        <v>-3.775019434739655E-3</v>
      </c>
      <c r="M148">
        <v>119</v>
      </c>
      <c r="N148">
        <v>-6.5341780755847206E-3</v>
      </c>
      <c r="O148">
        <v>6.5341780755847206E-3</v>
      </c>
    </row>
    <row r="149" spans="1:15" x14ac:dyDescent="0.35">
      <c r="A149">
        <v>119</v>
      </c>
      <c r="B149">
        <v>1.9819494076995813E-2</v>
      </c>
      <c r="C149">
        <v>9.4901392234504889E-3</v>
      </c>
      <c r="M149">
        <v>120</v>
      </c>
      <c r="N149">
        <v>7.8276749089474032E-3</v>
      </c>
      <c r="O149">
        <v>-7.8276749089474032E-3</v>
      </c>
    </row>
    <row r="150" spans="1:15" x14ac:dyDescent="0.35">
      <c r="A150">
        <v>120</v>
      </c>
      <c r="B150">
        <v>3.3970047101613138E-3</v>
      </c>
      <c r="C150">
        <v>-3.3970047101613138E-3</v>
      </c>
      <c r="M150">
        <v>121</v>
      </c>
      <c r="N150">
        <v>3.1155393382133884E-3</v>
      </c>
      <c r="O150">
        <v>-4.6125537451801981E-3</v>
      </c>
    </row>
    <row r="151" spans="1:15" x14ac:dyDescent="0.35">
      <c r="A151">
        <v>121</v>
      </c>
      <c r="B151">
        <v>1.5594790151696708E-2</v>
      </c>
      <c r="C151">
        <v>9.9476823508975916E-3</v>
      </c>
      <c r="M151">
        <v>122</v>
      </c>
      <c r="N151">
        <v>4.0025621170548878E-3</v>
      </c>
      <c r="O151">
        <v>-5.7259899621608179E-3</v>
      </c>
    </row>
    <row r="152" spans="1:15" x14ac:dyDescent="0.35">
      <c r="A152">
        <v>122</v>
      </c>
      <c r="B152">
        <v>9.4442130447716863E-3</v>
      </c>
      <c r="C152">
        <v>1.7380768479402613E-2</v>
      </c>
      <c r="M152">
        <v>123</v>
      </c>
      <c r="N152">
        <v>6.0945519440274709E-3</v>
      </c>
      <c r="O152">
        <v>-8.4791687238663909E-3</v>
      </c>
    </row>
    <row r="153" spans="1:15" x14ac:dyDescent="0.35">
      <c r="A153">
        <v>123</v>
      </c>
      <c r="B153">
        <v>1.3852988531113455E-2</v>
      </c>
      <c r="C153">
        <v>1.4085539742885143E-2</v>
      </c>
      <c r="M153">
        <v>124</v>
      </c>
      <c r="N153">
        <v>3.5727078249814734E-3</v>
      </c>
      <c r="O153">
        <v>-5.9581093610233029E-3</v>
      </c>
    </row>
    <row r="154" spans="1:15" x14ac:dyDescent="0.35">
      <c r="A154">
        <v>124</v>
      </c>
      <c r="B154">
        <v>1.8492714389690565E-2</v>
      </c>
      <c r="C154">
        <v>-1.6685707633223284E-2</v>
      </c>
      <c r="M154">
        <v>125</v>
      </c>
      <c r="N154">
        <v>7.8276749089474032E-3</v>
      </c>
      <c r="O154">
        <v>-1.0219913831480113E-2</v>
      </c>
    </row>
    <row r="155" spans="1:15" x14ac:dyDescent="0.35">
      <c r="A155">
        <v>125</v>
      </c>
      <c r="B155">
        <v>3.3970047101613138E-3</v>
      </c>
      <c r="C155">
        <v>-3.3970047101613138E-3</v>
      </c>
      <c r="M155">
        <v>126</v>
      </c>
      <c r="N155">
        <v>7.8276749089474032E-3</v>
      </c>
      <c r="O155">
        <v>-1.0377270648050033E-2</v>
      </c>
    </row>
    <row r="156" spans="1:15" x14ac:dyDescent="0.35">
      <c r="A156">
        <v>126</v>
      </c>
      <c r="B156">
        <v>3.3970047101613138E-3</v>
      </c>
      <c r="C156">
        <v>-3.3970047101613138E-3</v>
      </c>
      <c r="M156">
        <v>127</v>
      </c>
      <c r="N156">
        <v>5.7650447410091954E-3</v>
      </c>
      <c r="O156">
        <v>-8.7106220444198058E-3</v>
      </c>
    </row>
    <row r="157" spans="1:15" x14ac:dyDescent="0.35">
      <c r="A157">
        <v>127</v>
      </c>
      <c r="B157">
        <v>1.3498060516504456E-2</v>
      </c>
      <c r="C157">
        <v>5.3228491112043419E-3</v>
      </c>
      <c r="M157">
        <v>128</v>
      </c>
      <c r="N157">
        <v>2.1705970442586556E-3</v>
      </c>
      <c r="O157">
        <v>-5.9104151170099161E-3</v>
      </c>
    </row>
    <row r="158" spans="1:15" x14ac:dyDescent="0.35">
      <c r="A158">
        <v>128</v>
      </c>
      <c r="B158">
        <v>1.6042715923224121E-2</v>
      </c>
      <c r="C158">
        <v>1.111654050991388E-2</v>
      </c>
      <c r="M158">
        <v>129</v>
      </c>
      <c r="N158">
        <v>5.4510718636202743E-3</v>
      </c>
      <c r="O158">
        <v>-1.0341111875507583E-2</v>
      </c>
    </row>
    <row r="159" spans="1:15" x14ac:dyDescent="0.35">
      <c r="A159">
        <v>129</v>
      </c>
      <c r="B159">
        <v>1.1937299645368889E-2</v>
      </c>
      <c r="C159">
        <v>1.8823550341972813E-2</v>
      </c>
      <c r="M159">
        <v>130</v>
      </c>
      <c r="N159">
        <v>2.7733215484800552E-3</v>
      </c>
      <c r="O159">
        <v>-7.8513377511990265E-3</v>
      </c>
    </row>
    <row r="160" spans="1:15" x14ac:dyDescent="0.35">
      <c r="A160">
        <v>130</v>
      </c>
      <c r="B160">
        <v>1.3365068356023004E-2</v>
      </c>
      <c r="C160">
        <v>-5.7090632470916131E-3</v>
      </c>
      <c r="M160">
        <v>131</v>
      </c>
      <c r="N160">
        <v>9.426024034916658E-3</v>
      </c>
      <c r="O160">
        <v>-1.5120374769894028E-2</v>
      </c>
    </row>
    <row r="161" spans="1:15" x14ac:dyDescent="0.35">
      <c r="A161">
        <v>131</v>
      </c>
      <c r="B161">
        <v>8.5866440825005802E-3</v>
      </c>
      <c r="C161">
        <v>-7.1300035142349101E-3</v>
      </c>
      <c r="M161">
        <v>132</v>
      </c>
      <c r="N161">
        <v>8.532372815639469E-3</v>
      </c>
      <c r="O161">
        <v>-1.5285188282045959E-2</v>
      </c>
    </row>
    <row r="162" spans="1:15" x14ac:dyDescent="0.35">
      <c r="A162">
        <v>132</v>
      </c>
      <c r="B162">
        <v>1.2001541201646308E-2</v>
      </c>
      <c r="C162">
        <v>-1.3498555608613119E-2</v>
      </c>
      <c r="M162">
        <v>133</v>
      </c>
      <c r="N162">
        <v>1.80379196993255E-3</v>
      </c>
      <c r="O162">
        <v>-8.6801917041462694E-3</v>
      </c>
    </row>
    <row r="163" spans="1:15" x14ac:dyDescent="0.35">
      <c r="A163">
        <v>133</v>
      </c>
      <c r="B163">
        <v>1.0824819830056467E-2</v>
      </c>
      <c r="C163">
        <v>1.9778630216468633E-2</v>
      </c>
      <c r="M163">
        <v>134</v>
      </c>
      <c r="N163">
        <v>3.0328314314613594E-3</v>
      </c>
      <c r="O163">
        <v>-1.0381852717820529E-2</v>
      </c>
    </row>
    <row r="164" spans="1:15" x14ac:dyDescent="0.35">
      <c r="A164">
        <v>134</v>
      </c>
      <c r="B164">
        <v>1.3079292216347113E-2</v>
      </c>
      <c r="C164">
        <v>2.3201737093837389E-2</v>
      </c>
      <c r="M164">
        <v>135</v>
      </c>
      <c r="N164">
        <v>4.5949217363639508E-3</v>
      </c>
      <c r="O164">
        <v>-1.433152942190536E-2</v>
      </c>
    </row>
    <row r="165" spans="1:15" x14ac:dyDescent="0.35">
      <c r="A165">
        <v>135</v>
      </c>
      <c r="B165">
        <v>1.1382946492979405E-2</v>
      </c>
      <c r="C165">
        <v>1.7288322805454896E-2</v>
      </c>
      <c r="M165">
        <v>136</v>
      </c>
      <c r="N165">
        <v>-1.2301027866032099E-3</v>
      </c>
      <c r="O165">
        <v>-8.5577840635003601E-3</v>
      </c>
    </row>
    <row r="166" spans="1:15" x14ac:dyDescent="0.35">
      <c r="A166">
        <v>136</v>
      </c>
      <c r="B166">
        <v>1.4985909468605528E-2</v>
      </c>
      <c r="C166">
        <v>-1.3716250792681281E-3</v>
      </c>
      <c r="M166">
        <v>137</v>
      </c>
      <c r="N166">
        <v>-4.8392186664268644E-4</v>
      </c>
      <c r="O166">
        <v>-9.385382893876814E-3</v>
      </c>
    </row>
    <row r="167" spans="1:15" x14ac:dyDescent="0.35">
      <c r="A167">
        <v>137</v>
      </c>
      <c r="B167">
        <v>1.5570303620020529E-2</v>
      </c>
      <c r="C167">
        <v>1.5096771130509872E-2</v>
      </c>
      <c r="M167">
        <v>138</v>
      </c>
      <c r="N167">
        <v>-3.1096168409246311E-3</v>
      </c>
      <c r="O167">
        <v>-1.0604978095847069E-2</v>
      </c>
    </row>
    <row r="168" spans="1:15" ht="15" thickBot="1" x14ac:dyDescent="0.4">
      <c r="A168">
        <v>138</v>
      </c>
      <c r="B168">
        <v>1.6626452147169096E-2</v>
      </c>
      <c r="C168">
        <v>1.3182926522794704E-2</v>
      </c>
      <c r="M168" s="73">
        <v>139</v>
      </c>
      <c r="N168" s="73">
        <v>-9.6444486133283325E-4</v>
      </c>
      <c r="O168" s="73">
        <v>-1.3379778109944567E-2</v>
      </c>
    </row>
    <row r="169" spans="1:15" ht="15" thickBot="1" x14ac:dyDescent="0.4">
      <c r="A169" s="73">
        <v>139</v>
      </c>
      <c r="B169" s="73">
        <v>1.5842928737970802E-2</v>
      </c>
      <c r="C169" s="73">
        <v>-4.5519927139447015E-3</v>
      </c>
    </row>
  </sheetData>
  <mergeCells count="2">
    <mergeCell ref="A1:B1"/>
    <mergeCell ref="M1:N1"/>
  </mergeCells>
  <conditionalFormatting sqref="A17:I17">
    <cfRule type="expression" dxfId="0" priority="1">
      <formula>$E$17&lt;= 0.05</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7B239-832A-4231-A4DB-47F0B71615F8}">
  <dimension ref="A1:BW263"/>
  <sheetViews>
    <sheetView zoomScale="79" workbookViewId="0">
      <selection activeCell="L1" sqref="L1:R1"/>
    </sheetView>
  </sheetViews>
  <sheetFormatPr defaultRowHeight="14.5" x14ac:dyDescent="0.35"/>
  <cols>
    <col min="1" max="1" width="46.1796875" bestFit="1" customWidth="1"/>
    <col min="9" max="9" width="19.453125" bestFit="1" customWidth="1"/>
    <col min="10" max="10" width="15.54296875" bestFit="1" customWidth="1"/>
    <col min="12" max="12" width="6.81640625" customWidth="1"/>
    <col min="13" max="13" width="6.54296875" customWidth="1"/>
    <col min="14" max="14" width="7.1796875" customWidth="1"/>
    <col min="15" max="15" width="6.453125" customWidth="1"/>
    <col min="16" max="16" width="6.26953125" customWidth="1"/>
    <col min="17" max="17" width="6.453125" customWidth="1"/>
    <col min="18" max="18" width="6.54296875" customWidth="1"/>
    <col min="19" max="19" width="20.81640625" customWidth="1"/>
    <col min="20" max="20" width="15.54296875" bestFit="1" customWidth="1"/>
    <col min="23" max="23" width="15.54296875" bestFit="1" customWidth="1"/>
    <col min="30" max="30" width="20.453125" bestFit="1" customWidth="1"/>
    <col min="39" max="39" width="26.1796875" bestFit="1" customWidth="1"/>
    <col min="41" max="41" width="15.54296875" bestFit="1" customWidth="1"/>
    <col min="48" max="48" width="33.81640625" customWidth="1"/>
    <col min="57" max="57" width="20.453125" bestFit="1" customWidth="1"/>
    <col min="66" max="66" width="23.453125" bestFit="1" customWidth="1"/>
    <col min="75" max="75" width="23" customWidth="1"/>
  </cols>
  <sheetData>
    <row r="1" spans="1:75" x14ac:dyDescent="0.35">
      <c r="B1" s="88" t="s">
        <v>645</v>
      </c>
      <c r="C1" s="88"/>
      <c r="D1" s="88"/>
      <c r="E1" s="88"/>
      <c r="F1" s="88"/>
      <c r="G1" s="88"/>
      <c r="H1" s="88"/>
      <c r="L1" s="88" t="s">
        <v>646</v>
      </c>
      <c r="M1" s="87"/>
      <c r="N1" s="87"/>
      <c r="O1" s="87"/>
      <c r="P1" s="87"/>
      <c r="Q1" s="87"/>
      <c r="R1" s="87"/>
      <c r="U1" s="86" t="s">
        <v>657</v>
      </c>
      <c r="V1" s="86"/>
      <c r="W1" s="87" t="s">
        <v>658</v>
      </c>
      <c r="X1" s="87"/>
      <c r="Y1" s="87"/>
      <c r="Z1" s="87"/>
      <c r="AA1" s="87"/>
      <c r="AB1" s="87"/>
      <c r="AC1" s="87"/>
      <c r="AF1" s="87" t="s">
        <v>652</v>
      </c>
      <c r="AG1" s="87"/>
      <c r="AH1" s="87"/>
      <c r="AI1" s="87"/>
      <c r="AJ1" s="87"/>
      <c r="AK1" s="87"/>
      <c r="AL1" s="87"/>
      <c r="AO1" s="87" t="s">
        <v>653</v>
      </c>
      <c r="AP1" s="87"/>
      <c r="AQ1" s="87"/>
      <c r="AR1" s="87"/>
      <c r="AS1" s="87"/>
      <c r="AT1" s="87"/>
      <c r="AU1" s="87"/>
      <c r="AX1" s="87" t="s">
        <v>660</v>
      </c>
      <c r="AY1" s="87"/>
      <c r="AZ1" s="87"/>
      <c r="BA1" s="87"/>
      <c r="BB1" s="87"/>
      <c r="BC1" s="87"/>
      <c r="BD1" s="87"/>
      <c r="BG1" s="87" t="s">
        <v>655</v>
      </c>
      <c r="BH1" s="87"/>
      <c r="BI1" s="87"/>
      <c r="BJ1" s="87"/>
      <c r="BK1" s="87"/>
      <c r="BL1" s="87"/>
      <c r="BM1" s="87"/>
      <c r="BP1" s="87" t="s">
        <v>656</v>
      </c>
      <c r="BQ1" s="87"/>
      <c r="BR1" s="87"/>
      <c r="BS1" s="87"/>
      <c r="BT1" s="87"/>
      <c r="BU1" s="87"/>
      <c r="BV1" s="87"/>
    </row>
    <row r="2" spans="1:75" x14ac:dyDescent="0.35">
      <c r="A2" s="43" t="s">
        <v>217</v>
      </c>
      <c r="B2">
        <v>2007</v>
      </c>
      <c r="C2">
        <v>2010</v>
      </c>
      <c r="D2">
        <v>2012</v>
      </c>
      <c r="E2">
        <v>2014</v>
      </c>
      <c r="F2">
        <v>2016</v>
      </c>
      <c r="G2">
        <v>2018</v>
      </c>
      <c r="H2">
        <v>2023</v>
      </c>
      <c r="I2" s="59" t="s">
        <v>644</v>
      </c>
      <c r="J2" s="69" t="s">
        <v>648</v>
      </c>
      <c r="L2">
        <v>2007</v>
      </c>
      <c r="M2">
        <v>2010</v>
      </c>
      <c r="N2">
        <v>2012</v>
      </c>
      <c r="O2">
        <v>2014</v>
      </c>
      <c r="P2">
        <v>2016</v>
      </c>
      <c r="Q2">
        <v>2018</v>
      </c>
      <c r="R2">
        <v>2023</v>
      </c>
      <c r="S2" s="67" t="s">
        <v>647</v>
      </c>
      <c r="T2" s="59" t="s">
        <v>648</v>
      </c>
      <c r="U2" s="86"/>
      <c r="V2" s="86"/>
      <c r="W2">
        <v>2007</v>
      </c>
      <c r="X2">
        <v>2010</v>
      </c>
      <c r="Y2">
        <v>2012</v>
      </c>
      <c r="Z2">
        <v>2014</v>
      </c>
      <c r="AA2">
        <v>2016</v>
      </c>
      <c r="AB2">
        <v>2018</v>
      </c>
      <c r="AC2">
        <v>2023</v>
      </c>
      <c r="AD2" s="43" t="s">
        <v>658</v>
      </c>
      <c r="AF2">
        <v>2007</v>
      </c>
      <c r="AG2">
        <v>2010</v>
      </c>
      <c r="AH2">
        <v>2012</v>
      </c>
      <c r="AI2">
        <v>2014</v>
      </c>
      <c r="AJ2">
        <v>2016</v>
      </c>
      <c r="AK2">
        <v>2018</v>
      </c>
      <c r="AL2">
        <v>2023</v>
      </c>
      <c r="AM2" s="59" t="s">
        <v>652</v>
      </c>
      <c r="AO2">
        <v>2007</v>
      </c>
      <c r="AP2">
        <v>2010</v>
      </c>
      <c r="AQ2">
        <v>2012</v>
      </c>
      <c r="AR2">
        <v>2014</v>
      </c>
      <c r="AS2">
        <v>2016</v>
      </c>
      <c r="AT2">
        <v>2018</v>
      </c>
      <c r="AU2">
        <v>2023</v>
      </c>
      <c r="AV2" s="70" t="s">
        <v>659</v>
      </c>
      <c r="AX2">
        <v>2007</v>
      </c>
      <c r="AY2">
        <v>2010</v>
      </c>
      <c r="AZ2">
        <v>2012</v>
      </c>
      <c r="BA2">
        <v>2014</v>
      </c>
      <c r="BB2">
        <v>2016</v>
      </c>
      <c r="BC2">
        <v>2018</v>
      </c>
      <c r="BD2">
        <v>2023</v>
      </c>
      <c r="BE2" s="59" t="s">
        <v>661</v>
      </c>
      <c r="BG2">
        <v>2007</v>
      </c>
      <c r="BH2">
        <v>2010</v>
      </c>
      <c r="BI2">
        <v>2012</v>
      </c>
      <c r="BJ2">
        <v>2014</v>
      </c>
      <c r="BK2">
        <v>2016</v>
      </c>
      <c r="BL2">
        <v>2018</v>
      </c>
      <c r="BM2">
        <v>2023</v>
      </c>
      <c r="BN2" s="59" t="s">
        <v>655</v>
      </c>
      <c r="BP2">
        <v>2007</v>
      </c>
      <c r="BQ2">
        <v>2010</v>
      </c>
      <c r="BR2">
        <v>2012</v>
      </c>
      <c r="BS2">
        <v>2014</v>
      </c>
      <c r="BT2">
        <v>2016</v>
      </c>
      <c r="BU2">
        <v>2018</v>
      </c>
      <c r="BV2">
        <v>2023</v>
      </c>
      <c r="BW2" s="59" t="s">
        <v>656</v>
      </c>
    </row>
    <row r="3" spans="1:75" ht="14.5" customHeight="1" x14ac:dyDescent="0.35">
      <c r="A3" t="s">
        <v>237</v>
      </c>
      <c r="B3" t="str" cm="1">
        <f t="array" ref="B3">IFERROR(_xlfn.XLOOKUP(A3,Table4[Country],'2007'!$B$4:$B$153),"0")</f>
        <v>0</v>
      </c>
      <c r="C3" t="str" cm="1">
        <f t="array" ref="C3">IFERROR(_xlfn.XLOOKUP(A3,Table5[Country],'2010'!$B$4:$B$158),"0")</f>
        <v>0</v>
      </c>
      <c r="D3" t="str" cm="1">
        <f t="array" ref="D3">IFERROR(_xlfn.XLOOKUP(A3,Table12[Country],'2012'!$B$4:$B$158),"0")</f>
        <v>0</v>
      </c>
      <c r="E3" t="str" cm="1">
        <f t="array" ref="E3">IFERROR(_xlfn.XLOOKUP(A3,Table10[Country],'2014'!$B$4:$B$163),"0")</f>
        <v>0</v>
      </c>
      <c r="F3" t="str" cm="1">
        <f t="array" ref="F3">IFERROR(_xlfn.XLOOKUP(A3,Table11[Country],'2016'!$B$4:$B$163),"0")</f>
        <v>0</v>
      </c>
      <c r="G3" t="str" cm="1">
        <f t="array" ref="G3">IFERROR(_xlfn.XLOOKUP(A3,Table6[Country],'2018'!$B$4:$B$163),"0")</f>
        <v>0</v>
      </c>
      <c r="H3" t="str">
        <f>IFERROR(_xlfn.XLOOKUP(A3,'2023_Analysis_Hub'!$A$3:$A$141,'2023_Analysis_Hub'!$B$3:$B$141),"0")</f>
        <v>0</v>
      </c>
      <c r="I3" t="str">
        <f t="shared" ref="I3:I66" si="0">IFERROR(AVERAGE(B3:H3),"0")</f>
        <v>0</v>
      </c>
      <c r="J3" s="68" t="str">
        <f>IFERROR(RANK(Table16[[#This Row],[Avergae LPI Score ]],Table16[[Avergae LPI Score ]],0), "No Data Available")</f>
        <v>No Data Available</v>
      </c>
      <c r="U3" s="86"/>
      <c r="V3" s="86"/>
      <c r="W3">
        <v>0</v>
      </c>
      <c r="X3">
        <v>0</v>
      </c>
      <c r="Y3">
        <v>0</v>
      </c>
      <c r="Z3">
        <v>0</v>
      </c>
      <c r="AA3">
        <v>0</v>
      </c>
      <c r="AB3">
        <v>0</v>
      </c>
      <c r="AC3">
        <v>0</v>
      </c>
      <c r="AD3" t="s">
        <v>692</v>
      </c>
      <c r="AF3">
        <v>0</v>
      </c>
      <c r="AG3">
        <v>0</v>
      </c>
      <c r="AH3">
        <v>0</v>
      </c>
      <c r="AI3">
        <v>0</v>
      </c>
      <c r="AJ3">
        <v>0</v>
      </c>
      <c r="AK3">
        <v>0</v>
      </c>
      <c r="AL3">
        <v>0</v>
      </c>
      <c r="AM3" t="s">
        <v>692</v>
      </c>
      <c r="AO3" s="71" t="str" cm="1">
        <f t="array" ref="AO3">IFERROR(_xlfn.XLOOKUP(Table18[[#This Row],[Economy]],Table4[Country],'2007'!$J$4:$J$153), "0")</f>
        <v>0</v>
      </c>
      <c r="AP3" s="71" t="str" cm="1">
        <f t="array" ref="AP3">IFERROR(_xlfn.XLOOKUP(Table18[[#This Row],[Economy]],Table5[Country],'2010'!$M$4:$M$158),"0")</f>
        <v>0</v>
      </c>
      <c r="AQ3" s="71" t="str" cm="1">
        <f t="array" ref="AQ3">IFERROR(_xlfn.XLOOKUP(Table18[[#This Row],[Economy]],Table12[Country],'2012'!$M$4:$M$158),"0")</f>
        <v>0</v>
      </c>
      <c r="AR3" s="71" t="str" cm="1">
        <f t="array" ref="AR3">IFERROR(_xlfn.XLOOKUP(Table18[[#This Row],[Economy]],Table10[Country],'2014'!$M$4:$M$163),"0")</f>
        <v>0</v>
      </c>
      <c r="AS3" s="71" t="str" cm="1">
        <f t="array" ref="AS3">IFERROR(_xlfn.XLOOKUP(A3,Table11[Country],'2016'!$M$4:$M$163),"0")</f>
        <v>0</v>
      </c>
      <c r="AT3" s="71" t="str" cm="1">
        <f t="array" ref="AT3">IFERROR(_xlfn.XLOOKUP(A3,Table6[Country],'2018'!$M$4:$M$163),"0")</f>
        <v>0</v>
      </c>
      <c r="AU3" s="71" t="str">
        <f>IFERROR(_xlfn.XLOOKUP(A3, '2023_Analysis_Hub'!$A$3:$A$141,'2023_Analysis_Hub'!$H$3:$H$141),"0")</f>
        <v>0</v>
      </c>
      <c r="AV3" t="str">
        <f>IFERROR(AVERAGE(AO3:AU3),"No Data Available ")</f>
        <v xml:space="preserve">No Data Available </v>
      </c>
      <c r="AX3" t="str" cm="1">
        <f t="array" ref="AX3">IFERROR(_xlfn.XLOOKUP(A3,Table4[Country],'2007'!$L$4:$L$153),"0")</f>
        <v>0</v>
      </c>
      <c r="AY3" t="str" cm="1">
        <f t="array" ref="AY3">IFERROR(_xlfn.XLOOKUP(A3,Table5[Country], '2010'!$O$4:$O$158),"0")</f>
        <v>0</v>
      </c>
      <c r="AZ3" t="str" cm="1">
        <f t="array" ref="AZ3">IFERROR(_xlfn.XLOOKUP(A3, Table12[Country], '2012'!$O$4:$O$158),"0")</f>
        <v>0</v>
      </c>
      <c r="BA3" t="str" cm="1">
        <f t="array" ref="BA3">IFERROR(_xlfn.XLOOKUP(A3, Table10[Country], '2014'!$O$4:$O$163),"0")</f>
        <v>0</v>
      </c>
      <c r="BB3" t="str" cm="1">
        <f t="array" ref="BB3">IFERROR(_xlfn.XLOOKUP(A3, Table11[Country],'2016'!$O$4:$O$163),"0")</f>
        <v>0</v>
      </c>
      <c r="BC3" t="str" cm="1">
        <f t="array" ref="BC3">IFERROR(_xlfn.XLOOKUP(A3,Table6[Country],'2018'!$O$4:$O$163),"0")</f>
        <v>0</v>
      </c>
      <c r="BD3" t="str">
        <f>IFERROR(_xlfn.XLOOKUP(A3, '2023_Analysis_Hub'!$A$3:$A$141,'2023_Analysis_Hub'!$J$3:$J$141),"0")</f>
        <v>0</v>
      </c>
      <c r="BE3" t="str">
        <f>IFERROR(AVERAGE(AX3:BD3),"No Data Available")</f>
        <v>No Data Available</v>
      </c>
      <c r="BG3" t="str" cm="1">
        <f t="array" ref="BG3">IFERROR(_xlfn.XLOOKUP(A3,Table4[Country],'2007'!$R$4:$R$153),"0")</f>
        <v>0</v>
      </c>
      <c r="BH3" t="str" cm="1">
        <f t="array" ref="BH3">IFERROR(_xlfn.XLOOKUP(A3,Table5[Country],'2010'!$S$4:$S$158),"0")</f>
        <v>0</v>
      </c>
      <c r="BI3" t="str" cm="1">
        <f t="array" ref="BI3">IFERROR(_xlfn.XLOOKUP(A3,Table12[Country],'2012'!$S$4:$S$158),"0")</f>
        <v>0</v>
      </c>
      <c r="BJ3" t="str" cm="1">
        <f t="array" ref="BJ3">IFERROR(_xlfn.XLOOKUP(A3,Table10[Country],'2014'!$S$4:$S$163),"0")</f>
        <v>0</v>
      </c>
      <c r="BK3" t="str" cm="1">
        <f t="array" ref="BK3">IFERROR(_xlfn.XLOOKUP(A3,Table11[Country],'2016'!$S$4:$S$163),"0")</f>
        <v>0</v>
      </c>
      <c r="BL3" t="str" cm="1">
        <f t="array" ref="BL3">IFERROR(_xlfn.XLOOKUP(A3,Table6[Country],'2018'!$S$4:$S$163),"0")</f>
        <v>0</v>
      </c>
      <c r="BM3" t="str">
        <f>IFERROR(_xlfn.XLOOKUP(A3,'2023_Analysis_Hub'!$A$3:$A$141,'2023_Analysis_Hub'!$L$3:$L$141),"0")</f>
        <v>0</v>
      </c>
      <c r="BN3" t="str">
        <f>IFERROR(AVERAGE(BG3:BM3),"No Data Available")</f>
        <v>No Data Available</v>
      </c>
      <c r="BP3" t="str" cm="1">
        <f t="array" ref="BP3">IFERROR(_xlfn.XLOOKUP(A3,Table4[Country],'2007'!$N$4:$N$153),"0")</f>
        <v>0</v>
      </c>
      <c r="BQ3" t="str" cm="1">
        <f t="array" ref="BQ3">IFERROR(_xlfn.XLOOKUP(A3,Table5[Country],'2010'!$Q$4:$Q$158),"0")</f>
        <v>0</v>
      </c>
      <c r="BR3" t="str" cm="1">
        <f t="array" ref="BR3">IFERROR(_xlfn.XLOOKUP(A3,Table12[Country],'2012'!$Q$4:$Q$158),"0")</f>
        <v>0</v>
      </c>
      <c r="BS3" t="str" cm="1">
        <f t="array" ref="BS3">IFERROR(_xlfn.XLOOKUP(A3,Table10[Country],'2014'!$Q$4:$Q$163),"0")</f>
        <v>0</v>
      </c>
      <c r="BT3" t="str" cm="1">
        <f t="array" ref="BT3">IFERROR(_xlfn.XLOOKUP(A3,Table11[Country],'2016'!$Q$4:$Q$163),"0")</f>
        <v>0</v>
      </c>
      <c r="BU3" t="str" cm="1">
        <f t="array" ref="BU3">IFERROR(_xlfn.XLOOKUP(A3, Table6[Country], '2018'!$Q$4:$Q$163),"0")</f>
        <v>0</v>
      </c>
      <c r="BV3" t="str">
        <f>IFERROR(_xlfn.XLOOKUP(A3, '2023_Analysis_Hub'!$A$3:$A$141,'2023_Analysis_Hub'!$N$3:$N$141),"0")</f>
        <v>0</v>
      </c>
      <c r="BW3" t="str">
        <f>IFERROR(AVERAGE(BP3:BV3),"No Data Available")</f>
        <v>No Data Available</v>
      </c>
    </row>
    <row r="4" spans="1:75" x14ac:dyDescent="0.35">
      <c r="A4" t="s">
        <v>10</v>
      </c>
      <c r="B4" cm="1">
        <f t="array" ref="B4">IFERROR(_xlfn.XLOOKUP(A4,Table4[Country],'2007'!$B$4:$B$153),"0")</f>
        <v>1.2116693503692606</v>
      </c>
      <c r="C4" cm="1">
        <f t="array" ref="C4">IFERROR(_xlfn.XLOOKUP(A4,Table5[Country],'2010'!$B$4:$B$158),"0")</f>
        <v>2.24316</v>
      </c>
      <c r="D4" cm="1">
        <f t="array" ref="D4">IFERROR(_xlfn.XLOOKUP(A4,Table12[Country],'2012'!$B$4:$B$158),"0")</f>
        <v>2.297272</v>
      </c>
      <c r="E4" cm="1">
        <f t="array" ref="E4">IFERROR(_xlfn.XLOOKUP(A4,Table10[Country],'2014'!$B$4:$B$163),"0")</f>
        <v>2.0695730000000001</v>
      </c>
      <c r="F4" cm="1">
        <f t="array" ref="F4">IFERROR(_xlfn.XLOOKUP(A4,Table11[Country],'2016'!$B$4:$B$163),"0")</f>
        <v>2.1412819999999999</v>
      </c>
      <c r="G4" cm="1">
        <f t="array" ref="G4">IFERROR(_xlfn.XLOOKUP(A4,Table6[Country],'2018'!$B$4:$B$163),"0")</f>
        <v>1.9485650000000001</v>
      </c>
      <c r="H4">
        <f>IFERROR(_xlfn.XLOOKUP(A4,'2023_Analysis_Hub'!$A$3:$A$141,'2023_Analysis_Hub'!$B$3:$B$141),"0")</f>
        <v>1.9166666666666663</v>
      </c>
      <c r="I4">
        <f t="shared" si="0"/>
        <v>1.9754554310051324</v>
      </c>
      <c r="J4" s="68">
        <f>IFERROR(RANK(Table16[[#This Row],[Avergae LPI Score ]],Table16[[Avergae LPI Score ]],0), "No Data Available")</f>
        <v>161</v>
      </c>
      <c r="L4" cm="1">
        <f t="array" ref="L4">IFERROR(_xlfn.XLOOKUP(A4,Table4[Country],'2007'!$C$4:$C$153),"0")</f>
        <v>150</v>
      </c>
      <c r="M4" cm="1">
        <f t="array" ref="M4">IFERROR(_xlfn.XLOOKUP(A4,Table5[Country],'2010'!$E$4:$E$158),"0")</f>
        <v>143</v>
      </c>
      <c r="N4" cm="1">
        <f t="array" ref="N4">IFERROR(_xlfn.XLOOKUP(A4,Table12[Country],'2012'!$E$4:$E$158),"0")</f>
        <v>135</v>
      </c>
      <c r="O4" cm="1">
        <f t="array" ref="O4">IFERROR(_xlfn.XLOOKUP(A4,Table10[Country],'2014'!$E$4:$E$163),"0")</f>
        <v>158</v>
      </c>
      <c r="P4" cm="1">
        <f t="array" ref="P4">IFERROR(_xlfn.XLOOKUP(A4,Table11[Country],'2016'!$E$4:$E$163),"0")</f>
        <v>150</v>
      </c>
      <c r="Q4" cm="1">
        <f t="array" ref="Q4">IFERROR(_xlfn.XLOOKUP(A4,Table6[Country],'2018'!$E$4:$E$163),"0")</f>
        <v>160</v>
      </c>
      <c r="R4">
        <f>IFERROR(_xlfn.XLOOKUP(A4,'2023_Analysis_Hub'!$A$3:$A$141,'2023_Analysis_Hub'!$C$3:$C$141),"0")</f>
        <v>139</v>
      </c>
      <c r="S4">
        <f>IFERROR(AVERAGE(L4:R4),"0")</f>
        <v>147.85714285714286</v>
      </c>
      <c r="T4">
        <f>IFERROR(RANK(S4,$S$4:$S$259,1),"No Data Available")</f>
        <v>161</v>
      </c>
      <c r="U4" s="86"/>
      <c r="V4" s="86"/>
      <c r="W4" cm="1">
        <f t="array" ref="W4">IFERROR(_xlfn.XLOOKUP(A4,Table4[Country],'2007'!$F$4:$F$153),"0")</f>
        <v>1.3</v>
      </c>
      <c r="X4" cm="1">
        <f t="array" ref="X4">IFERROR(_xlfn.XLOOKUP('LPI_performance_time_series '!A4,Table5[Country],'2010'!$I$4:$I$158),"0")</f>
        <v>2.2230850000000002</v>
      </c>
      <c r="Y4" cm="1">
        <f t="array" ref="Y4">IFERROR(_xlfn.XLOOKUP(A4,Table12[Country],'2012'!$I$4:$I$158),"0")</f>
        <v>2.3336169999999998</v>
      </c>
      <c r="Z4" cm="1">
        <f t="array" ref="Z4">IFERROR(_xlfn.XLOOKUP('LPI_performance_time_series '!A4,Table10[Country],'2014'!$I$4:$I$163),"0")</f>
        <v>2.1634530000000001</v>
      </c>
      <c r="AA4" cm="1">
        <f t="array" ref="AA4">IFERROR(_xlfn.XLOOKUP(A4,Table11[Country],'2016'!$I$4:$I$163),"0")</f>
        <v>2.0111469999999998</v>
      </c>
      <c r="AB4" cm="1">
        <f t="array" ref="AB4">IFERROR(_xlfn.XLOOKUP(A4,Table6[Country],'2018'!$I$4:$I$163),"0")</f>
        <v>1.7349000000000001</v>
      </c>
      <c r="AC4">
        <f>IFERROR(_xlfn.XLOOKUP(A5,'2023_Analysis_Hub'!$A$3:$A$141,'2023_Analysis_Hub'!$D$3:$D$141),"0")</f>
        <v>1.7</v>
      </c>
      <c r="AD4">
        <f>IFERROR(AVERAGE(W4:AC4),"No Data Available")</f>
        <v>1.9237431428571428</v>
      </c>
      <c r="AF4" cm="1">
        <f t="array" ref="AF4">IFERROR(_xlfn.XLOOKUP(A4,Table4[Country],'2007'!$H$4:$H$153),"0")</f>
        <v>1.1000000000000001</v>
      </c>
      <c r="AG4" cm="1">
        <f t="array" ref="AG4">IFERROR(_xlfn.XLOOKUP(A4,Table5[Country],'2010'!$K$4:$K$158),"0")</f>
        <v>1.873596</v>
      </c>
      <c r="AH4" cm="1">
        <f t="array" ref="AH4">IFERROR(_xlfn.XLOOKUP(A4,Table12[Country],'2012'!$K$4:$K$158),"0")</f>
        <v>2.0036109999999998</v>
      </c>
      <c r="AI4" cm="1">
        <f t="array" ref="AI4">IFERROR(_xlfn.XLOOKUP(A4,Table10[Country],'2014'!$K$4:$K$163),"0")</f>
        <v>1.818951</v>
      </c>
      <c r="AJ4" cm="1">
        <f t="array" ref="AJ4">IFERROR(_xlfn.XLOOKUP(A4,Table11[Country],'2016'!$K$4:$K$163),"0")</f>
        <v>1.8354729999999999</v>
      </c>
      <c r="AK4" cm="1">
        <f t="array" ref="AK4">IFERROR(_xlfn.XLOOKUP(A4,Table6[Country],'2018'!$K$4:$K$163),"0")</f>
        <v>1.8071429999999999</v>
      </c>
      <c r="AL4" s="19">
        <f>IFERROR(_xlfn.XLOOKUP(A4,'2023_Analysis_Hub'!$A$3:$A$141,'2023_Analysis_Hub'!$F$3:$F$141),"0")</f>
        <v>1.7</v>
      </c>
      <c r="AM4">
        <f>IFERROR(AVERAGE(AF4:AL4),"No Data Available")</f>
        <v>1.7341105714285714</v>
      </c>
      <c r="AO4" s="71" cm="1">
        <f t="array" ref="AO4">IFERROR(_xlfn.XLOOKUP(Table18[[#This Row],[Economy]],Table4[Country],'2007'!$J$4:$J$153), "0")</f>
        <v>1.2222200000000001</v>
      </c>
      <c r="AP4" s="71" cm="1">
        <f t="array" ref="AP4">IFERROR(_xlfn.XLOOKUP(Table18[[#This Row],[Economy]],Table5[Country],'2010'!$M$4:$M$158),"0")</f>
        <v>2.2449159999999999</v>
      </c>
      <c r="AQ4" s="71" cm="1">
        <f t="array" ref="AQ4">IFERROR(_xlfn.XLOOKUP(Table18[[#This Row],[Economy]],Table12[Country],'2012'!$M$4:$M$158),"0")</f>
        <v>2.332182</v>
      </c>
      <c r="AR4" s="71" cm="1">
        <f t="array" ref="AR4">IFERROR(_xlfn.XLOOKUP(Table18[[#This Row],[Economy]],Table10[Country],'2014'!$M$4:$M$163),"0")</f>
        <v>1.986686</v>
      </c>
      <c r="AS4" s="71" cm="1">
        <f t="array" ref="AS4">IFERROR(_xlfn.XLOOKUP(A4,Table11[Country],'2016'!$M$4:$M$163),"0")</f>
        <v>2.3750260000000001</v>
      </c>
      <c r="AT4" s="71" cm="1">
        <f t="array" ref="AT4">IFERROR(_xlfn.XLOOKUP(A4,Table6[Country],'2018'!$M$4:$M$163),"0")</f>
        <v>2.1044309999999999</v>
      </c>
      <c r="AU4" s="71">
        <f>IFERROR(_xlfn.XLOOKUP(A4, '2023_Analysis_Hub'!$A$3:$A$141,'2023_Analysis_Hub'!$H$3:$H$141),"0")</f>
        <v>1.8</v>
      </c>
      <c r="AV4">
        <f t="shared" ref="AV4:AV67" si="1">IFERROR(AVERAGE(AO4:AU4),"No Data Available ")</f>
        <v>2.0093515714285717</v>
      </c>
      <c r="AX4" cm="1">
        <f t="array" ref="AX4">IFERROR(_xlfn.XLOOKUP(A4,Table4[Country],'2007'!$L$4:$L$153),"0")</f>
        <v>1.25</v>
      </c>
      <c r="AY4" cm="1">
        <f t="array" ref="AY4">IFERROR(_xlfn.XLOOKUP(A4,Table5[Country], '2010'!$O$4:$O$158),"0")</f>
        <v>2.090449</v>
      </c>
      <c r="AZ4" cm="1">
        <f t="array" ref="AZ4">IFERROR(_xlfn.XLOOKUP(A4, Table12[Country], '2012'!$O$4:$O$158),"0")</f>
        <v>2.1625920000000001</v>
      </c>
      <c r="BA4" cm="1">
        <f t="array" ref="BA4">IFERROR(_xlfn.XLOOKUP(A4, Table10[Country], '2014'!$O$4:$O$163),"0")</f>
        <v>2.1197089999999998</v>
      </c>
      <c r="BB4" cm="1">
        <f t="array" ref="BB4">IFERROR(_xlfn.XLOOKUP(A4, Table11[Country],'2016'!$O$4:$O$163),"0")</f>
        <v>2.145073</v>
      </c>
      <c r="BC4" cm="1">
        <f t="array" ref="BC4">IFERROR(_xlfn.XLOOKUP(A4,Table6[Country],'2018'!$O$4:$O$163),"0")</f>
        <v>1.919246</v>
      </c>
      <c r="BD4">
        <f>IFERROR(_xlfn.XLOOKUP(A4, '2023_Analysis_Hub'!$A$3:$A$141,'2023_Analysis_Hub'!$J$3:$J$141),"0")</f>
        <v>2</v>
      </c>
      <c r="BE4">
        <f t="shared" ref="BE4:BE67" si="2">IFERROR(AVERAGE(AX4:BD4),"No Data Available")</f>
        <v>1.9552955714285714</v>
      </c>
      <c r="BG4" cm="1">
        <f t="array" ref="BG4">IFERROR(_xlfn.XLOOKUP(A4,Table4[Country],'2007'!$R$4:$R$153),"0")</f>
        <v>1.375</v>
      </c>
      <c r="BH4" cm="1">
        <f t="array" ref="BH4">IFERROR(_xlfn.XLOOKUP(A4,Table5[Country],'2010'!$S$4:$S$158),"0")</f>
        <v>2.6055030000000001</v>
      </c>
      <c r="BI4" cm="1">
        <f t="array" ref="BI4">IFERROR(_xlfn.XLOOKUP(A4,Table12[Country],'2012'!$S$4:$S$158),"0")</f>
        <v>2.7952590000000002</v>
      </c>
      <c r="BJ4" cm="1">
        <f t="array" ref="BJ4">IFERROR(_xlfn.XLOOKUP(A4,Table10[Country],'2014'!$S$4:$S$163),"0")</f>
        <v>2.482138</v>
      </c>
      <c r="BK4" cm="1">
        <f t="array" ref="BK4">IFERROR(_xlfn.XLOOKUP(A4,Table11[Country],'2016'!$S$4:$S$163),"0")</f>
        <v>2.6112030000000002</v>
      </c>
      <c r="BL4" cm="1">
        <f t="array" ref="BL4">IFERROR(_xlfn.XLOOKUP(A4,Table6[Country],'2018'!$S$4:$S$163),"0")</f>
        <v>2.3824380000000001</v>
      </c>
      <c r="BM4">
        <f>IFERROR(_xlfn.XLOOKUP(A4,'2023_Analysis_Hub'!$A$3:$A$141,'2023_Analysis_Hub'!$L$3:$L$141),"0")</f>
        <v>2.2999999999999998</v>
      </c>
      <c r="BN4">
        <f t="shared" ref="BN4:BN67" si="3">IFERROR(AVERAGE(BG4:BM4),"No Data Available")</f>
        <v>2.364505857142857</v>
      </c>
      <c r="BP4" cm="1">
        <f t="array" ref="BP4">IFERROR(_xlfn.XLOOKUP(A4,Table4[Country],'2007'!$N$4:$N$153),"0")</f>
        <v>1</v>
      </c>
      <c r="BQ4" cm="1">
        <f t="array" ref="BQ4">IFERROR(_xlfn.XLOOKUP(A4,Table5[Country],'2010'!$Q$4:$Q$158),"0")</f>
        <v>2.3655029999999999</v>
      </c>
      <c r="BR4" cm="1">
        <f t="array" ref="BR4">IFERROR(_xlfn.XLOOKUP(A4,Table12[Country],'2012'!$Q$4:$Q$158),"0")</f>
        <v>2.0951550000000001</v>
      </c>
      <c r="BS4" cm="1">
        <f t="array" ref="BS4">IFERROR(_xlfn.XLOOKUP(A4,Table10[Country],'2014'!$Q$4:$Q$163),"0")</f>
        <v>1.8477760000000001</v>
      </c>
      <c r="BT4" cm="1">
        <f t="array" ref="BT4">IFERROR(_xlfn.XLOOKUP(A4,Table11[Country],'2016'!$Q$4:$Q$163),"0")</f>
        <v>1.772402</v>
      </c>
      <c r="BU4" cm="1">
        <f t="array" ref="BU4">IFERROR(_xlfn.XLOOKUP(A4, Table6[Country], '2018'!$Q$4:$Q$163),"0")</f>
        <v>1.6970240000000001</v>
      </c>
      <c r="BV4">
        <f>IFERROR(_xlfn.XLOOKUP(A4, '2023_Analysis_Hub'!$A$3:$A$141,'2023_Analysis_Hub'!$N$3:$N$141),"0")</f>
        <v>1.6</v>
      </c>
      <c r="BW4">
        <f t="shared" ref="BW4:BW67" si="4">IFERROR(AVERAGE(BP4:BV4),"No Data Available")</f>
        <v>1.7682657142857143</v>
      </c>
    </row>
    <row r="5" spans="1:75" x14ac:dyDescent="0.35">
      <c r="A5" t="s">
        <v>11</v>
      </c>
      <c r="B5" cm="1">
        <f t="array" ref="B5">IFERROR(_xlfn.XLOOKUP(A5,Table4[Country],'2007'!$B$4:$B$153),"0")</f>
        <v>2.4775219737838796</v>
      </c>
      <c r="C5" cm="1">
        <f t="array" ref="C5">IFERROR(_xlfn.XLOOKUP(A5,Table5[Country],'2010'!$B$4:$B$158),"0")</f>
        <v>2.2473510000000001</v>
      </c>
      <c r="D5" cm="1">
        <f t="array" ref="D5">IFERROR(_xlfn.XLOOKUP(A5,Table12[Country],'2012'!$B$4:$B$158),"0")</f>
        <v>2.2760199999999999</v>
      </c>
      <c r="E5" cm="1">
        <f t="array" ref="E5">IFERROR(_xlfn.XLOOKUP(A5,Table10[Country],'2014'!$B$4:$B$163),"0")</f>
        <v>2.54298</v>
      </c>
      <c r="F5" cm="1">
        <f t="array" ref="F5">IFERROR(_xlfn.XLOOKUP(A5,Table11[Country],'2016'!$B$4:$B$163),"0")</f>
        <v>2.2411829999999999</v>
      </c>
      <c r="G5" cm="1">
        <f t="array" ref="G5">IFERROR(_xlfn.XLOOKUP(A5,Table6[Country],'2018'!$B$4:$B$163),"0")</f>
        <v>2.0461580000000001</v>
      </c>
      <c r="H5">
        <f>IFERROR(_xlfn.XLOOKUP(A5,'2023_Analysis_Hub'!$A$3:$A$141,'2023_Analysis_Hub'!$B$3:$B$141),"0")</f>
        <v>2.15</v>
      </c>
      <c r="I5">
        <f t="shared" si="0"/>
        <v>2.2830305676834115</v>
      </c>
      <c r="J5" s="68">
        <f>IFERROR(RANK(Table16[[#This Row],[Avergae LPI Score ]],Table16[[Avergae LPI Score ]],0), "No Data Available")</f>
        <v>145</v>
      </c>
      <c r="L5" cm="1">
        <f t="array" ref="L5">IFERROR(_xlfn.XLOOKUP(A5,Table4[Country],'2007'!$C$4:$C$153),"0")</f>
        <v>86</v>
      </c>
      <c r="M5" cm="1">
        <f t="array" ref="M5">IFERROR(_xlfn.XLOOKUP(A5,Table5[Country],'2010'!$E$4:$E$158),"0")</f>
        <v>142</v>
      </c>
      <c r="N5" cm="1">
        <f t="array" ref="N5">IFERROR(_xlfn.XLOOKUP(A5,Table12[Country],'2012'!$E$4:$E$158),"0")</f>
        <v>138</v>
      </c>
      <c r="O5" cm="1">
        <f t="array" ref="O5">IFERROR(_xlfn.XLOOKUP(A5,Table10[Country],'2014'!$E$4:$E$163),"0")</f>
        <v>112</v>
      </c>
      <c r="P5" cm="1">
        <f t="array" ref="P5">IFERROR(_xlfn.XLOOKUP(A5,Table11[Country],'2016'!$E$4:$E$163),"0")</f>
        <v>139</v>
      </c>
      <c r="Q5" cm="1">
        <f t="array" ref="Q5">IFERROR(_xlfn.XLOOKUP(A5,Table6[Country],'2018'!$E$4:$E$163),"0")</f>
        <v>159</v>
      </c>
      <c r="R5">
        <f>IFERROR(_xlfn.XLOOKUP(A5,'2023_Analysis_Hub'!$A$3:$A$141,'2023_Analysis_Hub'!$C$3:$C$141),"0")</f>
        <v>135</v>
      </c>
      <c r="S5">
        <f t="shared" ref="S5:S68" si="5">IFERROR(AVERAGE(L5:R5),"0")</f>
        <v>130.14285714285714</v>
      </c>
      <c r="T5">
        <f t="shared" ref="T5:T68" si="6">IFERROR(RANK(S5,$S$4:$S$259,1),"No Data Available")</f>
        <v>147</v>
      </c>
      <c r="U5" s="86"/>
      <c r="V5" s="86"/>
      <c r="W5" cm="1">
        <f t="array" ref="W5">IFERROR(_xlfn.XLOOKUP(A5,Table4[Country],'2007'!$F$4:$F$153),"0")</f>
        <v>2.4</v>
      </c>
      <c r="X5" cm="1">
        <f t="array" ref="X5">IFERROR(_xlfn.XLOOKUP('LPI_performance_time_series '!A5,Table5[Country],'2010'!$I$4:$I$158),"0")</f>
        <v>1.75</v>
      </c>
      <c r="Y5" cm="1">
        <f t="array" ref="Y5">IFERROR(_xlfn.XLOOKUP(A5,Table12[Country],'2012'!$I$4:$I$158),"0")</f>
        <v>2.3333330000000001</v>
      </c>
      <c r="Z5" cm="1">
        <f t="array" ref="Z5">IFERROR(_xlfn.XLOOKUP('LPI_performance_time_series '!A5,Table10[Country],'2014'!$I$4:$I$163),"0")</f>
        <v>2.3684210000000001</v>
      </c>
      <c r="AA5" cm="1">
        <f t="array" ref="AA5">IFERROR(_xlfn.XLOOKUP(A5,Table11[Country],'2016'!$I$4:$I$163),"0")</f>
        <v>1.7968329999999999</v>
      </c>
      <c r="AB5" cm="1">
        <f t="array" ref="AB5">IFERROR(_xlfn.XLOOKUP(A5,Table6[Country],'2018'!$I$4:$I$163),"0")</f>
        <v>1.571429</v>
      </c>
      <c r="AC5">
        <f>IFERROR(_xlfn.XLOOKUP(A6,'2023_Analysis_Hub'!$A$3:$A$141,'2023_Analysis_Hub'!$D$3:$D$141),"0")</f>
        <v>2.4</v>
      </c>
      <c r="AD5">
        <f t="shared" ref="AD5:AD68" si="7">IFERROR(AVERAGE(W5:AC5),"No Data Available")</f>
        <v>2.0885737142857144</v>
      </c>
      <c r="AF5" cm="1">
        <f t="array" ref="AF5">IFERROR(_xlfn.XLOOKUP(A5,Table4[Country],'2007'!$H$4:$H$153),"0")</f>
        <v>2.25</v>
      </c>
      <c r="AG5" cm="1">
        <f t="array" ref="AG5">IFERROR(_xlfn.XLOOKUP(A5,Table5[Country],'2010'!$K$4:$K$158),"0")</f>
        <v>1.6875</v>
      </c>
      <c r="AH5" cm="1">
        <f t="array" ref="AH5">IFERROR(_xlfn.XLOOKUP(A5,Table12[Country],'2012'!$K$4:$K$158),"0")</f>
        <v>2.482869</v>
      </c>
      <c r="AI5" cm="1">
        <f t="array" ref="AI5">IFERROR(_xlfn.XLOOKUP(A5,Table10[Country],'2014'!$K$4:$K$163),"0")</f>
        <v>2.1052629999999999</v>
      </c>
      <c r="AJ5" cm="1">
        <f t="array" ref="AJ5">IFERROR(_xlfn.XLOOKUP(A5,Table11[Country],'2016'!$K$4:$K$163),"0")</f>
        <v>2.1337890000000002</v>
      </c>
      <c r="AK5" cm="1">
        <f t="array" ref="AK5">IFERROR(_xlfn.XLOOKUP(A5,Table6[Country],'2018'!$K$4:$K$163),"0")</f>
        <v>1.857143</v>
      </c>
      <c r="AL5" s="19">
        <f>IFERROR(_xlfn.XLOOKUP(A5,'2023_Analysis_Hub'!$A$3:$A$141,'2023_Analysis_Hub'!$F$3:$F$141),"0")</f>
        <v>2.1</v>
      </c>
      <c r="AM5">
        <f t="shared" ref="AM5:AM68" si="8">IFERROR(AVERAGE(AF5:AL5),"No Data Available")</f>
        <v>2.0880805714285713</v>
      </c>
      <c r="AO5" s="71" cm="1">
        <f t="array" ref="AO5">IFERROR(_xlfn.XLOOKUP(Table18[[#This Row],[Economy]],Table4[Country],'2007'!$J$4:$J$153), "0")</f>
        <v>2.5</v>
      </c>
      <c r="AP5" s="71" cm="1">
        <f t="array" ref="AP5">IFERROR(_xlfn.XLOOKUP(Table18[[#This Row],[Economy]],Table5[Country],'2010'!$M$4:$M$158),"0")</f>
        <v>2.375</v>
      </c>
      <c r="AQ5" s="71" cm="1">
        <f t="array" ref="AQ5">IFERROR(_xlfn.XLOOKUP(Table18[[#This Row],[Economy]],Table12[Country],'2012'!$M$4:$M$158),"0")</f>
        <v>2.2587299999999999</v>
      </c>
      <c r="AR5" s="71" cm="1">
        <f t="array" ref="AR5">IFERROR(_xlfn.XLOOKUP(Table18[[#This Row],[Economy]],Table10[Country],'2014'!$M$4:$M$163),"0")</f>
        <v>2.7894739999999998</v>
      </c>
      <c r="AS5" s="71" cm="1">
        <f t="array" ref="AS5">IFERROR(_xlfn.XLOOKUP(A5,Table11[Country],'2016'!$M$4:$M$163),"0")</f>
        <v>2.3707379999999998</v>
      </c>
      <c r="AT5" s="71" cm="1">
        <f t="array" ref="AT5">IFERROR(_xlfn.XLOOKUP(A5,Table6[Country],'2018'!$M$4:$M$163),"0")</f>
        <v>2.202283</v>
      </c>
      <c r="AU5" s="71">
        <f>IFERROR(_xlfn.XLOOKUP(A5, '2023_Analysis_Hub'!$A$3:$A$141,'2023_Analysis_Hub'!$H$3:$H$141),"0")</f>
        <v>2.4</v>
      </c>
      <c r="AV5">
        <f t="shared" si="1"/>
        <v>2.4137464285714283</v>
      </c>
      <c r="AX5" cm="1">
        <f t="array" ref="AX5">IFERROR(_xlfn.XLOOKUP(A5,Table4[Country],'2007'!$L$4:$L$153),"0")</f>
        <v>2.5</v>
      </c>
      <c r="AY5" cm="1">
        <f t="array" ref="AY5">IFERROR(_xlfn.XLOOKUP(A5,Table5[Country], '2010'!$O$4:$O$158),"0")</f>
        <v>2.0193449999999999</v>
      </c>
      <c r="AZ5" cm="1">
        <f t="array" ref="AZ5">IFERROR(_xlfn.XLOOKUP(A5, Table12[Country], '2012'!$O$4:$O$158),"0")</f>
        <v>2.0026350000000002</v>
      </c>
      <c r="BA5" cm="1">
        <f t="array" ref="BA5">IFERROR(_xlfn.XLOOKUP(A5, Table10[Country], '2014'!$O$4:$O$163),"0")</f>
        <v>2.3111730000000001</v>
      </c>
      <c r="BB5" cm="1">
        <f t="array" ref="BB5">IFERROR(_xlfn.XLOOKUP(A5, Table11[Country],'2016'!$O$4:$O$163),"0")</f>
        <v>2.3106300000000002</v>
      </c>
      <c r="BC5" cm="1">
        <f t="array" ref="BC5">IFERROR(_xlfn.XLOOKUP(A5,Table6[Country],'2018'!$O$4:$O$163),"0")</f>
        <v>2.0043169999999999</v>
      </c>
      <c r="BD5">
        <f>IFERROR(_xlfn.XLOOKUP(A5, '2023_Analysis_Hub'!$A$3:$A$141,'2023_Analysis_Hub'!$J$3:$J$141),"0")</f>
        <v>2.2999999999999998</v>
      </c>
      <c r="BE5">
        <f t="shared" si="2"/>
        <v>2.2068714285714286</v>
      </c>
      <c r="BG5" cm="1">
        <f t="array" ref="BG5">IFERROR(_xlfn.XLOOKUP(A5,Table4[Country],'2007'!$R$4:$R$153),"0")</f>
        <v>2.8333300000000001</v>
      </c>
      <c r="BH5" cm="1">
        <f t="array" ref="BH5">IFERROR(_xlfn.XLOOKUP(A5,Table5[Country],'2010'!$S$4:$S$158),"0")</f>
        <v>3.008073</v>
      </c>
      <c r="BI5" cm="1">
        <f t="array" ref="BI5">IFERROR(_xlfn.XLOOKUP(A5,Table12[Country],'2012'!$S$4:$S$158),"0")</f>
        <v>2.585969</v>
      </c>
      <c r="BJ5" cm="1">
        <f t="array" ref="BJ5">IFERROR(_xlfn.XLOOKUP(A5,Table10[Country],'2014'!$S$4:$S$163),"0")</f>
        <v>3.0239509999999998</v>
      </c>
      <c r="BK5" cm="1">
        <f t="array" ref="BK5">IFERROR(_xlfn.XLOOKUP(A5,Table11[Country],'2016'!$S$4:$S$163),"0")</f>
        <v>2.589369</v>
      </c>
      <c r="BL5" cm="1">
        <f t="array" ref="BL5">IFERROR(_xlfn.XLOOKUP(A5,Table6[Country],'2018'!$S$4:$S$163),"0")</f>
        <v>2.594983</v>
      </c>
      <c r="BM5">
        <f>IFERROR(_xlfn.XLOOKUP(A5,'2023_Analysis_Hub'!$A$3:$A$141,'2023_Analysis_Hub'!$L$3:$L$141),"0")</f>
        <v>2.1</v>
      </c>
      <c r="BN5">
        <f t="shared" si="3"/>
        <v>2.6765250000000003</v>
      </c>
      <c r="BP5" cm="1">
        <f t="array" ref="BP5">IFERROR(_xlfn.XLOOKUP(A5,Table4[Country],'2007'!$N$4:$N$153),"0")</f>
        <v>2.375</v>
      </c>
      <c r="BQ5" cm="1">
        <f t="array" ref="BQ5">IFERROR(_xlfn.XLOOKUP(A5,Table5[Country],'2010'!$Q$4:$Q$158),"0")</f>
        <v>2.5414059999999998</v>
      </c>
      <c r="BR5" cm="1">
        <f t="array" ref="BR5">IFERROR(_xlfn.XLOOKUP(A5,Table12[Country],'2012'!$Q$4:$Q$158),"0")</f>
        <v>2.001506</v>
      </c>
      <c r="BS5" cm="1">
        <f t="array" ref="BS5">IFERROR(_xlfn.XLOOKUP(A5,Table10[Country],'2014'!$Q$4:$Q$163),"0")</f>
        <v>2.5889500000000001</v>
      </c>
      <c r="BT5" cm="1">
        <f t="array" ref="BT5">IFERROR(_xlfn.XLOOKUP(A5,Table11[Country],'2016'!$Q$4:$Q$163),"0")</f>
        <v>2.2118790000000002</v>
      </c>
      <c r="BU5" cm="1">
        <f t="array" ref="BU5">IFERROR(_xlfn.XLOOKUP(A5, Table6[Country], '2018'!$Q$4:$Q$163),"0")</f>
        <v>2.0043169999999999</v>
      </c>
      <c r="BV5">
        <f>IFERROR(_xlfn.XLOOKUP(A5, '2023_Analysis_Hub'!$A$3:$A$141,'2023_Analysis_Hub'!$N$3:$N$141),"0")</f>
        <v>2.2999999999999998</v>
      </c>
      <c r="BW5">
        <f t="shared" si="4"/>
        <v>2.2890082857142855</v>
      </c>
    </row>
    <row r="6" spans="1:75" x14ac:dyDescent="0.35">
      <c r="A6" t="s">
        <v>12</v>
      </c>
      <c r="B6" cm="1">
        <f t="array" ref="B6">IFERROR(_xlfn.XLOOKUP(A6,Table4[Country],'2007'!$B$4:$B$153),"0")</f>
        <v>2.0813763758629302</v>
      </c>
      <c r="C6" cm="1">
        <f t="array" ref="C6">IFERROR(_xlfn.XLOOKUP(A6,Table5[Country],'2010'!$B$4:$B$158),"0")</f>
        <v>2.459047</v>
      </c>
      <c r="D6" cm="1">
        <f t="array" ref="D6">IFERROR(_xlfn.XLOOKUP(A6,Table12[Country],'2012'!$B$4:$B$158),"0")</f>
        <v>2.773218</v>
      </c>
      <c r="E6" t="str" cm="1">
        <f t="array" ref="E6">IFERROR(_xlfn.XLOOKUP(A6,Table10[Country],'2014'!$B$4:$B$163),"0")</f>
        <v>0</v>
      </c>
      <c r="F6" cm="1">
        <f t="array" ref="F6">IFERROR(_xlfn.XLOOKUP(A6,Table11[Country],'2016'!$B$4:$B$163),"0")</f>
        <v>2.4124979999999998</v>
      </c>
      <c r="G6" cm="1">
        <f t="array" ref="G6">IFERROR(_xlfn.XLOOKUP(A6,Table6[Country],'2018'!$B$4:$B$163),"0")</f>
        <v>2.6596030000000002</v>
      </c>
      <c r="H6">
        <f>IFERROR(_xlfn.XLOOKUP(A6,'2023_Analysis_Hub'!$A$3:$A$141,'2023_Analysis_Hub'!$B$3:$B$141),"0")</f>
        <v>2.5</v>
      </c>
      <c r="I6">
        <f t="shared" si="0"/>
        <v>2.4809570626438218</v>
      </c>
      <c r="J6" s="68">
        <f>IFERROR(RANK(Table16[[#This Row],[Avergae LPI Score ]],Table16[[Avergae LPI Score ]],0), "No Data Available")</f>
        <v>106</v>
      </c>
      <c r="L6" cm="1">
        <f t="array" ref="L6">IFERROR(_xlfn.XLOOKUP(A6,Table4[Country],'2007'!$C$4:$C$153),"0")</f>
        <v>139</v>
      </c>
      <c r="M6" cm="1">
        <f t="array" ref="M6">IFERROR(_xlfn.XLOOKUP(A6,Table5[Country],'2010'!$E$4:$E$158),"0")</f>
        <v>119</v>
      </c>
      <c r="N6" cm="1">
        <f t="array" ref="N6">IFERROR(_xlfn.XLOOKUP(A6,Table12[Country],'2012'!$E$4:$E$158),"0")</f>
        <v>78</v>
      </c>
      <c r="O6" t="str" cm="1">
        <f t="array" ref="O6">IFERROR(_xlfn.XLOOKUP(A6,Table10[Country],'2014'!$E$4:$E$163),"0")</f>
        <v>0</v>
      </c>
      <c r="P6" cm="1">
        <f t="array" ref="P6">IFERROR(_xlfn.XLOOKUP(A6,Table11[Country],'2016'!$E$4:$E$163),"0")</f>
        <v>117</v>
      </c>
      <c r="Q6" cm="1">
        <f t="array" ref="Q6">IFERROR(_xlfn.XLOOKUP(A6,Table6[Country],'2018'!$E$4:$E$163),"0")</f>
        <v>88</v>
      </c>
      <c r="R6">
        <f>IFERROR(_xlfn.XLOOKUP(A6,'2023_Analysis_Hub'!$A$3:$A$141,'2023_Analysis_Hub'!$C$3:$C$141),"0")</f>
        <v>97</v>
      </c>
      <c r="S6">
        <f t="shared" si="5"/>
        <v>106.33333333333333</v>
      </c>
      <c r="T6">
        <f t="shared" si="6"/>
        <v>104</v>
      </c>
      <c r="U6" s="86"/>
      <c r="V6" s="86"/>
      <c r="W6" cm="1">
        <f t="array" ref="W6">IFERROR(_xlfn.XLOOKUP(A6,Table4[Country],'2007'!$F$4:$F$153),"0")</f>
        <v>2</v>
      </c>
      <c r="X6" cm="1">
        <f t="array" ref="X6">IFERROR(_xlfn.XLOOKUP('LPI_performance_time_series '!A6,Table5[Country],'2010'!$I$4:$I$158),"0")</f>
        <v>2.0714290000000002</v>
      </c>
      <c r="Y6" cm="1">
        <f t="array" ref="Y6">IFERROR(_xlfn.XLOOKUP(A6,Table12[Country],'2012'!$I$4:$I$158),"0")</f>
        <v>2.4268770000000002</v>
      </c>
      <c r="Z6" t="str" cm="1">
        <f t="array" ref="Z6">IFERROR(_xlfn.XLOOKUP('LPI_performance_time_series '!A6,Table10[Country],'2014'!$I$4:$I$163),"0")</f>
        <v>0</v>
      </c>
      <c r="AA6" cm="1">
        <f t="array" ref="AA6">IFERROR(_xlfn.XLOOKUP(A6,Table11[Country],'2016'!$I$4:$I$163),"0")</f>
        <v>2.234391</v>
      </c>
      <c r="AB6" cm="1">
        <f t="array" ref="AB6">IFERROR(_xlfn.XLOOKUP(A6,Table6[Country],'2018'!$I$4:$I$163),"0")</f>
        <v>2.3471259999999998</v>
      </c>
      <c r="AC6" t="str">
        <f>IFERROR(_xlfn.XLOOKUP(A7,'2023_Analysis_Hub'!$A$3:$A$141,'2023_Analysis_Hub'!$D$3:$D$141),"0")</f>
        <v>0</v>
      </c>
      <c r="AD6">
        <f t="shared" si="7"/>
        <v>2.2159646</v>
      </c>
      <c r="AF6" cm="1">
        <f t="array" ref="AF6">IFERROR(_xlfn.XLOOKUP(A6,Table4[Country],'2007'!$H$4:$H$153),"0")</f>
        <v>2.3333300000000001</v>
      </c>
      <c r="AG6" cm="1">
        <f t="array" ref="AG6">IFERROR(_xlfn.XLOOKUP(A6,Table5[Country],'2010'!$K$4:$K$158),"0")</f>
        <v>2.144558</v>
      </c>
      <c r="AH6" cm="1">
        <f t="array" ref="AH6">IFERROR(_xlfn.XLOOKUP(A6,Table12[Country],'2012'!$K$4:$K$158),"0")</f>
        <v>2.4268770000000002</v>
      </c>
      <c r="AI6" t="str" cm="1">
        <f t="array" ref="AI6">IFERROR(_xlfn.XLOOKUP(A6,Table10[Country],'2014'!$K$4:$K$163),"0")</f>
        <v>0</v>
      </c>
      <c r="AJ6" cm="1">
        <f t="array" ref="AJ6">IFERROR(_xlfn.XLOOKUP(A6,Table11[Country],'2016'!$K$4:$K$163),"0")</f>
        <v>1.980952</v>
      </c>
      <c r="AK6" cm="1">
        <f t="array" ref="AK6">IFERROR(_xlfn.XLOOKUP(A6,Table6[Country],'2018'!$K$4:$K$163),"0")</f>
        <v>2.2936740000000002</v>
      </c>
      <c r="AL6" s="19">
        <f>IFERROR(_xlfn.XLOOKUP(A6,'2023_Analysis_Hub'!$A$3:$A$141,'2023_Analysis_Hub'!$F$3:$F$141),"0")</f>
        <v>2.7</v>
      </c>
      <c r="AM6">
        <f t="shared" si="8"/>
        <v>2.313231833333333</v>
      </c>
      <c r="AO6" s="71" cm="1">
        <f t="array" ref="AO6">IFERROR(_xlfn.XLOOKUP(Table18[[#This Row],[Economy]],Table4[Country],'2007'!$J$4:$J$153), "0")</f>
        <v>2.3333300000000001</v>
      </c>
      <c r="AP6" s="71" cm="1">
        <f t="array" ref="AP6">IFERROR(_xlfn.XLOOKUP(Table18[[#This Row],[Economy]],Table5[Country],'2010'!$M$4:$M$158),"0")</f>
        <v>2.644558</v>
      </c>
      <c r="AQ6" s="71" cm="1">
        <f t="array" ref="AQ6">IFERROR(_xlfn.XLOOKUP(Table18[[#This Row],[Economy]],Table12[Country],'2012'!$M$4:$M$158),"0")</f>
        <v>2.8417669999999999</v>
      </c>
      <c r="AR6" s="71" t="str" cm="1">
        <f t="array" ref="AR6">IFERROR(_xlfn.XLOOKUP(Table18[[#This Row],[Economy]],Table10[Country],'2014'!$M$4:$M$163),"0")</f>
        <v>0</v>
      </c>
      <c r="AS6" s="71" cm="1">
        <f t="array" ref="AS6">IFERROR(_xlfn.XLOOKUP(A6,Table11[Country],'2016'!$M$4:$M$163),"0")</f>
        <v>2.4848330000000001</v>
      </c>
      <c r="AT6" s="71" cm="1">
        <f t="array" ref="AT6">IFERROR(_xlfn.XLOOKUP(A6,Table6[Country],'2018'!$M$4:$M$163),"0")</f>
        <v>2.8238620000000001</v>
      </c>
      <c r="AU6" s="71">
        <f>IFERROR(_xlfn.XLOOKUP(A6, '2023_Analysis_Hub'!$A$3:$A$141,'2023_Analysis_Hub'!$H$3:$H$141),"0")</f>
        <v>2.8</v>
      </c>
      <c r="AV6">
        <f t="shared" si="1"/>
        <v>2.6547249999999996</v>
      </c>
      <c r="AX6" cm="1">
        <f t="array" ref="AX6">IFERROR(_xlfn.XLOOKUP(A6,Table4[Country],'2007'!$L$4:$L$153),"0")</f>
        <v>2</v>
      </c>
      <c r="AY6" cm="1">
        <f t="array" ref="AY6">IFERROR(_xlfn.XLOOKUP(A6,Table5[Country], '2010'!$O$4:$O$158),"0")</f>
        <v>2.394558</v>
      </c>
      <c r="AZ6" cm="1">
        <f t="array" ref="AZ6">IFERROR(_xlfn.XLOOKUP(A6, Table12[Country], '2012'!$O$4:$O$158),"0")</f>
        <v>2.6468560000000001</v>
      </c>
      <c r="BA6" t="str" cm="1">
        <f t="array" ref="BA6">IFERROR(_xlfn.XLOOKUP(A6, Table10[Country], '2014'!$O$4:$O$163),"0")</f>
        <v>0</v>
      </c>
      <c r="BB6" cm="1">
        <f t="array" ref="BB6">IFERROR(_xlfn.XLOOKUP(A6, Table11[Country],'2016'!$O$4:$O$163),"0")</f>
        <v>2.4848330000000001</v>
      </c>
      <c r="BC6" cm="1">
        <f t="array" ref="BC6">IFERROR(_xlfn.XLOOKUP(A6,Table6[Country],'2018'!$O$4:$O$163),"0")</f>
        <v>2.5588980000000001</v>
      </c>
      <c r="BD6">
        <f>IFERROR(_xlfn.XLOOKUP(A6, '2023_Analysis_Hub'!$A$3:$A$141,'2023_Analysis_Hub'!$J$3:$J$141),"0")</f>
        <v>2.2999999999999998</v>
      </c>
      <c r="BE6">
        <f t="shared" si="2"/>
        <v>2.3975241666666669</v>
      </c>
      <c r="BG6" cm="1">
        <f t="array" ref="BG6">IFERROR(_xlfn.XLOOKUP(A6,Table4[Country],'2007'!$R$4:$R$153),"0")</f>
        <v>2.125</v>
      </c>
      <c r="BH6" cm="1">
        <f t="array" ref="BH6">IFERROR(_xlfn.XLOOKUP(A6,Table5[Country],'2010'!$S$4:$S$158),"0")</f>
        <v>3.0125850000000001</v>
      </c>
      <c r="BI6" cm="1">
        <f t="array" ref="BI6">IFERROR(_xlfn.XLOOKUP(A6,Table12[Country],'2012'!$S$4:$S$158),"0")</f>
        <v>3.5780280000000002</v>
      </c>
      <c r="BJ6" t="str" cm="1">
        <f t="array" ref="BJ6">IFERROR(_xlfn.XLOOKUP(A6,Table10[Country],'2014'!$S$4:$S$163),"0")</f>
        <v>0</v>
      </c>
      <c r="BK6" cm="1">
        <f t="array" ref="BK6">IFERROR(_xlfn.XLOOKUP(A6,Table11[Country],'2016'!$S$4:$S$163),"0")</f>
        <v>3.0504760000000002</v>
      </c>
      <c r="BL6" cm="1">
        <f t="array" ref="BL6">IFERROR(_xlfn.XLOOKUP(A6,Table6[Country],'2018'!$S$4:$S$163),"0")</f>
        <v>3.2026659999999998</v>
      </c>
      <c r="BM6">
        <f>IFERROR(_xlfn.XLOOKUP(A6,'2023_Analysis_Hub'!$A$3:$A$141,'2023_Analysis_Hub'!$L$3:$L$141),"0")</f>
        <v>2.5</v>
      </c>
      <c r="BN6">
        <f t="shared" si="3"/>
        <v>2.9114591666666665</v>
      </c>
      <c r="BP6" cm="1">
        <f t="array" ref="BP6">IFERROR(_xlfn.XLOOKUP(A6,Table4[Country],'2007'!$N$4:$N$153),"0")</f>
        <v>1.6666700000000001</v>
      </c>
      <c r="BQ6" cm="1">
        <f t="array" ref="BQ6">IFERROR(_xlfn.XLOOKUP(A6,Table5[Country],'2010'!$Q$4:$Q$158),"0")</f>
        <v>2.394558</v>
      </c>
      <c r="BR6" cm="1">
        <f t="array" ref="BR6">IFERROR(_xlfn.XLOOKUP(A6,Table12[Country],'2012'!$Q$4:$Q$158),"0")</f>
        <v>2.6450399999999998</v>
      </c>
      <c r="BS6" t="str" cm="1">
        <f t="array" ref="BS6">IFERROR(_xlfn.XLOOKUP(A6,Table10[Country],'2014'!$Q$4:$Q$163),"0")</f>
        <v>0</v>
      </c>
      <c r="BT6" cm="1">
        <f t="array" ref="BT6">IFERROR(_xlfn.XLOOKUP(A6,Table11[Country],'2016'!$Q$4:$Q$163),"0")</f>
        <v>2.1514989999999998</v>
      </c>
      <c r="BU6" cm="1">
        <f t="array" ref="BU6">IFERROR(_xlfn.XLOOKUP(A6, Table6[Country], '2018'!$Q$4:$Q$163),"0")</f>
        <v>2.6656469999999999</v>
      </c>
      <c r="BV6">
        <f>IFERROR(_xlfn.XLOOKUP(A6, '2023_Analysis_Hub'!$A$3:$A$141,'2023_Analysis_Hub'!$N$3:$N$141),"0")</f>
        <v>2.2999999999999998</v>
      </c>
      <c r="BW6">
        <f t="shared" si="4"/>
        <v>2.3039023333333333</v>
      </c>
    </row>
    <row r="7" spans="1:75" x14ac:dyDescent="0.35">
      <c r="A7" t="s">
        <v>246</v>
      </c>
      <c r="B7" t="str" cm="1">
        <f t="array" ref="B7">IFERROR(_xlfn.XLOOKUP(A7,Table4[Country],'2007'!$B$4:$B$153),"0")</f>
        <v>0</v>
      </c>
      <c r="C7" t="str" cm="1">
        <f t="array" ref="C7">IFERROR(_xlfn.XLOOKUP(A7,Table5[Country],'2010'!$B$4:$B$158),"0")</f>
        <v>0</v>
      </c>
      <c r="D7" t="str" cm="1">
        <f t="array" ref="D7">IFERROR(_xlfn.XLOOKUP(A7,Table12[Country],'2012'!$B$4:$B$158),"0")</f>
        <v>0</v>
      </c>
      <c r="E7" t="str" cm="1">
        <f t="array" ref="E7">IFERROR(_xlfn.XLOOKUP(A7,Table10[Country],'2014'!$B$4:$B$163),"0")</f>
        <v>0</v>
      </c>
      <c r="F7" t="str" cm="1">
        <f t="array" ref="F7">IFERROR(_xlfn.XLOOKUP(A7,Table11[Country],'2016'!$B$4:$B$163),"0")</f>
        <v>0</v>
      </c>
      <c r="G7" t="str" cm="1">
        <f t="array" ref="G7">IFERROR(_xlfn.XLOOKUP(A7,Table6[Country],'2018'!$B$4:$B$163),"0")</f>
        <v>0</v>
      </c>
      <c r="H7" t="str">
        <f>IFERROR(_xlfn.XLOOKUP(A7,'2023_Analysis_Hub'!$A$3:$A$141,'2023_Analysis_Hub'!$B$3:$B$141),"0")</f>
        <v>0</v>
      </c>
      <c r="I7" t="str">
        <f t="shared" si="0"/>
        <v>0</v>
      </c>
      <c r="J7" s="68" t="str">
        <f>IFERROR(RANK(Table16[[#This Row],[Avergae LPI Score ]],Table16[[Avergae LPI Score ]],0), "No Data Available")</f>
        <v>No Data Available</v>
      </c>
      <c r="L7" t="str" cm="1">
        <f t="array" ref="L7">IFERROR(_xlfn.XLOOKUP(A7,Table4[Country],'2007'!$C$4:$C$153),"0")</f>
        <v>0</v>
      </c>
      <c r="M7" t="str" cm="1">
        <f t="array" ref="M7">IFERROR(_xlfn.XLOOKUP(A7,Table5[Country],'2010'!$E$4:$E$158),"0")</f>
        <v>0</v>
      </c>
      <c r="N7" t="str" cm="1">
        <f t="array" ref="N7">IFERROR(_xlfn.XLOOKUP(A7,Table12[Country],'2012'!$E$4:$E$158),"0")</f>
        <v>0</v>
      </c>
      <c r="O7" t="str" cm="1">
        <f t="array" ref="O7">IFERROR(_xlfn.XLOOKUP(A7,Table10[Country],'2014'!$E$4:$E$163),"0")</f>
        <v>0</v>
      </c>
      <c r="P7" t="str" cm="1">
        <f t="array" ref="P7">IFERROR(_xlfn.XLOOKUP(A7,Table11[Country],'2016'!$E$4:$E$163),"0")</f>
        <v>0</v>
      </c>
      <c r="Q7" t="str" cm="1">
        <f t="array" ref="Q7">IFERROR(_xlfn.XLOOKUP(A7,Table6[Country],'2018'!$E$4:$E$163),"0")</f>
        <v>0</v>
      </c>
      <c r="R7" t="str">
        <f>IFERROR(_xlfn.XLOOKUP(A7,'2023_Analysis_Hub'!$A$3:$A$141,'2023_Analysis_Hub'!$C$3:$C$141),"0")</f>
        <v>0</v>
      </c>
      <c r="S7" t="str">
        <f t="shared" si="5"/>
        <v>0</v>
      </c>
      <c r="T7" t="str">
        <f t="shared" si="6"/>
        <v>No Data Available</v>
      </c>
      <c r="U7" s="86"/>
      <c r="V7" s="86"/>
      <c r="W7" t="str" cm="1">
        <f t="array" ref="W7">IFERROR(_xlfn.XLOOKUP(A7,Table4[Country],'2007'!$F$4:$F$153),"0")</f>
        <v>0</v>
      </c>
      <c r="X7" t="str" cm="1">
        <f t="array" ref="X7">IFERROR(_xlfn.XLOOKUP('LPI_performance_time_series '!A7,Table5[Country],'2010'!$I$4:$I$158),"0")</f>
        <v>0</v>
      </c>
      <c r="Y7" t="str" cm="1">
        <f t="array" ref="Y7">IFERROR(_xlfn.XLOOKUP(A7,Table12[Country],'2012'!$I$4:$I$158),"0")</f>
        <v>0</v>
      </c>
      <c r="Z7" t="str" cm="1">
        <f t="array" ref="Z7">IFERROR(_xlfn.XLOOKUP('LPI_performance_time_series '!A7,Table10[Country],'2014'!$I$4:$I$163),"0")</f>
        <v>0</v>
      </c>
      <c r="AA7" t="str" cm="1">
        <f t="array" ref="AA7">IFERROR(_xlfn.XLOOKUP(A7,Table11[Country],'2016'!$I$4:$I$163),"0")</f>
        <v>0</v>
      </c>
      <c r="AB7" t="str" cm="1">
        <f t="array" ref="AB7">IFERROR(_xlfn.XLOOKUP(A7,Table6[Country],'2018'!$I$4:$I$163),"0")</f>
        <v>0</v>
      </c>
      <c r="AC7">
        <f>IFERROR(_xlfn.XLOOKUP(A8,'2023_Analysis_Hub'!$A$3:$A$141,'2023_Analysis_Hub'!$D$3:$D$141),"0")</f>
        <v>3.7</v>
      </c>
      <c r="AD7">
        <f t="shared" si="7"/>
        <v>3.7</v>
      </c>
      <c r="AF7" t="str" cm="1">
        <f t="array" ref="AF7">IFERROR(_xlfn.XLOOKUP(A7,Table4[Country],'2007'!$H$4:$H$153),"0")</f>
        <v>0</v>
      </c>
      <c r="AG7" t="str" cm="1">
        <f t="array" ref="AG7">IFERROR(_xlfn.XLOOKUP(A7,Table5[Country],'2010'!$K$4:$K$158),"0")</f>
        <v>0</v>
      </c>
      <c r="AH7" t="str" cm="1">
        <f t="array" ref="AH7">IFERROR(_xlfn.XLOOKUP(A7,Table12[Country],'2012'!$K$4:$K$158),"0")</f>
        <v>0</v>
      </c>
      <c r="AI7" t="str" cm="1">
        <f t="array" ref="AI7">IFERROR(_xlfn.XLOOKUP(A7,Table10[Country],'2014'!$K$4:$K$163),"0")</f>
        <v>0</v>
      </c>
      <c r="AJ7" t="str" cm="1">
        <f t="array" ref="AJ7">IFERROR(_xlfn.XLOOKUP(A7,Table11[Country],'2016'!$K$4:$K$163),"0")</f>
        <v>0</v>
      </c>
      <c r="AK7" t="str" cm="1">
        <f t="array" ref="AK7">IFERROR(_xlfn.XLOOKUP(A7,Table6[Country],'2018'!$K$4:$K$163),"0")</f>
        <v>0</v>
      </c>
      <c r="AL7" s="19" t="str">
        <f>IFERROR(_xlfn.XLOOKUP(A7,'2023_Analysis_Hub'!$A$3:$A$141,'2023_Analysis_Hub'!$F$3:$F$141),"0")</f>
        <v>0</v>
      </c>
      <c r="AM7" t="str">
        <f t="shared" si="8"/>
        <v>No Data Available</v>
      </c>
      <c r="AO7" s="71" t="str" cm="1">
        <f t="array" ref="AO7">IFERROR(_xlfn.XLOOKUP(Table18[[#This Row],[Economy]],Table4[Country],'2007'!$J$4:$J$153), "0")</f>
        <v>0</v>
      </c>
      <c r="AP7" s="71" t="str" cm="1">
        <f t="array" ref="AP7">IFERROR(_xlfn.XLOOKUP(Table18[[#This Row],[Economy]],Table5[Country],'2010'!$M$4:$M$158),"0")</f>
        <v>0</v>
      </c>
      <c r="AQ7" s="71" t="str" cm="1">
        <f t="array" ref="AQ7">IFERROR(_xlfn.XLOOKUP(Table18[[#This Row],[Economy]],Table12[Country],'2012'!$M$4:$M$158),"0")</f>
        <v>0</v>
      </c>
      <c r="AR7" s="71" t="str" cm="1">
        <f t="array" ref="AR7">IFERROR(_xlfn.XLOOKUP(Table18[[#This Row],[Economy]],Table10[Country],'2014'!$M$4:$M$163),"0")</f>
        <v>0</v>
      </c>
      <c r="AS7" s="71" t="str" cm="1">
        <f t="array" ref="AS7">IFERROR(_xlfn.XLOOKUP(A7,Table11[Country],'2016'!$M$4:$M$163),"0")</f>
        <v>0</v>
      </c>
      <c r="AT7" s="71" t="str" cm="1">
        <f t="array" ref="AT7">IFERROR(_xlfn.XLOOKUP(A7,Table6[Country],'2018'!$M$4:$M$163),"0")</f>
        <v>0</v>
      </c>
      <c r="AU7" s="71" t="str">
        <f>IFERROR(_xlfn.XLOOKUP(A7, '2023_Analysis_Hub'!$A$3:$A$141,'2023_Analysis_Hub'!$H$3:$H$141),"0")</f>
        <v>0</v>
      </c>
      <c r="AV7" t="str">
        <f t="shared" si="1"/>
        <v xml:space="preserve">No Data Available </v>
      </c>
      <c r="AX7" t="str" cm="1">
        <f t="array" ref="AX7">IFERROR(_xlfn.XLOOKUP(A7,Table4[Country],'2007'!$L$4:$L$153),"0")</f>
        <v>0</v>
      </c>
      <c r="AY7" t="str" cm="1">
        <f t="array" ref="AY7">IFERROR(_xlfn.XLOOKUP(A7,Table5[Country], '2010'!$O$4:$O$158),"0")</f>
        <v>0</v>
      </c>
      <c r="AZ7" t="str" cm="1">
        <f t="array" ref="AZ7">IFERROR(_xlfn.XLOOKUP(A7, Table12[Country], '2012'!$O$4:$O$158),"0")</f>
        <v>0</v>
      </c>
      <c r="BA7" t="str" cm="1">
        <f t="array" ref="BA7">IFERROR(_xlfn.XLOOKUP(A7, Table10[Country], '2014'!$O$4:$O$163),"0")</f>
        <v>0</v>
      </c>
      <c r="BB7" t="str" cm="1">
        <f t="array" ref="BB7">IFERROR(_xlfn.XLOOKUP(A7, Table11[Country],'2016'!$O$4:$O$163),"0")</f>
        <v>0</v>
      </c>
      <c r="BC7" t="str" cm="1">
        <f t="array" ref="BC7">IFERROR(_xlfn.XLOOKUP(A7,Table6[Country],'2018'!$O$4:$O$163),"0")</f>
        <v>0</v>
      </c>
      <c r="BD7" t="str">
        <f>IFERROR(_xlfn.XLOOKUP(A7, '2023_Analysis_Hub'!$A$3:$A$141,'2023_Analysis_Hub'!$J$3:$J$141),"0")</f>
        <v>0</v>
      </c>
      <c r="BE7" t="str">
        <f t="shared" si="2"/>
        <v>No Data Available</v>
      </c>
      <c r="BG7" t="str" cm="1">
        <f t="array" ref="BG7">IFERROR(_xlfn.XLOOKUP(A7,Table4[Country],'2007'!$R$4:$R$153),"0")</f>
        <v>0</v>
      </c>
      <c r="BH7" t="str" cm="1">
        <f t="array" ref="BH7">IFERROR(_xlfn.XLOOKUP(A7,Table5[Country],'2010'!$S$4:$S$158),"0")</f>
        <v>0</v>
      </c>
      <c r="BI7" t="str" cm="1">
        <f t="array" ref="BI7">IFERROR(_xlfn.XLOOKUP(A7,Table12[Country],'2012'!$S$4:$S$158),"0")</f>
        <v>0</v>
      </c>
      <c r="BJ7" t="str" cm="1">
        <f t="array" ref="BJ7">IFERROR(_xlfn.XLOOKUP(A7,Table10[Country],'2014'!$S$4:$S$163),"0")</f>
        <v>0</v>
      </c>
      <c r="BK7" t="str" cm="1">
        <f t="array" ref="BK7">IFERROR(_xlfn.XLOOKUP(A7,Table11[Country],'2016'!$S$4:$S$163),"0")</f>
        <v>0</v>
      </c>
      <c r="BL7" t="str" cm="1">
        <f t="array" ref="BL7">IFERROR(_xlfn.XLOOKUP(A7,Table6[Country],'2018'!$S$4:$S$163),"0")</f>
        <v>0</v>
      </c>
      <c r="BM7" t="str">
        <f>IFERROR(_xlfn.XLOOKUP(A7,'2023_Analysis_Hub'!$A$3:$A$141,'2023_Analysis_Hub'!$L$3:$L$141),"0")</f>
        <v>0</v>
      </c>
      <c r="BN7" t="str">
        <f t="shared" si="3"/>
        <v>No Data Available</v>
      </c>
      <c r="BP7" t="str" cm="1">
        <f t="array" ref="BP7">IFERROR(_xlfn.XLOOKUP(A7,Table4[Country],'2007'!$N$4:$N$153),"0")</f>
        <v>0</v>
      </c>
      <c r="BQ7" t="str" cm="1">
        <f t="array" ref="BQ7">IFERROR(_xlfn.XLOOKUP(A7,Table5[Country],'2010'!$Q$4:$Q$158),"0")</f>
        <v>0</v>
      </c>
      <c r="BR7" t="str" cm="1">
        <f t="array" ref="BR7">IFERROR(_xlfn.XLOOKUP(A7,Table12[Country],'2012'!$Q$4:$Q$158),"0")</f>
        <v>0</v>
      </c>
      <c r="BS7" t="str" cm="1">
        <f t="array" ref="BS7">IFERROR(_xlfn.XLOOKUP(A7,Table10[Country],'2014'!$Q$4:$Q$163),"0")</f>
        <v>0</v>
      </c>
      <c r="BT7" t="str" cm="1">
        <f t="array" ref="BT7">IFERROR(_xlfn.XLOOKUP(A7,Table11[Country],'2016'!$Q$4:$Q$163),"0")</f>
        <v>0</v>
      </c>
      <c r="BU7" t="str" cm="1">
        <f t="array" ref="BU7">IFERROR(_xlfn.XLOOKUP(A7, Table6[Country], '2018'!$Q$4:$Q$163),"0")</f>
        <v>0</v>
      </c>
      <c r="BV7" t="str">
        <f>IFERROR(_xlfn.XLOOKUP(A7, '2023_Analysis_Hub'!$A$3:$A$141,'2023_Analysis_Hub'!$N$3:$N$141),"0")</f>
        <v>0</v>
      </c>
      <c r="BW7" t="str">
        <f t="shared" si="4"/>
        <v>No Data Available</v>
      </c>
    </row>
    <row r="8" spans="1:75" x14ac:dyDescent="0.35">
      <c r="A8" t="s">
        <v>13</v>
      </c>
      <c r="B8" cm="1">
        <f t="array" ref="B8">IFERROR(_xlfn.XLOOKUP(A8,Table4[Country],'2007'!$B$4:$B$153),"0")</f>
        <v>3.727580752268191</v>
      </c>
      <c r="C8" cm="1">
        <f t="array" ref="C8">IFERROR(_xlfn.XLOOKUP(A8,Table5[Country],'2010'!$B$4:$B$158),"0")</f>
        <v>3.6303399999999999</v>
      </c>
      <c r="D8" cm="1">
        <f t="array" ref="D8">IFERROR(_xlfn.XLOOKUP(A8,Table12[Country],'2012'!$B$4:$B$158),"0")</f>
        <v>3.7784399999999998</v>
      </c>
      <c r="E8" cm="1">
        <f t="array" ref="E8">IFERROR(_xlfn.XLOOKUP(A8,Table10[Country],'2014'!$B$4:$B$163),"0")</f>
        <v>3.5390980000000001</v>
      </c>
      <c r="F8" cm="1">
        <f t="array" ref="F8">IFERROR(_xlfn.XLOOKUP(A8,Table11[Country],'2016'!$B$4:$B$163),"0")</f>
        <v>3.941767</v>
      </c>
      <c r="G8" cm="1">
        <f t="array" ref="G8">IFERROR(_xlfn.XLOOKUP(A8,Table6[Country],'2018'!$B$4:$B$163),"0")</f>
        <v>3.9564370000000002</v>
      </c>
      <c r="H8">
        <f>IFERROR(_xlfn.XLOOKUP(A8,'2023_Analysis_Hub'!$A$3:$A$141,'2023_Analysis_Hub'!$B$3:$B$141),"0")</f>
        <v>3.9833333333333329</v>
      </c>
      <c r="I8">
        <f t="shared" si="0"/>
        <v>3.793856583657361</v>
      </c>
      <c r="J8" s="68">
        <f>IFERROR(RANK(Table16[[#This Row],[Avergae LPI Score ]],Table16[[Avergae LPI Score ]],0), "No Data Available")</f>
        <v>17</v>
      </c>
      <c r="L8" cm="1">
        <f t="array" ref="L8">IFERROR(_xlfn.XLOOKUP(A8,Table4[Country],'2007'!$C$4:$C$153),"0")</f>
        <v>20</v>
      </c>
      <c r="M8" cm="1">
        <f t="array" ref="M8">IFERROR(_xlfn.XLOOKUP(A8,Table5[Country],'2010'!$E$4:$E$158),"0")</f>
        <v>24</v>
      </c>
      <c r="N8" cm="1">
        <f t="array" ref="N8">IFERROR(_xlfn.XLOOKUP(A8,Table12[Country],'2012'!$E$4:$E$158),"0")</f>
        <v>17</v>
      </c>
      <c r="O8" cm="1">
        <f t="array" ref="O8">IFERROR(_xlfn.XLOOKUP(A8,Table10[Country],'2014'!$E$4:$E$163),"0")</f>
        <v>27</v>
      </c>
      <c r="P8" cm="1">
        <f t="array" ref="P8">IFERROR(_xlfn.XLOOKUP(A8,Table11[Country],'2016'!$E$4:$E$163),"0")</f>
        <v>13</v>
      </c>
      <c r="Q8" cm="1">
        <f t="array" ref="Q8">IFERROR(_xlfn.XLOOKUP(A8,Table6[Country],'2018'!$E$4:$E$163),"0")</f>
        <v>11</v>
      </c>
      <c r="R8">
        <f>IFERROR(_xlfn.XLOOKUP(A8,'2023_Analysis_Hub'!$A$3:$A$141,'2023_Analysis_Hub'!$C$3:$C$141),"0")</f>
        <v>7</v>
      </c>
      <c r="S8">
        <f t="shared" si="5"/>
        <v>17</v>
      </c>
      <c r="T8">
        <f t="shared" si="6"/>
        <v>18</v>
      </c>
      <c r="U8" s="86"/>
      <c r="V8" s="86"/>
      <c r="W8" cm="1">
        <f t="array" ref="W8">IFERROR(_xlfn.XLOOKUP(A8,Table4[Country],'2007'!$F$4:$F$153),"0")</f>
        <v>3.51613</v>
      </c>
      <c r="X8" cm="1">
        <f t="array" ref="X8">IFERROR(_xlfn.XLOOKUP('LPI_performance_time_series '!A8,Table5[Country],'2010'!$I$4:$I$158),"0")</f>
        <v>3.4892989999999999</v>
      </c>
      <c r="Y8" cm="1">
        <f t="array" ref="Y8">IFERROR(_xlfn.XLOOKUP(A8,Table12[Country],'2012'!$I$4:$I$158),"0")</f>
        <v>3.6147680000000002</v>
      </c>
      <c r="Z8" cm="1">
        <f t="array" ref="Z8">IFERROR(_xlfn.XLOOKUP('LPI_performance_time_series '!A8,Table10[Country],'2014'!$I$4:$I$163),"0")</f>
        <v>3.4197899999999999</v>
      </c>
      <c r="AA8" cm="1">
        <f t="array" ref="AA8">IFERROR(_xlfn.XLOOKUP(A8,Table11[Country],'2016'!$I$4:$I$163),"0")</f>
        <v>3.835051</v>
      </c>
      <c r="AB8" cm="1">
        <f t="array" ref="AB8">IFERROR(_xlfn.XLOOKUP(A8,Table6[Country],'2018'!$I$4:$I$163),"0")</f>
        <v>3.6314030000000002</v>
      </c>
      <c r="AC8">
        <f>IFERROR(_xlfn.XLOOKUP(A9,'2023_Analysis_Hub'!$A$3:$A$141,'2023_Analysis_Hub'!$D$3:$D$141),"0")</f>
        <v>2.7</v>
      </c>
      <c r="AD8">
        <f t="shared" si="7"/>
        <v>3.4580629999999997</v>
      </c>
      <c r="AF8" cm="1">
        <f t="array" ref="AF8">IFERROR(_xlfn.XLOOKUP(A8,Table4[Country],'2007'!$H$4:$H$153),"0")</f>
        <v>3.8035700000000001</v>
      </c>
      <c r="AG8" cm="1">
        <f t="array" ref="AG8">IFERROR(_xlfn.XLOOKUP(A8,Table5[Country],'2010'!$K$4:$K$158),"0")</f>
        <v>3.807725</v>
      </c>
      <c r="AH8" cm="1">
        <f t="array" ref="AH8">IFERROR(_xlfn.XLOOKUP(A8,Table12[Country],'2012'!$K$4:$K$158),"0")</f>
        <v>3.8370320000000002</v>
      </c>
      <c r="AI8" cm="1">
        <f t="array" ref="AI8">IFERROR(_xlfn.XLOOKUP(A8,Table10[Country],'2014'!$K$4:$K$163),"0")</f>
        <v>3.7039430000000002</v>
      </c>
      <c r="AJ8" cm="1">
        <f t="array" ref="AJ8">IFERROR(_xlfn.XLOOKUP(A8,Table11[Country],'2016'!$K$4:$K$163),"0")</f>
        <v>4.0693239999999999</v>
      </c>
      <c r="AK8" cm="1">
        <f t="array" ref="AK8">IFERROR(_xlfn.XLOOKUP(A8,Table6[Country],'2018'!$K$4:$K$163),"0")</f>
        <v>4.0212919999999999</v>
      </c>
      <c r="AL8" s="19">
        <f>IFERROR(_xlfn.XLOOKUP(A8,'2023_Analysis_Hub'!$A$3:$A$141,'2023_Analysis_Hub'!$F$3:$F$141),"0")</f>
        <v>4.0999999999999996</v>
      </c>
      <c r="AM8">
        <f t="shared" si="8"/>
        <v>3.9061265714285716</v>
      </c>
      <c r="AO8" s="71" cm="1">
        <f t="array" ref="AO8">IFERROR(_xlfn.XLOOKUP(Table18[[#This Row],[Economy]],Table4[Country],'2007'!$J$4:$J$153), "0")</f>
        <v>3.6785700000000001</v>
      </c>
      <c r="AP8" s="71" cm="1">
        <f t="array" ref="AP8">IFERROR(_xlfn.XLOOKUP(Table18[[#This Row],[Economy]],Table5[Country],'2010'!$M$4:$M$158),"0")</f>
        <v>3.4807549999999998</v>
      </c>
      <c r="AQ8" s="71" cm="1">
        <f t="array" ref="AQ8">IFERROR(_xlfn.XLOOKUP(Table18[[#This Row],[Economy]],Table12[Country],'2012'!$M$4:$M$158),"0")</f>
        <v>3.5920100000000001</v>
      </c>
      <c r="AR8" s="71" cm="1">
        <f t="array" ref="AR8">IFERROR(_xlfn.XLOOKUP(Table18[[#This Row],[Economy]],Table10[Country],'2014'!$M$4:$M$163),"0")</f>
        <v>3.2009650000000001</v>
      </c>
      <c r="AS8" s="71" cm="1">
        <f t="array" ref="AS8">IFERROR(_xlfn.XLOOKUP(A8,Table11[Country],'2016'!$M$4:$M$163),"0")</f>
        <v>3.893777</v>
      </c>
      <c r="AT8" s="71" cm="1">
        <f t="array" ref="AT8">IFERROR(_xlfn.XLOOKUP(A8,Table6[Country],'2018'!$M$4:$M$163),"0")</f>
        <v>3.8473700000000002</v>
      </c>
      <c r="AU8" s="71">
        <f>IFERROR(_xlfn.XLOOKUP(A8, '2023_Analysis_Hub'!$A$3:$A$141,'2023_Analysis_Hub'!$H$3:$H$141),"0")</f>
        <v>3.8</v>
      </c>
      <c r="AV8">
        <f t="shared" si="1"/>
        <v>3.6419210000000004</v>
      </c>
      <c r="AX8" cm="1">
        <f t="array" ref="AX8">IFERROR(_xlfn.XLOOKUP(A8,Table4[Country],'2007'!$L$4:$L$153),"0")</f>
        <v>3.6666699999999999</v>
      </c>
      <c r="AY8" cm="1">
        <f t="array" ref="AY8">IFERROR(_xlfn.XLOOKUP(A8,Table5[Country], '2010'!$O$4:$O$158),"0")</f>
        <v>3.532518</v>
      </c>
      <c r="AZ8" cm="1">
        <f t="array" ref="AZ8">IFERROR(_xlfn.XLOOKUP(A8, Table12[Country], '2012'!$O$4:$O$158),"0")</f>
        <v>3.74139</v>
      </c>
      <c r="BA8" cm="1">
        <f t="array" ref="BA8">IFERROR(_xlfn.XLOOKUP(A8, Table10[Country], '2014'!$O$4:$O$163),"0")</f>
        <v>3.4970729999999999</v>
      </c>
      <c r="BB8" cm="1">
        <f t="array" ref="BB8">IFERROR(_xlfn.XLOOKUP(A8, Table11[Country],'2016'!$O$4:$O$163),"0")</f>
        <v>3.8224320000000001</v>
      </c>
      <c r="BC8" cm="1">
        <f t="array" ref="BC8">IFERROR(_xlfn.XLOOKUP(A8,Table6[Country],'2018'!$O$4:$O$163),"0")</f>
        <v>3.919378</v>
      </c>
      <c r="BD8">
        <f>IFERROR(_xlfn.XLOOKUP(A8, '2023_Analysis_Hub'!$A$3:$A$141,'2023_Analysis_Hub'!$J$3:$J$141),"0")</f>
        <v>4</v>
      </c>
      <c r="BE8">
        <f t="shared" si="2"/>
        <v>3.7399229999999997</v>
      </c>
      <c r="BG8" cm="1">
        <f t="array" ref="BG8">IFERROR(_xlfn.XLOOKUP(A8,Table4[Country],'2007'!$R$4:$R$153),"0")</f>
        <v>4.12</v>
      </c>
      <c r="BH8" cm="1">
        <f t="array" ref="BH8">IFERROR(_xlfn.XLOOKUP(A8,Table5[Country],'2010'!$S$4:$S$158),"0")</f>
        <v>3.9353009999999999</v>
      </c>
      <c r="BI8" cm="1">
        <f t="array" ref="BI8">IFERROR(_xlfn.XLOOKUP(A8,Table12[Country],'2012'!$S$4:$S$158),"0")</f>
        <v>4.0968450000000001</v>
      </c>
      <c r="BJ8" cm="1">
        <f t="array" ref="BJ8">IFERROR(_xlfn.XLOOKUP(A8,Table10[Country],'2014'!$S$4:$S$163),"0")</f>
        <v>3.915654</v>
      </c>
      <c r="BK8" cm="1">
        <f t="array" ref="BK8">IFERROR(_xlfn.XLOOKUP(A8,Table11[Country],'2016'!$S$4:$S$163),"0")</f>
        <v>4.1342119999999998</v>
      </c>
      <c r="BL8" cm="1">
        <f t="array" ref="BL8">IFERROR(_xlfn.XLOOKUP(A8,Table6[Country],'2018'!$S$4:$S$163),"0")</f>
        <v>4.3762920000000003</v>
      </c>
      <c r="BM8">
        <f>IFERROR(_xlfn.XLOOKUP(A8,'2023_Analysis_Hub'!$A$3:$A$141,'2023_Analysis_Hub'!$L$3:$L$141),"0")</f>
        <v>4.2</v>
      </c>
      <c r="BN8">
        <f t="shared" si="3"/>
        <v>4.1111862857142851</v>
      </c>
      <c r="BP8" cm="1">
        <f t="array" ref="BP8">IFERROR(_xlfn.XLOOKUP(A8,Table4[Country],'2007'!$N$4:$N$153),"0")</f>
        <v>3.6078399999999999</v>
      </c>
      <c r="BQ8" cm="1">
        <f t="array" ref="BQ8">IFERROR(_xlfn.XLOOKUP(A8,Table5[Country],'2010'!$Q$4:$Q$158),"0")</f>
        <v>3.580622</v>
      </c>
      <c r="BR8" cm="1">
        <f t="array" ref="BR8">IFERROR(_xlfn.XLOOKUP(A8,Table12[Country],'2012'!$Q$4:$Q$158),"0")</f>
        <v>3.8129569999999999</v>
      </c>
      <c r="BS8" cm="1">
        <f t="array" ref="BS8">IFERROR(_xlfn.XLOOKUP(A8,Table10[Country],'2014'!$Q$4:$Q$163),"0")</f>
        <v>3.5742859999999999</v>
      </c>
      <c r="BT8" cm="1">
        <f t="array" ref="BT8">IFERROR(_xlfn.XLOOKUP(A8,Table11[Country],'2016'!$Q$4:$Q$163),"0")</f>
        <v>3.908658</v>
      </c>
      <c r="BU8" cm="1">
        <f t="array" ref="BU8">IFERROR(_xlfn.XLOOKUP(A8, Table6[Country], '2018'!$Q$4:$Q$163),"0")</f>
        <v>3.9602789999999999</v>
      </c>
      <c r="BV8">
        <f>IFERROR(_xlfn.XLOOKUP(A8, '2023_Analysis_Hub'!$A$3:$A$141,'2023_Analysis_Hub'!$N$3:$N$141),"0")</f>
        <v>4.0999999999999996</v>
      </c>
      <c r="BW8">
        <f t="shared" si="4"/>
        <v>3.7920917142857138</v>
      </c>
    </row>
    <row r="9" spans="1:75" x14ac:dyDescent="0.35">
      <c r="A9" t="s">
        <v>14</v>
      </c>
      <c r="B9" cm="1">
        <f t="array" ref="B9">IFERROR(_xlfn.XLOOKUP(A9,Table4[Country],'2007'!$B$4:$B$153),"0")</f>
        <v>2.9824676562182066</v>
      </c>
      <c r="C9" cm="1">
        <f t="array" ref="C9">IFERROR(_xlfn.XLOOKUP(A9,Table5[Country],'2010'!$B$4:$B$158),"0")</f>
        <v>3.0996640000000002</v>
      </c>
      <c r="D9" cm="1">
        <f t="array" ref="D9">IFERROR(_xlfn.XLOOKUP(A9,Table12[Country],'2012'!$B$4:$B$158),"0")</f>
        <v>3.046716</v>
      </c>
      <c r="E9" cm="1">
        <f t="array" ref="E9">IFERROR(_xlfn.XLOOKUP(A9,Table10[Country],'2014'!$B$4:$B$163),"0")</f>
        <v>2.986475</v>
      </c>
      <c r="F9" cm="1">
        <f t="array" ref="F9">IFERROR(_xlfn.XLOOKUP(A9,Table11[Country],'2016'!$B$4:$B$163),"0")</f>
        <v>2.9626290000000002</v>
      </c>
      <c r="G9" cm="1">
        <f t="array" ref="G9">IFERROR(_xlfn.XLOOKUP(A9,Table6[Country],'2018'!$B$4:$B$163),"0")</f>
        <v>2.886984</v>
      </c>
      <c r="H9">
        <f>IFERROR(_xlfn.XLOOKUP(A9,'2023_Analysis_Hub'!$A$3:$A$141,'2023_Analysis_Hub'!$B$3:$B$141),"0")</f>
        <v>2.8166666666666664</v>
      </c>
      <c r="I9">
        <f t="shared" si="0"/>
        <v>2.9688003318406966</v>
      </c>
      <c r="J9" s="68">
        <f>IFERROR(RANK(Table16[[#This Row],[Avergae LPI Score ]],Table16[[Avergae LPI Score ]],0), "No Data Available")</f>
        <v>58</v>
      </c>
      <c r="L9" cm="1">
        <f t="array" ref="L9">IFERROR(_xlfn.XLOOKUP(A9,Table4[Country],'2007'!$C$4:$C$153),"0")</f>
        <v>45</v>
      </c>
      <c r="M9" cm="1">
        <f t="array" ref="M9">IFERROR(_xlfn.XLOOKUP(A9,Table5[Country],'2010'!$E$4:$E$158),"0")</f>
        <v>48</v>
      </c>
      <c r="N9" cm="1">
        <f t="array" ref="N9">IFERROR(_xlfn.XLOOKUP(A9,Table12[Country],'2012'!$E$4:$E$158),"0")</f>
        <v>49</v>
      </c>
      <c r="O9" cm="1">
        <f t="array" ref="O9">IFERROR(_xlfn.XLOOKUP(A9,Table10[Country],'2014'!$E$4:$E$163),"0")</f>
        <v>60</v>
      </c>
      <c r="P9" cm="1">
        <f t="array" ref="P9">IFERROR(_xlfn.XLOOKUP(A9,Table11[Country],'2016'!$E$4:$E$163),"0")</f>
        <v>66</v>
      </c>
      <c r="Q9" cm="1">
        <f t="array" ref="Q9">IFERROR(_xlfn.XLOOKUP(A9,Table6[Country],'2018'!$E$4:$E$163),"0")</f>
        <v>61</v>
      </c>
      <c r="R9">
        <f>IFERROR(_xlfn.XLOOKUP(A9,'2023_Analysis_Hub'!$A$3:$A$141,'2023_Analysis_Hub'!$C$3:$C$141),"0")</f>
        <v>73</v>
      </c>
      <c r="S9">
        <f t="shared" si="5"/>
        <v>57.428571428571431</v>
      </c>
      <c r="T9">
        <f t="shared" si="6"/>
        <v>58</v>
      </c>
      <c r="U9" s="86"/>
      <c r="V9" s="86"/>
      <c r="W9" cm="1">
        <f t="array" ref="W9">IFERROR(_xlfn.XLOOKUP(A9,Table4[Country],'2007'!$F$4:$F$153),"0")</f>
        <v>2.6486499999999999</v>
      </c>
      <c r="X9" cm="1">
        <f t="array" ref="X9">IFERROR(_xlfn.XLOOKUP('LPI_performance_time_series '!A9,Table5[Country],'2010'!$I$4:$I$158),"0")</f>
        <v>2.6291739999999999</v>
      </c>
      <c r="Y9" cm="1">
        <f t="array" ref="Y9">IFERROR(_xlfn.XLOOKUP(A9,Table12[Country],'2012'!$I$4:$I$158),"0")</f>
        <v>2.4474840000000002</v>
      </c>
      <c r="Z9" cm="1">
        <f t="array" ref="Z9">IFERROR(_xlfn.XLOOKUP('LPI_performance_time_series '!A9,Table10[Country],'2014'!$I$4:$I$163),"0")</f>
        <v>2.5462479999999998</v>
      </c>
      <c r="AA9" cm="1">
        <f t="array" ref="AA9">IFERROR(_xlfn.XLOOKUP(A9,Table11[Country],'2016'!$I$4:$I$163),"0")</f>
        <v>2.6285720000000001</v>
      </c>
      <c r="AB9" cm="1">
        <f t="array" ref="AB9">IFERROR(_xlfn.XLOOKUP(A9,Table6[Country],'2018'!$I$4:$I$163),"0")</f>
        <v>2.4178440000000001</v>
      </c>
      <c r="AC9">
        <f>IFERROR(_xlfn.XLOOKUP(A10,'2023_Analysis_Hub'!$A$3:$A$141,'2023_Analysis_Hub'!$D$3:$D$141),"0")</f>
        <v>2.5</v>
      </c>
      <c r="AD9">
        <f t="shared" si="7"/>
        <v>2.5454245714285717</v>
      </c>
      <c r="AF9" cm="1">
        <f t="array" ref="AF9">IFERROR(_xlfn.XLOOKUP(A9,Table4[Country],'2007'!$H$4:$H$153),"0")</f>
        <v>2.8055599999999998</v>
      </c>
      <c r="AG9" cm="1">
        <f t="array" ref="AG9">IFERROR(_xlfn.XLOOKUP(A9,Table5[Country],'2010'!$K$4:$K$158),"0")</f>
        <v>2.7502089999999999</v>
      </c>
      <c r="AH9" cm="1">
        <f t="array" ref="AH9">IFERROR(_xlfn.XLOOKUP(A9,Table12[Country],'2012'!$K$4:$K$158),"0")</f>
        <v>2.9431759999999998</v>
      </c>
      <c r="AI9" cm="1">
        <f t="array" ref="AI9">IFERROR(_xlfn.XLOOKUP(A9,Table10[Country],'2014'!$K$4:$K$163),"0")</f>
        <v>2.8311579999999998</v>
      </c>
      <c r="AJ9" cm="1">
        <f t="array" ref="AJ9">IFERROR(_xlfn.XLOOKUP(A9,Table11[Country],'2016'!$K$4:$K$163),"0")</f>
        <v>2.8564120000000002</v>
      </c>
      <c r="AK9" cm="1">
        <f t="array" ref="AK9">IFERROR(_xlfn.XLOOKUP(A9,Table6[Country],'2018'!$K$4:$K$163),"0")</f>
        <v>2.7735089999999998</v>
      </c>
      <c r="AL9" s="19">
        <f>IFERROR(_xlfn.XLOOKUP(A9,'2023_Analysis_Hub'!$A$3:$A$141,'2023_Analysis_Hub'!$F$3:$F$141),"0")</f>
        <v>2.8</v>
      </c>
      <c r="AM9">
        <f>IFERROR(AVERAGE(AF9:AL9),"No Data Available")</f>
        <v>2.8228605714285715</v>
      </c>
      <c r="AO9" s="71" cm="1">
        <f t="array" ref="AO9">IFERROR(_xlfn.XLOOKUP(Table18[[#This Row],[Economy]],Table4[Country],'2007'!$J$4:$J$153), "0")</f>
        <v>2.9697</v>
      </c>
      <c r="AP9" s="71" cm="1">
        <f t="array" ref="AP9">IFERROR(_xlfn.XLOOKUP(Table18[[#This Row],[Economy]],Table5[Country],'2010'!$M$4:$M$158),"0")</f>
        <v>3.1521189999999999</v>
      </c>
      <c r="AQ9" s="71" cm="1">
        <f t="array" ref="AQ9">IFERROR(_xlfn.XLOOKUP(Table18[[#This Row],[Economy]],Table12[Country],'2012'!$M$4:$M$158),"0")</f>
        <v>3.3310599999999999</v>
      </c>
      <c r="AR9" s="71" cm="1">
        <f t="array" ref="AR9">IFERROR(_xlfn.XLOOKUP(Table18[[#This Row],[Economy]],Table10[Country],'2014'!$M$4:$M$163),"0")</f>
        <v>2.9574280000000002</v>
      </c>
      <c r="AS9" s="71" cm="1">
        <f t="array" ref="AS9">IFERROR(_xlfn.XLOOKUP(A9,Table11[Country],'2016'!$M$4:$M$163),"0")</f>
        <v>2.7596379999999998</v>
      </c>
      <c r="AT9" s="71" cm="1">
        <f t="array" ref="AT9">IFERROR(_xlfn.XLOOKUP(A9,Table6[Country],'2018'!$M$4:$M$163),"0")</f>
        <v>2.923781</v>
      </c>
      <c r="AU9" s="71">
        <f>IFERROR(_xlfn.XLOOKUP(A9, '2023_Analysis_Hub'!$A$3:$A$141,'2023_Analysis_Hub'!$H$3:$H$141),"0")</f>
        <v>2.7</v>
      </c>
      <c r="AV9">
        <f t="shared" si="1"/>
        <v>2.9705322857142851</v>
      </c>
      <c r="AX9" cm="1">
        <f t="array" ref="AX9">IFERROR(_xlfn.XLOOKUP(A9,Table4[Country],'2007'!$L$4:$L$153),"0")</f>
        <v>3</v>
      </c>
      <c r="AY9" cm="1">
        <f t="array" ref="AY9">IFERROR(_xlfn.XLOOKUP(A9,Table5[Country], '2010'!$O$4:$O$158),"0")</f>
        <v>3.0306199999999999</v>
      </c>
      <c r="AZ9" cm="1">
        <f t="array" ref="AZ9">IFERROR(_xlfn.XLOOKUP(A9, Table12[Country], '2012'!$O$4:$O$158),"0")</f>
        <v>2.952439</v>
      </c>
      <c r="BA9" cm="1">
        <f t="array" ref="BA9">IFERROR(_xlfn.XLOOKUP(A9, Table10[Country], '2014'!$O$4:$O$163),"0")</f>
        <v>2.9305539999999999</v>
      </c>
      <c r="BB9" cm="1">
        <f t="array" ref="BB9">IFERROR(_xlfn.XLOOKUP(A9, Table11[Country],'2016'!$O$4:$O$163),"0")</f>
        <v>2.8252329999999999</v>
      </c>
      <c r="BC9" cm="1">
        <f t="array" ref="BC9">IFERROR(_xlfn.XLOOKUP(A9,Table6[Country],'2018'!$O$4:$O$163),"0")</f>
        <v>2.7770429999999999</v>
      </c>
      <c r="BD9">
        <f>IFERROR(_xlfn.XLOOKUP(A9, '2023_Analysis_Hub'!$A$3:$A$141,'2023_Analysis_Hub'!$J$3:$J$141),"0")</f>
        <v>2.7</v>
      </c>
      <c r="BE9">
        <f t="shared" si="2"/>
        <v>2.8879841428571429</v>
      </c>
      <c r="BG9" cm="1">
        <f t="array" ref="BG9">IFERROR(_xlfn.XLOOKUP(A9,Table4[Country],'2007'!$R$4:$R$153),"0")</f>
        <v>3.5</v>
      </c>
      <c r="BH9" cm="1">
        <f t="array" ref="BH9">IFERROR(_xlfn.XLOOKUP(A9,Table5[Country],'2010'!$S$4:$S$158),"0")</f>
        <v>3.8166319999999998</v>
      </c>
      <c r="BI9" cm="1">
        <f t="array" ref="BI9">IFERROR(_xlfn.XLOOKUP(A9,Table12[Country],'2012'!$S$4:$S$158),"0")</f>
        <v>3.2665850000000001</v>
      </c>
      <c r="BJ9" cm="1">
        <f t="array" ref="BJ9">IFERROR(_xlfn.XLOOKUP(A9,Table10[Country],'2014'!$S$4:$S$163),"0")</f>
        <v>3.4920360000000001</v>
      </c>
      <c r="BK9" cm="1">
        <f t="array" ref="BK9">IFERROR(_xlfn.XLOOKUP(A9,Table11[Country],'2016'!$S$4:$S$163),"0")</f>
        <v>3.4709850000000002</v>
      </c>
      <c r="BL9" cm="1">
        <f t="array" ref="BL9">IFERROR(_xlfn.XLOOKUP(A9,Table6[Country],'2018'!$S$4:$S$163),"0")</f>
        <v>3.3689420000000001</v>
      </c>
      <c r="BM9">
        <f>IFERROR(_xlfn.XLOOKUP(A9,'2023_Analysis_Hub'!$A$3:$A$141,'2023_Analysis_Hub'!$L$3:$L$141),"0")</f>
        <v>3.1</v>
      </c>
      <c r="BN9">
        <f t="shared" si="3"/>
        <v>3.4307400000000006</v>
      </c>
      <c r="BP9" cm="1">
        <f t="array" ref="BP9">IFERROR(_xlfn.XLOOKUP(A9,Table4[Country],'2007'!$N$4:$N$153),"0")</f>
        <v>3</v>
      </c>
      <c r="BQ9" cm="1">
        <f t="array" ref="BQ9">IFERROR(_xlfn.XLOOKUP(A9,Table5[Country],'2010'!$Q$4:$Q$158),"0")</f>
        <v>3.1500370000000002</v>
      </c>
      <c r="BR9" cm="1">
        <f t="array" ref="BR9">IFERROR(_xlfn.XLOOKUP(A9,Table12[Country],'2012'!$Q$4:$Q$158),"0")</f>
        <v>3.302219</v>
      </c>
      <c r="BS9" cm="1">
        <f t="array" ref="BS9">IFERROR(_xlfn.XLOOKUP(A9,Table10[Country],'2014'!$Q$4:$Q$163),"0")</f>
        <v>3.1503350000000001</v>
      </c>
      <c r="BT9" cm="1">
        <f t="array" ref="BT9">IFERROR(_xlfn.XLOOKUP(A9,Table11[Country],'2016'!$Q$4:$Q$163),"0")</f>
        <v>3.2607309999999998</v>
      </c>
      <c r="BU9" cm="1">
        <f t="array" ref="BU9">IFERROR(_xlfn.XLOOKUP(A9, Table6[Country], '2018'!$Q$4:$Q$163),"0")</f>
        <v>3.0469889999999999</v>
      </c>
      <c r="BV9">
        <f>IFERROR(_xlfn.XLOOKUP(A9, '2023_Analysis_Hub'!$A$3:$A$141,'2023_Analysis_Hub'!$N$3:$N$141),"0")</f>
        <v>2.9</v>
      </c>
      <c r="BW9">
        <f t="shared" si="4"/>
        <v>3.1157587142857142</v>
      </c>
    </row>
    <row r="10" spans="1:75" x14ac:dyDescent="0.35">
      <c r="A10" t="s">
        <v>15</v>
      </c>
      <c r="B10" cm="1">
        <f t="array" ref="B10">IFERROR(_xlfn.XLOOKUP(A10,Table4[Country],'2007'!$B$4:$B$153),"0")</f>
        <v>2.1368187271543837</v>
      </c>
      <c r="C10" cm="1">
        <f t="array" ref="C10">IFERROR(_xlfn.XLOOKUP(A10,Table5[Country],'2010'!$B$4:$B$158),"0")</f>
        <v>2.524127</v>
      </c>
      <c r="D10" cm="1">
        <f t="array" ref="D10">IFERROR(_xlfn.XLOOKUP(A10,Table12[Country],'2012'!$B$4:$B$158),"0")</f>
        <v>2.5643690000000001</v>
      </c>
      <c r="E10" cm="1">
        <f t="array" ref="E10">IFERROR(_xlfn.XLOOKUP(A10,Table10[Country],'2014'!$B$4:$B$163),"0")</f>
        <v>2.672723</v>
      </c>
      <c r="F10" cm="1">
        <f t="array" ref="F10">IFERROR(_xlfn.XLOOKUP(A10,Table11[Country],'2016'!$B$4:$B$163),"0")</f>
        <v>2.2055129999999998</v>
      </c>
      <c r="G10" cm="1">
        <f t="array" ref="G10">IFERROR(_xlfn.XLOOKUP(A10,Table6[Country],'2018'!$B$4:$B$163),"0")</f>
        <v>2.6076069999999998</v>
      </c>
      <c r="H10">
        <f>IFERROR(_xlfn.XLOOKUP(A10,'2023_Analysis_Hub'!$A$3:$A$141,'2023_Analysis_Hub'!$B$3:$B$141),"0")</f>
        <v>2.4833333333333338</v>
      </c>
      <c r="I10">
        <f t="shared" si="0"/>
        <v>2.4563558657839595</v>
      </c>
      <c r="J10" s="68">
        <f>IFERROR(RANK(Table16[[#This Row],[Avergae LPI Score ]],Table16[[Avergae LPI Score ]],0), "No Data Available")</f>
        <v>113</v>
      </c>
      <c r="L10" cm="1">
        <f t="array" ref="L10">IFERROR(_xlfn.XLOOKUP(A10,Table4[Country],'2007'!$C$4:$C$153),"0")</f>
        <v>131</v>
      </c>
      <c r="M10" cm="1">
        <f t="array" ref="M10">IFERROR(_xlfn.XLOOKUP(A10,Table5[Country],'2010'!$E$4:$E$158),"0")</f>
        <v>111</v>
      </c>
      <c r="N10" cm="1">
        <f t="array" ref="N10">IFERROR(_xlfn.XLOOKUP(A10,Table12[Country],'2012'!$E$4:$E$158),"0")</f>
        <v>100</v>
      </c>
      <c r="O10" cm="1">
        <f t="array" ref="O10">IFERROR(_xlfn.XLOOKUP(A10,Table10[Country],'2014'!$E$4:$E$163),"0")</f>
        <v>92</v>
      </c>
      <c r="P10" cm="1">
        <f t="array" ref="P10">IFERROR(_xlfn.XLOOKUP(A10,Table11[Country],'2016'!$E$4:$E$163),"0")</f>
        <v>141</v>
      </c>
      <c r="Q10" cm="1">
        <f t="array" ref="Q10">IFERROR(_xlfn.XLOOKUP(A10,Table6[Country],'2018'!$E$4:$E$163),"0")</f>
        <v>92</v>
      </c>
      <c r="R10">
        <f>IFERROR(_xlfn.XLOOKUP(A10,'2023_Analysis_Hub'!$A$3:$A$141,'2023_Analysis_Hub'!$C$3:$C$141),"0")</f>
        <v>97</v>
      </c>
      <c r="S10">
        <f t="shared" si="5"/>
        <v>109.14285714285714</v>
      </c>
      <c r="T10">
        <f t="shared" si="6"/>
        <v>109</v>
      </c>
      <c r="U10" s="86"/>
      <c r="V10" s="86"/>
      <c r="W10" cm="1">
        <f t="array" ref="W10">IFERROR(_xlfn.XLOOKUP(A10,Table4[Country],'2007'!$F$4:$F$153),"0")</f>
        <v>2.1</v>
      </c>
      <c r="X10" cm="1">
        <f t="array" ref="X10">IFERROR(_xlfn.XLOOKUP('LPI_performance_time_series '!A10,Table5[Country],'2010'!$I$4:$I$158),"0")</f>
        <v>2.1</v>
      </c>
      <c r="Y10" cm="1">
        <f t="array" ref="Y10">IFERROR(_xlfn.XLOOKUP(A10,Table12[Country],'2012'!$I$4:$I$158),"0")</f>
        <v>2.2676280000000002</v>
      </c>
      <c r="Z10" cm="1">
        <f t="array" ref="Z10">IFERROR(_xlfn.XLOOKUP('LPI_performance_time_series '!A10,Table10[Country],'2014'!$I$4:$I$163),"0")</f>
        <v>2.625</v>
      </c>
      <c r="AA10" cm="1">
        <f t="array" ref="AA10">IFERROR(_xlfn.XLOOKUP(A10,Table11[Country],'2016'!$I$4:$I$163),"0")</f>
        <v>1.9466639999999999</v>
      </c>
      <c r="AB10" cm="1">
        <f t="array" ref="AB10">IFERROR(_xlfn.XLOOKUP(A10,Table6[Country],'2018'!$I$4:$I$163),"0")</f>
        <v>2.5737869999999998</v>
      </c>
      <c r="AC10" t="str">
        <f>IFERROR(_xlfn.XLOOKUP(A11,'2023_Analysis_Hub'!$A$3:$A$141,'2023_Analysis_Hub'!$D$3:$D$141),"0")</f>
        <v>0</v>
      </c>
      <c r="AD10">
        <f t="shared" si="7"/>
        <v>2.2688465</v>
      </c>
      <c r="AF10" cm="1">
        <f t="array" ref="AF10">IFERROR(_xlfn.XLOOKUP(A10,Table4[Country],'2007'!$H$4:$H$153),"0")</f>
        <v>1.7777799999999999</v>
      </c>
      <c r="AG10" cm="1">
        <f t="array" ref="AG10">IFERROR(_xlfn.XLOOKUP(A10,Table5[Country],'2010'!$K$4:$K$158),"0")</f>
        <v>2.3233329999999999</v>
      </c>
      <c r="AH10" cm="1">
        <f t="array" ref="AH10">IFERROR(_xlfn.XLOOKUP(A10,Table12[Country],'2012'!$K$4:$K$158),"0")</f>
        <v>2.37602</v>
      </c>
      <c r="AI10" cm="1">
        <f t="array" ref="AI10">IFERROR(_xlfn.XLOOKUP(A10,Table10[Country],'2014'!$K$4:$K$163),"0")</f>
        <v>2.375</v>
      </c>
      <c r="AJ10" cm="1">
        <f t="array" ref="AJ10">IFERROR(_xlfn.XLOOKUP(A10,Table11[Country],'2016'!$K$4:$K$163),"0")</f>
        <v>2.2167729999999999</v>
      </c>
      <c r="AK10" cm="1">
        <f t="array" ref="AK10">IFERROR(_xlfn.XLOOKUP(A10,Table6[Country],'2018'!$K$4:$K$163),"0")</f>
        <v>2.4841090000000001</v>
      </c>
      <c r="AL10" s="19">
        <f>IFERROR(_xlfn.XLOOKUP(A10,'2023_Analysis_Hub'!$A$3:$A$141,'2023_Analysis_Hub'!$F$3:$F$141),"0")</f>
        <v>2.6</v>
      </c>
      <c r="AM10">
        <f t="shared" si="8"/>
        <v>2.3075735714285712</v>
      </c>
      <c r="AO10" s="71" cm="1">
        <f t="array" ref="AO10">IFERROR(_xlfn.XLOOKUP(Table18[[#This Row],[Economy]],Table4[Country],'2007'!$J$4:$J$153), "0")</f>
        <v>2</v>
      </c>
      <c r="AP10" s="71" cm="1">
        <f t="array" ref="AP10">IFERROR(_xlfn.XLOOKUP(Table18[[#This Row],[Economy]],Table5[Country],'2010'!$M$4:$M$158),"0")</f>
        <v>2.4344440000000001</v>
      </c>
      <c r="AQ10" s="71" cm="1">
        <f t="array" ref="AQ10">IFERROR(_xlfn.XLOOKUP(Table18[[#This Row],[Economy]],Table12[Country],'2012'!$M$4:$M$158),"0")</f>
        <v>2.6538460000000001</v>
      </c>
      <c r="AR10" s="71" cm="1">
        <f t="array" ref="AR10">IFERROR(_xlfn.XLOOKUP(Table18[[#This Row],[Economy]],Table10[Country],'2014'!$M$4:$M$163),"0")</f>
        <v>2.75</v>
      </c>
      <c r="AS10" s="71" cm="1">
        <f t="array" ref="AS10">IFERROR(_xlfn.XLOOKUP(A10,Table11[Country],'2016'!$M$4:$M$163),"0")</f>
        <v>2.2151450000000001</v>
      </c>
      <c r="AT10" s="71" cm="1">
        <f t="array" ref="AT10">IFERROR(_xlfn.XLOOKUP(A10,Table6[Country],'2018'!$M$4:$M$163),"0")</f>
        <v>2.6490589999999998</v>
      </c>
      <c r="AU10" s="71">
        <f>IFERROR(_xlfn.XLOOKUP(A10, '2023_Analysis_Hub'!$A$3:$A$141,'2023_Analysis_Hub'!$H$3:$H$141),"0")</f>
        <v>2.2000000000000002</v>
      </c>
      <c r="AV10">
        <f t="shared" si="1"/>
        <v>2.4146420000000002</v>
      </c>
      <c r="AX10" cm="1">
        <f t="array" ref="AX10">IFERROR(_xlfn.XLOOKUP(A10,Table4[Country],'2007'!$L$4:$L$153),"0")</f>
        <v>2.11111</v>
      </c>
      <c r="AY10" cm="1">
        <f t="array" ref="AY10">IFERROR(_xlfn.XLOOKUP(A10,Table5[Country], '2010'!$O$4:$O$158),"0")</f>
        <v>2.5857410000000001</v>
      </c>
      <c r="AZ10" cm="1">
        <f t="array" ref="AZ10">IFERROR(_xlfn.XLOOKUP(A10, Table12[Country], '2012'!$O$4:$O$158),"0")</f>
        <v>2.4038460000000001</v>
      </c>
      <c r="BA10" cm="1">
        <f t="array" ref="BA10">IFERROR(_xlfn.XLOOKUP(A10, Table10[Country], '2014'!$O$4:$O$163),"0")</f>
        <v>2.75</v>
      </c>
      <c r="BB10" cm="1">
        <f t="array" ref="BB10">IFERROR(_xlfn.XLOOKUP(A10, Table11[Country],'2016'!$O$4:$O$163),"0")</f>
        <v>2.2064949999999999</v>
      </c>
      <c r="BC10" cm="1">
        <f t="array" ref="BC10">IFERROR(_xlfn.XLOOKUP(A10,Table6[Country],'2018'!$O$4:$O$163),"0")</f>
        <v>2.503441</v>
      </c>
      <c r="BD10">
        <f>IFERROR(_xlfn.XLOOKUP(A10, '2023_Analysis_Hub'!$A$3:$A$141,'2023_Analysis_Hub'!$J$3:$J$141),"0")</f>
        <v>2.6</v>
      </c>
      <c r="BE10">
        <f t="shared" si="2"/>
        <v>2.4515190000000002</v>
      </c>
      <c r="BG10" cm="1">
        <f t="array" ref="BG10">IFERROR(_xlfn.XLOOKUP(A10,Table4[Country],'2007'!$R$4:$R$153),"0")</f>
        <v>2.625</v>
      </c>
      <c r="BH10" cm="1">
        <f t="array" ref="BH10">IFERROR(_xlfn.XLOOKUP(A10,Table5[Country],'2010'!$S$4:$S$158),"0")</f>
        <v>3.4017430000000002</v>
      </c>
      <c r="BI10" cm="1">
        <f t="array" ref="BI10">IFERROR(_xlfn.XLOOKUP(A10,Table12[Country],'2012'!$S$4:$S$158),"0")</f>
        <v>3.070513</v>
      </c>
      <c r="BJ10" cm="1">
        <f t="array" ref="BJ10">IFERROR(_xlfn.XLOOKUP(A10,Table10[Country],'2014'!$S$4:$S$163),"0")</f>
        <v>3</v>
      </c>
      <c r="BK10" cm="1">
        <f t="array" ref="BK10">IFERROR(_xlfn.XLOOKUP(A10,Table11[Country],'2016'!$S$4:$S$163),"0")</f>
        <v>2.6040030000000001</v>
      </c>
      <c r="BL10" cm="1">
        <f t="array" ref="BL10">IFERROR(_xlfn.XLOOKUP(A10,Table6[Country],'2018'!$S$4:$S$163),"0")</f>
        <v>2.8960620000000001</v>
      </c>
      <c r="BM10">
        <f>IFERROR(_xlfn.XLOOKUP(A10,'2023_Analysis_Hub'!$A$3:$A$141,'2023_Analysis_Hub'!$L$3:$L$141),"0")</f>
        <v>2.7</v>
      </c>
      <c r="BN10">
        <f t="shared" si="3"/>
        <v>2.8996172857142857</v>
      </c>
      <c r="BP10" cm="1">
        <f t="array" ref="BP10">IFERROR(_xlfn.XLOOKUP(A10,Table4[Country],'2007'!$N$4:$N$153),"0")</f>
        <v>2.2222200000000001</v>
      </c>
      <c r="BQ10" cm="1">
        <f t="array" ref="BQ10">IFERROR(_xlfn.XLOOKUP(A10,Table5[Country],'2010'!$Q$4:$Q$158),"0")</f>
        <v>2.2588859999999999</v>
      </c>
      <c r="BR10" cm="1">
        <f t="array" ref="BR10">IFERROR(_xlfn.XLOOKUP(A10,Table12[Country],'2012'!$Q$4:$Q$158),"0")</f>
        <v>2.570513</v>
      </c>
      <c r="BS10" cm="1">
        <f t="array" ref="BS10">IFERROR(_xlfn.XLOOKUP(A10,Table10[Country],'2014'!$Q$4:$Q$163),"0")</f>
        <v>2.5</v>
      </c>
      <c r="BT10" cm="1">
        <f t="array" ref="BT10">IFERROR(_xlfn.XLOOKUP(A10,Table11[Country],'2016'!$Q$4:$Q$163),"0")</f>
        <v>2.0218859999999999</v>
      </c>
      <c r="BU10" cm="1">
        <f t="array" ref="BU10">IFERROR(_xlfn.XLOOKUP(A10, Table6[Country], '2018'!$Q$4:$Q$163),"0")</f>
        <v>2.511196</v>
      </c>
      <c r="BV10">
        <f>IFERROR(_xlfn.XLOOKUP(A10, '2023_Analysis_Hub'!$A$3:$A$141,'2023_Analysis_Hub'!$N$3:$N$141),"0")</f>
        <v>2.2999999999999998</v>
      </c>
      <c r="BW10">
        <f t="shared" si="4"/>
        <v>2.3406715714285715</v>
      </c>
    </row>
    <row r="11" spans="1:75" x14ac:dyDescent="0.35">
      <c r="A11" t="s">
        <v>253</v>
      </c>
      <c r="B11" t="str" cm="1">
        <f t="array" ref="B11">IFERROR(_xlfn.XLOOKUP(A11,Table4[Country],'2007'!$B$4:$B$153),"0")</f>
        <v>0</v>
      </c>
      <c r="C11" t="str" cm="1">
        <f t="array" ref="C11">IFERROR(_xlfn.XLOOKUP(A11,Table5[Country],'2010'!$B$4:$B$158),"0")</f>
        <v>0</v>
      </c>
      <c r="D11" t="str" cm="1">
        <f t="array" ref="D11">IFERROR(_xlfn.XLOOKUP(A11,Table12[Country],'2012'!$B$4:$B$158),"0")</f>
        <v>0</v>
      </c>
      <c r="E11" t="str" cm="1">
        <f t="array" ref="E11">IFERROR(_xlfn.XLOOKUP(A11,Table10[Country],'2014'!$B$4:$B$163),"0")</f>
        <v>0</v>
      </c>
      <c r="F11" t="str" cm="1">
        <f t="array" ref="F11">IFERROR(_xlfn.XLOOKUP(A11,Table11[Country],'2016'!$B$4:$B$163),"0")</f>
        <v>0</v>
      </c>
      <c r="G11" t="str" cm="1">
        <f t="array" ref="G11">IFERROR(_xlfn.XLOOKUP(A11,Table6[Country],'2018'!$B$4:$B$163),"0")</f>
        <v>0</v>
      </c>
      <c r="H11" t="str">
        <f>IFERROR(_xlfn.XLOOKUP(A11,'2023_Analysis_Hub'!$A$3:$A$141,'2023_Analysis_Hub'!$B$3:$B$141),"0")</f>
        <v>0</v>
      </c>
      <c r="I11" t="str">
        <f t="shared" si="0"/>
        <v>0</v>
      </c>
      <c r="J11" s="68" t="str">
        <f>IFERROR(RANK(Table16[[#This Row],[Avergae LPI Score ]],Table16[[Avergae LPI Score ]],0), "No Data Available")</f>
        <v>No Data Available</v>
      </c>
      <c r="L11" t="str" cm="1">
        <f t="array" ref="L11">IFERROR(_xlfn.XLOOKUP(A11,Table4[Country],'2007'!$C$4:$C$153),"0")</f>
        <v>0</v>
      </c>
      <c r="M11" t="str" cm="1">
        <f t="array" ref="M11">IFERROR(_xlfn.XLOOKUP(A11,Table5[Country],'2010'!$E$4:$E$158),"0")</f>
        <v>0</v>
      </c>
      <c r="N11" t="str" cm="1">
        <f t="array" ref="N11">IFERROR(_xlfn.XLOOKUP(A11,Table12[Country],'2012'!$E$4:$E$158),"0")</f>
        <v>0</v>
      </c>
      <c r="O11" t="str" cm="1">
        <f t="array" ref="O11">IFERROR(_xlfn.XLOOKUP(A11,Table10[Country],'2014'!$E$4:$E$163),"0")</f>
        <v>0</v>
      </c>
      <c r="P11" t="str" cm="1">
        <f t="array" ref="P11">IFERROR(_xlfn.XLOOKUP(A11,Table11[Country],'2016'!$E$4:$E$163),"0")</f>
        <v>0</v>
      </c>
      <c r="Q11" t="str" cm="1">
        <f t="array" ref="Q11">IFERROR(_xlfn.XLOOKUP(A11,Table6[Country],'2018'!$E$4:$E$163),"0")</f>
        <v>0</v>
      </c>
      <c r="R11" t="str">
        <f>IFERROR(_xlfn.XLOOKUP(A11,'2023_Analysis_Hub'!$A$3:$A$141,'2023_Analysis_Hub'!$C$3:$C$141),"0")</f>
        <v>0</v>
      </c>
      <c r="S11" t="str">
        <f t="shared" si="5"/>
        <v>0</v>
      </c>
      <c r="T11" t="str">
        <f t="shared" si="6"/>
        <v>No Data Available</v>
      </c>
      <c r="U11" s="86"/>
      <c r="V11" s="86"/>
      <c r="W11" t="str" cm="1">
        <f t="array" ref="W11">IFERROR(_xlfn.XLOOKUP(A11,Table4[Country],'2007'!$F$4:$F$153),"0")</f>
        <v>0</v>
      </c>
      <c r="X11" t="str" cm="1">
        <f t="array" ref="X11">IFERROR(_xlfn.XLOOKUP('LPI_performance_time_series '!A11,Table5[Country],'2010'!$I$4:$I$158),"0")</f>
        <v>0</v>
      </c>
      <c r="Y11" t="str" cm="1">
        <f t="array" ref="Y11">IFERROR(_xlfn.XLOOKUP(A11,Table12[Country],'2012'!$I$4:$I$158),"0")</f>
        <v>0</v>
      </c>
      <c r="Z11" t="str" cm="1">
        <f t="array" ref="Z11">IFERROR(_xlfn.XLOOKUP('LPI_performance_time_series '!A11,Table10[Country],'2014'!$I$4:$I$163),"0")</f>
        <v>0</v>
      </c>
      <c r="AA11" t="str" cm="1">
        <f t="array" ref="AA11">IFERROR(_xlfn.XLOOKUP(A11,Table11[Country],'2016'!$I$4:$I$163),"0")</f>
        <v>0</v>
      </c>
      <c r="AB11" t="str" cm="1">
        <f t="array" ref="AB11">IFERROR(_xlfn.XLOOKUP(A11,Table6[Country],'2018'!$I$4:$I$163),"0")</f>
        <v>0</v>
      </c>
      <c r="AC11">
        <f>IFERROR(_xlfn.XLOOKUP(A12,'2023_Analysis_Hub'!$A$3:$A$141,'2023_Analysis_Hub'!$D$3:$D$141),"0")</f>
        <v>2.2000000000000002</v>
      </c>
      <c r="AD11">
        <f t="shared" si="7"/>
        <v>2.2000000000000002</v>
      </c>
      <c r="AF11" t="str" cm="1">
        <f t="array" ref="AF11">IFERROR(_xlfn.XLOOKUP(A11,Table4[Country],'2007'!$H$4:$H$153),"0")</f>
        <v>0</v>
      </c>
      <c r="AG11" t="str" cm="1">
        <f t="array" ref="AG11">IFERROR(_xlfn.XLOOKUP(A11,Table5[Country],'2010'!$K$4:$K$158),"0")</f>
        <v>0</v>
      </c>
      <c r="AH11" t="str" cm="1">
        <f t="array" ref="AH11">IFERROR(_xlfn.XLOOKUP(A11,Table12[Country],'2012'!$K$4:$K$158),"0")</f>
        <v>0</v>
      </c>
      <c r="AI11" t="str" cm="1">
        <f t="array" ref="AI11">IFERROR(_xlfn.XLOOKUP(A11,Table10[Country],'2014'!$K$4:$K$163),"0")</f>
        <v>0</v>
      </c>
      <c r="AJ11" t="str" cm="1">
        <f t="array" ref="AJ11">IFERROR(_xlfn.XLOOKUP(A11,Table11[Country],'2016'!$K$4:$K$163),"0")</f>
        <v>0</v>
      </c>
      <c r="AK11" t="str" cm="1">
        <f t="array" ref="AK11">IFERROR(_xlfn.XLOOKUP(A11,Table6[Country],'2018'!$K$4:$K$163),"0")</f>
        <v>0</v>
      </c>
      <c r="AL11" s="19" t="str">
        <f>IFERROR(_xlfn.XLOOKUP(A11,'2023_Analysis_Hub'!$A$3:$A$141,'2023_Analysis_Hub'!$F$3:$F$141),"0")</f>
        <v>0</v>
      </c>
      <c r="AM11" t="str">
        <f t="shared" si="8"/>
        <v>No Data Available</v>
      </c>
      <c r="AO11" s="71" t="str" cm="1">
        <f t="array" ref="AO11">IFERROR(_xlfn.XLOOKUP(Table18[[#This Row],[Economy]],Table4[Country],'2007'!$J$4:$J$153), "0")</f>
        <v>0</v>
      </c>
      <c r="AP11" s="71" t="str" cm="1">
        <f t="array" ref="AP11">IFERROR(_xlfn.XLOOKUP(Table18[[#This Row],[Economy]],Table5[Country],'2010'!$M$4:$M$158),"0")</f>
        <v>0</v>
      </c>
      <c r="AQ11" s="71" t="str" cm="1">
        <f t="array" ref="AQ11">IFERROR(_xlfn.XLOOKUP(Table18[[#This Row],[Economy]],Table12[Country],'2012'!$M$4:$M$158),"0")</f>
        <v>0</v>
      </c>
      <c r="AR11" s="71" t="str" cm="1">
        <f t="array" ref="AR11">IFERROR(_xlfn.XLOOKUP(Table18[[#This Row],[Economy]],Table10[Country],'2014'!$M$4:$M$163),"0")</f>
        <v>0</v>
      </c>
      <c r="AS11" s="71" t="str" cm="1">
        <f t="array" ref="AS11">IFERROR(_xlfn.XLOOKUP(A11,Table11[Country],'2016'!$M$4:$M$163),"0")</f>
        <v>0</v>
      </c>
      <c r="AT11" s="71" t="str" cm="1">
        <f t="array" ref="AT11">IFERROR(_xlfn.XLOOKUP(A11,Table6[Country],'2018'!$M$4:$M$163),"0")</f>
        <v>0</v>
      </c>
      <c r="AU11" s="71" t="str">
        <f>IFERROR(_xlfn.XLOOKUP(A11, '2023_Analysis_Hub'!$A$3:$A$141,'2023_Analysis_Hub'!$H$3:$H$141),"0")</f>
        <v>0</v>
      </c>
      <c r="AV11" t="str">
        <f t="shared" si="1"/>
        <v xml:space="preserve">No Data Available </v>
      </c>
      <c r="AX11" t="str" cm="1">
        <f t="array" ref="AX11">IFERROR(_xlfn.XLOOKUP(A11,Table4[Country],'2007'!$L$4:$L$153),"0")</f>
        <v>0</v>
      </c>
      <c r="AY11" t="str" cm="1">
        <f t="array" ref="AY11">IFERROR(_xlfn.XLOOKUP(A11,Table5[Country], '2010'!$O$4:$O$158),"0")</f>
        <v>0</v>
      </c>
      <c r="AZ11" t="str" cm="1">
        <f t="array" ref="AZ11">IFERROR(_xlfn.XLOOKUP(A11, Table12[Country], '2012'!$O$4:$O$158),"0")</f>
        <v>0</v>
      </c>
      <c r="BA11" t="str" cm="1">
        <f t="array" ref="BA11">IFERROR(_xlfn.XLOOKUP(A11, Table10[Country], '2014'!$O$4:$O$163),"0")</f>
        <v>0</v>
      </c>
      <c r="BB11" t="str" cm="1">
        <f t="array" ref="BB11">IFERROR(_xlfn.XLOOKUP(A11, Table11[Country],'2016'!$O$4:$O$163),"0")</f>
        <v>0</v>
      </c>
      <c r="BC11" t="str" cm="1">
        <f t="array" ref="BC11">IFERROR(_xlfn.XLOOKUP(A11,Table6[Country],'2018'!$O$4:$O$163),"0")</f>
        <v>0</v>
      </c>
      <c r="BD11" t="str">
        <f>IFERROR(_xlfn.XLOOKUP(A11, '2023_Analysis_Hub'!$A$3:$A$141,'2023_Analysis_Hub'!$J$3:$J$141),"0")</f>
        <v>0</v>
      </c>
      <c r="BE11" t="str">
        <f t="shared" si="2"/>
        <v>No Data Available</v>
      </c>
      <c r="BG11" t="str" cm="1">
        <f t="array" ref="BG11">IFERROR(_xlfn.XLOOKUP(A11,Table4[Country],'2007'!$R$4:$R$153),"0")</f>
        <v>0</v>
      </c>
      <c r="BH11" t="str" cm="1">
        <f t="array" ref="BH11">IFERROR(_xlfn.XLOOKUP(A11,Table5[Country],'2010'!$S$4:$S$158),"0")</f>
        <v>0</v>
      </c>
      <c r="BI11" t="str" cm="1">
        <f t="array" ref="BI11">IFERROR(_xlfn.XLOOKUP(A11,Table12[Country],'2012'!$S$4:$S$158),"0")</f>
        <v>0</v>
      </c>
      <c r="BJ11" t="str" cm="1">
        <f t="array" ref="BJ11">IFERROR(_xlfn.XLOOKUP(A11,Table10[Country],'2014'!$S$4:$S$163),"0")</f>
        <v>0</v>
      </c>
      <c r="BK11" t="str" cm="1">
        <f t="array" ref="BK11">IFERROR(_xlfn.XLOOKUP(A11,Table11[Country],'2016'!$S$4:$S$163),"0")</f>
        <v>0</v>
      </c>
      <c r="BL11" t="str" cm="1">
        <f t="array" ref="BL11">IFERROR(_xlfn.XLOOKUP(A11,Table6[Country],'2018'!$S$4:$S$163),"0")</f>
        <v>0</v>
      </c>
      <c r="BM11" t="str">
        <f>IFERROR(_xlfn.XLOOKUP(A11,'2023_Analysis_Hub'!$A$3:$A$141,'2023_Analysis_Hub'!$L$3:$L$141),"0")</f>
        <v>0</v>
      </c>
      <c r="BN11" t="str">
        <f t="shared" si="3"/>
        <v>No Data Available</v>
      </c>
      <c r="BP11" t="str" cm="1">
        <f t="array" ref="BP11">IFERROR(_xlfn.XLOOKUP(A11,Table4[Country],'2007'!$N$4:$N$153),"0")</f>
        <v>0</v>
      </c>
      <c r="BQ11" t="str" cm="1">
        <f t="array" ref="BQ11">IFERROR(_xlfn.XLOOKUP(A11,Table5[Country],'2010'!$Q$4:$Q$158),"0")</f>
        <v>0</v>
      </c>
      <c r="BR11" t="str" cm="1">
        <f t="array" ref="BR11">IFERROR(_xlfn.XLOOKUP(A11,Table12[Country],'2012'!$Q$4:$Q$158),"0")</f>
        <v>0</v>
      </c>
      <c r="BS11" t="str" cm="1">
        <f t="array" ref="BS11">IFERROR(_xlfn.XLOOKUP(A11,Table10[Country],'2014'!$Q$4:$Q$163),"0")</f>
        <v>0</v>
      </c>
      <c r="BT11" t="str" cm="1">
        <f t="array" ref="BT11">IFERROR(_xlfn.XLOOKUP(A11,Table11[Country],'2016'!$Q$4:$Q$163),"0")</f>
        <v>0</v>
      </c>
      <c r="BU11" t="str" cm="1">
        <f t="array" ref="BU11">IFERROR(_xlfn.XLOOKUP(A11, Table6[Country], '2018'!$Q$4:$Q$163),"0")</f>
        <v>0</v>
      </c>
      <c r="BV11" t="str">
        <f>IFERROR(_xlfn.XLOOKUP(A11, '2023_Analysis_Hub'!$A$3:$A$141,'2023_Analysis_Hub'!$N$3:$N$141),"0")</f>
        <v>0</v>
      </c>
      <c r="BW11" t="str">
        <f t="shared" si="4"/>
        <v>No Data Available</v>
      </c>
    </row>
    <row r="12" spans="1:75" x14ac:dyDescent="0.35">
      <c r="A12" t="s">
        <v>234</v>
      </c>
      <c r="B12" t="str" cm="1">
        <f t="array" ref="B12">IFERROR(_xlfn.XLOOKUP(A12,Table4[Country],'2007'!$B$4:$B$153),"0")</f>
        <v>0</v>
      </c>
      <c r="C12" t="str" cm="1">
        <f t="array" ref="C12">IFERROR(_xlfn.XLOOKUP(A12,Table5[Country],'2010'!$B$4:$B$158),"0")</f>
        <v>0</v>
      </c>
      <c r="D12" t="str" cm="1">
        <f t="array" ref="D12">IFERROR(_xlfn.XLOOKUP(A12,Table12[Country],'2012'!$B$4:$B$158),"0")</f>
        <v>0</v>
      </c>
      <c r="E12" t="str" cm="1">
        <f t="array" ref="E12">IFERROR(_xlfn.XLOOKUP(A12,Table10[Country],'2014'!$B$4:$B$163),"0")</f>
        <v>0</v>
      </c>
      <c r="F12" t="str" cm="1">
        <f t="array" ref="F12">IFERROR(_xlfn.XLOOKUP(A12,Table11[Country],'2016'!$B$4:$B$163),"0")</f>
        <v>0</v>
      </c>
      <c r="G12" t="str" cm="1">
        <f t="array" ref="G12">IFERROR(_xlfn.XLOOKUP(A12,Table6[Country],'2018'!$B$4:$B$163),"0")</f>
        <v>0</v>
      </c>
      <c r="H12">
        <f>IFERROR(_xlfn.XLOOKUP(A12,'2023_Analysis_Hub'!$A$3:$A$141,'2023_Analysis_Hub'!$B$3:$B$141),"0")</f>
        <v>2.8833333333333333</v>
      </c>
      <c r="I12">
        <f t="shared" si="0"/>
        <v>2.8833333333333333</v>
      </c>
      <c r="J12" s="68">
        <f>IFERROR(RANK(Table16[[#This Row],[Avergae LPI Score ]],Table16[[Avergae LPI Score ]],0), "No Data Available")</f>
        <v>59</v>
      </c>
      <c r="L12" t="str" cm="1">
        <f t="array" ref="L12">IFERROR(_xlfn.XLOOKUP(A12,Table4[Country],'2007'!$C$4:$C$153),"0")</f>
        <v>0</v>
      </c>
      <c r="M12" t="str" cm="1">
        <f t="array" ref="M12">IFERROR(_xlfn.XLOOKUP(A12,Table5[Country],'2010'!$E$4:$E$158),"0")</f>
        <v>0</v>
      </c>
      <c r="N12" t="str" cm="1">
        <f t="array" ref="N12">IFERROR(_xlfn.XLOOKUP(A12,Table12[Country],'2012'!$E$4:$E$158),"0")</f>
        <v>0</v>
      </c>
      <c r="O12" t="str" cm="1">
        <f t="array" ref="O12">IFERROR(_xlfn.XLOOKUP(A12,Table10[Country],'2014'!$E$4:$E$163),"0")</f>
        <v>0</v>
      </c>
      <c r="P12" t="str" cm="1">
        <f t="array" ref="P12">IFERROR(_xlfn.XLOOKUP(A12,Table11[Country],'2016'!$E$4:$E$163),"0")</f>
        <v>0</v>
      </c>
      <c r="Q12" t="str" cm="1">
        <f t="array" ref="Q12">IFERROR(_xlfn.XLOOKUP(A12,Table6[Country],'2018'!$E$4:$E$163),"0")</f>
        <v>0</v>
      </c>
      <c r="R12">
        <f>IFERROR(_xlfn.XLOOKUP(A12,'2023_Analysis_Hub'!$A$3:$A$141,'2023_Analysis_Hub'!$C$3:$C$141),"0")</f>
        <v>66</v>
      </c>
      <c r="S12">
        <f t="shared" si="5"/>
        <v>66</v>
      </c>
      <c r="T12">
        <f t="shared" si="6"/>
        <v>59</v>
      </c>
      <c r="U12" s="86" t="s">
        <v>657</v>
      </c>
      <c r="V12" s="86"/>
      <c r="W12" t="str" cm="1">
        <f t="array" ref="W12">IFERROR(_xlfn.XLOOKUP(A12,Table4[Country],'2007'!$F$4:$F$153),"0")</f>
        <v>0</v>
      </c>
      <c r="X12" t="str" cm="1">
        <f t="array" ref="X12">IFERROR(_xlfn.XLOOKUP('LPI_performance_time_series '!A12,Table5[Country],'2010'!$I$4:$I$158),"0")</f>
        <v>0</v>
      </c>
      <c r="Y12" t="str" cm="1">
        <f t="array" ref="Y12">IFERROR(_xlfn.XLOOKUP(A12,Table12[Country],'2012'!$I$4:$I$158),"0")</f>
        <v>0</v>
      </c>
      <c r="Z12" t="str" cm="1">
        <f t="array" ref="Z12">IFERROR(_xlfn.XLOOKUP('LPI_performance_time_series '!A12,Table10[Country],'2014'!$I$4:$I$163),"0")</f>
        <v>0</v>
      </c>
      <c r="AA12" t="str" cm="1">
        <f t="array" ref="AA12">IFERROR(_xlfn.XLOOKUP(A12,Table11[Country],'2016'!$I$4:$I$163),"0")</f>
        <v>0</v>
      </c>
      <c r="AB12" t="str" cm="1">
        <f t="array" ref="AB12">IFERROR(_xlfn.XLOOKUP(A12,Table6[Country],'2018'!$I$4:$I$163),"0")</f>
        <v>0</v>
      </c>
      <c r="AC12">
        <f>IFERROR(_xlfn.XLOOKUP(A13,'2023_Analysis_Hub'!$A$3:$A$141,'2023_Analysis_Hub'!$D$3:$D$141),"0")</f>
        <v>3.7</v>
      </c>
      <c r="AD12">
        <f t="shared" si="7"/>
        <v>3.7</v>
      </c>
      <c r="AF12" t="str" cm="1">
        <f t="array" ref="AF12">IFERROR(_xlfn.XLOOKUP(A12,Table4[Country],'2007'!$H$4:$H$153),"0")</f>
        <v>0</v>
      </c>
      <c r="AG12" t="str" cm="1">
        <f t="array" ref="AG12">IFERROR(_xlfn.XLOOKUP(A12,Table5[Country],'2010'!$K$4:$K$158),"0")</f>
        <v>0</v>
      </c>
      <c r="AH12" t="str" cm="1">
        <f t="array" ref="AH12">IFERROR(_xlfn.XLOOKUP(A12,Table12[Country],'2012'!$K$4:$K$158),"0")</f>
        <v>0</v>
      </c>
      <c r="AI12" t="str" cm="1">
        <f t="array" ref="AI12">IFERROR(_xlfn.XLOOKUP(A12,Table10[Country],'2014'!$K$4:$K$163),"0")</f>
        <v>0</v>
      </c>
      <c r="AJ12" t="str" cm="1">
        <f t="array" ref="AJ12">IFERROR(_xlfn.XLOOKUP(A12,Table11[Country],'2016'!$K$4:$K$163),"0")</f>
        <v>0</v>
      </c>
      <c r="AK12" t="str" cm="1">
        <f t="array" ref="AK12">IFERROR(_xlfn.XLOOKUP(A12,Table6[Country],'2018'!$K$4:$K$163),"0")</f>
        <v>0</v>
      </c>
      <c r="AL12" s="19">
        <f>IFERROR(_xlfn.XLOOKUP(A12,'2023_Analysis_Hub'!$A$3:$A$141,'2023_Analysis_Hub'!$F$3:$F$141),"0")</f>
        <v>2.7</v>
      </c>
      <c r="AM12">
        <f t="shared" si="8"/>
        <v>2.7</v>
      </c>
      <c r="AO12" s="71" t="str" cm="1">
        <f t="array" ref="AO12">IFERROR(_xlfn.XLOOKUP(Table18[[#This Row],[Economy]],Table4[Country],'2007'!$J$4:$J$153), "0")</f>
        <v>0</v>
      </c>
      <c r="AP12" s="71" t="str" cm="1">
        <f t="array" ref="AP12">IFERROR(_xlfn.XLOOKUP(Table18[[#This Row],[Economy]],Table5[Country],'2010'!$M$4:$M$158),"0")</f>
        <v>0</v>
      </c>
      <c r="AQ12" s="71" t="str" cm="1">
        <f t="array" ref="AQ12">IFERROR(_xlfn.XLOOKUP(Table18[[#This Row],[Economy]],Table12[Country],'2012'!$M$4:$M$158),"0")</f>
        <v>0</v>
      </c>
      <c r="AR12" s="71" t="str" cm="1">
        <f t="array" ref="AR12">IFERROR(_xlfn.XLOOKUP(Table18[[#This Row],[Economy]],Table10[Country],'2014'!$M$4:$M$163),"0")</f>
        <v>0</v>
      </c>
      <c r="AS12" s="71" t="str" cm="1">
        <f t="array" ref="AS12">IFERROR(_xlfn.XLOOKUP(A12,Table11[Country],'2016'!$M$4:$M$163),"0")</f>
        <v>0</v>
      </c>
      <c r="AT12" s="71" t="str" cm="1">
        <f t="array" ref="AT12">IFERROR(_xlfn.XLOOKUP(A12,Table6[Country],'2018'!$M$4:$M$163),"0")</f>
        <v>0</v>
      </c>
      <c r="AU12" s="71">
        <f>IFERROR(_xlfn.XLOOKUP(A12, '2023_Analysis_Hub'!$A$3:$A$141,'2023_Analysis_Hub'!$H$3:$H$141),"0")</f>
        <v>2.9</v>
      </c>
      <c r="AV12">
        <f t="shared" si="1"/>
        <v>2.9</v>
      </c>
      <c r="AX12" t="str" cm="1">
        <f t="array" ref="AX12">IFERROR(_xlfn.XLOOKUP(A12,Table4[Country],'2007'!$L$4:$L$153),"0")</f>
        <v>0</v>
      </c>
      <c r="AY12" t="str" cm="1">
        <f t="array" ref="AY12">IFERROR(_xlfn.XLOOKUP(A12,Table5[Country], '2010'!$O$4:$O$158),"0")</f>
        <v>0</v>
      </c>
      <c r="AZ12" t="str" cm="1">
        <f t="array" ref="AZ12">IFERROR(_xlfn.XLOOKUP(A12, Table12[Country], '2012'!$O$4:$O$158),"0")</f>
        <v>0</v>
      </c>
      <c r="BA12" t="str" cm="1">
        <f t="array" ref="BA12">IFERROR(_xlfn.XLOOKUP(A12, Table10[Country], '2014'!$O$4:$O$163),"0")</f>
        <v>0</v>
      </c>
      <c r="BB12" t="str" cm="1">
        <f t="array" ref="BB12">IFERROR(_xlfn.XLOOKUP(A12, Table11[Country],'2016'!$O$4:$O$163),"0")</f>
        <v>0</v>
      </c>
      <c r="BC12" t="str" cm="1">
        <f t="array" ref="BC12">IFERROR(_xlfn.XLOOKUP(A12,Table6[Country],'2018'!$O$4:$O$163),"0")</f>
        <v>0</v>
      </c>
      <c r="BD12">
        <f>IFERROR(_xlfn.XLOOKUP(A12, '2023_Analysis_Hub'!$A$3:$A$141,'2023_Analysis_Hub'!$J$3:$J$141),"0")</f>
        <v>2.9</v>
      </c>
      <c r="BE12">
        <f t="shared" si="2"/>
        <v>2.9</v>
      </c>
      <c r="BG12" t="str" cm="1">
        <f t="array" ref="BG12">IFERROR(_xlfn.XLOOKUP(A12,Table4[Country],'2007'!$R$4:$R$153),"0")</f>
        <v>0</v>
      </c>
      <c r="BH12" t="str" cm="1">
        <f t="array" ref="BH12">IFERROR(_xlfn.XLOOKUP(A12,Table5[Country],'2010'!$S$4:$S$158),"0")</f>
        <v>0</v>
      </c>
      <c r="BI12" t="str" cm="1">
        <f t="array" ref="BI12">IFERROR(_xlfn.XLOOKUP(A12,Table12[Country],'2012'!$S$4:$S$158),"0")</f>
        <v>0</v>
      </c>
      <c r="BJ12" t="str" cm="1">
        <f t="array" ref="BJ12">IFERROR(_xlfn.XLOOKUP(A12,Table10[Country],'2014'!$S$4:$S$163),"0")</f>
        <v>0</v>
      </c>
      <c r="BK12" t="str" cm="1">
        <f t="array" ref="BK12">IFERROR(_xlfn.XLOOKUP(A12,Table11[Country],'2016'!$S$4:$S$163),"0")</f>
        <v>0</v>
      </c>
      <c r="BL12" t="str" cm="1">
        <f t="array" ref="BL12">IFERROR(_xlfn.XLOOKUP(A12,Table6[Country],'2018'!$S$4:$S$163),"0")</f>
        <v>0</v>
      </c>
      <c r="BM12">
        <f>IFERROR(_xlfn.XLOOKUP(A12,'2023_Analysis_Hub'!$A$3:$A$141,'2023_Analysis_Hub'!$L$3:$L$141),"0")</f>
        <v>3.4</v>
      </c>
      <c r="BN12">
        <f t="shared" si="3"/>
        <v>3.4</v>
      </c>
      <c r="BP12" t="str" cm="1">
        <f t="array" ref="BP12">IFERROR(_xlfn.XLOOKUP(A12,Table4[Country],'2007'!$N$4:$N$153),"0")</f>
        <v>0</v>
      </c>
      <c r="BQ12" t="str" cm="1">
        <f t="array" ref="BQ12">IFERROR(_xlfn.XLOOKUP(A12,Table5[Country],'2010'!$Q$4:$Q$158),"0")</f>
        <v>0</v>
      </c>
      <c r="BR12" t="str" cm="1">
        <f t="array" ref="BR12">IFERROR(_xlfn.XLOOKUP(A12,Table12[Country],'2012'!$Q$4:$Q$158),"0")</f>
        <v>0</v>
      </c>
      <c r="BS12" t="str" cm="1">
        <f t="array" ref="BS12">IFERROR(_xlfn.XLOOKUP(A12,Table10[Country],'2014'!$Q$4:$Q$163),"0")</f>
        <v>0</v>
      </c>
      <c r="BT12" t="str" cm="1">
        <f t="array" ref="BT12">IFERROR(_xlfn.XLOOKUP(A12,Table11[Country],'2016'!$Q$4:$Q$163),"0")</f>
        <v>0</v>
      </c>
      <c r="BU12" t="str" cm="1">
        <f t="array" ref="BU12">IFERROR(_xlfn.XLOOKUP(A12, Table6[Country], '2018'!$Q$4:$Q$163),"0")</f>
        <v>0</v>
      </c>
      <c r="BV12">
        <f>IFERROR(_xlfn.XLOOKUP(A12, '2023_Analysis_Hub'!$A$3:$A$141,'2023_Analysis_Hub'!$N$3:$N$141),"0")</f>
        <v>3.2</v>
      </c>
      <c r="BW12">
        <f t="shared" si="4"/>
        <v>3.2</v>
      </c>
    </row>
    <row r="13" spans="1:75" x14ac:dyDescent="0.35">
      <c r="A13" t="s">
        <v>16</v>
      </c>
      <c r="B13" cm="1">
        <f t="array" ref="B13">IFERROR(_xlfn.XLOOKUP(A13,Table4[Country],'2007'!$B$4:$B$153),"0")</f>
        <v>3.790339268121476</v>
      </c>
      <c r="C13" cm="1">
        <f t="array" ref="C13">IFERROR(_xlfn.XLOOKUP(A13,Table5[Country],'2010'!$B$4:$B$158),"0")</f>
        <v>3.8406150000000001</v>
      </c>
      <c r="D13" cm="1">
        <f t="array" ref="D13">IFERROR(_xlfn.XLOOKUP(A13,Table12[Country],'2012'!$B$4:$B$158),"0")</f>
        <v>3.7265000000000001</v>
      </c>
      <c r="E13" cm="1">
        <f t="array" ref="E13">IFERROR(_xlfn.XLOOKUP(A13,Table10[Country],'2014'!$B$4:$B$163),"0")</f>
        <v>3.8107760000000002</v>
      </c>
      <c r="F13" cm="1">
        <f t="array" ref="F13">IFERROR(_xlfn.XLOOKUP(A13,Table11[Country],'2016'!$B$4:$B$163),"0")</f>
        <v>3.7933849999999998</v>
      </c>
      <c r="G13" cm="1">
        <f t="array" ref="G13">IFERROR(_xlfn.XLOOKUP(A13,Table6[Country],'2018'!$B$4:$B$163),"0")</f>
        <v>3.7514310000000002</v>
      </c>
      <c r="H13">
        <f>IFERROR(_xlfn.XLOOKUP(A13,'2023_Analysis_Hub'!$A$3:$A$141,'2023_Analysis_Hub'!$B$3:$B$141),"0")</f>
        <v>3.75</v>
      </c>
      <c r="I13">
        <f t="shared" si="0"/>
        <v>3.780435181160211</v>
      </c>
      <c r="J13" s="68">
        <f>IFERROR(RANK(Table16[[#This Row],[Avergae LPI Score ]],Table16[[Avergae LPI Score ]],0), "No Data Available")</f>
        <v>19</v>
      </c>
      <c r="L13" cm="1">
        <f t="array" ref="L13">IFERROR(_xlfn.XLOOKUP(A13,Table4[Country],'2007'!$C$4:$C$153),"0")</f>
        <v>17</v>
      </c>
      <c r="M13" cm="1">
        <f t="array" ref="M13">IFERROR(_xlfn.XLOOKUP(A13,Table5[Country],'2010'!$E$4:$E$158),"0")</f>
        <v>18</v>
      </c>
      <c r="N13" cm="1">
        <f t="array" ref="N13">IFERROR(_xlfn.XLOOKUP(A13,Table12[Country],'2012'!$E$4:$E$158),"0")</f>
        <v>18</v>
      </c>
      <c r="O13" cm="1">
        <f t="array" ref="O13">IFERROR(_xlfn.XLOOKUP(A13,Table10[Country],'2014'!$E$4:$E$163),"0")</f>
        <v>16</v>
      </c>
      <c r="P13" cm="1">
        <f t="array" ref="P13">IFERROR(_xlfn.XLOOKUP(A13,Table11[Country],'2016'!$E$4:$E$163),"0")</f>
        <v>19</v>
      </c>
      <c r="Q13" cm="1">
        <f t="array" ref="Q13">IFERROR(_xlfn.XLOOKUP(A13,Table6[Country],'2018'!$E$4:$E$163),"0")</f>
        <v>18</v>
      </c>
      <c r="R13">
        <f>IFERROR(_xlfn.XLOOKUP(A13,'2023_Analysis_Hub'!$A$3:$A$141,'2023_Analysis_Hub'!$C$3:$C$141),"0")</f>
        <v>19</v>
      </c>
      <c r="S13">
        <f t="shared" si="5"/>
        <v>17.857142857142858</v>
      </c>
      <c r="T13">
        <f t="shared" si="6"/>
        <v>20</v>
      </c>
      <c r="U13" s="86"/>
      <c r="V13" s="86"/>
      <c r="W13" cm="1">
        <f t="array" ref="W13">IFERROR(_xlfn.XLOOKUP(A13,Table4[Country],'2007'!$F$4:$F$153),"0")</f>
        <v>3.5833300000000001</v>
      </c>
      <c r="X13" cm="1">
        <f t="array" ref="X13">IFERROR(_xlfn.XLOOKUP('LPI_performance_time_series '!A13,Table5[Country],'2010'!$I$4:$I$158),"0")</f>
        <v>3.6829269999999998</v>
      </c>
      <c r="Y13" cm="1">
        <f t="array" ref="Y13">IFERROR(_xlfn.XLOOKUP(A13,Table12[Country],'2012'!$I$4:$I$158),"0")</f>
        <v>3.5963970000000001</v>
      </c>
      <c r="Z13" cm="1">
        <f t="array" ref="Z13">IFERROR(_xlfn.XLOOKUP('LPI_performance_time_series '!A13,Table10[Country],'2014'!$I$4:$I$163),"0")</f>
        <v>3.8538540000000001</v>
      </c>
      <c r="AA13" cm="1">
        <f t="array" ref="AA13">IFERROR(_xlfn.XLOOKUP(A13,Table11[Country],'2016'!$I$4:$I$163),"0")</f>
        <v>3.5439569999999998</v>
      </c>
      <c r="AB13" cm="1">
        <f t="array" ref="AB13">IFERROR(_xlfn.XLOOKUP(A13,Table6[Country],'2018'!$I$4:$I$163),"0")</f>
        <v>3.8671859999999998</v>
      </c>
      <c r="AC13">
        <f>IFERROR(_xlfn.XLOOKUP(A14,'2023_Analysis_Hub'!$A$3:$A$141,'2023_Analysis_Hub'!$D$3:$D$141),"0")</f>
        <v>3.7</v>
      </c>
      <c r="AD13">
        <f t="shared" si="7"/>
        <v>3.6896644285714286</v>
      </c>
      <c r="AF13" cm="1">
        <f t="array" ref="AF13">IFERROR(_xlfn.XLOOKUP(A13,Table4[Country],'2007'!$H$4:$H$153),"0")</f>
        <v>3.6470600000000002</v>
      </c>
      <c r="AG13" cm="1">
        <f t="array" ref="AG13">IFERROR(_xlfn.XLOOKUP(A13,Table5[Country],'2010'!$K$4:$K$158),"0")</f>
        <v>3.7833429999999999</v>
      </c>
      <c r="AH13" cm="1">
        <f t="array" ref="AH13">IFERROR(_xlfn.XLOOKUP(A13,Table12[Country],'2012'!$K$4:$K$158),"0")</f>
        <v>3.8273739999999998</v>
      </c>
      <c r="AI13" cm="1">
        <f t="array" ref="AI13">IFERROR(_xlfn.XLOOKUP(A13,Table10[Country],'2014'!$K$4:$K$163),"0")</f>
        <v>3.9999600000000002</v>
      </c>
      <c r="AJ13" cm="1">
        <f t="array" ref="AJ13">IFERROR(_xlfn.XLOOKUP(A13,Table11[Country],'2016'!$K$4:$K$163),"0")</f>
        <v>3.816468</v>
      </c>
      <c r="AK13" cm="1">
        <f t="array" ref="AK13">IFERROR(_xlfn.XLOOKUP(A13,Table6[Country],'2018'!$K$4:$K$163),"0")</f>
        <v>3.9684309999999998</v>
      </c>
      <c r="AL13" s="19">
        <f>IFERROR(_xlfn.XLOOKUP(A13,'2023_Analysis_Hub'!$A$3:$A$141,'2023_Analysis_Hub'!$F$3:$F$141),"0")</f>
        <v>4.0999999999999996</v>
      </c>
      <c r="AM13">
        <f t="shared" si="8"/>
        <v>3.8775194285714281</v>
      </c>
      <c r="AO13" s="71" cm="1">
        <f t="array" ref="AO13">IFERROR(_xlfn.XLOOKUP(Table18[[#This Row],[Economy]],Table4[Country],'2007'!$J$4:$J$153), "0")</f>
        <v>3.71875</v>
      </c>
      <c r="AP13" s="71" cm="1">
        <f t="array" ref="AP13">IFERROR(_xlfn.XLOOKUP(Table18[[#This Row],[Economy]],Table5[Country],'2010'!$M$4:$M$158),"0")</f>
        <v>3.7816380000000001</v>
      </c>
      <c r="AQ13" s="71" cm="1">
        <f t="array" ref="AQ13">IFERROR(_xlfn.XLOOKUP(Table18[[#This Row],[Economy]],Table12[Country],'2012'!$M$4:$M$158),"0")</f>
        <v>3.39703</v>
      </c>
      <c r="AR13" s="71" cm="1">
        <f t="array" ref="AR13">IFERROR(_xlfn.XLOOKUP(Table18[[#This Row],[Economy]],Table10[Country],'2014'!$M$4:$M$163),"0")</f>
        <v>3.5185249999999999</v>
      </c>
      <c r="AS13" s="71" cm="1">
        <f t="array" ref="AS13">IFERROR(_xlfn.XLOOKUP(A13,Table11[Country],'2016'!$M$4:$M$163),"0")</f>
        <v>3.6336040000000001</v>
      </c>
      <c r="AT13" s="71" cm="1">
        <f t="array" ref="AT13">IFERROR(_xlfn.XLOOKUP(A13,Table6[Country],'2018'!$M$4:$M$163),"0")</f>
        <v>3.2472059999999998</v>
      </c>
      <c r="AU13" s="71">
        <f>IFERROR(_xlfn.XLOOKUP(A13, '2023_Analysis_Hub'!$A$3:$A$141,'2023_Analysis_Hub'!$H$3:$H$141),"0")</f>
        <v>3.1</v>
      </c>
      <c r="AV13">
        <f t="shared" si="1"/>
        <v>3.4852504285714287</v>
      </c>
      <c r="AX13" cm="1">
        <f t="array" ref="AX13">IFERROR(_xlfn.XLOOKUP(A13,Table4[Country],'2007'!$L$4:$L$153),"0")</f>
        <v>3.7575799999999999</v>
      </c>
      <c r="AY13" cm="1">
        <f t="array" ref="AY13">IFERROR(_xlfn.XLOOKUP(A13,Table5[Country], '2010'!$O$4:$O$158),"0")</f>
        <v>3.7676050000000001</v>
      </c>
      <c r="AZ13" cm="1">
        <f t="array" ref="AZ13">IFERROR(_xlfn.XLOOKUP(A13, Table12[Country], '2012'!$O$4:$O$158),"0")</f>
        <v>3.7489919999999999</v>
      </c>
      <c r="BA13" cm="1">
        <f t="array" ref="BA13">IFERROR(_xlfn.XLOOKUP(A13, Table10[Country], '2014'!$O$4:$O$163),"0")</f>
        <v>3.7482090000000001</v>
      </c>
      <c r="BB13" cm="1">
        <f t="array" ref="BB13">IFERROR(_xlfn.XLOOKUP(A13, Table11[Country],'2016'!$O$4:$O$163),"0")</f>
        <v>3.871699</v>
      </c>
      <c r="BC13" cm="1">
        <f t="array" ref="BC13">IFERROR(_xlfn.XLOOKUP(A13,Table6[Country],'2018'!$O$4:$O$163),"0")</f>
        <v>3.7094450000000001</v>
      </c>
      <c r="BD13">
        <f>IFERROR(_xlfn.XLOOKUP(A13, '2023_Analysis_Hub'!$A$3:$A$141,'2023_Analysis_Hub'!$J$3:$J$141),"0")</f>
        <v>3.9</v>
      </c>
      <c r="BE13">
        <f t="shared" si="2"/>
        <v>3.786218571428571</v>
      </c>
      <c r="BG13" cm="1">
        <f t="array" ref="BG13">IFERROR(_xlfn.XLOOKUP(A13,Table4[Country],'2007'!$R$4:$R$153),"0")</f>
        <v>4.0999999999999996</v>
      </c>
      <c r="BH13" cm="1">
        <f t="array" ref="BH13">IFERROR(_xlfn.XLOOKUP(A13,Table5[Country],'2010'!$S$4:$S$158),"0")</f>
        <v>4.1575930000000003</v>
      </c>
      <c r="BI13" cm="1">
        <f t="array" ref="BI13">IFERROR(_xlfn.XLOOKUP(A13,Table12[Country],'2012'!$S$4:$S$158),"0")</f>
        <v>4.048654</v>
      </c>
      <c r="BJ13" cm="1">
        <f t="array" ref="BJ13">IFERROR(_xlfn.XLOOKUP(A13,Table10[Country],'2014'!$S$4:$S$163),"0")</f>
        <v>4.0024069999999998</v>
      </c>
      <c r="BK13" cm="1">
        <f t="array" ref="BK13">IFERROR(_xlfn.XLOOKUP(A13,Table11[Country],'2016'!$S$4:$S$163),"0")</f>
        <v>4.0445279999999997</v>
      </c>
      <c r="BL13" cm="1">
        <f t="array" ref="BL13">IFERROR(_xlfn.XLOOKUP(A13,Table6[Country],'2018'!$S$4:$S$163),"0")</f>
        <v>3.976111</v>
      </c>
      <c r="BM13">
        <f>IFERROR(_xlfn.XLOOKUP(A13,'2023_Analysis_Hub'!$A$3:$A$141,'2023_Analysis_Hub'!$L$3:$L$141),"0")</f>
        <v>3.6</v>
      </c>
      <c r="BN13">
        <f t="shared" si="3"/>
        <v>3.9898989999999999</v>
      </c>
      <c r="BP13" cm="1">
        <f t="array" ref="BP13">IFERROR(_xlfn.XLOOKUP(A13,Table4[Country],'2007'!$N$4:$N$153),"0")</f>
        <v>3.96875</v>
      </c>
      <c r="BQ13" cm="1">
        <f t="array" ref="BQ13">IFERROR(_xlfn.XLOOKUP(A13,Table5[Country],'2010'!$Q$4:$Q$158),"0")</f>
        <v>3.8685939999999999</v>
      </c>
      <c r="BR13" cm="1">
        <f t="array" ref="BR13">IFERROR(_xlfn.XLOOKUP(A13,Table12[Country],'2012'!$Q$4:$Q$158),"0")</f>
        <v>3.7879239999999998</v>
      </c>
      <c r="BS13" cm="1">
        <f t="array" ref="BS13">IFERROR(_xlfn.XLOOKUP(A13,Table10[Country],'2014'!$Q$4:$Q$163),"0")</f>
        <v>3.8149250000000001</v>
      </c>
      <c r="BT13" cm="1">
        <f t="array" ref="BT13">IFERROR(_xlfn.XLOOKUP(A13,Table11[Country],'2016'!$Q$4:$Q$163),"0")</f>
        <v>3.871699</v>
      </c>
      <c r="BU13" cm="1">
        <f t="array" ref="BU13">IFERROR(_xlfn.XLOOKUP(A13, Table6[Country], '2018'!$Q$4:$Q$163),"0")</f>
        <v>3.816621</v>
      </c>
      <c r="BV13">
        <f>IFERROR(_xlfn.XLOOKUP(A13, '2023_Analysis_Hub'!$A$3:$A$141,'2023_Analysis_Hub'!$N$3:$N$141),"0")</f>
        <v>4.0999999999999996</v>
      </c>
      <c r="BW13">
        <f t="shared" si="4"/>
        <v>3.8897875714285712</v>
      </c>
    </row>
    <row r="14" spans="1:75" x14ac:dyDescent="0.35">
      <c r="A14" t="s">
        <v>17</v>
      </c>
      <c r="B14" cm="1">
        <f t="array" ref="B14">IFERROR(_xlfn.XLOOKUP(A14,Table4[Country],'2007'!$B$4:$B$153),"0")</f>
        <v>4.0625736428382346</v>
      </c>
      <c r="C14" cm="1">
        <f t="array" ref="C14">IFERROR(_xlfn.XLOOKUP(A14,Table5[Country],'2010'!$B$4:$B$158),"0")</f>
        <v>3.7626710000000001</v>
      </c>
      <c r="D14" cm="1">
        <f t="array" ref="D14">IFERROR(_xlfn.XLOOKUP(A14,Table12[Country],'2012'!$B$4:$B$158),"0")</f>
        <v>3.8903919999999999</v>
      </c>
      <c r="E14" cm="1">
        <f t="array" ref="E14">IFERROR(_xlfn.XLOOKUP(A14,Table10[Country],'2014'!$B$4:$B$163),"0")</f>
        <v>3.648587</v>
      </c>
      <c r="F14" cm="1">
        <f t="array" ref="F14">IFERROR(_xlfn.XLOOKUP(A14,Table11[Country],'2016'!$B$4:$B$163),"0")</f>
        <v>4.0979850000000004</v>
      </c>
      <c r="G14" cm="1">
        <f t="array" ref="G14">IFERROR(_xlfn.XLOOKUP(A14,Table6[Country],'2018'!$B$4:$B$163),"0")</f>
        <v>4.0260049999999996</v>
      </c>
      <c r="H14">
        <f>IFERROR(_xlfn.XLOOKUP(A14,'2023_Analysis_Hub'!$A$3:$A$141,'2023_Analysis_Hub'!$B$3:$B$141),"0")</f>
        <v>3.9833333333333329</v>
      </c>
      <c r="I14">
        <f t="shared" si="0"/>
        <v>3.9245067108816523</v>
      </c>
      <c r="J14" s="68">
        <f>IFERROR(RANK(Table16[[#This Row],[Avergae LPI Score ]],Table16[[Avergae LPI Score ]],0), "No Data Available")</f>
        <v>10</v>
      </c>
      <c r="L14" cm="1">
        <f t="array" ref="L14">IFERROR(_xlfn.XLOOKUP(A14,Table4[Country],'2007'!$C$4:$C$153),"0")</f>
        <v>5</v>
      </c>
      <c r="M14" cm="1">
        <f t="array" ref="M14">IFERROR(_xlfn.XLOOKUP(A14,Table5[Country],'2010'!$E$4:$E$158),"0")</f>
        <v>19</v>
      </c>
      <c r="N14" cm="1">
        <f t="array" ref="N14">IFERROR(_xlfn.XLOOKUP(A14,Table12[Country],'2012'!$E$4:$E$158),"0")</f>
        <v>11</v>
      </c>
      <c r="O14" cm="1">
        <f t="array" ref="O14">IFERROR(_xlfn.XLOOKUP(A14,Table10[Country],'2014'!$E$4:$E$163),"0")</f>
        <v>22</v>
      </c>
      <c r="P14" cm="1">
        <f t="array" ref="P14">IFERROR(_xlfn.XLOOKUP(A14,Table11[Country],'2016'!$E$4:$E$163),"0")</f>
        <v>7</v>
      </c>
      <c r="Q14" cm="1">
        <f t="array" ref="Q14">IFERROR(_xlfn.XLOOKUP(A14,Table6[Country],'2018'!$E$4:$E$163),"0")</f>
        <v>4</v>
      </c>
      <c r="R14">
        <f>IFERROR(_xlfn.XLOOKUP(A14,'2023_Analysis_Hub'!$A$3:$A$141,'2023_Analysis_Hub'!$C$3:$C$141),"0")</f>
        <v>7</v>
      </c>
      <c r="S14">
        <f t="shared" si="5"/>
        <v>10.714285714285714</v>
      </c>
      <c r="T14">
        <f t="shared" si="6"/>
        <v>10</v>
      </c>
      <c r="U14" s="86"/>
      <c r="V14" s="86"/>
      <c r="W14" cm="1">
        <f t="array" ref="W14">IFERROR(_xlfn.XLOOKUP(A14,Table4[Country],'2007'!$F$4:$F$153),"0")</f>
        <v>3.8333300000000001</v>
      </c>
      <c r="X14" cm="1">
        <f t="array" ref="X14">IFERROR(_xlfn.XLOOKUP('LPI_performance_time_series '!A14,Table5[Country],'2010'!$I$4:$I$158),"0")</f>
        <v>3.490936</v>
      </c>
      <c r="Y14" cm="1">
        <f t="array" ref="Y14">IFERROR(_xlfn.XLOOKUP(A14,Table12[Country],'2012'!$I$4:$I$158),"0")</f>
        <v>3.7703159999999998</v>
      </c>
      <c r="Z14" cm="1">
        <f t="array" ref="Z14">IFERROR(_xlfn.XLOOKUP('LPI_performance_time_series '!A14,Table10[Country],'2014'!$I$4:$I$163),"0")</f>
        <v>3.5312429999999999</v>
      </c>
      <c r="AA14" cm="1">
        <f t="array" ref="AA14">IFERROR(_xlfn.XLOOKUP(A14,Table11[Country],'2016'!$I$4:$I$163),"0")</f>
        <v>3.7908740000000001</v>
      </c>
      <c r="AB14" cm="1">
        <f t="array" ref="AB14">IFERROR(_xlfn.XLOOKUP(A14,Table6[Country],'2018'!$I$4:$I$163),"0")</f>
        <v>3.7140680000000001</v>
      </c>
      <c r="AC14" t="str">
        <f>IFERROR(_xlfn.XLOOKUP(A15,'2023_Analysis_Hub'!$A$3:$A$141,'2023_Analysis_Hub'!$D$3:$D$141),"0")</f>
        <v>0</v>
      </c>
      <c r="AD14">
        <f t="shared" si="7"/>
        <v>3.6884611666666665</v>
      </c>
      <c r="AF14" cm="1">
        <f t="array" ref="AF14">IFERROR(_xlfn.XLOOKUP(A14,Table4[Country],'2007'!$H$4:$H$153),"0")</f>
        <v>4.0606099999999996</v>
      </c>
      <c r="AG14" cm="1">
        <f t="array" ref="AG14">IFERROR(_xlfn.XLOOKUP(A14,Table5[Country],'2010'!$K$4:$K$158),"0")</f>
        <v>3.6798250000000001</v>
      </c>
      <c r="AH14" cm="1">
        <f t="array" ref="AH14">IFERROR(_xlfn.XLOOKUP(A14,Table12[Country],'2012'!$K$4:$K$158),"0")</f>
        <v>4.0543480000000001</v>
      </c>
      <c r="AI14" cm="1">
        <f t="array" ref="AI14">IFERROR(_xlfn.XLOOKUP(A14,Table10[Country],'2014'!$K$4:$K$163),"0")</f>
        <v>3.63611</v>
      </c>
      <c r="AJ14" cm="1">
        <f t="array" ref="AJ14">IFERROR(_xlfn.XLOOKUP(A14,Table11[Country],'2016'!$K$4:$K$163),"0")</f>
        <v>4.0784099999999999</v>
      </c>
      <c r="AK14" cm="1">
        <f t="array" ref="AK14">IFERROR(_xlfn.XLOOKUP(A14,Table6[Country],'2018'!$K$4:$K$163),"0")</f>
        <v>4.181584</v>
      </c>
      <c r="AL14" s="19">
        <f>IFERROR(_xlfn.XLOOKUP(A14,'2023_Analysis_Hub'!$A$3:$A$141,'2023_Analysis_Hub'!$F$3:$F$141),"0")</f>
        <v>3.9</v>
      </c>
      <c r="AM14">
        <f t="shared" si="8"/>
        <v>3.9415552857142857</v>
      </c>
      <c r="AO14" s="71" cm="1">
        <f t="array" ref="AO14">IFERROR(_xlfn.XLOOKUP(Table18[[#This Row],[Economy]],Table4[Country],'2007'!$J$4:$J$153), "0")</f>
        <v>3.9666700000000001</v>
      </c>
      <c r="AP14" s="71" cm="1">
        <f t="array" ref="AP14">IFERROR(_xlfn.XLOOKUP(Table18[[#This Row],[Economy]],Table5[Country],'2010'!$M$4:$M$158),"0")</f>
        <v>3.776316</v>
      </c>
      <c r="AQ14" s="71" cm="1">
        <f t="array" ref="AQ14">IFERROR(_xlfn.XLOOKUP(Table18[[#This Row],[Economy]],Table12[Country],'2012'!$M$4:$M$158),"0")</f>
        <v>3.7118579999999999</v>
      </c>
      <c r="AR14" s="71" cm="1">
        <f t="array" ref="AR14">IFERROR(_xlfn.XLOOKUP(Table18[[#This Row],[Economy]],Table10[Country],'2014'!$M$4:$M$163),"0")</f>
        <v>3.26111</v>
      </c>
      <c r="AS14" s="71" cm="1">
        <f t="array" ref="AS14">IFERROR(_xlfn.XLOOKUP(A14,Table11[Country],'2016'!$M$4:$M$163),"0")</f>
        <v>3.8500890000000001</v>
      </c>
      <c r="AT14" s="71" cm="1">
        <f t="array" ref="AT14">IFERROR(_xlfn.XLOOKUP(A14,Table6[Country],'2018'!$M$4:$M$163),"0")</f>
        <v>3.8775300000000001</v>
      </c>
      <c r="AU14" s="71">
        <f>IFERROR(_xlfn.XLOOKUP(A14, '2023_Analysis_Hub'!$A$3:$A$141,'2023_Analysis_Hub'!$H$3:$H$141),"0")</f>
        <v>3.8</v>
      </c>
      <c r="AV14">
        <f t="shared" si="1"/>
        <v>3.7490818571428575</v>
      </c>
      <c r="AX14" cm="1">
        <f t="array" ref="AX14">IFERROR(_xlfn.XLOOKUP(A14,Table4[Country],'2007'!$L$4:$L$153),"0")</f>
        <v>4.1333299999999999</v>
      </c>
      <c r="AY14" cm="1">
        <f t="array" ref="AY14">IFERROR(_xlfn.XLOOKUP(A14,Table5[Country], '2010'!$O$4:$O$158),"0")</f>
        <v>3.6983429999999999</v>
      </c>
      <c r="AZ14" cm="1">
        <f t="array" ref="AZ14">IFERROR(_xlfn.XLOOKUP(A14, Table12[Country], '2012'!$O$4:$O$158),"0")</f>
        <v>4.0999999999999996</v>
      </c>
      <c r="BA14" cm="1">
        <f t="array" ref="BA14">IFERROR(_xlfn.XLOOKUP(A14, Table10[Country], '2014'!$O$4:$O$163),"0")</f>
        <v>3.5584889999999998</v>
      </c>
      <c r="BB14" cm="1">
        <f t="array" ref="BB14">IFERROR(_xlfn.XLOOKUP(A14, Table11[Country],'2016'!$O$4:$O$163),"0")</f>
        <v>4.1818629999999999</v>
      </c>
      <c r="BC14" cm="1">
        <f t="array" ref="BC14">IFERROR(_xlfn.XLOOKUP(A14,Table6[Country],'2018'!$O$4:$O$163),"0")</f>
        <v>4.0836110000000003</v>
      </c>
      <c r="BD14">
        <f>IFERROR(_xlfn.XLOOKUP(A14, '2023_Analysis_Hub'!$A$3:$A$141,'2023_Analysis_Hub'!$J$3:$J$141),"0")</f>
        <v>4</v>
      </c>
      <c r="BE14">
        <f t="shared" si="2"/>
        <v>3.9650908571428571</v>
      </c>
      <c r="BG14" cm="1">
        <f t="array" ref="BG14">IFERROR(_xlfn.XLOOKUP(A14,Table4[Country],'2007'!$R$4:$R$153),"0")</f>
        <v>4.4444400000000002</v>
      </c>
      <c r="BH14" cm="1">
        <f t="array" ref="BH14">IFERROR(_xlfn.XLOOKUP(A14,Table5[Country],'2010'!$S$4:$S$158),"0")</f>
        <v>4.0829300000000002</v>
      </c>
      <c r="BI14" cm="1">
        <f t="array" ref="BI14">IFERROR(_xlfn.XLOOKUP(A14,Table12[Country],'2012'!$S$4:$S$158),"0")</f>
        <v>3.785771</v>
      </c>
      <c r="BJ14" cm="1">
        <f t="array" ref="BJ14">IFERROR(_xlfn.XLOOKUP(A14,Table10[Country],'2014'!$S$4:$S$163),"0")</f>
        <v>4.0373400000000004</v>
      </c>
      <c r="BK14" cm="1">
        <f t="array" ref="BK14">IFERROR(_xlfn.XLOOKUP(A14,Table11[Country],'2016'!$S$4:$S$163),"0")</f>
        <v>4.3718139999999996</v>
      </c>
      <c r="BL14" cm="1">
        <f t="array" ref="BL14">IFERROR(_xlfn.XLOOKUP(A14,Table6[Country],'2018'!$S$4:$S$163),"0")</f>
        <v>4.2508030000000003</v>
      </c>
      <c r="BM14">
        <f>IFERROR(_xlfn.XLOOKUP(A14,'2023_Analysis_Hub'!$A$3:$A$141,'2023_Analysis_Hub'!$L$3:$L$141),"0")</f>
        <v>4.3</v>
      </c>
      <c r="BN14">
        <f t="shared" si="3"/>
        <v>4.1818711428571431</v>
      </c>
      <c r="BP14" cm="1">
        <f t="array" ref="BP14">IFERROR(_xlfn.XLOOKUP(A14,Table4[Country],'2007'!$N$4:$N$153),"0")</f>
        <v>3.9655200000000002</v>
      </c>
      <c r="BQ14" cm="1">
        <f t="array" ref="BQ14">IFERROR(_xlfn.XLOOKUP(A14,Table5[Country],'2010'!$Q$4:$Q$158),"0")</f>
        <v>3.8316759999999999</v>
      </c>
      <c r="BR14" cm="1">
        <f t="array" ref="BR14">IFERROR(_xlfn.XLOOKUP(A14,Table12[Country],'2012'!$Q$4:$Q$158),"0")</f>
        <v>3.9675889999999998</v>
      </c>
      <c r="BS14" cm="1">
        <f t="array" ref="BS14">IFERROR(_xlfn.XLOOKUP(A14,Table10[Country],'2014'!$Q$4:$Q$163),"0")</f>
        <v>3.9342760000000001</v>
      </c>
      <c r="BT14" cm="1">
        <f t="array" ref="BT14">IFERROR(_xlfn.XLOOKUP(A14,Table11[Country],'2016'!$Q$4:$Q$163),"0")</f>
        <v>4.3557870000000003</v>
      </c>
      <c r="BU14" cm="1">
        <f t="array" ref="BU14">IFERROR(_xlfn.XLOOKUP(A14, Table6[Country], '2018'!$Q$4:$Q$163),"0")</f>
        <v>4.0870980000000001</v>
      </c>
      <c r="BV14">
        <f>IFERROR(_xlfn.XLOOKUP(A14, '2023_Analysis_Hub'!$A$3:$A$141,'2023_Analysis_Hub'!$N$3:$N$141),"0")</f>
        <v>4.2</v>
      </c>
      <c r="BW14">
        <f t="shared" si="4"/>
        <v>4.0488494285714287</v>
      </c>
    </row>
    <row r="15" spans="1:75" x14ac:dyDescent="0.35">
      <c r="A15" t="s">
        <v>18</v>
      </c>
      <c r="B15" cm="1">
        <f t="array" ref="B15">IFERROR(_xlfn.XLOOKUP(A15,Table4[Country],'2007'!$B$4:$B$153),"0")</f>
        <v>2.2909975260419406</v>
      </c>
      <c r="C15" cm="1">
        <f t="array" ref="C15">IFERROR(_xlfn.XLOOKUP(A15,Table5[Country],'2010'!$B$4:$B$158),"0")</f>
        <v>2.639554</v>
      </c>
      <c r="D15" cm="1">
        <f t="array" ref="D15">IFERROR(_xlfn.XLOOKUP(A15,Table12[Country],'2012'!$B$4:$B$158),"0")</f>
        <v>2.4811179999999999</v>
      </c>
      <c r="E15" cm="1">
        <f t="array" ref="E15">IFERROR(_xlfn.XLOOKUP(A15,Table10[Country],'2014'!$B$4:$B$163),"0")</f>
        <v>2.4483760000000001</v>
      </c>
      <c r="F15" t="str" cm="1">
        <f t="array" ref="F15">IFERROR(_xlfn.XLOOKUP(A15,Table11[Country],'2016'!$B$4:$B$163),"0")</f>
        <v>0</v>
      </c>
      <c r="G15" t="str" cm="1">
        <f t="array" ref="G15">IFERROR(_xlfn.XLOOKUP(A15,Table6[Country],'2018'!$B$4:$B$163),"0")</f>
        <v>0</v>
      </c>
      <c r="H15" t="str">
        <f>IFERROR(_xlfn.XLOOKUP(A15,'2023_Analysis_Hub'!$A$3:$A$141,'2023_Analysis_Hub'!$B$3:$B$141),"0")</f>
        <v>0</v>
      </c>
      <c r="I15">
        <f t="shared" si="0"/>
        <v>2.465011381510485</v>
      </c>
      <c r="J15" s="68">
        <f>IFERROR(RANK(Table16[[#This Row],[Avergae LPI Score ]],Table16[[Avergae LPI Score ]],0), "No Data Available")</f>
        <v>111</v>
      </c>
      <c r="L15" cm="1">
        <f t="array" ref="L15">IFERROR(_xlfn.XLOOKUP(A15,Table4[Country],'2007'!$C$4:$C$153),"0")</f>
        <v>111</v>
      </c>
      <c r="M15" cm="1">
        <f t="array" ref="M15">IFERROR(_xlfn.XLOOKUP(A15,Table5[Country],'2010'!$E$4:$E$158),"0")</f>
        <v>89</v>
      </c>
      <c r="N15" cm="1">
        <f t="array" ref="N15">IFERROR(_xlfn.XLOOKUP(A15,Table12[Country],'2012'!$E$4:$E$158),"0")</f>
        <v>116</v>
      </c>
      <c r="O15" cm="1">
        <f t="array" ref="O15">IFERROR(_xlfn.XLOOKUP(A15,Table10[Country],'2014'!$E$4:$E$163),"0")</f>
        <v>125</v>
      </c>
      <c r="P15" t="str" cm="1">
        <f t="array" ref="P15">IFERROR(_xlfn.XLOOKUP(A15,Table11[Country],'2016'!$E$4:$E$163),"0")</f>
        <v>0</v>
      </c>
      <c r="Q15" t="str" cm="1">
        <f t="array" ref="Q15">IFERROR(_xlfn.XLOOKUP(A15,Table6[Country],'2018'!$E$4:$E$163),"0")</f>
        <v>0</v>
      </c>
      <c r="R15" t="str">
        <f>IFERROR(_xlfn.XLOOKUP(A15,'2023_Analysis_Hub'!$A$3:$A$141,'2023_Analysis_Hub'!$C$3:$C$141),"0")</f>
        <v>0</v>
      </c>
      <c r="S15">
        <f t="shared" si="5"/>
        <v>110.25</v>
      </c>
      <c r="T15">
        <f t="shared" si="6"/>
        <v>113</v>
      </c>
      <c r="U15" s="86"/>
      <c r="V15" s="86"/>
      <c r="W15" cm="1">
        <f t="array" ref="W15">IFERROR(_xlfn.XLOOKUP(A15,Table4[Country],'2007'!$F$4:$F$153),"0")</f>
        <v>2.2307700000000001</v>
      </c>
      <c r="X15" cm="1">
        <f t="array" ref="X15">IFERROR(_xlfn.XLOOKUP('LPI_performance_time_series '!A15,Table5[Country],'2010'!$I$4:$I$158),"0")</f>
        <v>2.1431100000000001</v>
      </c>
      <c r="Y15" cm="1">
        <f t="array" ref="Y15">IFERROR(_xlfn.XLOOKUP(A15,Table12[Country],'2012'!$I$4:$I$158),"0")</f>
        <v>1.9172340000000001</v>
      </c>
      <c r="Z15" cm="1">
        <f t="array" ref="Z15">IFERROR(_xlfn.XLOOKUP('LPI_performance_time_series '!A15,Table10[Country],'2014'!$I$4:$I$163),"0")</f>
        <v>2.5714290000000002</v>
      </c>
      <c r="AA15" t="str" cm="1">
        <f t="array" ref="AA15">IFERROR(_xlfn.XLOOKUP(A15,Table11[Country],'2016'!$I$4:$I$163),"0")</f>
        <v>0</v>
      </c>
      <c r="AB15" t="str" cm="1">
        <f t="array" ref="AB15">IFERROR(_xlfn.XLOOKUP(A15,Table6[Country],'2018'!$I$4:$I$163),"0")</f>
        <v>0</v>
      </c>
      <c r="AC15" t="str">
        <f>IFERROR(_xlfn.XLOOKUP(A16,'2023_Analysis_Hub'!$A$3:$A$141,'2023_Analysis_Hub'!$D$3:$D$141),"0")</f>
        <v>0</v>
      </c>
      <c r="AD15">
        <f t="shared" si="7"/>
        <v>2.2156357500000001</v>
      </c>
      <c r="AF15" cm="1">
        <f t="array" ref="AF15">IFERROR(_xlfn.XLOOKUP(A15,Table4[Country],'2007'!$H$4:$H$153),"0")</f>
        <v>2</v>
      </c>
      <c r="AG15" cm="1">
        <f t="array" ref="AG15">IFERROR(_xlfn.XLOOKUP(A15,Table5[Country],'2010'!$K$4:$K$158),"0")</f>
        <v>2.229257</v>
      </c>
      <c r="AH15" cm="1">
        <f t="array" ref="AH15">IFERROR(_xlfn.XLOOKUP(A15,Table12[Country],'2012'!$K$4:$K$158),"0")</f>
        <v>2.417233</v>
      </c>
      <c r="AI15" cm="1">
        <f t="array" ref="AI15">IFERROR(_xlfn.XLOOKUP(A15,Table10[Country],'2014'!$K$4:$K$163),"0")</f>
        <v>2.714286</v>
      </c>
      <c r="AJ15" t="str" cm="1">
        <f t="array" ref="AJ15">IFERROR(_xlfn.XLOOKUP(A15,Table11[Country],'2016'!$K$4:$K$163),"0")</f>
        <v>0</v>
      </c>
      <c r="AK15" t="str" cm="1">
        <f t="array" ref="AK15">IFERROR(_xlfn.XLOOKUP(A15,Table6[Country],'2018'!$K$4:$K$163),"0")</f>
        <v>0</v>
      </c>
      <c r="AL15" s="19" t="str">
        <f>IFERROR(_xlfn.XLOOKUP(A15,'2023_Analysis_Hub'!$A$3:$A$141,'2023_Analysis_Hub'!$F$3:$F$141),"0")</f>
        <v>0</v>
      </c>
      <c r="AM15">
        <f t="shared" si="8"/>
        <v>2.3401939999999999</v>
      </c>
      <c r="AO15" s="71" cm="1">
        <f t="array" ref="AO15">IFERROR(_xlfn.XLOOKUP(Table18[[#This Row],[Economy]],Table4[Country],'2007'!$J$4:$J$153), "0")</f>
        <v>2.5</v>
      </c>
      <c r="AP15" s="71" cm="1">
        <f t="array" ref="AP15">IFERROR(_xlfn.XLOOKUP(Table18[[#This Row],[Economy]],Table5[Country],'2010'!$M$4:$M$158),"0")</f>
        <v>3.0519479999999999</v>
      </c>
      <c r="AQ15" s="71" cm="1">
        <f t="array" ref="AQ15">IFERROR(_xlfn.XLOOKUP(Table18[[#This Row],[Economy]],Table12[Country],'2012'!$M$4:$M$158),"0")</f>
        <v>2.4285709999999998</v>
      </c>
      <c r="AR15" s="71" cm="1">
        <f t="array" ref="AR15">IFERROR(_xlfn.XLOOKUP(Table18[[#This Row],[Economy]],Table10[Country],'2014'!$M$4:$M$163),"0")</f>
        <v>2.5714290000000002</v>
      </c>
      <c r="AS15" s="71" t="str" cm="1">
        <f t="array" ref="AS15">IFERROR(_xlfn.XLOOKUP(A15,Table11[Country],'2016'!$M$4:$M$163),"0")</f>
        <v>0</v>
      </c>
      <c r="AT15" s="71" t="str" cm="1">
        <f t="array" ref="AT15">IFERROR(_xlfn.XLOOKUP(A15,Table6[Country],'2018'!$M$4:$M$163),"0")</f>
        <v>0</v>
      </c>
      <c r="AU15" s="71" t="str">
        <f>IFERROR(_xlfn.XLOOKUP(A15, '2023_Analysis_Hub'!$A$3:$A$141,'2023_Analysis_Hub'!$H$3:$H$141),"0")</f>
        <v>0</v>
      </c>
      <c r="AV15">
        <f t="shared" si="1"/>
        <v>2.6379869999999999</v>
      </c>
      <c r="AX15" cm="1">
        <f t="array" ref="AX15">IFERROR(_xlfn.XLOOKUP(A15,Table4[Country],'2007'!$L$4:$L$153),"0")</f>
        <v>2</v>
      </c>
      <c r="AY15" cm="1">
        <f t="array" ref="AY15">IFERROR(_xlfn.XLOOKUP(A15,Table5[Country], '2010'!$O$4:$O$158),"0")</f>
        <v>2.477633</v>
      </c>
      <c r="AZ15" cm="1">
        <f t="array" ref="AZ15">IFERROR(_xlfn.XLOOKUP(A15, Table12[Country], '2012'!$O$4:$O$158),"0")</f>
        <v>2.1428569999999998</v>
      </c>
      <c r="BA15" cm="1">
        <f t="array" ref="BA15">IFERROR(_xlfn.XLOOKUP(A15, Table10[Country], '2014'!$O$4:$O$163),"0")</f>
        <v>2.1428569999999998</v>
      </c>
      <c r="BB15" t="str" cm="1">
        <f t="array" ref="BB15">IFERROR(_xlfn.XLOOKUP(A15, Table11[Country],'2016'!$O$4:$O$163),"0")</f>
        <v>0</v>
      </c>
      <c r="BC15" t="str" cm="1">
        <f t="array" ref="BC15">IFERROR(_xlfn.XLOOKUP(A15,Table6[Country],'2018'!$O$4:$O$163),"0")</f>
        <v>0</v>
      </c>
      <c r="BD15" t="str">
        <f>IFERROR(_xlfn.XLOOKUP(A15, '2023_Analysis_Hub'!$A$3:$A$141,'2023_Analysis_Hub'!$J$3:$J$141),"0")</f>
        <v>0</v>
      </c>
      <c r="BE15">
        <f t="shared" si="2"/>
        <v>2.1908367499999999</v>
      </c>
      <c r="BG15" cm="1">
        <f t="array" ref="BG15">IFERROR(_xlfn.XLOOKUP(A15,Table4[Country],'2007'!$R$4:$R$153),"0")</f>
        <v>2.625</v>
      </c>
      <c r="BH15" cm="1">
        <f t="array" ref="BH15">IFERROR(_xlfn.XLOOKUP(A15,Table5[Country],'2010'!$S$4:$S$158),"0")</f>
        <v>3.1461039999999998</v>
      </c>
      <c r="BI15" cm="1">
        <f t="array" ref="BI15">IFERROR(_xlfn.XLOOKUP(A15,Table12[Country],'2012'!$S$4:$S$158),"0")</f>
        <v>3.226531</v>
      </c>
      <c r="BJ15" cm="1">
        <f t="array" ref="BJ15">IFERROR(_xlfn.XLOOKUP(A15,Table10[Country],'2014'!$S$4:$S$163),"0")</f>
        <v>2.5714290000000002</v>
      </c>
      <c r="BK15" t="str" cm="1">
        <f t="array" ref="BK15">IFERROR(_xlfn.XLOOKUP(A15,Table11[Country],'2016'!$S$4:$S$163),"0")</f>
        <v>0</v>
      </c>
      <c r="BL15" t="str" cm="1">
        <f t="array" ref="BL15">IFERROR(_xlfn.XLOOKUP(A15,Table6[Country],'2018'!$S$4:$S$163),"0")</f>
        <v>0</v>
      </c>
      <c r="BM15" t="str">
        <f>IFERROR(_xlfn.XLOOKUP(A15,'2023_Analysis_Hub'!$A$3:$A$141,'2023_Analysis_Hub'!$L$3:$L$141),"0")</f>
        <v>0</v>
      </c>
      <c r="BN15">
        <f t="shared" si="3"/>
        <v>2.8922659999999998</v>
      </c>
      <c r="BP15" cm="1">
        <f t="array" ref="BP15">IFERROR(_xlfn.XLOOKUP(A15,Table4[Country],'2007'!$N$4:$N$153),"0")</f>
        <v>2.375</v>
      </c>
      <c r="BQ15" cm="1">
        <f t="array" ref="BQ15">IFERROR(_xlfn.XLOOKUP(A15,Table5[Country],'2010'!$Q$4:$Q$158),"0")</f>
        <v>2.6461039999999998</v>
      </c>
      <c r="BR15" cm="1">
        <f t="array" ref="BR15">IFERROR(_xlfn.XLOOKUP(A15,Table12[Country],'2012'!$Q$4:$Q$158),"0")</f>
        <v>2.7505670000000002</v>
      </c>
      <c r="BS15" cm="1">
        <f t="array" ref="BS15">IFERROR(_xlfn.XLOOKUP(A15,Table10[Country],'2014'!$Q$4:$Q$163),"0")</f>
        <v>2.1428569999999998</v>
      </c>
      <c r="BT15" t="str" cm="1">
        <f t="array" ref="BT15">IFERROR(_xlfn.XLOOKUP(A15,Table11[Country],'2016'!$Q$4:$Q$163),"0")</f>
        <v>0</v>
      </c>
      <c r="BU15" t="str" cm="1">
        <f t="array" ref="BU15">IFERROR(_xlfn.XLOOKUP(A15, Table6[Country], '2018'!$Q$4:$Q$163),"0")</f>
        <v>0</v>
      </c>
      <c r="BV15" t="str">
        <f>IFERROR(_xlfn.XLOOKUP(A15, '2023_Analysis_Hub'!$A$3:$A$141,'2023_Analysis_Hub'!$N$3:$N$141),"0")</f>
        <v>0</v>
      </c>
      <c r="BW15">
        <f t="shared" si="4"/>
        <v>2.4786319999999997</v>
      </c>
    </row>
    <row r="16" spans="1:75" x14ac:dyDescent="0.35">
      <c r="A16" t="s">
        <v>19</v>
      </c>
      <c r="B16" cm="1">
        <f t="array" ref="B16">IFERROR(_xlfn.XLOOKUP(A16,Table4[Country],'2007'!$B$4:$B$153),"0")</f>
        <v>2.2886818268875699</v>
      </c>
      <c r="C16" t="str" cm="1">
        <f t="array" ref="C16">IFERROR(_xlfn.XLOOKUP(A16,Table5[Country],'2010'!$B$4:$B$158),"0")</f>
        <v>0</v>
      </c>
      <c r="D16" cm="1">
        <f t="array" ref="D16">IFERROR(_xlfn.XLOOKUP(A16,Table12[Country],'2012'!$B$4:$B$158),"0")</f>
        <v>1.6099600000000001</v>
      </c>
      <c r="E16" cm="1">
        <f t="array" ref="E16">IFERROR(_xlfn.XLOOKUP(A16,Table10[Country],'2014'!$B$4:$B$163),"0")</f>
        <v>2.5657350000000001</v>
      </c>
      <c r="F16" cm="1">
        <f t="array" ref="F16">IFERROR(_xlfn.XLOOKUP(A16,Table11[Country],'2016'!$B$4:$B$163),"0")</f>
        <v>2.509776</v>
      </c>
      <c r="G16" cm="1">
        <f t="array" ref="G16">IFERROR(_xlfn.XLOOKUP(A16,Table6[Country],'2018'!$B$4:$B$163),"0")</f>
        <v>2.063609</v>
      </c>
      <c r="H16" t="str">
        <f>IFERROR(_xlfn.XLOOKUP(A16,'2023_Analysis_Hub'!$A$3:$A$141,'2023_Analysis_Hub'!$B$3:$B$141),"0")</f>
        <v>0</v>
      </c>
      <c r="I16">
        <f t="shared" si="0"/>
        <v>2.2075523653775138</v>
      </c>
      <c r="J16" s="68">
        <f>IFERROR(RANK(Table16[[#This Row],[Avergae LPI Score ]],Table16[[Avergae LPI Score ]],0), "No Data Available")</f>
        <v>155</v>
      </c>
      <c r="L16" cm="1">
        <f t="array" ref="L16">IFERROR(_xlfn.XLOOKUP(A16,Table4[Country],'2007'!$C$4:$C$153),"0")</f>
        <v>113</v>
      </c>
      <c r="M16" t="str" cm="1">
        <f t="array" ref="M16">IFERROR(_xlfn.XLOOKUP(A16,Table5[Country],'2010'!$E$4:$E$158),"0")</f>
        <v>0</v>
      </c>
      <c r="N16" cm="1">
        <f t="array" ref="N16">IFERROR(_xlfn.XLOOKUP(A16,Table12[Country],'2012'!$E$4:$E$158),"0")</f>
        <v>155</v>
      </c>
      <c r="O16" cm="1">
        <f t="array" ref="O16">IFERROR(_xlfn.XLOOKUP(A16,Table10[Country],'2014'!$E$4:$E$163),"0")</f>
        <v>107</v>
      </c>
      <c r="P16" cm="1">
        <f t="array" ref="P16">IFERROR(_xlfn.XLOOKUP(A16,Table11[Country],'2016'!$E$4:$E$163),"0")</f>
        <v>107</v>
      </c>
      <c r="Q16" cm="1">
        <f t="array" ref="Q16">IFERROR(_xlfn.XLOOKUP(A16,Table6[Country],'2018'!$E$4:$E$163),"0")</f>
        <v>158</v>
      </c>
      <c r="R16" t="str">
        <f>IFERROR(_xlfn.XLOOKUP(A16,'2023_Analysis_Hub'!$A$3:$A$141,'2023_Analysis_Hub'!$C$3:$C$141),"0")</f>
        <v>0</v>
      </c>
      <c r="S16">
        <f t="shared" si="5"/>
        <v>128</v>
      </c>
      <c r="T16">
        <f t="shared" si="6"/>
        <v>143</v>
      </c>
      <c r="U16" s="86"/>
      <c r="V16" s="86"/>
      <c r="W16" cm="1">
        <f t="array" ref="W16">IFERROR(_xlfn.XLOOKUP(A16,Table4[Country],'2007'!$F$4:$F$153),"0")</f>
        <v>2.2000000000000002</v>
      </c>
      <c r="X16" t="str" cm="1">
        <f t="array" ref="X16">IFERROR(_xlfn.XLOOKUP('LPI_performance_time_series '!A16,Table5[Country],'2010'!$I$4:$I$158),"0")</f>
        <v>0</v>
      </c>
      <c r="Y16" cm="1">
        <f t="array" ref="Y16">IFERROR(_xlfn.XLOOKUP(A16,Table12[Country],'2012'!$I$4:$I$158),"0")</f>
        <v>1.665079</v>
      </c>
      <c r="Z16" cm="1">
        <f t="array" ref="Z16">IFERROR(_xlfn.XLOOKUP('LPI_performance_time_series '!A16,Table10[Country],'2014'!$I$4:$I$163),"0")</f>
        <v>2.6</v>
      </c>
      <c r="AA16" cm="1">
        <f t="array" ref="AA16">IFERROR(_xlfn.XLOOKUP(A16,Table11[Country],'2016'!$I$4:$I$163),"0")</f>
        <v>2.0169760000000001</v>
      </c>
      <c r="AB16" cm="1">
        <f t="array" ref="AB16">IFERROR(_xlfn.XLOOKUP(A16,Table6[Country],'2018'!$I$4:$I$163),"0")</f>
        <v>1.6875</v>
      </c>
      <c r="AC16">
        <f>IFERROR(_xlfn.XLOOKUP(A17,'2023_Analysis_Hub'!$A$3:$A$141,'2023_Analysis_Hub'!$D$3:$D$141),"0")</f>
        <v>3.9</v>
      </c>
      <c r="AD16">
        <f t="shared" si="7"/>
        <v>2.3449258333333334</v>
      </c>
      <c r="AF16" cm="1">
        <f t="array" ref="AF16">IFERROR(_xlfn.XLOOKUP(A16,Table4[Country],'2007'!$H$4:$H$153),"0")</f>
        <v>2.5</v>
      </c>
      <c r="AG16" t="str" cm="1">
        <f t="array" ref="AG16">IFERROR(_xlfn.XLOOKUP(A16,Table5[Country],'2010'!$K$4:$K$158),"0")</f>
        <v>0</v>
      </c>
      <c r="AH16" cm="1">
        <f t="array" ref="AH16">IFERROR(_xlfn.XLOOKUP(A16,Table12[Country],'2012'!$K$4:$K$158),"0")</f>
        <v>1.6790480000000001</v>
      </c>
      <c r="AI16" cm="1">
        <f t="array" ref="AI16">IFERROR(_xlfn.XLOOKUP(A16,Table10[Country],'2014'!$K$4:$K$163),"0")</f>
        <v>2.4</v>
      </c>
      <c r="AJ16" cm="1">
        <f t="array" ref="AJ16">IFERROR(_xlfn.XLOOKUP(A16,Table11[Country],'2016'!$K$4:$K$163),"0")</f>
        <v>1.98495</v>
      </c>
      <c r="AK16" cm="1">
        <f t="array" ref="AK16">IFERROR(_xlfn.XLOOKUP(A16,Table6[Country],'2018'!$K$4:$K$163),"0")</f>
        <v>1.9528650000000001</v>
      </c>
      <c r="AL16" s="19" t="str">
        <f>IFERROR(_xlfn.XLOOKUP(A16,'2023_Analysis_Hub'!$A$3:$A$141,'2023_Analysis_Hub'!$F$3:$F$141),"0")</f>
        <v>0</v>
      </c>
      <c r="AM16">
        <f t="shared" si="8"/>
        <v>2.1033726000000001</v>
      </c>
      <c r="AO16" s="71" cm="1">
        <f t="array" ref="AO16">IFERROR(_xlfn.XLOOKUP(Table18[[#This Row],[Economy]],Table4[Country],'2007'!$J$4:$J$153), "0")</f>
        <v>2.5</v>
      </c>
      <c r="AP16" s="71" t="str" cm="1">
        <f t="array" ref="AP16">IFERROR(_xlfn.XLOOKUP(Table18[[#This Row],[Economy]],Table5[Country],'2010'!$M$4:$M$158),"0")</f>
        <v>0</v>
      </c>
      <c r="AQ16" s="71" cm="1">
        <f t="array" ref="AQ16">IFERROR(_xlfn.XLOOKUP(Table18[[#This Row],[Economy]],Table12[Country],'2012'!$M$4:$M$158),"0")</f>
        <v>1.571429</v>
      </c>
      <c r="AR16" s="71" cm="1">
        <f t="array" ref="AR16">IFERROR(_xlfn.XLOOKUP(Table18[[#This Row],[Economy]],Table10[Country],'2014'!$M$4:$M$163),"0")</f>
        <v>2.6</v>
      </c>
      <c r="AS16" s="71" cm="1">
        <f t="array" ref="AS16">IFERROR(_xlfn.XLOOKUP(A16,Table11[Country],'2016'!$M$4:$M$163),"0")</f>
        <v>2.41805</v>
      </c>
      <c r="AT16" s="71" cm="1">
        <f t="array" ref="AT16">IFERROR(_xlfn.XLOOKUP(A16,Table6[Country],'2018'!$M$4:$M$163),"0")</f>
        <v>2.2144159999999999</v>
      </c>
      <c r="AU16" s="71" t="str">
        <f>IFERROR(_xlfn.XLOOKUP(A16, '2023_Analysis_Hub'!$A$3:$A$141,'2023_Analysis_Hub'!$H$3:$H$141),"0")</f>
        <v>0</v>
      </c>
      <c r="AV16">
        <f t="shared" si="1"/>
        <v>2.2607790000000003</v>
      </c>
      <c r="AX16" cm="1">
        <f t="array" ref="AX16">IFERROR(_xlfn.XLOOKUP(A16,Table4[Country],'2007'!$L$4:$L$153),"0")</f>
        <v>2.5</v>
      </c>
      <c r="AY16" t="str" cm="1">
        <f t="array" ref="AY16">IFERROR(_xlfn.XLOOKUP(A16,Table5[Country], '2010'!$O$4:$O$158),"0")</f>
        <v>0</v>
      </c>
      <c r="AZ16" cm="1">
        <f t="array" ref="AZ16">IFERROR(_xlfn.XLOOKUP(A16, Table12[Country], '2012'!$O$4:$O$158),"0")</f>
        <v>1.428571</v>
      </c>
      <c r="BA16" cm="1">
        <f t="array" ref="BA16">IFERROR(_xlfn.XLOOKUP(A16, Table10[Country], '2014'!$O$4:$O$163),"0")</f>
        <v>2.5099999999999998</v>
      </c>
      <c r="BB16" cm="1">
        <f t="array" ref="BB16">IFERROR(_xlfn.XLOOKUP(A16, Table11[Country],'2016'!$O$4:$O$163),"0")</f>
        <v>2.461408</v>
      </c>
      <c r="BC16" cm="1">
        <f t="array" ref="BC16">IFERROR(_xlfn.XLOOKUP(A16,Table6[Country],'2018'!$O$4:$O$163),"0")</f>
        <v>2.3320910000000001</v>
      </c>
      <c r="BD16" t="str">
        <f>IFERROR(_xlfn.XLOOKUP(A16, '2023_Analysis_Hub'!$A$3:$A$141,'2023_Analysis_Hub'!$J$3:$J$141),"0")</f>
        <v>0</v>
      </c>
      <c r="BE16">
        <f t="shared" si="2"/>
        <v>2.2464140000000001</v>
      </c>
      <c r="BG16" cm="1">
        <f t="array" ref="BG16">IFERROR(_xlfn.XLOOKUP(A16,Table4[Country],'2007'!$R$4:$R$153),"0")</f>
        <v>2</v>
      </c>
      <c r="BH16" t="str" cm="1">
        <f t="array" ref="BH16">IFERROR(_xlfn.XLOOKUP(A16,Table5[Country],'2010'!$S$4:$S$158),"0")</f>
        <v>0</v>
      </c>
      <c r="BI16" cm="1">
        <f t="array" ref="BI16">IFERROR(_xlfn.XLOOKUP(A16,Table12[Country],'2012'!$S$4:$S$158),"0")</f>
        <v>1.665079</v>
      </c>
      <c r="BJ16" cm="1">
        <f t="array" ref="BJ16">IFERROR(_xlfn.XLOOKUP(A16,Table10[Country],'2014'!$S$4:$S$163),"0")</f>
        <v>2.76</v>
      </c>
      <c r="BK16" cm="1">
        <f t="array" ref="BK16">IFERROR(_xlfn.XLOOKUP(A16,Table11[Country],'2016'!$S$4:$S$163),"0")</f>
        <v>3.4494039999999999</v>
      </c>
      <c r="BL16" cm="1">
        <f t="array" ref="BL16">IFERROR(_xlfn.XLOOKUP(A16,Table6[Country],'2018'!$S$4:$S$163),"0")</f>
        <v>2.1654719999999998</v>
      </c>
      <c r="BM16" t="str">
        <f>IFERROR(_xlfn.XLOOKUP(A16,'2023_Analysis_Hub'!$A$3:$A$141,'2023_Analysis_Hub'!$L$3:$L$141),"0")</f>
        <v>0</v>
      </c>
      <c r="BN16">
        <f t="shared" si="3"/>
        <v>2.407991</v>
      </c>
      <c r="BP16" cm="1">
        <f t="array" ref="BP16">IFERROR(_xlfn.XLOOKUP(A16,Table4[Country],'2007'!$N$4:$N$153),"0")</f>
        <v>2</v>
      </c>
      <c r="BQ16" t="str" cm="1">
        <f t="array" ref="BQ16">IFERROR(_xlfn.XLOOKUP(A16,Table5[Country],'2010'!$Q$4:$Q$158),"0")</f>
        <v>0</v>
      </c>
      <c r="BR16" cm="1">
        <f t="array" ref="BR16">IFERROR(_xlfn.XLOOKUP(A16,Table12[Country],'2012'!$Q$4:$Q$158),"0")</f>
        <v>1.665079</v>
      </c>
      <c r="BS16" cm="1">
        <f t="array" ref="BS16">IFERROR(_xlfn.XLOOKUP(A16,Table10[Country],'2014'!$Q$4:$Q$163),"0")</f>
        <v>2.5099999999999998</v>
      </c>
      <c r="BT16" cm="1">
        <f t="array" ref="BT16">IFERROR(_xlfn.XLOOKUP(A16,Table11[Country],'2016'!$Q$4:$Q$163),"0")</f>
        <v>2.677575</v>
      </c>
      <c r="BU16" cm="1">
        <f t="array" ref="BU16">IFERROR(_xlfn.XLOOKUP(A16, Table6[Country], '2018'!$Q$4:$Q$163),"0")</f>
        <v>2.006542</v>
      </c>
      <c r="BV16" t="str">
        <f>IFERROR(_xlfn.XLOOKUP(A16, '2023_Analysis_Hub'!$A$3:$A$141,'2023_Analysis_Hub'!$N$3:$N$141),"0")</f>
        <v>0</v>
      </c>
      <c r="BW16">
        <f t="shared" si="4"/>
        <v>2.1718392</v>
      </c>
    </row>
    <row r="17" spans="1:75" x14ac:dyDescent="0.35">
      <c r="A17" t="s">
        <v>20</v>
      </c>
      <c r="B17" cm="1">
        <f t="array" ref="B17">IFERROR(_xlfn.XLOOKUP(A17,Table4[Country],'2007'!$B$4:$B$153),"0")</f>
        <v>3.8937636011172221</v>
      </c>
      <c r="C17" cm="1">
        <f t="array" ref="C17">IFERROR(_xlfn.XLOOKUP(A17,Table5[Country],'2010'!$B$4:$B$158),"0")</f>
        <v>3.9422630000000001</v>
      </c>
      <c r="D17" cm="1">
        <f t="array" ref="D17">IFERROR(_xlfn.XLOOKUP(A17,Table12[Country],'2012'!$B$4:$B$158),"0")</f>
        <v>3.9802620000000002</v>
      </c>
      <c r="E17" cm="1">
        <f t="array" ref="E17">IFERROR(_xlfn.XLOOKUP(A17,Table10[Country],'2014'!$B$4:$B$163),"0")</f>
        <v>4.0446600000000004</v>
      </c>
      <c r="F17" cm="1">
        <f t="array" ref="F17">IFERROR(_xlfn.XLOOKUP(A17,Table11[Country],'2016'!$B$4:$B$163),"0")</f>
        <v>4.1085380000000002</v>
      </c>
      <c r="G17" cm="1">
        <f t="array" ref="G17">IFERROR(_xlfn.XLOOKUP(A17,Table6[Country],'2018'!$B$4:$B$163),"0")</f>
        <v>4.0390839999999999</v>
      </c>
      <c r="H17">
        <f>IFERROR(_xlfn.XLOOKUP(A17,'2023_Analysis_Hub'!$A$3:$A$141,'2023_Analysis_Hub'!$B$3:$B$141),"0")</f>
        <v>4.0333333333333332</v>
      </c>
      <c r="I17">
        <f t="shared" si="0"/>
        <v>4.0059862763500789</v>
      </c>
      <c r="J17" s="68">
        <f>IFERROR(RANK(Table16[[#This Row],[Avergae LPI Score ]],Table16[[Avergae LPI Score ]],0), "No Data Available")</f>
        <v>5</v>
      </c>
      <c r="L17" cm="1">
        <f t="array" ref="L17">IFERROR(_xlfn.XLOOKUP(A17,Table4[Country],'2007'!$C$4:$C$153),"0")</f>
        <v>12</v>
      </c>
      <c r="M17" cm="1">
        <f t="array" ref="M17">IFERROR(_xlfn.XLOOKUP(A17,Table5[Country],'2010'!$E$4:$E$158),"0")</f>
        <v>9</v>
      </c>
      <c r="N17" cm="1">
        <f t="array" ref="N17">IFERROR(_xlfn.XLOOKUP(A17,Table12[Country],'2012'!$E$4:$E$158),"0")</f>
        <v>7</v>
      </c>
      <c r="O17" cm="1">
        <f t="array" ref="O17">IFERROR(_xlfn.XLOOKUP(A17,Table10[Country],'2014'!$E$4:$E$163),"0")</f>
        <v>3</v>
      </c>
      <c r="P17" cm="1">
        <f t="array" ref="P17">IFERROR(_xlfn.XLOOKUP(A17,Table11[Country],'2016'!$E$4:$E$163),"0")</f>
        <v>6</v>
      </c>
      <c r="Q17" cm="1">
        <f t="array" ref="Q17">IFERROR(_xlfn.XLOOKUP(A17,Table6[Country],'2018'!$E$4:$E$163),"0")</f>
        <v>3</v>
      </c>
      <c r="R17">
        <f>IFERROR(_xlfn.XLOOKUP(A17,'2023_Analysis_Hub'!$A$3:$A$141,'2023_Analysis_Hub'!$C$3:$C$141),"0")</f>
        <v>7</v>
      </c>
      <c r="S17">
        <f t="shared" si="5"/>
        <v>6.7142857142857144</v>
      </c>
      <c r="T17">
        <f t="shared" si="6"/>
        <v>5</v>
      </c>
      <c r="U17" s="86"/>
      <c r="V17" s="86"/>
      <c r="W17" cm="1">
        <f t="array" ref="W17">IFERROR(_xlfn.XLOOKUP(A17,Table4[Country],'2007'!$F$4:$F$153),"0")</f>
        <v>3.6126100000000001</v>
      </c>
      <c r="X17" cm="1">
        <f t="array" ref="X17">IFERROR(_xlfn.XLOOKUP('LPI_performance_time_series '!A17,Table5[Country],'2010'!$I$4:$I$158),"0")</f>
        <v>3.8285979999999999</v>
      </c>
      <c r="Y17" cm="1">
        <f t="array" ref="Y17">IFERROR(_xlfn.XLOOKUP(A17,Table12[Country],'2012'!$I$4:$I$158),"0")</f>
        <v>3.846733</v>
      </c>
      <c r="Z17" cm="1">
        <f t="array" ref="Z17">IFERROR(_xlfn.XLOOKUP('LPI_performance_time_series '!A17,Table10[Country],'2014'!$I$4:$I$163),"0")</f>
        <v>3.8014929999999998</v>
      </c>
      <c r="AA17" cm="1">
        <f t="array" ref="AA17">IFERROR(_xlfn.XLOOKUP(A17,Table11[Country],'2016'!$I$4:$I$163),"0")</f>
        <v>3.8296990000000002</v>
      </c>
      <c r="AB17" cm="1">
        <f t="array" ref="AB17">IFERROR(_xlfn.XLOOKUP(A17,Table6[Country],'2018'!$I$4:$I$163),"0")</f>
        <v>3.6630639999999999</v>
      </c>
      <c r="AC17">
        <f>IFERROR(_xlfn.XLOOKUP(A18,'2023_Analysis_Hub'!$A$3:$A$141,'2023_Analysis_Hub'!$D$3:$D$141),"0")</f>
        <v>2.7</v>
      </c>
      <c r="AD17">
        <f t="shared" si="7"/>
        <v>3.6117424285714286</v>
      </c>
      <c r="AF17" cm="1">
        <f t="array" ref="AF17">IFERROR(_xlfn.XLOOKUP(A17,Table4[Country],'2007'!$H$4:$H$153),"0")</f>
        <v>4</v>
      </c>
      <c r="AG17" cm="1">
        <f t="array" ref="AG17">IFERROR(_xlfn.XLOOKUP(A17,Table5[Country],'2010'!$K$4:$K$158),"0")</f>
        <v>4.0096249999999998</v>
      </c>
      <c r="AH17" cm="1">
        <f t="array" ref="AH17">IFERROR(_xlfn.XLOOKUP(A17,Table12[Country],'2012'!$K$4:$K$158),"0")</f>
        <v>4.1165570000000002</v>
      </c>
      <c r="AI17" cm="1">
        <f t="array" ref="AI17">IFERROR(_xlfn.XLOOKUP(A17,Table10[Country],'2014'!$K$4:$K$163),"0")</f>
        <v>4.0988009999999999</v>
      </c>
      <c r="AJ17" cm="1">
        <f t="array" ref="AJ17">IFERROR(_xlfn.XLOOKUP(A17,Table11[Country],'2016'!$K$4:$K$163),"0")</f>
        <v>4.0535569999999996</v>
      </c>
      <c r="AK17" cm="1">
        <f t="array" ref="AK17">IFERROR(_xlfn.XLOOKUP(A17,Table6[Country],'2018'!$K$4:$K$163),"0")</f>
        <v>3.9842490000000002</v>
      </c>
      <c r="AL17" s="19">
        <f>IFERROR(_xlfn.XLOOKUP(A17,'2023_Analysis_Hub'!$A$3:$A$141,'2023_Analysis_Hub'!$F$3:$F$141),"0")</f>
        <v>4.0999999999999996</v>
      </c>
      <c r="AM17">
        <f t="shared" si="8"/>
        <v>4.0518270000000003</v>
      </c>
      <c r="AO17" s="71" cm="1">
        <f t="array" ref="AO17">IFERROR(_xlfn.XLOOKUP(Table18[[#This Row],[Economy]],Table4[Country],'2007'!$J$4:$J$153), "0")</f>
        <v>3.6509399999999999</v>
      </c>
      <c r="AP17" s="71" cm="1">
        <f t="array" ref="AP17">IFERROR(_xlfn.XLOOKUP(Table18[[#This Row],[Economy]],Table5[Country],'2010'!$M$4:$M$158),"0")</f>
        <v>3.3112759999999999</v>
      </c>
      <c r="AQ17" s="71" cm="1">
        <f t="array" ref="AQ17">IFERROR(_xlfn.XLOOKUP(Table18[[#This Row],[Economy]],Table12[Country],'2012'!$M$4:$M$158),"0")</f>
        <v>3.732367</v>
      </c>
      <c r="AR17" s="71" cm="1">
        <f t="array" ref="AR17">IFERROR(_xlfn.XLOOKUP(Table18[[#This Row],[Economy]],Table10[Country],'2014'!$M$4:$M$163),"0")</f>
        <v>3.7978580000000002</v>
      </c>
      <c r="AS17" s="71" cm="1">
        <f t="array" ref="AS17">IFERROR(_xlfn.XLOOKUP(A17,Table11[Country],'2016'!$M$4:$M$163),"0")</f>
        <v>4.0509969999999997</v>
      </c>
      <c r="AT17" s="71" cm="1">
        <f t="array" ref="AT17">IFERROR(_xlfn.XLOOKUP(A17,Table6[Country],'2018'!$M$4:$M$163),"0")</f>
        <v>3.9949129999999999</v>
      </c>
      <c r="AU17" s="71">
        <f>IFERROR(_xlfn.XLOOKUP(A17, '2023_Analysis_Hub'!$A$3:$A$141,'2023_Analysis_Hub'!$H$3:$H$141),"0")</f>
        <v>3.8</v>
      </c>
      <c r="AV17">
        <f t="shared" si="1"/>
        <v>3.7626215714285713</v>
      </c>
      <c r="AX17" cm="1">
        <f t="array" ref="AX17">IFERROR(_xlfn.XLOOKUP(A17,Table4[Country],'2007'!$L$4:$L$153),"0")</f>
        <v>3.9494899999999999</v>
      </c>
      <c r="AY17" cm="1">
        <f t="array" ref="AY17">IFERROR(_xlfn.XLOOKUP(A17,Table5[Country], '2010'!$O$4:$O$158),"0")</f>
        <v>4.1319970000000001</v>
      </c>
      <c r="AZ17" cm="1">
        <f t="array" ref="AZ17">IFERROR(_xlfn.XLOOKUP(A17, Table12[Country], '2012'!$O$4:$O$158),"0")</f>
        <v>3.9837189999999998</v>
      </c>
      <c r="BA17" cm="1">
        <f t="array" ref="BA17">IFERROR(_xlfn.XLOOKUP(A17, Table10[Country], '2014'!$O$4:$O$163),"0")</f>
        <v>4.1111120000000003</v>
      </c>
      <c r="BB17" cm="1">
        <f t="array" ref="BB17">IFERROR(_xlfn.XLOOKUP(A17, Table11[Country],'2016'!$O$4:$O$163),"0")</f>
        <v>4.0706020000000001</v>
      </c>
      <c r="BC17" cm="1">
        <f t="array" ref="BC17">IFERROR(_xlfn.XLOOKUP(A17,Table6[Country],'2018'!$O$4:$O$163),"0")</f>
        <v>4.1309719999999999</v>
      </c>
      <c r="BD17">
        <f>IFERROR(_xlfn.XLOOKUP(A17, '2023_Analysis_Hub'!$A$3:$A$141,'2023_Analysis_Hub'!$J$3:$J$141),"0")</f>
        <v>4.2</v>
      </c>
      <c r="BE17">
        <f t="shared" si="2"/>
        <v>4.0825560000000003</v>
      </c>
      <c r="BG17" cm="1">
        <f t="array" ref="BG17">IFERROR(_xlfn.XLOOKUP(A17,Table4[Country],'2007'!$R$4:$R$153),"0")</f>
        <v>4.2530099999999997</v>
      </c>
      <c r="BH17" cm="1">
        <f t="array" ref="BH17">IFERROR(_xlfn.XLOOKUP(A17,Table5[Country],'2010'!$S$4:$S$158),"0")</f>
        <v>4.28817</v>
      </c>
      <c r="BI17" cm="1">
        <f t="array" ref="BI17">IFERROR(_xlfn.XLOOKUP(A17,Table12[Country],'2012'!$S$4:$S$158),"0")</f>
        <v>4.1978010000000001</v>
      </c>
      <c r="BJ17" cm="1">
        <f t="array" ref="BJ17">IFERROR(_xlfn.XLOOKUP(A17,Table10[Country],'2014'!$S$4:$S$163),"0")</f>
        <v>4.3901260000000004</v>
      </c>
      <c r="BK17" cm="1">
        <f t="array" ref="BK17">IFERROR(_xlfn.XLOOKUP(A17,Table11[Country],'2016'!$S$4:$S$163),"0")</f>
        <v>4.4261869999999996</v>
      </c>
      <c r="BL17" cm="1">
        <f t="array" ref="BL17">IFERROR(_xlfn.XLOOKUP(A17,Table6[Country],'2018'!$S$4:$S$163),"0")</f>
        <v>4.4102930000000002</v>
      </c>
      <c r="BM17">
        <f>IFERROR(_xlfn.XLOOKUP(A17,'2023_Analysis_Hub'!$A$3:$A$141,'2023_Analysis_Hub'!$L$3:$L$141),"0")</f>
        <v>4.2</v>
      </c>
      <c r="BN17">
        <f t="shared" si="3"/>
        <v>4.3093695714285714</v>
      </c>
      <c r="BP17" cm="1">
        <f t="array" ref="BP17">IFERROR(_xlfn.XLOOKUP(A17,Table4[Country],'2007'!$N$4:$N$153),"0")</f>
        <v>3.9591799999999999</v>
      </c>
      <c r="BQ17" cm="1">
        <f t="array" ref="BQ17">IFERROR(_xlfn.XLOOKUP(A17,Table5[Country],'2010'!$Q$4:$Q$158),"0")</f>
        <v>4.2206130000000002</v>
      </c>
      <c r="BR17" cm="1">
        <f t="array" ref="BR17">IFERROR(_xlfn.XLOOKUP(A17,Table12[Country],'2012'!$Q$4:$Q$158),"0")</f>
        <v>4.0493759999999996</v>
      </c>
      <c r="BS17" cm="1">
        <f t="array" ref="BS17">IFERROR(_xlfn.XLOOKUP(A17,Table10[Country],'2014'!$Q$4:$Q$163),"0")</f>
        <v>4.1124919999999996</v>
      </c>
      <c r="BT17" cm="1">
        <f t="array" ref="BT17">IFERROR(_xlfn.XLOOKUP(A17,Table11[Country],'2016'!$Q$4:$Q$163),"0")</f>
        <v>4.2243940000000002</v>
      </c>
      <c r="BU17" cm="1">
        <f t="array" ref="BU17">IFERROR(_xlfn.XLOOKUP(A17, Table6[Country], '2018'!$Q$4:$Q$163),"0")</f>
        <v>4.0512889999999997</v>
      </c>
      <c r="BV17">
        <f>IFERROR(_xlfn.XLOOKUP(A17, '2023_Analysis_Hub'!$A$3:$A$141,'2023_Analysis_Hub'!$N$3:$N$141),"0")</f>
        <v>4</v>
      </c>
      <c r="BW17">
        <f t="shared" si="4"/>
        <v>4.0881920000000003</v>
      </c>
    </row>
    <row r="18" spans="1:75" x14ac:dyDescent="0.35">
      <c r="A18" t="s">
        <v>21</v>
      </c>
      <c r="B18" cm="1">
        <f t="array" ref="B18">IFERROR(_xlfn.XLOOKUP(A18,Table4[Country],'2007'!$B$4:$B$153),"0")</f>
        <v>2.4455603285186007</v>
      </c>
      <c r="C18" cm="1">
        <f t="array" ref="C18">IFERROR(_xlfn.XLOOKUP(A18,Table5[Country],'2010'!$B$4:$B$158),"0")</f>
        <v>2.7874639999999999</v>
      </c>
      <c r="D18" cm="1">
        <f t="array" ref="D18">IFERROR(_xlfn.XLOOKUP(A18,Table12[Country],'2012'!$B$4:$B$158),"0")</f>
        <v>2.8526370000000001</v>
      </c>
      <c r="E18" cm="1">
        <f t="array" ref="E18">IFERROR(_xlfn.XLOOKUP(A18,Table10[Country],'2014'!$B$4:$B$163),"0")</f>
        <v>2.5608219999999999</v>
      </c>
      <c r="F18" cm="1">
        <f t="array" ref="F18">IFERROR(_xlfn.XLOOKUP(A18,Table11[Country],'2016'!$B$4:$B$163),"0")</f>
        <v>2.4281250000000001</v>
      </c>
      <c r="G18" cm="1">
        <f t="array" ref="G18">IFERROR(_xlfn.XLOOKUP(A18,Table6[Country],'2018'!$B$4:$B$163),"0")</f>
        <v>2.749889</v>
      </c>
      <c r="H18">
        <f>IFERROR(_xlfn.XLOOKUP(A18,'2023_Analysis_Hub'!$A$3:$A$141,'2023_Analysis_Hub'!$B$3:$B$141),"0")</f>
        <v>2.8333333333333335</v>
      </c>
      <c r="I18">
        <f t="shared" si="0"/>
        <v>2.6654043802645617</v>
      </c>
      <c r="J18" s="68">
        <f>IFERROR(RANK(Table16[[#This Row],[Avergae LPI Score ]],Table16[[Avergae LPI Score ]],0), "No Data Available")</f>
        <v>79</v>
      </c>
      <c r="L18" cm="1">
        <f t="array" ref="L18">IFERROR(_xlfn.XLOOKUP(A18,Table4[Country],'2007'!$C$4:$C$153),"0")</f>
        <v>89</v>
      </c>
      <c r="M18" cm="1">
        <f t="array" ref="M18">IFERROR(_xlfn.XLOOKUP(A18,Table5[Country],'2010'!$E$4:$E$158),"0")</f>
        <v>69</v>
      </c>
      <c r="N18" cm="1">
        <f t="array" ref="N18">IFERROR(_xlfn.XLOOKUP(A18,Table12[Country],'2012'!$E$4:$E$158),"0")</f>
        <v>67</v>
      </c>
      <c r="O18" cm="1">
        <f t="array" ref="O18">IFERROR(_xlfn.XLOOKUP(A18,Table10[Country],'2014'!$E$4:$E$163),"0")</f>
        <v>109</v>
      </c>
      <c r="P18" cm="1">
        <f t="array" ref="P18">IFERROR(_xlfn.XLOOKUP(A18,Table11[Country],'2016'!$E$4:$E$163),"0")</f>
        <v>115</v>
      </c>
      <c r="Q18" cm="1">
        <f t="array" ref="Q18">IFERROR(_xlfn.XLOOKUP(A18,Table6[Country],'2018'!$E$4:$E$163),"0")</f>
        <v>76</v>
      </c>
      <c r="R18">
        <f>IFERROR(_xlfn.XLOOKUP(A18,'2023_Analysis_Hub'!$A$3:$A$141,'2023_Analysis_Hub'!$C$3:$C$141),"0")</f>
        <v>66</v>
      </c>
      <c r="S18">
        <f t="shared" si="5"/>
        <v>84.428571428571431</v>
      </c>
      <c r="T18">
        <f t="shared" si="6"/>
        <v>78</v>
      </c>
      <c r="U18" s="86"/>
      <c r="V18" s="86"/>
      <c r="W18" cm="1">
        <f t="array" ref="W18">IFERROR(_xlfn.XLOOKUP(A18,Table4[Country],'2007'!$F$4:$F$153),"0")</f>
        <v>1.8</v>
      </c>
      <c r="X18" cm="1">
        <f t="array" ref="X18">IFERROR(_xlfn.XLOOKUP('LPI_performance_time_series '!A18,Table5[Country],'2010'!$I$4:$I$158),"0")</f>
        <v>2.375</v>
      </c>
      <c r="Y18" cm="1">
        <f t="array" ref="Y18">IFERROR(_xlfn.XLOOKUP(A18,Table12[Country],'2012'!$I$4:$I$158),"0")</f>
        <v>2.5944449999999999</v>
      </c>
      <c r="Z18" cm="1">
        <f t="array" ref="Z18">IFERROR(_xlfn.XLOOKUP('LPI_performance_time_series '!A18,Table10[Country],'2014'!$I$4:$I$163),"0")</f>
        <v>2.643939</v>
      </c>
      <c r="AA18" cm="1">
        <f t="array" ref="AA18">IFERROR(_xlfn.XLOOKUP(A18,Table11[Country],'2016'!$I$4:$I$163),"0")</f>
        <v>2.1971500000000002</v>
      </c>
      <c r="AB18" cm="1">
        <f t="array" ref="AB18">IFERROR(_xlfn.XLOOKUP(A18,Table6[Country],'2018'!$I$4:$I$163),"0")</f>
        <v>2.5625</v>
      </c>
      <c r="AC18">
        <f>IFERROR(_xlfn.XLOOKUP(A19,'2023_Analysis_Hub'!$A$3:$A$141,'2023_Analysis_Hub'!$D$3:$D$141),"0")</f>
        <v>2</v>
      </c>
      <c r="AD18">
        <f t="shared" si="7"/>
        <v>2.3104334285714287</v>
      </c>
      <c r="AF18" cm="1">
        <f t="array" ref="AF18">IFERROR(_xlfn.XLOOKUP(A18,Table4[Country],'2007'!$H$4:$H$153),"0")</f>
        <v>1.88889</v>
      </c>
      <c r="AG18" cm="1">
        <f t="array" ref="AG18">IFERROR(_xlfn.XLOOKUP(A18,Table5[Country],'2010'!$K$4:$K$158),"0")</f>
        <v>2.4812129999999999</v>
      </c>
      <c r="AH18" cm="1">
        <f t="array" ref="AH18">IFERROR(_xlfn.XLOOKUP(A18,Table12[Country],'2012'!$K$4:$K$158),"0")</f>
        <v>2.5694439999999998</v>
      </c>
      <c r="AI18" cm="1">
        <f t="array" ref="AI18">IFERROR(_xlfn.XLOOKUP(A18,Table10[Country],'2014'!$K$4:$K$163),"0")</f>
        <v>2.351515</v>
      </c>
      <c r="AJ18" cm="1">
        <f t="array" ref="AJ18">IFERROR(_xlfn.XLOOKUP(A18,Table11[Country],'2016'!$K$4:$K$163),"0")</f>
        <v>2.3914740000000001</v>
      </c>
      <c r="AK18" cm="1">
        <f t="array" ref="AK18">IFERROR(_xlfn.XLOOKUP(A18,Table6[Country],'2018'!$K$4:$K$163),"0")</f>
        <v>2.4969950000000001</v>
      </c>
      <c r="AL18" s="19">
        <f>IFERROR(_xlfn.XLOOKUP(A18,'2023_Analysis_Hub'!$A$3:$A$141,'2023_Analysis_Hub'!$F$3:$F$141),"0")</f>
        <v>2.5</v>
      </c>
      <c r="AM18">
        <f t="shared" si="8"/>
        <v>2.382790142857143</v>
      </c>
      <c r="AO18" s="71" cm="1">
        <f t="array" ref="AO18">IFERROR(_xlfn.XLOOKUP(Table18[[#This Row],[Economy]],Table4[Country],'2007'!$J$4:$J$153), "0")</f>
        <v>2.7777799999999999</v>
      </c>
      <c r="AP18" s="71" cm="1">
        <f t="array" ref="AP18">IFERROR(_xlfn.XLOOKUP(Table18[[#This Row],[Economy]],Table5[Country],'2010'!$M$4:$M$158),"0")</f>
        <v>2.6534599999999999</v>
      </c>
      <c r="AQ18" s="71" cm="1">
        <f t="array" ref="AQ18">IFERROR(_xlfn.XLOOKUP(Table18[[#This Row],[Economy]],Table12[Country],'2012'!$M$4:$M$158),"0")</f>
        <v>2.4361109999999999</v>
      </c>
      <c r="AR18" s="71" cm="1">
        <f t="array" ref="AR18">IFERROR(_xlfn.XLOOKUP(Table18[[#This Row],[Economy]],Table10[Country],'2014'!$M$4:$M$163),"0")</f>
        <v>2.6893940000000001</v>
      </c>
      <c r="AS18" s="71" cm="1">
        <f t="array" ref="AS18">IFERROR(_xlfn.XLOOKUP(A18,Table11[Country],'2016'!$M$4:$M$163),"0")</f>
        <v>2.5492309999999998</v>
      </c>
      <c r="AT18" s="71" cm="1">
        <f t="array" ref="AT18">IFERROR(_xlfn.XLOOKUP(A18,Table6[Country],'2018'!$M$4:$M$163),"0")</f>
        <v>2.7338939999999998</v>
      </c>
      <c r="AU18" s="71">
        <f>IFERROR(_xlfn.XLOOKUP(A18, '2023_Analysis_Hub'!$A$3:$A$141,'2023_Analysis_Hub'!$H$3:$H$141),"0")</f>
        <v>2.9</v>
      </c>
      <c r="AV18">
        <f t="shared" si="1"/>
        <v>2.6771242857142852</v>
      </c>
      <c r="AX18" cm="1">
        <f t="array" ref="AX18">IFERROR(_xlfn.XLOOKUP(A18,Table4[Country],'2007'!$L$4:$L$153),"0")</f>
        <v>2.5555599999999998</v>
      </c>
      <c r="AY18" cm="1">
        <f t="array" ref="AY18">IFERROR(_xlfn.XLOOKUP(A18,Table5[Country], '2010'!$O$4:$O$158),"0")</f>
        <v>2.6372770000000001</v>
      </c>
      <c r="AZ18" cm="1">
        <f t="array" ref="AZ18">IFERROR(_xlfn.XLOOKUP(A18, Table12[Country], '2012'!$O$4:$O$158),"0")</f>
        <v>2.9027780000000001</v>
      </c>
      <c r="BA18" cm="1">
        <f t="array" ref="BA18">IFERROR(_xlfn.XLOOKUP(A18, Table10[Country], '2014'!$O$4:$O$163),"0")</f>
        <v>2.351515</v>
      </c>
      <c r="BB18" cm="1">
        <f t="array" ref="BB18">IFERROR(_xlfn.XLOOKUP(A18, Table11[Country],'2016'!$O$4:$O$163),"0")</f>
        <v>2.471603</v>
      </c>
      <c r="BC18" cm="1">
        <f t="array" ref="BC18">IFERROR(_xlfn.XLOOKUP(A18,Table6[Country],'2018'!$O$4:$O$163),"0")</f>
        <v>2.502329</v>
      </c>
      <c r="BD18">
        <f>IFERROR(_xlfn.XLOOKUP(A18, '2023_Analysis_Hub'!$A$3:$A$141,'2023_Analysis_Hub'!$J$3:$J$141),"0")</f>
        <v>3</v>
      </c>
      <c r="BE18">
        <f t="shared" si="2"/>
        <v>2.6315802857142856</v>
      </c>
      <c r="BG18" cm="1">
        <f t="array" ref="BG18">IFERROR(_xlfn.XLOOKUP(A18,Table4[Country],'2007'!$R$4:$R$153),"0")</f>
        <v>2.7777799999999999</v>
      </c>
      <c r="BH18" cm="1">
        <f t="array" ref="BH18">IFERROR(_xlfn.XLOOKUP(A18,Table5[Country],'2010'!$S$4:$S$158),"0")</f>
        <v>3.4944199999999999</v>
      </c>
      <c r="BI18" cm="1">
        <f t="array" ref="BI18">IFERROR(_xlfn.XLOOKUP(A18,Table12[Country],'2012'!$S$4:$S$158),"0")</f>
        <v>3.7361110000000002</v>
      </c>
      <c r="BJ18" cm="1">
        <f t="array" ref="BJ18">IFERROR(_xlfn.XLOOKUP(A18,Table10[Country],'2014'!$S$4:$S$163),"0")</f>
        <v>2.851515</v>
      </c>
      <c r="BK18" cm="1">
        <f t="array" ref="BK18">IFERROR(_xlfn.XLOOKUP(A18,Table11[Country],'2016'!$S$4:$S$163),"0")</f>
        <v>2.6906620000000001</v>
      </c>
      <c r="BL18" cm="1">
        <f t="array" ref="BL18">IFERROR(_xlfn.XLOOKUP(A18,Table6[Country],'2018'!$S$4:$S$163),"0")</f>
        <v>3.4157449999999998</v>
      </c>
      <c r="BM18">
        <f>IFERROR(_xlfn.XLOOKUP(A18,'2023_Analysis_Hub'!$A$3:$A$141,'2023_Analysis_Hub'!$L$3:$L$141),"0")</f>
        <v>2.7</v>
      </c>
      <c r="BN18">
        <f t="shared" si="3"/>
        <v>3.0951761428571425</v>
      </c>
      <c r="BP18" cm="1">
        <f t="array" ref="BP18">IFERROR(_xlfn.XLOOKUP(A18,Table4[Country],'2007'!$N$4:$N$153),"0")</f>
        <v>2.88889</v>
      </c>
      <c r="BQ18" cm="1">
        <f t="array" ref="BQ18">IFERROR(_xlfn.XLOOKUP(A18,Table5[Country],'2010'!$Q$4:$Q$158),"0")</f>
        <v>3.0658479999999999</v>
      </c>
      <c r="BR18" cm="1">
        <f t="array" ref="BR18">IFERROR(_xlfn.XLOOKUP(A18,Table12[Country],'2012'!$Q$4:$Q$158),"0")</f>
        <v>2.8722219999999998</v>
      </c>
      <c r="BS18" cm="1">
        <f t="array" ref="BS18">IFERROR(_xlfn.XLOOKUP(A18,Table10[Country],'2014'!$Q$4:$Q$163),"0")</f>
        <v>2.4515150000000001</v>
      </c>
      <c r="BT18" cm="1">
        <f t="array" ref="BT18">IFERROR(_xlfn.XLOOKUP(A18,Table11[Country],'2016'!$Q$4:$Q$163),"0")</f>
        <v>2.230769</v>
      </c>
      <c r="BU18" cm="1">
        <f t="array" ref="BU18">IFERROR(_xlfn.XLOOKUP(A18, Table6[Country], '2018'!$Q$4:$Q$163),"0")</f>
        <v>2.7484220000000001</v>
      </c>
      <c r="BV18">
        <f>IFERROR(_xlfn.XLOOKUP(A18, '2023_Analysis_Hub'!$A$3:$A$141,'2023_Analysis_Hub'!$N$3:$N$141),"0")</f>
        <v>3.2</v>
      </c>
      <c r="BW18">
        <f t="shared" si="4"/>
        <v>2.7796665714285713</v>
      </c>
    </row>
    <row r="19" spans="1:75" x14ac:dyDescent="0.35">
      <c r="A19" t="s">
        <v>22</v>
      </c>
      <c r="B19" cm="1">
        <f t="array" ref="B19">IFERROR(_xlfn.XLOOKUP(A19,Table4[Country],'2007'!$B$4:$B$153),"0")</f>
        <v>2.24191893437103</v>
      </c>
      <c r="C19" cm="1">
        <f t="array" ref="C19">IFERROR(_xlfn.XLOOKUP(A19,Table5[Country],'2010'!$B$4:$B$158),"0")</f>
        <v>2.2256399999999998</v>
      </c>
      <c r="D19" cm="1">
        <f t="array" ref="D19">IFERROR(_xlfn.XLOOKUP(A19,Table12[Country],'2012'!$B$4:$B$158),"0")</f>
        <v>2.3225899999999999</v>
      </c>
      <c r="E19" cm="1">
        <f t="array" ref="E19">IFERROR(_xlfn.XLOOKUP(A19,Table10[Country],'2014'!$B$4:$B$163),"0")</f>
        <v>2.6383000000000001</v>
      </c>
      <c r="F19" cm="1">
        <f t="array" ref="F19">IFERROR(_xlfn.XLOOKUP(A19,Table11[Country],'2016'!$B$4:$B$163),"0")</f>
        <v>2.73081</v>
      </c>
      <c r="G19" cm="1">
        <f t="array" ref="G19">IFERROR(_xlfn.XLOOKUP(A19,Table6[Country],'2018'!$B$4:$B$163),"0")</f>
        <v>2.621464</v>
      </c>
      <c r="H19">
        <f>IFERROR(_xlfn.XLOOKUP(A19,'2023_Analysis_Hub'!$A$3:$A$141,'2023_Analysis_Hub'!$B$3:$B$141),"0")</f>
        <v>2.2833333333333332</v>
      </c>
      <c r="I19">
        <f t="shared" si="0"/>
        <v>2.4377223239577659</v>
      </c>
      <c r="J19" s="68">
        <f>IFERROR(RANK(Table16[[#This Row],[Avergae LPI Score ]],Table16[[Avergae LPI Score ]],0), "No Data Available")</f>
        <v>116</v>
      </c>
      <c r="L19" cm="1">
        <f t="array" ref="L19">IFERROR(_xlfn.XLOOKUP(A19,Table4[Country],'2007'!$C$4:$C$153),"0")</f>
        <v>121</v>
      </c>
      <c r="M19" cm="1">
        <f t="array" ref="M19">IFERROR(_xlfn.XLOOKUP(A19,Table5[Country],'2010'!$E$4:$E$158),"0")</f>
        <v>145</v>
      </c>
      <c r="N19" cm="1">
        <f t="array" ref="N19">IFERROR(_xlfn.XLOOKUP(A19,Table12[Country],'2012'!$E$4:$E$158),"0")</f>
        <v>134</v>
      </c>
      <c r="O19" cm="1">
        <f t="array" ref="O19">IFERROR(_xlfn.XLOOKUP(A19,Table10[Country],'2014'!$E$4:$E$163),"0")</f>
        <v>98</v>
      </c>
      <c r="P19" cm="1">
        <f t="array" ref="P19">IFERROR(_xlfn.XLOOKUP(A19,Table11[Country],'2016'!$E$4:$E$163),"0")</f>
        <v>81</v>
      </c>
      <c r="Q19" cm="1">
        <f t="array" ref="Q19">IFERROR(_xlfn.XLOOKUP(A19,Table6[Country],'2018'!$E$4:$E$163),"0")</f>
        <v>91</v>
      </c>
      <c r="R19">
        <f>IFERROR(_xlfn.XLOOKUP(A19,'2023_Analysis_Hub'!$A$3:$A$141,'2023_Analysis_Hub'!$C$3:$C$141),"0")</f>
        <v>123</v>
      </c>
      <c r="S19">
        <f t="shared" si="5"/>
        <v>113.28571428571429</v>
      </c>
      <c r="T19">
        <f t="shared" si="6"/>
        <v>115</v>
      </c>
      <c r="U19" s="86"/>
      <c r="V19" s="86"/>
      <c r="W19" cm="1">
        <f t="array" ref="W19">IFERROR(_xlfn.XLOOKUP(A19,Table4[Country],'2007'!$F$4:$F$153),"0")</f>
        <v>2.125</v>
      </c>
      <c r="X19" cm="1">
        <f t="array" ref="X19">IFERROR(_xlfn.XLOOKUP('LPI_performance_time_series '!A19,Table5[Country],'2010'!$I$4:$I$158),"0")</f>
        <v>2.2222219999999999</v>
      </c>
      <c r="Y19" cm="1">
        <f t="array" ref="Y19">IFERROR(_xlfn.XLOOKUP(A19,Table12[Country],'2012'!$I$4:$I$158),"0")</f>
        <v>2.1186029999999998</v>
      </c>
      <c r="Z19" cm="1">
        <f t="array" ref="Z19">IFERROR(_xlfn.XLOOKUP('LPI_performance_time_series '!A19,Table10[Country],'2014'!$I$4:$I$163),"0")</f>
        <v>2.5</v>
      </c>
      <c r="AA19" cm="1">
        <f t="array" ref="AA19">IFERROR(_xlfn.XLOOKUP(A19,Table11[Country],'2016'!$I$4:$I$163),"0")</f>
        <v>2.5517240000000001</v>
      </c>
      <c r="AB19" cm="1">
        <f t="array" ref="AB19">IFERROR(_xlfn.XLOOKUP(A19,Table6[Country],'2018'!$I$4:$I$163),"0")</f>
        <v>2.4128790000000002</v>
      </c>
      <c r="AC19">
        <f>IFERROR(_xlfn.XLOOKUP(A20,'2023_Analysis_Hub'!$A$3:$A$141,'2023_Analysis_Hub'!$D$3:$D$141),"0")</f>
        <v>2.2999999999999998</v>
      </c>
      <c r="AD19">
        <f t="shared" si="7"/>
        <v>2.3186325714285716</v>
      </c>
      <c r="AF19" cm="1">
        <f t="array" ref="AF19">IFERROR(_xlfn.XLOOKUP(A19,Table4[Country],'2007'!$H$4:$H$153),"0")</f>
        <v>1.88889</v>
      </c>
      <c r="AG19" cm="1">
        <f t="array" ref="AG19">IFERROR(_xlfn.XLOOKUP(A19,Table5[Country],'2010'!$K$4:$K$158),"0")</f>
        <v>1.888889</v>
      </c>
      <c r="AH19" cm="1">
        <f t="array" ref="AH19">IFERROR(_xlfn.XLOOKUP(A19,Table12[Country],'2012'!$K$4:$K$158),"0")</f>
        <v>2.4</v>
      </c>
      <c r="AI19" cm="1">
        <f t="array" ref="AI19">IFERROR(_xlfn.XLOOKUP(A19,Table10[Country],'2014'!$K$4:$K$163),"0")</f>
        <v>2.348214</v>
      </c>
      <c r="AJ19" cm="1">
        <f t="array" ref="AJ19">IFERROR(_xlfn.XLOOKUP(A19,Table11[Country],'2016'!$K$4:$K$163),"0")</f>
        <v>2.6685120000000002</v>
      </c>
      <c r="AK19" cm="1">
        <f t="array" ref="AK19">IFERROR(_xlfn.XLOOKUP(A19,Table6[Country],'2018'!$K$4:$K$163),"0")</f>
        <v>2.430736</v>
      </c>
      <c r="AL19" s="19">
        <f>IFERROR(_xlfn.XLOOKUP(A19,'2023_Analysis_Hub'!$A$3:$A$141,'2023_Analysis_Hub'!$F$3:$F$141),"0")</f>
        <v>2.2999999999999998</v>
      </c>
      <c r="AM19">
        <f t="shared" si="8"/>
        <v>2.2750344285714283</v>
      </c>
      <c r="AO19" s="71" cm="1">
        <f t="array" ref="AO19">IFERROR(_xlfn.XLOOKUP(Table18[[#This Row],[Economy]],Table4[Country],'2007'!$J$4:$J$153), "0")</f>
        <v>2.6666699999999999</v>
      </c>
      <c r="AP19" s="71" cm="1">
        <f t="array" ref="AP19">IFERROR(_xlfn.XLOOKUP(Table18[[#This Row],[Economy]],Table5[Country],'2010'!$M$4:$M$158),"0")</f>
        <v>1.734259</v>
      </c>
      <c r="AQ19" s="71" cm="1">
        <f t="array" ref="AQ19">IFERROR(_xlfn.XLOOKUP(Table18[[#This Row],[Economy]],Table12[Country],'2012'!$M$4:$M$158),"0")</f>
        <v>2.3333330000000001</v>
      </c>
      <c r="AR19" s="71" cm="1">
        <f t="array" ref="AR19">IFERROR(_xlfn.XLOOKUP(Table18[[#This Row],[Economy]],Table10[Country],'2014'!$M$4:$M$163),"0")</f>
        <v>2.6339290000000002</v>
      </c>
      <c r="AS19" s="71" cm="1">
        <f t="array" ref="AS19">IFERROR(_xlfn.XLOOKUP(A19,Table11[Country],'2016'!$M$4:$M$163),"0")</f>
        <v>2.7311429999999999</v>
      </c>
      <c r="AT19" s="71" cm="1">
        <f t="array" ref="AT19">IFERROR(_xlfn.XLOOKUP(A19,Table6[Country],'2018'!$M$4:$M$163),"0")</f>
        <v>2.9177490000000001</v>
      </c>
      <c r="AU19" s="71">
        <f>IFERROR(_xlfn.XLOOKUP(A19, '2023_Analysis_Hub'!$A$3:$A$141,'2023_Analysis_Hub'!$H$3:$H$141),"0")</f>
        <v>2.4</v>
      </c>
      <c r="AV19">
        <f t="shared" si="1"/>
        <v>2.4881547142857139</v>
      </c>
      <c r="AX19" cm="1">
        <f t="array" ref="AX19">IFERROR(_xlfn.XLOOKUP(A19,Table4[Country],'2007'!$L$4:$L$153),"0")</f>
        <v>2.3333300000000001</v>
      </c>
      <c r="AY19" cm="1">
        <f t="array" ref="AY19">IFERROR(_xlfn.XLOOKUP(A19,Table5[Country], '2010'!$O$4:$O$158),"0")</f>
        <v>2.022119</v>
      </c>
      <c r="AZ19" cm="1">
        <f t="array" ref="AZ19">IFERROR(_xlfn.XLOOKUP(A19, Table12[Country], '2012'!$O$4:$O$158),"0")</f>
        <v>2.2766980000000001</v>
      </c>
      <c r="BA19" cm="1">
        <f t="array" ref="BA19">IFERROR(_xlfn.XLOOKUP(A19, Table10[Country], '2014'!$O$4:$O$163),"0")</f>
        <v>2.6339290000000002</v>
      </c>
      <c r="BB19" cm="1">
        <f t="array" ref="BB19">IFERROR(_xlfn.XLOOKUP(A19, Table11[Country],'2016'!$O$4:$O$163),"0")</f>
        <v>2.7815400000000001</v>
      </c>
      <c r="BC19" cm="1">
        <f t="array" ref="BC19">IFERROR(_xlfn.XLOOKUP(A19,Table6[Country],'2018'!$O$4:$O$163),"0")</f>
        <v>2.4599570000000002</v>
      </c>
      <c r="BD19">
        <f>IFERROR(_xlfn.XLOOKUP(A19, '2023_Analysis_Hub'!$A$3:$A$141,'2023_Analysis_Hub'!$J$3:$J$141),"0")</f>
        <v>2.4</v>
      </c>
      <c r="BE19">
        <f t="shared" si="2"/>
        <v>2.4153675714285714</v>
      </c>
      <c r="BG19" cm="1">
        <f t="array" ref="BG19">IFERROR(_xlfn.XLOOKUP(A19,Table4[Country],'2007'!$R$4:$R$153),"0")</f>
        <v>2.25</v>
      </c>
      <c r="BH19" cm="1">
        <f t="array" ref="BH19">IFERROR(_xlfn.XLOOKUP(A19,Table5[Country],'2010'!$S$4:$S$158),"0")</f>
        <v>2.772119</v>
      </c>
      <c r="BI19" cm="1">
        <f t="array" ref="BI19">IFERROR(_xlfn.XLOOKUP(A19,Table12[Country],'2012'!$S$4:$S$158),"0")</f>
        <v>2.6666669999999999</v>
      </c>
      <c r="BJ19" cm="1">
        <f t="array" ref="BJ19">IFERROR(_xlfn.XLOOKUP(A19,Table10[Country],'2014'!$S$4:$S$163),"0")</f>
        <v>3.2053569999999998</v>
      </c>
      <c r="BK19" cm="1">
        <f t="array" ref="BK19">IFERROR(_xlfn.XLOOKUP(A19,Table11[Country],'2016'!$S$4:$S$163),"0")</f>
        <v>3.1322580000000002</v>
      </c>
      <c r="BL19" cm="1">
        <f t="array" ref="BL19">IFERROR(_xlfn.XLOOKUP(A19,Table6[Country],'2018'!$S$4:$S$163),"0")</f>
        <v>3.0378790000000002</v>
      </c>
      <c r="BM19">
        <f>IFERROR(_xlfn.XLOOKUP(A19,'2023_Analysis_Hub'!$A$3:$A$141,'2023_Analysis_Hub'!$L$3:$L$141),"0")</f>
        <v>2.4</v>
      </c>
      <c r="BN19">
        <f t="shared" si="3"/>
        <v>2.7806114285714285</v>
      </c>
      <c r="BP19" cm="1">
        <f t="array" ref="BP19">IFERROR(_xlfn.XLOOKUP(A19,Table4[Country],'2007'!$N$4:$N$153),"0")</f>
        <v>2.125</v>
      </c>
      <c r="BQ19" cm="1">
        <f t="array" ref="BQ19">IFERROR(_xlfn.XLOOKUP(A19,Table5[Country],'2010'!$Q$4:$Q$158),"0")</f>
        <v>2.772119</v>
      </c>
      <c r="BR19" cm="1">
        <f t="array" ref="BR19">IFERROR(_xlfn.XLOOKUP(A19,Table12[Country],'2012'!$Q$4:$Q$158),"0")</f>
        <v>2.1333329999999999</v>
      </c>
      <c r="BS19" cm="1">
        <f t="array" ref="BS19">IFERROR(_xlfn.XLOOKUP(A19,Table10[Country],'2014'!$Q$4:$Q$163),"0")</f>
        <v>2.4910709999999998</v>
      </c>
      <c r="BT19" cm="1">
        <f t="array" ref="BT19">IFERROR(_xlfn.XLOOKUP(A19,Table11[Country],'2016'!$Q$4:$Q$163),"0")</f>
        <v>2.4852439999999998</v>
      </c>
      <c r="BU19" cm="1">
        <f t="array" ref="BU19">IFERROR(_xlfn.XLOOKUP(A19, Table6[Country], '2018'!$Q$4:$Q$163),"0")</f>
        <v>2.4015149999999998</v>
      </c>
      <c r="BV19">
        <f>IFERROR(_xlfn.XLOOKUP(A19, '2023_Analysis_Hub'!$A$3:$A$141,'2023_Analysis_Hub'!$N$3:$N$141),"0")</f>
        <v>2.2000000000000002</v>
      </c>
      <c r="BW19">
        <f t="shared" si="4"/>
        <v>2.3726117142857142</v>
      </c>
    </row>
    <row r="20" spans="1:75" x14ac:dyDescent="0.35">
      <c r="A20" t="s">
        <v>23</v>
      </c>
      <c r="B20" cm="1">
        <f t="array" ref="B20">IFERROR(_xlfn.XLOOKUP(A20,Table4[Country],'2007'!$B$4:$B$153),"0")</f>
        <v>2.4713879645426724</v>
      </c>
      <c r="C20" cm="1">
        <f t="array" ref="C20">IFERROR(_xlfn.XLOOKUP(A20,Table5[Country],'2010'!$B$4:$B$158),"0")</f>
        <v>2.7427820000000001</v>
      </c>
      <c r="D20" t="str" cm="1">
        <f t="array" ref="D20">IFERROR(_xlfn.XLOOKUP(A20,Table12[Country],'2012'!$B$4:$B$158),"0")</f>
        <v>0</v>
      </c>
      <c r="E20" cm="1">
        <f t="array" ref="E20">IFERROR(_xlfn.XLOOKUP(A20,Table10[Country],'2014'!$B$4:$B$163),"0")</f>
        <v>2.5633400000000002</v>
      </c>
      <c r="F20" cm="1">
        <f t="array" ref="F20">IFERROR(_xlfn.XLOOKUP(A20,Table11[Country],'2016'!$B$4:$B$163),"0")</f>
        <v>2.6639020000000002</v>
      </c>
      <c r="G20" cm="1">
        <f t="array" ref="G20">IFERROR(_xlfn.XLOOKUP(A20,Table6[Country],'2018'!$B$4:$B$163),"0")</f>
        <v>2.576581</v>
      </c>
      <c r="H20">
        <f>IFERROR(_xlfn.XLOOKUP(A20,'2023_Analysis_Hub'!$A$3:$A$141,'2023_Analysis_Hub'!$B$3:$B$141),"0")</f>
        <v>2.5499999999999998</v>
      </c>
      <c r="I20">
        <f t="shared" si="0"/>
        <v>2.5946654940904459</v>
      </c>
      <c r="J20" s="68">
        <f>IFERROR(RANK(Table16[[#This Row],[Avergae LPI Score ]],Table16[[Avergae LPI Score ]],0), "No Data Available")</f>
        <v>89</v>
      </c>
      <c r="L20" cm="1">
        <f t="array" ref="L20">IFERROR(_xlfn.XLOOKUP(A20,Table4[Country],'2007'!$C$4:$C$153),"0")</f>
        <v>87</v>
      </c>
      <c r="M20" cm="1">
        <f t="array" ref="M20">IFERROR(_xlfn.XLOOKUP(A20,Table5[Country],'2010'!$E$4:$E$158),"0")</f>
        <v>79</v>
      </c>
      <c r="N20" t="str" cm="1">
        <f t="array" ref="N20">IFERROR(_xlfn.XLOOKUP(A20,Table12[Country],'2012'!$E$4:$E$158),"0")</f>
        <v>0</v>
      </c>
      <c r="O20" cm="1">
        <f t="array" ref="O20">IFERROR(_xlfn.XLOOKUP(A20,Table10[Country],'2014'!$E$4:$E$163),"0")</f>
        <v>108</v>
      </c>
      <c r="P20" cm="1">
        <f t="array" ref="P20">IFERROR(_xlfn.XLOOKUP(A20,Table11[Country],'2016'!$E$4:$E$163),"0")</f>
        <v>87</v>
      </c>
      <c r="Q20" cm="1">
        <f t="array" ref="Q20">IFERROR(_xlfn.XLOOKUP(A20,Table6[Country],'2018'!$E$4:$E$163),"0")</f>
        <v>100</v>
      </c>
      <c r="R20">
        <f>IFERROR(_xlfn.XLOOKUP(A20,'2023_Analysis_Hub'!$A$3:$A$141,'2023_Analysis_Hub'!$C$3:$C$141),"0")</f>
        <v>88</v>
      </c>
      <c r="S20">
        <f t="shared" si="5"/>
        <v>91.5</v>
      </c>
      <c r="T20">
        <f t="shared" si="6"/>
        <v>86</v>
      </c>
      <c r="U20" s="86"/>
      <c r="V20" s="86"/>
      <c r="W20" cm="1">
        <f t="array" ref="W20">IFERROR(_xlfn.XLOOKUP(A20,Table4[Country],'2007'!$F$4:$F$153),"0")</f>
        <v>2</v>
      </c>
      <c r="X20" cm="1">
        <f t="array" ref="X20">IFERROR(_xlfn.XLOOKUP('LPI_performance_time_series '!A20,Table5[Country],'2010'!$I$4:$I$158),"0")</f>
        <v>2.3330829999999998</v>
      </c>
      <c r="Y20" t="str" cm="1">
        <f t="array" ref="Y20">IFERROR(_xlfn.XLOOKUP(A20,Table12[Country],'2012'!$I$4:$I$158),"0")</f>
        <v>0</v>
      </c>
      <c r="Z20" cm="1">
        <f t="array" ref="Z20">IFERROR(_xlfn.XLOOKUP('LPI_performance_time_series '!A20,Table10[Country],'2014'!$I$4:$I$163),"0")</f>
        <v>2.0909089999999999</v>
      </c>
      <c r="AA20" cm="1">
        <f t="array" ref="AA20">IFERROR(_xlfn.XLOOKUP(A20,Table11[Country],'2016'!$I$4:$I$163),"0")</f>
        <v>2.567212</v>
      </c>
      <c r="AB20" cm="1">
        <f t="array" ref="AB20">IFERROR(_xlfn.XLOOKUP(A20,Table6[Country],'2018'!$I$4:$I$163),"0")</f>
        <v>2.2999999999999998</v>
      </c>
      <c r="AC20">
        <f>IFERROR(_xlfn.XLOOKUP(A21,'2023_Analysis_Hub'!$A$3:$A$141,'2023_Analysis_Hub'!$D$3:$D$141),"0")</f>
        <v>3.1</v>
      </c>
      <c r="AD20">
        <f t="shared" si="7"/>
        <v>2.3985340000000002</v>
      </c>
      <c r="AF20" cm="1">
        <f t="array" ref="AF20">IFERROR(_xlfn.XLOOKUP(A20,Table4[Country],'2007'!$H$4:$H$153),"0")</f>
        <v>2.2857099999999999</v>
      </c>
      <c r="AG20" cm="1">
        <f t="array" ref="AG20">IFERROR(_xlfn.XLOOKUP(A20,Table5[Country],'2010'!$K$4:$K$158),"0")</f>
        <v>2.4854430000000001</v>
      </c>
      <c r="AH20" t="str" cm="1">
        <f t="array" ref="AH20">IFERROR(_xlfn.XLOOKUP(A20,Table12[Country],'2012'!$K$4:$K$158),"0")</f>
        <v>0</v>
      </c>
      <c r="AI20" cm="1">
        <f t="array" ref="AI20">IFERROR(_xlfn.XLOOKUP(A20,Table10[Country],'2014'!$K$4:$K$163),"0")</f>
        <v>2.1145450000000001</v>
      </c>
      <c r="AJ20" cm="1">
        <f t="array" ref="AJ20">IFERROR(_xlfn.XLOOKUP(A20,Table11[Country],'2016'!$K$4:$K$163),"0")</f>
        <v>2.48</v>
      </c>
      <c r="AK20" cm="1">
        <f t="array" ref="AK20">IFERROR(_xlfn.XLOOKUP(A20,Table6[Country],'2018'!$K$4:$K$163),"0")</f>
        <v>2.3886799999999999</v>
      </c>
      <c r="AL20" s="19">
        <f>IFERROR(_xlfn.XLOOKUP(A20,'2023_Analysis_Hub'!$A$3:$A$141,'2023_Analysis_Hub'!$F$3:$F$141),"0")</f>
        <v>2.2999999999999998</v>
      </c>
      <c r="AM20">
        <f t="shared" si="8"/>
        <v>2.3423963333333333</v>
      </c>
      <c r="AO20" s="71" cm="1">
        <f t="array" ref="AO20">IFERROR(_xlfn.XLOOKUP(Table18[[#This Row],[Economy]],Table4[Country],'2007'!$J$4:$J$153), "0")</f>
        <v>2.4615399999999998</v>
      </c>
      <c r="AP20" s="71" cm="1">
        <f t="array" ref="AP20">IFERROR(_xlfn.XLOOKUP(Table18[[#This Row],[Economy]],Table5[Country],'2010'!$M$4:$M$158),"0")</f>
        <v>2.9895710000000002</v>
      </c>
      <c r="AQ20" s="71" t="str" cm="1">
        <f t="array" ref="AQ20">IFERROR(_xlfn.XLOOKUP(Table18[[#This Row],[Economy]],Table12[Country],'2012'!$M$4:$M$158),"0")</f>
        <v>0</v>
      </c>
      <c r="AR20" s="71" cm="1">
        <f t="array" ref="AR20">IFERROR(_xlfn.XLOOKUP(Table18[[#This Row],[Economy]],Table10[Country],'2014'!$M$4:$M$163),"0")</f>
        <v>2.8181820000000002</v>
      </c>
      <c r="AS20" s="71" cm="1">
        <f t="array" ref="AS20">IFERROR(_xlfn.XLOOKUP(A20,Table11[Country],'2016'!$M$4:$M$163),"0")</f>
        <v>2.73</v>
      </c>
      <c r="AT20" s="71" cm="1">
        <f t="array" ref="AT20">IFERROR(_xlfn.XLOOKUP(A20,Table6[Country],'2018'!$M$4:$M$163),"0")</f>
        <v>2.5627779999999998</v>
      </c>
      <c r="AU20" s="71">
        <f>IFERROR(_xlfn.XLOOKUP(A20, '2023_Analysis_Hub'!$A$3:$A$141,'2023_Analysis_Hub'!$H$3:$H$141),"0")</f>
        <v>2.6</v>
      </c>
      <c r="AV20">
        <f t="shared" si="1"/>
        <v>2.6936785000000003</v>
      </c>
      <c r="AX20" cm="1">
        <f t="array" ref="AX20">IFERROR(_xlfn.XLOOKUP(A20,Table4[Country],'2007'!$L$4:$L$153),"0")</f>
        <v>2.3333300000000001</v>
      </c>
      <c r="AY20" cm="1">
        <f t="array" ref="AY20">IFERROR(_xlfn.XLOOKUP(A20,Table5[Country], '2010'!$O$4:$O$158),"0")</f>
        <v>2.4416169999999999</v>
      </c>
      <c r="AZ20" t="str" cm="1">
        <f t="array" ref="AZ20">IFERROR(_xlfn.XLOOKUP(A20, Table12[Country], '2012'!$O$4:$O$158),"0")</f>
        <v>0</v>
      </c>
      <c r="BA20" cm="1">
        <f t="array" ref="BA20">IFERROR(_xlfn.XLOOKUP(A20, Table10[Country], '2014'!$O$4:$O$163),"0")</f>
        <v>2.6363639999999999</v>
      </c>
      <c r="BB20" cm="1">
        <f t="array" ref="BB20">IFERROR(_xlfn.XLOOKUP(A20, Table11[Country],'2016'!$O$4:$O$163),"0")</f>
        <v>2.6739389999999998</v>
      </c>
      <c r="BC20" cm="1">
        <f t="array" ref="BC20">IFERROR(_xlfn.XLOOKUP(A20,Table6[Country],'2018'!$O$4:$O$163),"0")</f>
        <v>2.483444</v>
      </c>
      <c r="BD20">
        <f>IFERROR(_xlfn.XLOOKUP(A20, '2023_Analysis_Hub'!$A$3:$A$141,'2023_Analysis_Hub'!$J$3:$J$141),"0")</f>
        <v>2.7</v>
      </c>
      <c r="BE20">
        <f t="shared" si="2"/>
        <v>2.5447823333333335</v>
      </c>
      <c r="BG20" cm="1">
        <f t="array" ref="BG20">IFERROR(_xlfn.XLOOKUP(A20,Table4[Country],'2007'!$R$4:$R$153),"0")</f>
        <v>3.3333300000000001</v>
      </c>
      <c r="BH20" cm="1">
        <f t="array" ref="BH20">IFERROR(_xlfn.XLOOKUP(A20,Table5[Country],'2010'!$S$4:$S$158),"0")</f>
        <v>3.4607519999999998</v>
      </c>
      <c r="BI20" t="str" cm="1">
        <f t="array" ref="BI20">IFERROR(_xlfn.XLOOKUP(A20,Table12[Country],'2012'!$S$4:$S$158),"0")</f>
        <v>0</v>
      </c>
      <c r="BJ20" cm="1">
        <f t="array" ref="BJ20">IFERROR(_xlfn.XLOOKUP(A20,Table10[Country],'2014'!$S$4:$S$163),"0")</f>
        <v>3.18</v>
      </c>
      <c r="BK20" cm="1">
        <f t="array" ref="BK20">IFERROR(_xlfn.XLOOKUP(A20,Table11[Country],'2016'!$S$4:$S$163),"0")</f>
        <v>2.9012120000000001</v>
      </c>
      <c r="BL20" cm="1">
        <f t="array" ref="BL20">IFERROR(_xlfn.XLOOKUP(A20,Table6[Country],'2018'!$S$4:$S$163),"0")</f>
        <v>2.9236810000000002</v>
      </c>
      <c r="BM20">
        <f>IFERROR(_xlfn.XLOOKUP(A20,'2023_Analysis_Hub'!$A$3:$A$141,'2023_Analysis_Hub'!$L$3:$L$141),"0")</f>
        <v>3</v>
      </c>
      <c r="BN20">
        <f t="shared" si="3"/>
        <v>3.1331624999999996</v>
      </c>
      <c r="BP20" cm="1">
        <f t="array" ref="BP20">IFERROR(_xlfn.XLOOKUP(A20,Table4[Country],'2007'!$N$4:$N$153),"0")</f>
        <v>2.4615399999999998</v>
      </c>
      <c r="BQ20" cm="1">
        <f t="array" ref="BQ20">IFERROR(_xlfn.XLOOKUP(A20,Table5[Country],'2010'!$Q$4:$Q$158),"0")</f>
        <v>2.6434639999999998</v>
      </c>
      <c r="BR20" t="str" cm="1">
        <f t="array" ref="BR20">IFERROR(_xlfn.XLOOKUP(A20,Table12[Country],'2012'!$Q$4:$Q$158),"0")</f>
        <v>0</v>
      </c>
      <c r="BS20" cm="1">
        <f t="array" ref="BS20">IFERROR(_xlfn.XLOOKUP(A20,Table10[Country],'2014'!$Q$4:$Q$163),"0")</f>
        <v>2.454545</v>
      </c>
      <c r="BT20" cm="1">
        <f t="array" ref="BT20">IFERROR(_xlfn.XLOOKUP(A20,Table11[Country],'2016'!$Q$4:$Q$163),"0")</f>
        <v>2.5938789999999998</v>
      </c>
      <c r="BU20" cm="1">
        <f t="array" ref="BU20">IFERROR(_xlfn.XLOOKUP(A20, Table6[Country], '2018'!$Q$4:$Q$163),"0")</f>
        <v>2.7850000000000001</v>
      </c>
      <c r="BV20">
        <f>IFERROR(_xlfn.XLOOKUP(A20, '2023_Analysis_Hub'!$A$3:$A$141,'2023_Analysis_Hub'!$N$3:$N$141),"0")</f>
        <v>2.4</v>
      </c>
      <c r="BW20">
        <f t="shared" si="4"/>
        <v>2.5564046666666664</v>
      </c>
    </row>
    <row r="21" spans="1:75" x14ac:dyDescent="0.35">
      <c r="A21" t="s">
        <v>24</v>
      </c>
      <c r="B21" cm="1">
        <f t="array" ref="B21">IFERROR(_xlfn.XLOOKUP(A21,Table4[Country],'2007'!$B$4:$B$153),"0")</f>
        <v>2.8708377857087521</v>
      </c>
      <c r="C21" cm="1">
        <f t="array" ref="C21">IFERROR(_xlfn.XLOOKUP(A21,Table5[Country],'2010'!$B$4:$B$158),"0")</f>
        <v>2.830857</v>
      </c>
      <c r="D21" cm="1">
        <f t="array" ref="D21">IFERROR(_xlfn.XLOOKUP(A21,Table12[Country],'2012'!$B$4:$B$158),"0")</f>
        <v>3.2094520000000002</v>
      </c>
      <c r="E21" cm="1">
        <f t="array" ref="E21">IFERROR(_xlfn.XLOOKUP(A21,Table10[Country],'2014'!$B$4:$B$163),"0")</f>
        <v>3.1571509999999998</v>
      </c>
      <c r="F21" cm="1">
        <f t="array" ref="F21">IFERROR(_xlfn.XLOOKUP(A21,Table11[Country],'2016'!$B$4:$B$163),"0")</f>
        <v>2.8076850000000002</v>
      </c>
      <c r="G21" cm="1">
        <f t="array" ref="G21">IFERROR(_xlfn.XLOOKUP(A21,Table6[Country],'2018'!$B$4:$B$163),"0")</f>
        <v>3.0339649999999998</v>
      </c>
      <c r="H21">
        <f>IFERROR(_xlfn.XLOOKUP(A21,'2023_Analysis_Hub'!$A$3:$A$141,'2023_Analysis_Hub'!$B$3:$B$141),"0")</f>
        <v>3.2166666666666668</v>
      </c>
      <c r="I21">
        <f t="shared" si="0"/>
        <v>3.0180877789107732</v>
      </c>
      <c r="J21" s="68">
        <f>IFERROR(RANK(Table16[[#This Row],[Avergae LPI Score ]],Table16[[Avergae LPI Score ]],0), "No Data Available")</f>
        <v>55</v>
      </c>
      <c r="L21" cm="1">
        <f t="array" ref="L21">IFERROR(_xlfn.XLOOKUP(A21,Table4[Country],'2007'!$C$4:$C$153),"0")</f>
        <v>55</v>
      </c>
      <c r="M21" cm="1">
        <f t="array" ref="M21">IFERROR(_xlfn.XLOOKUP(A21,Table5[Country],'2010'!$E$4:$E$158),"0")</f>
        <v>63</v>
      </c>
      <c r="N21" cm="1">
        <f t="array" ref="N21">IFERROR(_xlfn.XLOOKUP(A21,Table12[Country],'2012'!$E$4:$E$158),"0")</f>
        <v>36</v>
      </c>
      <c r="O21" cm="1">
        <f t="array" ref="O21">IFERROR(_xlfn.XLOOKUP(A21,Table10[Country],'2014'!$E$4:$E$163),"0")</f>
        <v>47</v>
      </c>
      <c r="P21" cm="1">
        <f t="array" ref="P21">IFERROR(_xlfn.XLOOKUP(A21,Table11[Country],'2016'!$E$4:$E$163),"0")</f>
        <v>72</v>
      </c>
      <c r="Q21" cm="1">
        <f t="array" ref="Q21">IFERROR(_xlfn.XLOOKUP(A21,Table6[Country],'2018'!$E$4:$E$163),"0")</f>
        <v>52</v>
      </c>
      <c r="R21">
        <f>IFERROR(_xlfn.XLOOKUP(A21,'2023_Analysis_Hub'!$A$3:$A$141,'2023_Analysis_Hub'!$C$3:$C$141),"0")</f>
        <v>51</v>
      </c>
      <c r="S21">
        <f t="shared" si="5"/>
        <v>53.714285714285715</v>
      </c>
      <c r="T21">
        <f t="shared" si="6"/>
        <v>52</v>
      </c>
      <c r="U21" s="86"/>
      <c r="V21" s="86"/>
      <c r="W21" cm="1">
        <f t="array" ref="W21">IFERROR(_xlfn.XLOOKUP(A21,Table4[Country],'2007'!$F$4:$F$153),"0")</f>
        <v>2.4666700000000001</v>
      </c>
      <c r="X21" cm="1">
        <f t="array" ref="X21">IFERROR(_xlfn.XLOOKUP('LPI_performance_time_series '!A21,Table5[Country],'2010'!$I$4:$I$158),"0")</f>
        <v>2.5</v>
      </c>
      <c r="Y21" cm="1">
        <f t="array" ref="Y21">IFERROR(_xlfn.XLOOKUP(A21,Table12[Country],'2012'!$I$4:$I$158),"0")</f>
        <v>2.9739990000000001</v>
      </c>
      <c r="Z21" cm="1">
        <f t="array" ref="Z21">IFERROR(_xlfn.XLOOKUP('LPI_performance_time_series '!A21,Table10[Country],'2014'!$I$4:$I$163),"0")</f>
        <v>2.75</v>
      </c>
      <c r="AA21" cm="1">
        <f t="array" ref="AA21">IFERROR(_xlfn.XLOOKUP(A21,Table11[Country],'2016'!$I$4:$I$163),"0")</f>
        <v>2.4</v>
      </c>
      <c r="AB21" cm="1">
        <f t="array" ref="AB21">IFERROR(_xlfn.XLOOKUP(A21,Table6[Country],'2018'!$I$4:$I$163),"0")</f>
        <v>2.9375879999999999</v>
      </c>
      <c r="AC21">
        <f>IFERROR(_xlfn.XLOOKUP(A22,'2023_Analysis_Hub'!$A$3:$A$141,'2023_Analysis_Hub'!$D$3:$D$141),"0")</f>
        <v>3.3</v>
      </c>
      <c r="AD21">
        <f t="shared" si="7"/>
        <v>2.7611795714285714</v>
      </c>
      <c r="AF21" cm="1">
        <f t="array" ref="AF21">IFERROR(_xlfn.XLOOKUP(A21,Table4[Country],'2007'!$H$4:$H$153),"0")</f>
        <v>2.4666700000000001</v>
      </c>
      <c r="AG21" cm="1">
        <f t="array" ref="AG21">IFERROR(_xlfn.XLOOKUP(A21,Table5[Country],'2010'!$K$4:$K$158),"0")</f>
        <v>2.2999999999999998</v>
      </c>
      <c r="AH21" cm="1">
        <f t="array" ref="AH21">IFERROR(_xlfn.XLOOKUP(A21,Table12[Country],'2012'!$K$4:$K$158),"0")</f>
        <v>3.2046679999999999</v>
      </c>
      <c r="AI21" cm="1">
        <f t="array" ref="AI21">IFERROR(_xlfn.XLOOKUP(A21,Table10[Country],'2014'!$K$4:$K$163),"0")</f>
        <v>2.9375</v>
      </c>
      <c r="AJ21" cm="1">
        <f t="array" ref="AJ21">IFERROR(_xlfn.XLOOKUP(A21,Table11[Country],'2016'!$K$4:$K$163),"0")</f>
        <v>2.3510529999999998</v>
      </c>
      <c r="AK21" cm="1">
        <f t="array" ref="AK21">IFERROR(_xlfn.XLOOKUP(A21,Table6[Country],'2018'!$K$4:$K$163),"0")</f>
        <v>2.7629860000000002</v>
      </c>
      <c r="AL21" s="19">
        <f>IFERROR(_xlfn.XLOOKUP(A21,'2023_Analysis_Hub'!$A$3:$A$141,'2023_Analysis_Hub'!$F$3:$F$141),"0")</f>
        <v>3.1</v>
      </c>
      <c r="AM21">
        <f t="shared" si="8"/>
        <v>2.7318395714285719</v>
      </c>
      <c r="AO21" s="71" cm="1">
        <f t="array" ref="AO21">IFERROR(_xlfn.XLOOKUP(Table18[[#This Row],[Economy]],Table4[Country],'2007'!$J$4:$J$153), "0")</f>
        <v>2.7857099999999999</v>
      </c>
      <c r="AP21" s="71" cm="1">
        <f t="array" ref="AP21">IFERROR(_xlfn.XLOOKUP(Table18[[#This Row],[Economy]],Table5[Country],'2010'!$M$4:$M$158),"0")</f>
        <v>3.072222</v>
      </c>
      <c r="AQ21" s="71" cm="1">
        <f t="array" ref="AQ21">IFERROR(_xlfn.XLOOKUP(Table18[[#This Row],[Economy]],Table12[Country],'2012'!$M$4:$M$158),"0")</f>
        <v>3.2513169999999998</v>
      </c>
      <c r="AR21" s="71" cm="1">
        <f t="array" ref="AR21">IFERROR(_xlfn.XLOOKUP(Table18[[#This Row],[Economy]],Table10[Country],'2014'!$M$4:$M$163),"0")</f>
        <v>3.3125</v>
      </c>
      <c r="AS21" s="71" cm="1">
        <f t="array" ref="AS21">IFERROR(_xlfn.XLOOKUP(A21,Table11[Country],'2016'!$M$4:$M$163),"0")</f>
        <v>2.93</v>
      </c>
      <c r="AT21" s="71" cm="1">
        <f t="array" ref="AT21">IFERROR(_xlfn.XLOOKUP(A21,Table6[Country],'2018'!$M$4:$M$163),"0")</f>
        <v>3.2337229999999999</v>
      </c>
      <c r="AU21" s="71">
        <f>IFERROR(_xlfn.XLOOKUP(A21, '2023_Analysis_Hub'!$A$3:$A$141,'2023_Analysis_Hub'!$H$3:$H$141),"0")</f>
        <v>3</v>
      </c>
      <c r="AV21">
        <f t="shared" si="1"/>
        <v>3.0836388571428572</v>
      </c>
      <c r="AX21" cm="1">
        <f t="array" ref="AX21">IFERROR(_xlfn.XLOOKUP(A21,Table4[Country],'2007'!$L$4:$L$153),"0")</f>
        <v>2.8571399999999998</v>
      </c>
      <c r="AY21" cm="1">
        <f t="array" ref="AY21">IFERROR(_xlfn.XLOOKUP(A21,Table5[Country], '2010'!$O$4:$O$158),"0")</f>
        <v>2.85</v>
      </c>
      <c r="AZ21" cm="1">
        <f t="array" ref="AZ21">IFERROR(_xlfn.XLOOKUP(A21, Table12[Country], '2012'!$O$4:$O$158),"0")</f>
        <v>3.0953740000000001</v>
      </c>
      <c r="BA21" cm="1">
        <f t="array" ref="BA21">IFERROR(_xlfn.XLOOKUP(A21, Table10[Country], '2014'!$O$4:$O$163),"0")</f>
        <v>3</v>
      </c>
      <c r="BB21" cm="1">
        <f t="array" ref="BB21">IFERROR(_xlfn.XLOOKUP(A21, Table11[Country],'2016'!$O$4:$O$163),"0")</f>
        <v>3.057436</v>
      </c>
      <c r="BC21" cm="1">
        <f t="array" ref="BC21">IFERROR(_xlfn.XLOOKUP(A21,Table6[Country],'2018'!$O$4:$O$163),"0")</f>
        <v>2.8813149999999998</v>
      </c>
      <c r="BD21">
        <f>IFERROR(_xlfn.XLOOKUP(A21, '2023_Analysis_Hub'!$A$3:$A$141,'2023_Analysis_Hub'!$J$3:$J$141),"0")</f>
        <v>3.3</v>
      </c>
      <c r="BE21">
        <f t="shared" si="2"/>
        <v>3.0058950000000002</v>
      </c>
      <c r="BG21" cm="1">
        <f t="array" ref="BG21">IFERROR(_xlfn.XLOOKUP(A21,Table4[Country],'2007'!$R$4:$R$153),"0")</f>
        <v>3.5555599999999998</v>
      </c>
      <c r="BH21" cm="1">
        <f t="array" ref="BH21">IFERROR(_xlfn.XLOOKUP(A21,Table5[Country],'2010'!$S$4:$S$158),"0")</f>
        <v>3.1833330000000002</v>
      </c>
      <c r="BI21" cm="1">
        <f t="array" ref="BI21">IFERROR(_xlfn.XLOOKUP(A21,Table12[Country],'2012'!$S$4:$S$158),"0")</f>
        <v>3.5608140000000001</v>
      </c>
      <c r="BJ21" cm="1">
        <f t="array" ref="BJ21">IFERROR(_xlfn.XLOOKUP(A21,Table10[Country],'2014'!$S$4:$S$163),"0")</f>
        <v>4.0370540000000004</v>
      </c>
      <c r="BK21" cm="1">
        <f t="array" ref="BK21">IFERROR(_xlfn.XLOOKUP(A21,Table11[Country],'2016'!$S$4:$S$163),"0")</f>
        <v>3.3091840000000001</v>
      </c>
      <c r="BL21" cm="1">
        <f t="array" ref="BL21">IFERROR(_xlfn.XLOOKUP(A21,Table6[Country],'2018'!$S$4:$S$163),"0")</f>
        <v>3.313491</v>
      </c>
      <c r="BM21">
        <f>IFERROR(_xlfn.XLOOKUP(A21,'2023_Analysis_Hub'!$A$3:$A$141,'2023_Analysis_Hub'!$L$3:$L$141),"0")</f>
        <v>3.5</v>
      </c>
      <c r="BN21">
        <f t="shared" si="3"/>
        <v>3.4942051428571426</v>
      </c>
      <c r="BP21" cm="1">
        <f t="array" ref="BP21">IFERROR(_xlfn.XLOOKUP(A21,Table4[Country],'2007'!$N$4:$N$153),"0")</f>
        <v>3.1428600000000002</v>
      </c>
      <c r="BQ21" cm="1">
        <f t="array" ref="BQ21">IFERROR(_xlfn.XLOOKUP(A21,Table5[Country],'2010'!$Q$4:$Q$158),"0")</f>
        <v>2.9611109999999998</v>
      </c>
      <c r="BR21" cm="1">
        <f t="array" ref="BR21">IFERROR(_xlfn.XLOOKUP(A21,Table12[Country],'2012'!$Q$4:$Q$158),"0")</f>
        <v>3.1558229999999998</v>
      </c>
      <c r="BS21" cm="1">
        <f t="array" ref="BS21">IFERROR(_xlfn.XLOOKUP(A21,Table10[Country],'2014'!$Q$4:$Q$163),"0")</f>
        <v>2.875</v>
      </c>
      <c r="BT21" cm="1">
        <f t="array" ref="BT21">IFERROR(_xlfn.XLOOKUP(A21,Table11[Country],'2016'!$Q$4:$Q$163),"0")</f>
        <v>2.7194739999999999</v>
      </c>
      <c r="BU21" cm="1">
        <f t="array" ref="BU21">IFERROR(_xlfn.XLOOKUP(A21, Table6[Country], '2018'!$Q$4:$Q$163),"0")</f>
        <v>3.0152890000000001</v>
      </c>
      <c r="BV21">
        <f>IFERROR(_xlfn.XLOOKUP(A21, '2023_Analysis_Hub'!$A$3:$A$141,'2023_Analysis_Hub'!$N$3:$N$141),"0")</f>
        <v>3.3</v>
      </c>
      <c r="BW21">
        <f t="shared" si="4"/>
        <v>3.0242224285714285</v>
      </c>
    </row>
    <row r="22" spans="1:75" x14ac:dyDescent="0.35">
      <c r="A22" t="s">
        <v>25</v>
      </c>
      <c r="B22" cm="1">
        <f t="array" ref="B22">IFERROR(_xlfn.XLOOKUP(A22,Table4[Country],'2007'!$B$4:$B$153),"0")</f>
        <v>3.1522651628970246</v>
      </c>
      <c r="C22" cm="1">
        <f t="array" ref="C22">IFERROR(_xlfn.XLOOKUP(A22,Table5[Country],'2010'!$B$4:$B$158),"0")</f>
        <v>3.3728379999999998</v>
      </c>
      <c r="D22" cm="1">
        <f t="array" ref="D22">IFERROR(_xlfn.XLOOKUP(A22,Table12[Country],'2012'!$B$4:$B$158),"0")</f>
        <v>3.0533709999999998</v>
      </c>
      <c r="E22" cm="1">
        <f t="array" ref="E22">IFERROR(_xlfn.XLOOKUP(A22,Table10[Country],'2014'!$B$4:$B$163),"0")</f>
        <v>3.083116</v>
      </c>
      <c r="F22" cm="1">
        <f t="array" ref="F22">IFERROR(_xlfn.XLOOKUP(A22,Table11[Country],'2016'!$B$4:$B$163),"0")</f>
        <v>3.3140209999999999</v>
      </c>
      <c r="G22" cm="1">
        <f t="array" ref="G22">IFERROR(_xlfn.XLOOKUP(A22,Table6[Country],'2018'!$B$4:$B$163),"0")</f>
        <v>2.9348169999999998</v>
      </c>
      <c r="H22">
        <f>IFERROR(_xlfn.XLOOKUP(A22,'2023_Analysis_Hub'!$A$3:$A$141,'2023_Analysis_Hub'!$B$3:$B$141),"0")</f>
        <v>3.4666666666666663</v>
      </c>
      <c r="I22">
        <f t="shared" si="0"/>
        <v>3.1967278327948128</v>
      </c>
      <c r="J22" s="68">
        <f>IFERROR(RANK(Table16[[#This Row],[Avergae LPI Score ]],Table16[[Avergae LPI Score ]],0), "No Data Available")</f>
        <v>38</v>
      </c>
      <c r="L22" cm="1">
        <f t="array" ref="L22">IFERROR(_xlfn.XLOOKUP(A22,Table4[Country],'2007'!$C$4:$C$153),"0")</f>
        <v>36</v>
      </c>
      <c r="M22" cm="1">
        <f t="array" ref="M22">IFERROR(_xlfn.XLOOKUP(A22,Table5[Country],'2010'!$E$4:$E$158),"0")</f>
        <v>32</v>
      </c>
      <c r="N22" cm="1">
        <f t="array" ref="N22">IFERROR(_xlfn.XLOOKUP(A22,Table12[Country],'2012'!$E$4:$E$158),"0")</f>
        <v>48</v>
      </c>
      <c r="O22" cm="1">
        <f t="array" ref="O22">IFERROR(_xlfn.XLOOKUP(A22,Table10[Country],'2014'!$E$4:$E$163),"0")</f>
        <v>52</v>
      </c>
      <c r="P22" cm="1">
        <f t="array" ref="P22">IFERROR(_xlfn.XLOOKUP(A22,Table11[Country],'2016'!$E$4:$E$163),"0")</f>
        <v>44</v>
      </c>
      <c r="Q22" cm="1">
        <f t="array" ref="Q22">IFERROR(_xlfn.XLOOKUP(A22,Table6[Country],'2018'!$E$4:$E$163),"0")</f>
        <v>59</v>
      </c>
      <c r="R22">
        <f>IFERROR(_xlfn.XLOOKUP(A22,'2023_Analysis_Hub'!$A$3:$A$141,'2023_Analysis_Hub'!$C$3:$C$141),"0")</f>
        <v>34</v>
      </c>
      <c r="S22">
        <f t="shared" si="5"/>
        <v>43.571428571428569</v>
      </c>
      <c r="T22">
        <f t="shared" si="6"/>
        <v>40</v>
      </c>
      <c r="U22" s="86"/>
      <c r="V22" s="86"/>
      <c r="W22" cm="1">
        <f t="array" ref="W22">IFERROR(_xlfn.XLOOKUP(A22,Table4[Country],'2007'!$F$4:$F$153),"0")</f>
        <v>3.4</v>
      </c>
      <c r="X22" cm="1">
        <f t="array" ref="X22">IFERROR(_xlfn.XLOOKUP('LPI_performance_time_series '!A22,Table5[Country],'2010'!$I$4:$I$158),"0")</f>
        <v>3.0530300000000001</v>
      </c>
      <c r="Y22" cm="1">
        <f t="array" ref="Y22">IFERROR(_xlfn.XLOOKUP(A22,Table12[Country],'2012'!$I$4:$I$158),"0")</f>
        <v>2.6666669999999999</v>
      </c>
      <c r="Z22" cm="1">
        <f t="array" ref="Z22">IFERROR(_xlfn.XLOOKUP('LPI_performance_time_series '!A22,Table10[Country],'2014'!$I$4:$I$163),"0")</f>
        <v>3.29</v>
      </c>
      <c r="AA22" cm="1">
        <f t="array" ref="AA22">IFERROR(_xlfn.XLOOKUP(A22,Table11[Country],'2016'!$I$4:$I$163),"0")</f>
        <v>3.1410819999999999</v>
      </c>
      <c r="AB22" cm="1">
        <f t="array" ref="AB22">IFERROR(_xlfn.XLOOKUP(A22,Table6[Country],'2018'!$I$4:$I$163),"0")</f>
        <v>2.669956</v>
      </c>
      <c r="AC22" t="str">
        <f>IFERROR(_xlfn.XLOOKUP(A23,'2023_Analysis_Hub'!$A$3:$A$141,'2023_Analysis_Hub'!$D$3:$D$141),"0")</f>
        <v>0</v>
      </c>
      <c r="AD22">
        <f t="shared" si="7"/>
        <v>3.0367891666666669</v>
      </c>
      <c r="AF22" cm="1">
        <f t="array" ref="AF22">IFERROR(_xlfn.XLOOKUP(A22,Table4[Country],'2007'!$H$4:$H$153),"0")</f>
        <v>3.4</v>
      </c>
      <c r="AG22" cm="1">
        <f t="array" ref="AG22">IFERROR(_xlfn.XLOOKUP(A22,Table5[Country],'2010'!$K$4:$K$158),"0")</f>
        <v>3.356061</v>
      </c>
      <c r="AH22" cm="1">
        <f t="array" ref="AH22">IFERROR(_xlfn.XLOOKUP(A22,Table12[Country],'2012'!$K$4:$K$158),"0")</f>
        <v>3.0833330000000001</v>
      </c>
      <c r="AI22" cm="1">
        <f t="array" ref="AI22">IFERROR(_xlfn.XLOOKUP(A22,Table10[Country],'2014'!$K$4:$K$163),"0")</f>
        <v>3.04</v>
      </c>
      <c r="AJ22" cm="1">
        <f t="array" ref="AJ22">IFERROR(_xlfn.XLOOKUP(A22,Table11[Country],'2016'!$K$4:$K$163),"0")</f>
        <v>3.095094</v>
      </c>
      <c r="AK22" cm="1">
        <f t="array" ref="AK22">IFERROR(_xlfn.XLOOKUP(A22,Table6[Country],'2018'!$K$4:$K$163),"0")</f>
        <v>2.7248800000000002</v>
      </c>
      <c r="AL22" s="19">
        <f>IFERROR(_xlfn.XLOOKUP(A22,'2023_Analysis_Hub'!$A$3:$A$141,'2023_Analysis_Hub'!$F$3:$F$141),"0")</f>
        <v>3.6</v>
      </c>
      <c r="AM22">
        <f t="shared" si="8"/>
        <v>3.1856240000000002</v>
      </c>
      <c r="AO22" s="71" cm="1">
        <f t="array" ref="AO22">IFERROR(_xlfn.XLOOKUP(Table18[[#This Row],[Economy]],Table4[Country],'2007'!$J$4:$J$153), "0")</f>
        <v>3.3333300000000001</v>
      </c>
      <c r="AP22" s="71" cm="1">
        <f t="array" ref="AP22">IFERROR(_xlfn.XLOOKUP(Table18[[#This Row],[Economy]],Table5[Country],'2010'!$M$4:$M$158),"0")</f>
        <v>3.0545450000000001</v>
      </c>
      <c r="AQ22" s="71" cm="1">
        <f t="array" ref="AQ22">IFERROR(_xlfn.XLOOKUP(Table18[[#This Row],[Economy]],Table12[Country],'2012'!$M$4:$M$158),"0")</f>
        <v>2.8333330000000001</v>
      </c>
      <c r="AR22" s="71" cm="1">
        <f t="array" ref="AR22">IFERROR(_xlfn.XLOOKUP(Table18[[#This Row],[Economy]],Table10[Country],'2014'!$M$4:$M$163),"0")</f>
        <v>3.04</v>
      </c>
      <c r="AS22" s="71" cm="1">
        <f t="array" ref="AS22">IFERROR(_xlfn.XLOOKUP(A22,Table11[Country],'2016'!$M$4:$M$163),"0")</f>
        <v>3.3274849999999998</v>
      </c>
      <c r="AT22" s="71" cm="1">
        <f t="array" ref="AT22">IFERROR(_xlfn.XLOOKUP(A22,Table6[Country],'2018'!$M$4:$M$163),"0")</f>
        <v>3.0242559999999998</v>
      </c>
      <c r="AU22" s="71">
        <f>IFERROR(_xlfn.XLOOKUP(A22, '2023_Analysis_Hub'!$A$3:$A$141,'2023_Analysis_Hub'!$H$3:$H$141),"0")</f>
        <v>3.1</v>
      </c>
      <c r="AV22">
        <f t="shared" si="1"/>
        <v>3.1018498571428572</v>
      </c>
      <c r="AX22" cm="1">
        <f t="array" ref="AX22">IFERROR(_xlfn.XLOOKUP(A22,Table4[Country],'2007'!$L$4:$L$153),"0")</f>
        <v>2.75</v>
      </c>
      <c r="AY22" cm="1">
        <f t="array" ref="AY22">IFERROR(_xlfn.XLOOKUP(A22,Table5[Country], '2010'!$O$4:$O$158),"0")</f>
        <v>3.356061</v>
      </c>
      <c r="AZ22" cm="1">
        <f t="array" ref="AZ22">IFERROR(_xlfn.XLOOKUP(A22, Table12[Country], '2012'!$O$4:$O$158),"0")</f>
        <v>2.9430559999999999</v>
      </c>
      <c r="BA22" cm="1">
        <f t="array" ref="BA22">IFERROR(_xlfn.XLOOKUP(A22, Table10[Country], '2014'!$O$4:$O$163),"0")</f>
        <v>3.04</v>
      </c>
      <c r="BB22" cm="1">
        <f t="array" ref="BB22">IFERROR(_xlfn.XLOOKUP(A22, Table11[Country],'2016'!$O$4:$O$163),"0")</f>
        <v>3.383041</v>
      </c>
      <c r="BC22" cm="1">
        <f t="array" ref="BC22">IFERROR(_xlfn.XLOOKUP(A22,Table6[Country],'2018'!$O$4:$O$163),"0")</f>
        <v>2.8572669999999998</v>
      </c>
      <c r="BD22">
        <f>IFERROR(_xlfn.XLOOKUP(A22, '2023_Analysis_Hub'!$A$3:$A$141,'2023_Analysis_Hub'!$J$3:$J$141),"0")</f>
        <v>3.3</v>
      </c>
      <c r="BE22">
        <f t="shared" si="2"/>
        <v>3.0899178571428574</v>
      </c>
      <c r="BG22" cm="1">
        <f t="array" ref="BG22">IFERROR(_xlfn.XLOOKUP(A22,Table4[Country],'2007'!$R$4:$R$153),"0")</f>
        <v>3</v>
      </c>
      <c r="BH22" cm="1">
        <f t="array" ref="BH22">IFERROR(_xlfn.XLOOKUP(A22,Table5[Country],'2010'!$S$4:$S$158),"0")</f>
        <v>3.8508589999999998</v>
      </c>
      <c r="BI22" cm="1">
        <f t="array" ref="BI22">IFERROR(_xlfn.XLOOKUP(A22,Table12[Country],'2012'!$S$4:$S$158),"0")</f>
        <v>3.4166669999999999</v>
      </c>
      <c r="BJ22" cm="1">
        <f t="array" ref="BJ22">IFERROR(_xlfn.XLOOKUP(A22,Table10[Country],'2014'!$S$4:$S$163),"0")</f>
        <v>2.8</v>
      </c>
      <c r="BK22" cm="1">
        <f t="array" ref="BK22">IFERROR(_xlfn.XLOOKUP(A22,Table11[Country],'2016'!$S$4:$S$163),"0")</f>
        <v>3.5834489999999999</v>
      </c>
      <c r="BL22" cm="1">
        <f t="array" ref="BL22">IFERROR(_xlfn.XLOOKUP(A22,Table6[Country],'2018'!$S$4:$S$163),"0")</f>
        <v>3.2854480000000001</v>
      </c>
      <c r="BM22">
        <f>IFERROR(_xlfn.XLOOKUP(A22,'2023_Analysis_Hub'!$A$3:$A$141,'2023_Analysis_Hub'!$L$3:$L$141),"0")</f>
        <v>4.0999999999999996</v>
      </c>
      <c r="BN22">
        <f t="shared" si="3"/>
        <v>3.4337747142857142</v>
      </c>
      <c r="BP22" cm="1">
        <f t="array" ref="BP22">IFERROR(_xlfn.XLOOKUP(A22,Table4[Country],'2007'!$N$4:$N$153),"0")</f>
        <v>3</v>
      </c>
      <c r="BQ22" cm="1">
        <f t="array" ref="BQ22">IFERROR(_xlfn.XLOOKUP(A22,Table5[Country],'2010'!$Q$4:$Q$158),"0")</f>
        <v>3.6287880000000001</v>
      </c>
      <c r="BR22" cm="1">
        <f t="array" ref="BR22">IFERROR(_xlfn.XLOOKUP(A22,Table12[Country],'2012'!$Q$4:$Q$158),"0")</f>
        <v>3.4166669999999999</v>
      </c>
      <c r="BS22" cm="1">
        <f t="array" ref="BS22">IFERROR(_xlfn.XLOOKUP(A22,Table10[Country],'2014'!$Q$4:$Q$163),"0")</f>
        <v>3.29</v>
      </c>
      <c r="BT22" cm="1">
        <f t="array" ref="BT22">IFERROR(_xlfn.XLOOKUP(A22,Table11[Country],'2016'!$Q$4:$Q$163),"0")</f>
        <v>3.324776</v>
      </c>
      <c r="BU22" cm="1">
        <f t="array" ref="BU22">IFERROR(_xlfn.XLOOKUP(A22, Table6[Country], '2018'!$Q$4:$Q$163),"0")</f>
        <v>3.0128810000000001</v>
      </c>
      <c r="BV22">
        <f>IFERROR(_xlfn.XLOOKUP(A22, '2023_Analysis_Hub'!$A$3:$A$141,'2023_Analysis_Hub'!$N$3:$N$141),"0")</f>
        <v>3.4</v>
      </c>
      <c r="BW22">
        <f t="shared" si="4"/>
        <v>3.2961588571428568</v>
      </c>
    </row>
    <row r="23" spans="1:75" x14ac:dyDescent="0.35">
      <c r="A23" t="s">
        <v>643</v>
      </c>
      <c r="B23" t="str" cm="1">
        <f t="array" ref="B23">IFERROR(_xlfn.XLOOKUP(A23,Table4[Country],'2007'!$B$4:$B$153),"0")</f>
        <v>0</v>
      </c>
      <c r="C23" t="str" cm="1">
        <f t="array" ref="C23">IFERROR(_xlfn.XLOOKUP(A23,Table5[Country],'2010'!$B$4:$B$158),"0")</f>
        <v>0</v>
      </c>
      <c r="D23" t="str" cm="1">
        <f t="array" ref="D23">IFERROR(_xlfn.XLOOKUP(A23,Table12[Country],'2012'!$B$4:$B$158),"0")</f>
        <v>0</v>
      </c>
      <c r="E23" t="str" cm="1">
        <f t="array" ref="E23">IFERROR(_xlfn.XLOOKUP(A23,Table10[Country],'2014'!$B$4:$B$163),"0")</f>
        <v>0</v>
      </c>
      <c r="F23" t="str" cm="1">
        <f t="array" ref="F23">IFERROR(_xlfn.XLOOKUP(A23,Table11[Country],'2016'!$B$4:$B$163),"0")</f>
        <v>0</v>
      </c>
      <c r="G23" t="str" cm="1">
        <f t="array" ref="G23">IFERROR(_xlfn.XLOOKUP(A23,Table6[Country],'2018'!$B$4:$B$163),"0")</f>
        <v>0</v>
      </c>
      <c r="H23" t="str">
        <f>IFERROR(_xlfn.XLOOKUP(A23,'2023_Analysis_Hub'!$A$3:$A$141,'2023_Analysis_Hub'!$B$3:$B$141),"0")</f>
        <v>0</v>
      </c>
      <c r="I23" t="str">
        <f t="shared" si="0"/>
        <v>0</v>
      </c>
      <c r="J23" s="68" t="str">
        <f>IFERROR(RANK(Table16[[#This Row],[Avergae LPI Score ]],Table16[[Avergae LPI Score ]],0), "No Data Available")</f>
        <v>No Data Available</v>
      </c>
      <c r="L23" t="str" cm="1">
        <f t="array" ref="L23">IFERROR(_xlfn.XLOOKUP(A23,Table4[Country],'2007'!$C$4:$C$153),"0")</f>
        <v>0</v>
      </c>
      <c r="M23" t="str" cm="1">
        <f t="array" ref="M23">IFERROR(_xlfn.XLOOKUP(A23,Table5[Country],'2010'!$E$4:$E$158),"0")</f>
        <v>0</v>
      </c>
      <c r="N23" t="str" cm="1">
        <f t="array" ref="N23">IFERROR(_xlfn.XLOOKUP(A23,Table12[Country],'2012'!$E$4:$E$158),"0")</f>
        <v>0</v>
      </c>
      <c r="O23" t="str" cm="1">
        <f t="array" ref="O23">IFERROR(_xlfn.XLOOKUP(A23,Table10[Country],'2014'!$E$4:$E$163),"0")</f>
        <v>0</v>
      </c>
      <c r="P23" t="str" cm="1">
        <f t="array" ref="P23">IFERROR(_xlfn.XLOOKUP(A23,Table11[Country],'2016'!$E$4:$E$163),"0")</f>
        <v>0</v>
      </c>
      <c r="Q23" t="str" cm="1">
        <f t="array" ref="Q23">IFERROR(_xlfn.XLOOKUP(A23,Table6[Country],'2018'!$E$4:$E$163),"0")</f>
        <v>0</v>
      </c>
      <c r="R23" t="str">
        <f>IFERROR(_xlfn.XLOOKUP(A23,'2023_Analysis_Hub'!$A$3:$A$141,'2023_Analysis_Hub'!$C$3:$C$141),"0")</f>
        <v>0</v>
      </c>
      <c r="S23" t="str">
        <f t="shared" si="5"/>
        <v>0</v>
      </c>
      <c r="T23" t="str">
        <f t="shared" si="6"/>
        <v>No Data Available</v>
      </c>
      <c r="U23" s="86" t="s">
        <v>657</v>
      </c>
      <c r="V23" s="86"/>
      <c r="W23" t="str" cm="1">
        <f t="array" ref="W23">IFERROR(_xlfn.XLOOKUP(A23,Table4[Country],'2007'!$F$4:$F$153),"0")</f>
        <v>0</v>
      </c>
      <c r="X23" t="str" cm="1">
        <f t="array" ref="X23">IFERROR(_xlfn.XLOOKUP('LPI_performance_time_series '!A23,Table5[Country],'2010'!$I$4:$I$158),"0")</f>
        <v>0</v>
      </c>
      <c r="Y23" t="str" cm="1">
        <f t="array" ref="Y23">IFERROR(_xlfn.XLOOKUP(A23,Table12[Country],'2012'!$I$4:$I$158),"0")</f>
        <v>0</v>
      </c>
      <c r="Z23" t="str" cm="1">
        <f t="array" ref="Z23">IFERROR(_xlfn.XLOOKUP('LPI_performance_time_series '!A23,Table10[Country],'2014'!$I$4:$I$163),"0")</f>
        <v>0</v>
      </c>
      <c r="AA23" t="str" cm="1">
        <f t="array" ref="AA23">IFERROR(_xlfn.XLOOKUP(A23,Table11[Country],'2016'!$I$4:$I$163),"0")</f>
        <v>0</v>
      </c>
      <c r="AB23" t="str" cm="1">
        <f t="array" ref="AB23">IFERROR(_xlfn.XLOOKUP(A23,Table6[Country],'2018'!$I$4:$I$163),"0")</f>
        <v>0</v>
      </c>
      <c r="AC23">
        <f>IFERROR(_xlfn.XLOOKUP(A24,'2023_Analysis_Hub'!$A$3:$A$141,'2023_Analysis_Hub'!$D$3:$D$141),"0")</f>
        <v>2.7</v>
      </c>
      <c r="AD23">
        <f t="shared" si="7"/>
        <v>2.7</v>
      </c>
      <c r="AF23" t="str" cm="1">
        <f t="array" ref="AF23">IFERROR(_xlfn.XLOOKUP(A23,Table4[Country],'2007'!$H$4:$H$153),"0")</f>
        <v>0</v>
      </c>
      <c r="AG23" t="str" cm="1">
        <f t="array" ref="AG23">IFERROR(_xlfn.XLOOKUP(A23,Table5[Country],'2010'!$K$4:$K$158),"0")</f>
        <v>0</v>
      </c>
      <c r="AH23" t="str" cm="1">
        <f t="array" ref="AH23">IFERROR(_xlfn.XLOOKUP(A23,Table12[Country],'2012'!$K$4:$K$158),"0")</f>
        <v>0</v>
      </c>
      <c r="AI23" t="str" cm="1">
        <f t="array" ref="AI23">IFERROR(_xlfn.XLOOKUP(A23,Table10[Country],'2014'!$K$4:$K$163),"0")</f>
        <v>0</v>
      </c>
      <c r="AJ23" t="str" cm="1">
        <f t="array" ref="AJ23">IFERROR(_xlfn.XLOOKUP(A23,Table11[Country],'2016'!$K$4:$K$163),"0")</f>
        <v>0</v>
      </c>
      <c r="AK23" t="str" cm="1">
        <f t="array" ref="AK23">IFERROR(_xlfn.XLOOKUP(A23,Table6[Country],'2018'!$K$4:$K$163),"0")</f>
        <v>0</v>
      </c>
      <c r="AL23" s="19" t="str">
        <f>IFERROR(_xlfn.XLOOKUP(A23,'2023_Analysis_Hub'!$A$3:$A$141,'2023_Analysis_Hub'!$F$3:$F$141),"0")</f>
        <v>0</v>
      </c>
      <c r="AM23" t="str">
        <f t="shared" si="8"/>
        <v>No Data Available</v>
      </c>
      <c r="AO23" s="71" t="str" cm="1">
        <f t="array" ref="AO23">IFERROR(_xlfn.XLOOKUP(Table18[[#This Row],[Economy]],Table4[Country],'2007'!$J$4:$J$153), "0")</f>
        <v>0</v>
      </c>
      <c r="AP23" s="71" t="str" cm="1">
        <f t="array" ref="AP23">IFERROR(_xlfn.XLOOKUP(Table18[[#This Row],[Economy]],Table5[Country],'2010'!$M$4:$M$158),"0")</f>
        <v>0</v>
      </c>
      <c r="AQ23" s="71" t="str" cm="1">
        <f t="array" ref="AQ23">IFERROR(_xlfn.XLOOKUP(Table18[[#This Row],[Economy]],Table12[Country],'2012'!$M$4:$M$158),"0")</f>
        <v>0</v>
      </c>
      <c r="AR23" s="71" t="str" cm="1">
        <f t="array" ref="AR23">IFERROR(_xlfn.XLOOKUP(Table18[[#This Row],[Economy]],Table10[Country],'2014'!$M$4:$M$163),"0")</f>
        <v>0</v>
      </c>
      <c r="AS23" s="71" t="str" cm="1">
        <f t="array" ref="AS23">IFERROR(_xlfn.XLOOKUP(A23,Table11[Country],'2016'!$M$4:$M$163),"0")</f>
        <v>0</v>
      </c>
      <c r="AT23" s="71" t="str" cm="1">
        <f t="array" ref="AT23">IFERROR(_xlfn.XLOOKUP(A23,Table6[Country],'2018'!$M$4:$M$163),"0")</f>
        <v>0</v>
      </c>
      <c r="AU23" s="71" t="str">
        <f>IFERROR(_xlfn.XLOOKUP(A23, '2023_Analysis_Hub'!$A$3:$A$141,'2023_Analysis_Hub'!$H$3:$H$141),"0")</f>
        <v>0</v>
      </c>
      <c r="AV23" t="str">
        <f t="shared" si="1"/>
        <v xml:space="preserve">No Data Available </v>
      </c>
      <c r="AX23" t="str" cm="1">
        <f t="array" ref="AX23">IFERROR(_xlfn.XLOOKUP(A23,Table4[Country],'2007'!$L$4:$L$153),"0")</f>
        <v>0</v>
      </c>
      <c r="AY23" t="str" cm="1">
        <f t="array" ref="AY23">IFERROR(_xlfn.XLOOKUP(A23,Table5[Country], '2010'!$O$4:$O$158),"0")</f>
        <v>0</v>
      </c>
      <c r="AZ23" t="str" cm="1">
        <f t="array" ref="AZ23">IFERROR(_xlfn.XLOOKUP(A23, Table12[Country], '2012'!$O$4:$O$158),"0")</f>
        <v>0</v>
      </c>
      <c r="BA23" t="str" cm="1">
        <f t="array" ref="BA23">IFERROR(_xlfn.XLOOKUP(A23, Table10[Country], '2014'!$O$4:$O$163),"0")</f>
        <v>0</v>
      </c>
      <c r="BB23" t="str" cm="1">
        <f t="array" ref="BB23">IFERROR(_xlfn.XLOOKUP(A23, Table11[Country],'2016'!$O$4:$O$163),"0")</f>
        <v>0</v>
      </c>
      <c r="BC23" t="str" cm="1">
        <f t="array" ref="BC23">IFERROR(_xlfn.XLOOKUP(A23,Table6[Country],'2018'!$O$4:$O$163),"0")</f>
        <v>0</v>
      </c>
      <c r="BD23" t="str">
        <f>IFERROR(_xlfn.XLOOKUP(A23, '2023_Analysis_Hub'!$A$3:$A$141,'2023_Analysis_Hub'!$J$3:$J$141),"0")</f>
        <v>0</v>
      </c>
      <c r="BE23" t="str">
        <f t="shared" si="2"/>
        <v>No Data Available</v>
      </c>
      <c r="BG23" t="str" cm="1">
        <f t="array" ref="BG23">IFERROR(_xlfn.XLOOKUP(A23,Table4[Country],'2007'!$R$4:$R$153),"0")</f>
        <v>0</v>
      </c>
      <c r="BH23" t="str" cm="1">
        <f t="array" ref="BH23">IFERROR(_xlfn.XLOOKUP(A23,Table5[Country],'2010'!$S$4:$S$158),"0")</f>
        <v>0</v>
      </c>
      <c r="BI23" t="str" cm="1">
        <f t="array" ref="BI23">IFERROR(_xlfn.XLOOKUP(A23,Table12[Country],'2012'!$S$4:$S$158),"0")</f>
        <v>0</v>
      </c>
      <c r="BJ23" t="str" cm="1">
        <f t="array" ref="BJ23">IFERROR(_xlfn.XLOOKUP(A23,Table10[Country],'2014'!$S$4:$S$163),"0")</f>
        <v>0</v>
      </c>
      <c r="BK23" t="str" cm="1">
        <f t="array" ref="BK23">IFERROR(_xlfn.XLOOKUP(A23,Table11[Country],'2016'!$S$4:$S$163),"0")</f>
        <v>0</v>
      </c>
      <c r="BL23" t="str" cm="1">
        <f t="array" ref="BL23">IFERROR(_xlfn.XLOOKUP(A23,Table6[Country],'2018'!$S$4:$S$163),"0")</f>
        <v>0</v>
      </c>
      <c r="BM23" t="str">
        <f>IFERROR(_xlfn.XLOOKUP(A23,'2023_Analysis_Hub'!$A$3:$A$141,'2023_Analysis_Hub'!$L$3:$L$141),"0")</f>
        <v>0</v>
      </c>
      <c r="BN23" t="str">
        <f t="shared" si="3"/>
        <v>No Data Available</v>
      </c>
      <c r="BP23" t="str" cm="1">
        <f t="array" ref="BP23">IFERROR(_xlfn.XLOOKUP(A23,Table4[Country],'2007'!$N$4:$N$153),"0")</f>
        <v>0</v>
      </c>
      <c r="BQ23" t="str" cm="1">
        <f t="array" ref="BQ23">IFERROR(_xlfn.XLOOKUP(A23,Table5[Country],'2010'!$Q$4:$Q$158),"0")</f>
        <v>0</v>
      </c>
      <c r="BR23" t="str" cm="1">
        <f t="array" ref="BR23">IFERROR(_xlfn.XLOOKUP(A23,Table12[Country],'2012'!$Q$4:$Q$158),"0")</f>
        <v>0</v>
      </c>
      <c r="BS23" t="str" cm="1">
        <f t="array" ref="BS23">IFERROR(_xlfn.XLOOKUP(A23,Table10[Country],'2014'!$Q$4:$Q$163),"0")</f>
        <v>0</v>
      </c>
      <c r="BT23" t="str" cm="1">
        <f t="array" ref="BT23">IFERROR(_xlfn.XLOOKUP(A23,Table11[Country],'2016'!$Q$4:$Q$163),"0")</f>
        <v>0</v>
      </c>
      <c r="BU23" t="str" cm="1">
        <f t="array" ref="BU23">IFERROR(_xlfn.XLOOKUP(A23, Table6[Country], '2018'!$Q$4:$Q$163),"0")</f>
        <v>0</v>
      </c>
      <c r="BV23" t="str">
        <f>IFERROR(_xlfn.XLOOKUP(A23, '2023_Analysis_Hub'!$A$3:$A$141,'2023_Analysis_Hub'!$N$3:$N$141),"0")</f>
        <v>0</v>
      </c>
      <c r="BW23" t="str">
        <f t="shared" si="4"/>
        <v>No Data Available</v>
      </c>
    </row>
    <row r="24" spans="1:75" x14ac:dyDescent="0.35">
      <c r="A24" t="s">
        <v>26</v>
      </c>
      <c r="B24" cm="1">
        <f t="array" ref="B24">IFERROR(_xlfn.XLOOKUP(A24,Table4[Country],'2007'!$B$4:$B$153),"0")</f>
        <v>2.456929170279996</v>
      </c>
      <c r="C24" cm="1">
        <f t="array" ref="C24">IFERROR(_xlfn.XLOOKUP(A24,Table5[Country],'2010'!$B$4:$B$158),"0")</f>
        <v>2.6616819999999999</v>
      </c>
      <c r="D24" cm="1">
        <f t="array" ref="D24">IFERROR(_xlfn.XLOOKUP(A24,Table12[Country],'2012'!$B$4:$B$158),"0")</f>
        <v>2.9853459999999998</v>
      </c>
      <c r="E24" cm="1">
        <f t="array" ref="E24">IFERROR(_xlfn.XLOOKUP(A24,Table10[Country],'2014'!$B$4:$B$163),"0")</f>
        <v>2.7476180000000001</v>
      </c>
      <c r="F24" cm="1">
        <f t="array" ref="F24">IFERROR(_xlfn.XLOOKUP(A24,Table11[Country],'2016'!$B$4:$B$163),"0")</f>
        <v>2.5962540000000001</v>
      </c>
      <c r="G24" cm="1">
        <f t="array" ref="G24">IFERROR(_xlfn.XLOOKUP(A24,Table6[Country],'2018'!$B$4:$B$163),"0")</f>
        <v>2.8085650000000002</v>
      </c>
      <c r="H24">
        <f>IFERROR(_xlfn.XLOOKUP(A24,'2023_Analysis_Hub'!$A$3:$A$141,'2023_Analysis_Hub'!$B$3:$B$141),"0")</f>
        <v>2.9499999999999997</v>
      </c>
      <c r="I24">
        <f t="shared" si="0"/>
        <v>2.7437705957542851</v>
      </c>
      <c r="J24" s="68">
        <f>IFERROR(RANK(Table16[[#This Row],[Avergae LPI Score ]],Table16[[Avergae LPI Score ]],0), "No Data Available")</f>
        <v>71</v>
      </c>
      <c r="L24" cm="1">
        <f t="array" ref="L24">IFERROR(_xlfn.XLOOKUP(A24,Table4[Country],'2007'!$C$4:$C$153),"0")</f>
        <v>88</v>
      </c>
      <c r="M24" cm="1">
        <f t="array" ref="M24">IFERROR(_xlfn.XLOOKUP(A24,Table5[Country],'2010'!$E$4:$E$158),"0")</f>
        <v>87</v>
      </c>
      <c r="N24" cm="1">
        <f t="array" ref="N24">IFERROR(_xlfn.XLOOKUP(A24,Table12[Country],'2012'!$E$4:$E$158),"0")</f>
        <v>55</v>
      </c>
      <c r="O24" cm="1">
        <f t="array" ref="O24">IFERROR(_xlfn.XLOOKUP(A24,Table10[Country],'2014'!$E$4:$E$163),"0")</f>
        <v>81</v>
      </c>
      <c r="P24" cm="1">
        <f t="array" ref="P24">IFERROR(_xlfn.XLOOKUP(A24,Table11[Country],'2016'!$E$4:$E$163),"0")</f>
        <v>97</v>
      </c>
      <c r="Q24" cm="1">
        <f t="array" ref="Q24">IFERROR(_xlfn.XLOOKUP(A24,Table6[Country],'2018'!$E$4:$E$163),"0")</f>
        <v>72</v>
      </c>
      <c r="R24">
        <f>IFERROR(_xlfn.XLOOKUP(A24,'2023_Analysis_Hub'!$A$3:$A$141,'2023_Analysis_Hub'!$C$3:$C$141),"0")</f>
        <v>61</v>
      </c>
      <c r="S24">
        <f t="shared" si="5"/>
        <v>77.285714285714292</v>
      </c>
      <c r="T24">
        <f t="shared" si="6"/>
        <v>71</v>
      </c>
      <c r="U24" s="86"/>
      <c r="V24" s="86"/>
      <c r="W24" cm="1">
        <f t="array" ref="W24">IFERROR(_xlfn.XLOOKUP(A24,Table4[Country],'2007'!$F$4:$F$153),"0")</f>
        <v>2.3157899999999998</v>
      </c>
      <c r="X24" cm="1">
        <f t="array" ref="X24">IFERROR(_xlfn.XLOOKUP('LPI_performance_time_series '!A24,Table5[Country],'2010'!$I$4:$I$158),"0")</f>
        <v>2.3344450000000001</v>
      </c>
      <c r="Y24" cm="1">
        <f t="array" ref="Y24">IFERROR(_xlfn.XLOOKUP(A24,Table12[Country],'2012'!$I$4:$I$158),"0")</f>
        <v>2.6513680000000002</v>
      </c>
      <c r="Z24" cm="1">
        <f t="array" ref="Z24">IFERROR(_xlfn.XLOOKUP('LPI_performance_time_series '!A24,Table10[Country],'2014'!$I$4:$I$163),"0")</f>
        <v>2.4087960000000002</v>
      </c>
      <c r="AA24" cm="1">
        <f t="array" ref="AA24">IFERROR(_xlfn.XLOOKUP(A24,Table11[Country],'2016'!$I$4:$I$163),"0")</f>
        <v>2.6923080000000001</v>
      </c>
      <c r="AB24" cm="1">
        <f t="array" ref="AB24">IFERROR(_xlfn.XLOOKUP(A24,Table6[Country],'2018'!$I$4:$I$163),"0")</f>
        <v>2.6315789999999999</v>
      </c>
      <c r="AC24">
        <f>IFERROR(_xlfn.XLOOKUP(A25,'2023_Analysis_Hub'!$A$3:$A$141,'2023_Analysis_Hub'!$D$3:$D$141),"0")</f>
        <v>2.6</v>
      </c>
      <c r="AD24">
        <f t="shared" si="7"/>
        <v>2.5191837142857145</v>
      </c>
      <c r="AF24" cm="1">
        <f t="array" ref="AF24">IFERROR(_xlfn.XLOOKUP(A24,Table4[Country],'2007'!$H$4:$H$153),"0")</f>
        <v>2.2631600000000001</v>
      </c>
      <c r="AG24" cm="1">
        <f t="array" ref="AG24">IFERROR(_xlfn.XLOOKUP(A24,Table5[Country],'2010'!$K$4:$K$158),"0")</f>
        <v>2.2233329999999998</v>
      </c>
      <c r="AH24" cm="1">
        <f t="array" ref="AH24">IFERROR(_xlfn.XLOOKUP(A24,Table12[Country],'2012'!$K$4:$K$158),"0")</f>
        <v>2.859642</v>
      </c>
      <c r="AI24" cm="1">
        <f t="array" ref="AI24">IFERROR(_xlfn.XLOOKUP(A24,Table10[Country],'2014'!$K$4:$K$163),"0")</f>
        <v>2.554351</v>
      </c>
      <c r="AJ24" cm="1">
        <f t="array" ref="AJ24">IFERROR(_xlfn.XLOOKUP(A24,Table11[Country],'2016'!$K$4:$K$163),"0")</f>
        <v>2.607002</v>
      </c>
      <c r="AK24" cm="1">
        <f t="array" ref="AK24">IFERROR(_xlfn.XLOOKUP(A24,Table6[Country],'2018'!$K$4:$K$163),"0")</f>
        <v>2.4210530000000001</v>
      </c>
      <c r="AL24" s="19">
        <f>IFERROR(_xlfn.XLOOKUP(A24,'2023_Analysis_Hub'!$A$3:$A$141,'2023_Analysis_Hub'!$F$3:$F$141),"0")</f>
        <v>2.6</v>
      </c>
      <c r="AM24">
        <f t="shared" si="8"/>
        <v>2.5040772857142857</v>
      </c>
      <c r="AO24" s="71" cm="1">
        <f t="array" ref="AO24">IFERROR(_xlfn.XLOOKUP(Table18[[#This Row],[Economy]],Table4[Country],'2007'!$J$4:$J$153), "0")</f>
        <v>2.5</v>
      </c>
      <c r="AP24" s="71" cm="1">
        <f t="array" ref="AP24">IFERROR(_xlfn.XLOOKUP(Table18[[#This Row],[Economy]],Table5[Country],'2010'!$M$4:$M$158),"0")</f>
        <v>3.1</v>
      </c>
      <c r="AQ24" s="71" cm="1">
        <f t="array" ref="AQ24">IFERROR(_xlfn.XLOOKUP(Table18[[#This Row],[Economy]],Table12[Country],'2012'!$M$4:$M$158),"0")</f>
        <v>3.0046840000000001</v>
      </c>
      <c r="AR24" s="71" cm="1">
        <f t="array" ref="AR24">IFERROR(_xlfn.XLOOKUP(Table18[[#This Row],[Economy]],Table10[Country],'2014'!$M$4:$M$163),"0")</f>
        <v>2.7795260000000002</v>
      </c>
      <c r="AS24" s="71" cm="1">
        <f t="array" ref="AS24">IFERROR(_xlfn.XLOOKUP(A24,Table11[Country],'2016'!$M$4:$M$163),"0")</f>
        <v>2.2830819999999998</v>
      </c>
      <c r="AT24" s="71" cm="1">
        <f t="array" ref="AT24">IFERROR(_xlfn.XLOOKUP(A24,Table6[Country],'2018'!$M$4:$M$163),"0")</f>
        <v>2.8421050000000001</v>
      </c>
      <c r="AU24" s="71">
        <f>IFERROR(_xlfn.XLOOKUP(A24, '2023_Analysis_Hub'!$A$3:$A$141,'2023_Analysis_Hub'!$H$3:$H$141),"0")</f>
        <v>3.1</v>
      </c>
      <c r="AV24">
        <f t="shared" si="1"/>
        <v>2.8013424285714286</v>
      </c>
      <c r="AX24" cm="1">
        <f t="array" ref="AX24">IFERROR(_xlfn.XLOOKUP(A24,Table4[Country],'2007'!$L$4:$L$153),"0")</f>
        <v>2.36842</v>
      </c>
      <c r="AY24" cm="1">
        <f t="array" ref="AY24">IFERROR(_xlfn.XLOOKUP(A24,Table5[Country], '2010'!$O$4:$O$158),"0")</f>
        <v>2.3024079999999998</v>
      </c>
      <c r="AZ24" cm="1">
        <f t="array" ref="AZ24">IFERROR(_xlfn.XLOOKUP(A24, Table12[Country], '2012'!$O$4:$O$158),"0")</f>
        <v>2.9347120000000002</v>
      </c>
      <c r="BA24" cm="1">
        <f t="array" ref="BA24">IFERROR(_xlfn.XLOOKUP(A24, Table10[Country], '2014'!$O$4:$O$163),"0")</f>
        <v>2.7328670000000002</v>
      </c>
      <c r="BB24" cm="1">
        <f t="array" ref="BB24">IFERROR(_xlfn.XLOOKUP(A24, Table11[Country],'2016'!$O$4:$O$163),"0")</f>
        <v>2.5236689999999999</v>
      </c>
      <c r="BC24" cm="1">
        <f t="array" ref="BC24">IFERROR(_xlfn.XLOOKUP(A24,Table6[Country],'2018'!$O$4:$O$163),"0")</f>
        <v>2.8017539999999999</v>
      </c>
      <c r="BD24">
        <f>IFERROR(_xlfn.XLOOKUP(A24, '2023_Analysis_Hub'!$A$3:$A$141,'2023_Analysis_Hub'!$J$3:$J$141),"0")</f>
        <v>2.9</v>
      </c>
      <c r="BE24">
        <f t="shared" si="2"/>
        <v>2.6519757142857143</v>
      </c>
      <c r="BG24" cm="1">
        <f t="array" ref="BG24">IFERROR(_xlfn.XLOOKUP(A24,Table4[Country],'2007'!$R$4:$R$153),"0")</f>
        <v>3</v>
      </c>
      <c r="BH24" cm="1">
        <f t="array" ref="BH24">IFERROR(_xlfn.XLOOKUP(A24,Table5[Country],'2010'!$S$4:$S$158),"0")</f>
        <v>3.1774079999999998</v>
      </c>
      <c r="BI24" cm="1">
        <f t="array" ref="BI24">IFERROR(_xlfn.XLOOKUP(A24,Table12[Country],'2012'!$S$4:$S$158),"0")</f>
        <v>3.613445</v>
      </c>
      <c r="BJ24" cm="1">
        <f t="array" ref="BJ24">IFERROR(_xlfn.XLOOKUP(A24,Table10[Country],'2014'!$S$4:$S$163),"0")</f>
        <v>3.443667</v>
      </c>
      <c r="BK24" cm="1">
        <f t="array" ref="BK24">IFERROR(_xlfn.XLOOKUP(A24,Table11[Country],'2016'!$S$4:$S$163),"0")</f>
        <v>2.9403350000000001</v>
      </c>
      <c r="BL24" cm="1">
        <f t="array" ref="BL24">IFERROR(_xlfn.XLOOKUP(A24,Table6[Country],'2018'!$S$4:$S$163),"0")</f>
        <v>3.2105260000000002</v>
      </c>
      <c r="BM24">
        <f>IFERROR(_xlfn.XLOOKUP(A24,'2023_Analysis_Hub'!$A$3:$A$141,'2023_Analysis_Hub'!$L$3:$L$141),"0")</f>
        <v>3.2</v>
      </c>
      <c r="BN24">
        <f t="shared" si="3"/>
        <v>3.2264830000000004</v>
      </c>
      <c r="BP24" cm="1">
        <f t="array" ref="BP24">IFERROR(_xlfn.XLOOKUP(A24,Table4[Country],'2007'!$N$4:$N$153),"0")</f>
        <v>2.2941199999999999</v>
      </c>
      <c r="BQ24" cm="1">
        <f t="array" ref="BQ24">IFERROR(_xlfn.XLOOKUP(A24,Table5[Country],'2010'!$Q$4:$Q$158),"0")</f>
        <v>2.6774079999999998</v>
      </c>
      <c r="BR24" cm="1">
        <f t="array" ref="BR24">IFERROR(_xlfn.XLOOKUP(A24,Table12[Country],'2012'!$Q$4:$Q$158),"0")</f>
        <v>2.8095240000000001</v>
      </c>
      <c r="BS24" cm="1">
        <f t="array" ref="BS24">IFERROR(_xlfn.XLOOKUP(A24,Table10[Country],'2014'!$Q$4:$Q$163),"0")</f>
        <v>2.5510489999999999</v>
      </c>
      <c r="BT24" cm="1">
        <f t="array" ref="BT24">IFERROR(_xlfn.XLOOKUP(A24,Table11[Country],'2016'!$Q$4:$Q$163),"0")</f>
        <v>2.555809</v>
      </c>
      <c r="BU24" cm="1">
        <f t="array" ref="BU24">IFERROR(_xlfn.XLOOKUP(A24, Table6[Country], '2018'!$Q$4:$Q$163),"0")</f>
        <v>2.8947370000000001</v>
      </c>
      <c r="BV24">
        <f>IFERROR(_xlfn.XLOOKUP(A24, '2023_Analysis_Hub'!$A$3:$A$141,'2023_Analysis_Hub'!$N$3:$N$141),"0")</f>
        <v>3.2</v>
      </c>
      <c r="BW24">
        <f t="shared" si="4"/>
        <v>2.7118067142857138</v>
      </c>
    </row>
    <row r="25" spans="1:75" x14ac:dyDescent="0.35">
      <c r="A25" t="s">
        <v>27</v>
      </c>
      <c r="B25" cm="1">
        <f t="array" ref="B25">IFERROR(_xlfn.XLOOKUP(A25,Table4[Country],'2007'!$B$4:$B$153),"0")</f>
        <v>2.5316659910167871</v>
      </c>
      <c r="C25" t="str" cm="1">
        <f t="array" ref="C25">IFERROR(_xlfn.XLOOKUP(A25,Table5[Country],'2010'!$B$4:$B$158),"0")</f>
        <v>0</v>
      </c>
      <c r="D25" cm="1">
        <f t="array" ref="D25">IFERROR(_xlfn.XLOOKUP(A25,Table12[Country],'2012'!$B$4:$B$158),"0")</f>
        <v>2.611583</v>
      </c>
      <c r="E25" cm="1">
        <f t="array" ref="E25">IFERROR(_xlfn.XLOOKUP(A25,Table10[Country],'2014'!$B$4:$B$163),"0")</f>
        <v>2.6381679999999998</v>
      </c>
      <c r="F25" cm="1">
        <f t="array" ref="F25">IFERROR(_xlfn.XLOOKUP(A25,Table11[Country],'2016'!$B$4:$B$163),"0")</f>
        <v>2.399232</v>
      </c>
      <c r="G25" cm="1">
        <f t="array" ref="G25">IFERROR(_xlfn.XLOOKUP(A25,Table6[Country],'2018'!$B$4:$B$163),"0")</f>
        <v>2.5746329999999999</v>
      </c>
      <c r="H25">
        <f>IFERROR(_xlfn.XLOOKUP(A25,'2023_Analysis_Hub'!$A$3:$A$141,'2023_Analysis_Hub'!$B$3:$B$141),"0")</f>
        <v>2.6999999999999997</v>
      </c>
      <c r="I25">
        <f t="shared" si="0"/>
        <v>2.5758803318361312</v>
      </c>
      <c r="J25" s="68">
        <f>IFERROR(RANK(Table16[[#This Row],[Avergae LPI Score ]],Table16[[Avergae LPI Score ]],0), "No Data Available")</f>
        <v>92</v>
      </c>
      <c r="L25" cm="1">
        <f t="array" ref="L25">IFERROR(_xlfn.XLOOKUP(A25,Table4[Country],'2007'!$C$4:$C$153),"0")</f>
        <v>74</v>
      </c>
      <c r="M25" t="str" cm="1">
        <f t="array" ref="M25">IFERROR(_xlfn.XLOOKUP(A25,Table5[Country],'2010'!$E$4:$E$158),"0")</f>
        <v>0</v>
      </c>
      <c r="N25" cm="1">
        <f t="array" ref="N25">IFERROR(_xlfn.XLOOKUP(A25,Table12[Country],'2012'!$E$4:$E$158),"0")</f>
        <v>91</v>
      </c>
      <c r="O25" cm="1">
        <f t="array" ref="O25">IFERROR(_xlfn.XLOOKUP(A25,Table10[Country],'2014'!$E$4:$E$163),"0")</f>
        <v>99</v>
      </c>
      <c r="P25" cm="1">
        <f t="array" ref="P25">IFERROR(_xlfn.XLOOKUP(A25,Table11[Country],'2016'!$E$4:$E$163),"0")</f>
        <v>120</v>
      </c>
      <c r="Q25" cm="1">
        <f t="array" ref="Q25">IFERROR(_xlfn.XLOOKUP(A25,Table6[Country],'2018'!$E$4:$E$163),"0")</f>
        <v>103</v>
      </c>
      <c r="R25">
        <f>IFERROR(_xlfn.XLOOKUP(A25,'2023_Analysis_Hub'!$A$3:$A$141,'2023_Analysis_Hub'!$C$3:$C$141),"0")</f>
        <v>79</v>
      </c>
      <c r="S25">
        <f t="shared" si="5"/>
        <v>94.333333333333329</v>
      </c>
      <c r="T25">
        <f t="shared" si="6"/>
        <v>89</v>
      </c>
      <c r="U25" s="86"/>
      <c r="V25" s="86"/>
      <c r="W25" cm="1">
        <f t="array" ref="W25">IFERROR(_xlfn.XLOOKUP(A25,Table4[Country],'2007'!$F$4:$F$153),"0")</f>
        <v>2.6666699999999999</v>
      </c>
      <c r="X25" t="str" cm="1">
        <f t="array" ref="X25">IFERROR(_xlfn.XLOOKUP('LPI_performance_time_series '!A25,Table5[Country],'2010'!$I$4:$I$158),"0")</f>
        <v>0</v>
      </c>
      <c r="Y25" cm="1">
        <f t="array" ref="Y25">IFERROR(_xlfn.XLOOKUP(A25,Table12[Country],'2012'!$I$4:$I$158),"0")</f>
        <v>2.2352940000000001</v>
      </c>
      <c r="Z25" cm="1">
        <f t="array" ref="Z25">IFERROR(_xlfn.XLOOKUP('LPI_performance_time_series '!A25,Table10[Country],'2014'!$I$4:$I$163),"0")</f>
        <v>2.5007570000000001</v>
      </c>
      <c r="AA25" cm="1">
        <f t="array" ref="AA25">IFERROR(_xlfn.XLOOKUP(A25,Table11[Country],'2016'!$I$4:$I$163),"0")</f>
        <v>2.062392</v>
      </c>
      <c r="AB25" cm="1">
        <f t="array" ref="AB25">IFERROR(_xlfn.XLOOKUP(A25,Table6[Country],'2018'!$I$4:$I$163),"0")</f>
        <v>2.3499620000000001</v>
      </c>
      <c r="AC25" t="str">
        <f>IFERROR(_xlfn.XLOOKUP(A26,'2023_Analysis_Hub'!$A$3:$A$141,'2023_Analysis_Hub'!$D$3:$D$141),"0")</f>
        <v>0</v>
      </c>
      <c r="AD25">
        <f t="shared" si="7"/>
        <v>2.3630149999999999</v>
      </c>
      <c r="AF25" cm="1">
        <f t="array" ref="AF25">IFERROR(_xlfn.XLOOKUP(A25,Table4[Country],'2007'!$H$4:$H$153),"0")</f>
        <v>2.625</v>
      </c>
      <c r="AG25" t="str" cm="1">
        <f t="array" ref="AG25">IFERROR(_xlfn.XLOOKUP(A25,Table5[Country],'2010'!$K$4:$K$158),"0")</f>
        <v>0</v>
      </c>
      <c r="AH25" cm="1">
        <f t="array" ref="AH25">IFERROR(_xlfn.XLOOKUP(A25,Table12[Country],'2012'!$K$4:$K$158),"0")</f>
        <v>2.7797559999999999</v>
      </c>
      <c r="AI25" cm="1">
        <f t="array" ref="AI25">IFERROR(_xlfn.XLOOKUP(A25,Table10[Country],'2014'!$K$4:$K$163),"0")</f>
        <v>2.554074</v>
      </c>
      <c r="AJ25" cm="1">
        <f t="array" ref="AJ25">IFERROR(_xlfn.XLOOKUP(A25,Table11[Country],'2016'!$K$4:$K$163),"0")</f>
        <v>2.0996839999999999</v>
      </c>
      <c r="AK25" cm="1">
        <f t="array" ref="AK25">IFERROR(_xlfn.XLOOKUP(A25,Table6[Country],'2018'!$K$4:$K$163),"0")</f>
        <v>2.4405389999999998</v>
      </c>
      <c r="AL25" s="19">
        <f>IFERROR(_xlfn.XLOOKUP(A25,'2023_Analysis_Hub'!$A$3:$A$141,'2023_Analysis_Hub'!$F$3:$F$141),"0")</f>
        <v>2.7</v>
      </c>
      <c r="AM25">
        <f t="shared" si="8"/>
        <v>2.5331755</v>
      </c>
      <c r="AO25" s="71" cm="1">
        <f t="array" ref="AO25">IFERROR(_xlfn.XLOOKUP(Table18[[#This Row],[Economy]],Table4[Country],'2007'!$J$4:$J$153), "0")</f>
        <v>2.125</v>
      </c>
      <c r="AP25" s="71" t="str" cm="1">
        <f t="array" ref="AP25">IFERROR(_xlfn.XLOOKUP(Table18[[#This Row],[Economy]],Table5[Country],'2010'!$M$4:$M$158),"0")</f>
        <v>0</v>
      </c>
      <c r="AQ25" s="71" cm="1">
        <f t="array" ref="AQ25">IFERROR(_xlfn.XLOOKUP(Table18[[#This Row],[Economy]],Table12[Country],'2012'!$M$4:$M$158),"0")</f>
        <v>2.5761250000000002</v>
      </c>
      <c r="AR25" s="71" cm="1">
        <f t="array" ref="AR25">IFERROR(_xlfn.XLOOKUP(Table18[[#This Row],[Economy]],Table10[Country],'2014'!$M$4:$M$163),"0")</f>
        <v>2.7441589999999998</v>
      </c>
      <c r="AS25" s="71" cm="1">
        <f t="array" ref="AS25">IFERROR(_xlfn.XLOOKUP(A25,Table11[Country],'2016'!$M$4:$M$163),"0")</f>
        <v>2.6240410000000001</v>
      </c>
      <c r="AT25" s="71" cm="1">
        <f t="array" ref="AT25">IFERROR(_xlfn.XLOOKUP(A25,Table6[Country],'2018'!$M$4:$M$163),"0")</f>
        <v>2.309091</v>
      </c>
      <c r="AU25" s="71">
        <f>IFERROR(_xlfn.XLOOKUP(A25, '2023_Analysis_Hub'!$A$3:$A$141,'2023_Analysis_Hub'!$H$3:$H$141),"0")</f>
        <v>2.6</v>
      </c>
      <c r="AV25">
        <f t="shared" si="1"/>
        <v>2.4964026666666665</v>
      </c>
      <c r="AX25" cm="1">
        <f t="array" ref="AX25">IFERROR(_xlfn.XLOOKUP(A25,Table4[Country],'2007'!$L$4:$L$153),"0")</f>
        <v>2.125</v>
      </c>
      <c r="AY25" t="str" cm="1">
        <f t="array" ref="AY25">IFERROR(_xlfn.XLOOKUP(A25,Table5[Country], '2010'!$O$4:$O$158),"0")</f>
        <v>0</v>
      </c>
      <c r="AZ25" cm="1">
        <f t="array" ref="AZ25">IFERROR(_xlfn.XLOOKUP(A25, Table12[Country], '2012'!$O$4:$O$158),"0")</f>
        <v>2.6475529999999998</v>
      </c>
      <c r="BA25" cm="1">
        <f t="array" ref="BA25">IFERROR(_xlfn.XLOOKUP(A25, Table10[Country], '2014'!$O$4:$O$163),"0")</f>
        <v>2.4623170000000001</v>
      </c>
      <c r="BB25" cm="1">
        <f t="array" ref="BB25">IFERROR(_xlfn.XLOOKUP(A25, Table11[Country],'2016'!$O$4:$O$163),"0")</f>
        <v>2.316265</v>
      </c>
      <c r="BC25" cm="1">
        <f t="array" ref="BC25">IFERROR(_xlfn.XLOOKUP(A25,Table6[Country],'2018'!$O$4:$O$163),"0")</f>
        <v>2.6417310000000001</v>
      </c>
      <c r="BD25">
        <f>IFERROR(_xlfn.XLOOKUP(A25, '2023_Analysis_Hub'!$A$3:$A$141,'2023_Analysis_Hub'!$J$3:$J$141),"0")</f>
        <v>2.6</v>
      </c>
      <c r="BE25">
        <f t="shared" si="2"/>
        <v>2.4654776666666667</v>
      </c>
      <c r="BG25" cm="1">
        <f t="array" ref="BG25">IFERROR(_xlfn.XLOOKUP(A25,Table4[Country],'2007'!$R$4:$R$153),"0")</f>
        <v>3</v>
      </c>
      <c r="BH25" t="str" cm="1">
        <f t="array" ref="BH25">IFERROR(_xlfn.XLOOKUP(A25,Table5[Country],'2010'!$S$4:$S$158),"0")</f>
        <v>0</v>
      </c>
      <c r="BI25" cm="1">
        <f t="array" ref="BI25">IFERROR(_xlfn.XLOOKUP(A25,Table12[Country],'2012'!$S$4:$S$158),"0")</f>
        <v>2.8738730000000001</v>
      </c>
      <c r="BJ25" cm="1">
        <f t="array" ref="BJ25">IFERROR(_xlfn.XLOOKUP(A25,Table10[Country],'2014'!$S$4:$S$163),"0")</f>
        <v>3.047282</v>
      </c>
      <c r="BK25" cm="1">
        <f t="array" ref="BK25">IFERROR(_xlfn.XLOOKUP(A25,Table11[Country],'2016'!$S$4:$S$163),"0")</f>
        <v>3.0409229999999998</v>
      </c>
      <c r="BL25" cm="1">
        <f t="array" ref="BL25">IFERROR(_xlfn.XLOOKUP(A25,Table6[Country],'2018'!$S$4:$S$163),"0")</f>
        <v>3.1769409999999998</v>
      </c>
      <c r="BM25">
        <f>IFERROR(_xlfn.XLOOKUP(A25,'2023_Analysis_Hub'!$A$3:$A$141,'2023_Analysis_Hub'!$L$3:$L$141),"0")</f>
        <v>3.1</v>
      </c>
      <c r="BN25">
        <f t="shared" si="3"/>
        <v>3.0398364999999998</v>
      </c>
      <c r="BP25" cm="1">
        <f t="array" ref="BP25">IFERROR(_xlfn.XLOOKUP(A25,Table4[Country],'2007'!$N$4:$N$153),"0")</f>
        <v>2.7142900000000001</v>
      </c>
      <c r="BQ25" t="str" cm="1">
        <f t="array" ref="BQ25">IFERROR(_xlfn.XLOOKUP(A25,Table5[Country],'2010'!$Q$4:$Q$158),"0")</f>
        <v>0</v>
      </c>
      <c r="BR25" cm="1">
        <f t="array" ref="BR25">IFERROR(_xlfn.XLOOKUP(A25,Table12[Country],'2012'!$Q$4:$Q$158),"0")</f>
        <v>2.5761250000000002</v>
      </c>
      <c r="BS25" cm="1">
        <f t="array" ref="BS25">IFERROR(_xlfn.XLOOKUP(A25,Table10[Country],'2014'!$Q$4:$Q$163),"0")</f>
        <v>2.5067620000000002</v>
      </c>
      <c r="BT25" cm="1">
        <f t="array" ref="BT25">IFERROR(_xlfn.XLOOKUP(A25,Table11[Country],'2016'!$Q$4:$Q$163),"0")</f>
        <v>2.1645840000000001</v>
      </c>
      <c r="BU25" cm="1">
        <f t="array" ref="BU25">IFERROR(_xlfn.XLOOKUP(A25, Table6[Country], '2018'!$Q$4:$Q$163),"0")</f>
        <v>2.5364680000000002</v>
      </c>
      <c r="BV25">
        <f>IFERROR(_xlfn.XLOOKUP(A25, '2023_Analysis_Hub'!$A$3:$A$141,'2023_Analysis_Hub'!$N$3:$N$141),"0")</f>
        <v>2.6</v>
      </c>
      <c r="BW25">
        <f t="shared" si="4"/>
        <v>2.5163715000000004</v>
      </c>
    </row>
    <row r="26" spans="1:75" x14ac:dyDescent="0.35">
      <c r="A26" t="s">
        <v>269</v>
      </c>
      <c r="B26" t="str" cm="1">
        <f t="array" ref="B26">IFERROR(_xlfn.XLOOKUP(A26,Table4[Country],'2007'!$B$4:$B$153),"0")</f>
        <v>0</v>
      </c>
      <c r="C26" t="str" cm="1">
        <f t="array" ref="C26">IFERROR(_xlfn.XLOOKUP(A26,Table5[Country],'2010'!$B$4:$B$158),"0")</f>
        <v>0</v>
      </c>
      <c r="D26" t="str" cm="1">
        <f t="array" ref="D26">IFERROR(_xlfn.XLOOKUP(A26,Table12[Country],'2012'!$B$4:$B$158),"0")</f>
        <v>0</v>
      </c>
      <c r="E26" t="str" cm="1">
        <f t="array" ref="E26">IFERROR(_xlfn.XLOOKUP(A26,Table10[Country],'2014'!$B$4:$B$163),"0")</f>
        <v>0</v>
      </c>
      <c r="F26" t="str" cm="1">
        <f t="array" ref="F26">IFERROR(_xlfn.XLOOKUP(A26,Table11[Country],'2016'!$B$4:$B$163),"0")</f>
        <v>0</v>
      </c>
      <c r="G26" t="str" cm="1">
        <f t="array" ref="G26">IFERROR(_xlfn.XLOOKUP(A26,Table6[Country],'2018'!$B$4:$B$163),"0")</f>
        <v>0</v>
      </c>
      <c r="H26" t="str">
        <f>IFERROR(_xlfn.XLOOKUP(A26,'2023_Analysis_Hub'!$A$3:$A$141,'2023_Analysis_Hub'!$B$3:$B$141),"0")</f>
        <v>0</v>
      </c>
      <c r="I26" t="str">
        <f t="shared" si="0"/>
        <v>0</v>
      </c>
      <c r="J26" s="68" t="str">
        <f>IFERROR(RANK(Table16[[#This Row],[Avergae LPI Score ]],Table16[[Avergae LPI Score ]],0), "No Data Available")</f>
        <v>No Data Available</v>
      </c>
      <c r="L26" t="str" cm="1">
        <f t="array" ref="L26">IFERROR(_xlfn.XLOOKUP(A26,Table4[Country],'2007'!$C$4:$C$153),"0")</f>
        <v>0</v>
      </c>
      <c r="M26" t="str" cm="1">
        <f t="array" ref="M26">IFERROR(_xlfn.XLOOKUP(A26,Table5[Country],'2010'!$E$4:$E$158),"0")</f>
        <v>0</v>
      </c>
      <c r="N26" t="str" cm="1">
        <f t="array" ref="N26">IFERROR(_xlfn.XLOOKUP(A26,Table12[Country],'2012'!$E$4:$E$158),"0")</f>
        <v>0</v>
      </c>
      <c r="O26" t="str" cm="1">
        <f t="array" ref="O26">IFERROR(_xlfn.XLOOKUP(A26,Table10[Country],'2014'!$E$4:$E$163),"0")</f>
        <v>0</v>
      </c>
      <c r="P26" t="str" cm="1">
        <f t="array" ref="P26">IFERROR(_xlfn.XLOOKUP(A26,Table11[Country],'2016'!$E$4:$E$163),"0")</f>
        <v>0</v>
      </c>
      <c r="Q26" t="str" cm="1">
        <f t="array" ref="Q26">IFERROR(_xlfn.XLOOKUP(A26,Table6[Country],'2018'!$E$4:$E$163),"0")</f>
        <v>0</v>
      </c>
      <c r="R26" t="str">
        <f>IFERROR(_xlfn.XLOOKUP(A26,'2023_Analysis_Hub'!$A$3:$A$141,'2023_Analysis_Hub'!$C$3:$C$141),"0")</f>
        <v>0</v>
      </c>
      <c r="S26" t="str">
        <f t="shared" si="5"/>
        <v>0</v>
      </c>
      <c r="T26" t="str">
        <f t="shared" si="6"/>
        <v>No Data Available</v>
      </c>
      <c r="U26" s="86"/>
      <c r="V26" s="86"/>
      <c r="W26" t="str" cm="1">
        <f t="array" ref="W26">IFERROR(_xlfn.XLOOKUP(A26,Table4[Country],'2007'!$F$4:$F$153),"0")</f>
        <v>0</v>
      </c>
      <c r="X26" t="str" cm="1">
        <f t="array" ref="X26">IFERROR(_xlfn.XLOOKUP('LPI_performance_time_series '!A26,Table5[Country],'2010'!$I$4:$I$158),"0")</f>
        <v>0</v>
      </c>
      <c r="Y26" t="str" cm="1">
        <f t="array" ref="Y26">IFERROR(_xlfn.XLOOKUP(A26,Table12[Country],'2012'!$I$4:$I$158),"0")</f>
        <v>0</v>
      </c>
      <c r="Z26" t="str" cm="1">
        <f t="array" ref="Z26">IFERROR(_xlfn.XLOOKUP('LPI_performance_time_series '!A26,Table10[Country],'2014'!$I$4:$I$163),"0")</f>
        <v>0</v>
      </c>
      <c r="AA26" t="str" cm="1">
        <f t="array" ref="AA26">IFERROR(_xlfn.XLOOKUP(A26,Table11[Country],'2016'!$I$4:$I$163),"0")</f>
        <v>0</v>
      </c>
      <c r="AB26" t="str" cm="1">
        <f t="array" ref="AB26">IFERROR(_xlfn.XLOOKUP(A26,Table6[Country],'2018'!$I$4:$I$163),"0")</f>
        <v>0</v>
      </c>
      <c r="AC26" t="str">
        <f>IFERROR(_xlfn.XLOOKUP(A27,'2023_Analysis_Hub'!$A$3:$A$141,'2023_Analysis_Hub'!$D$3:$D$141),"0")</f>
        <v>0</v>
      </c>
      <c r="AD26" t="str">
        <f t="shared" si="7"/>
        <v>No Data Available</v>
      </c>
      <c r="AF26" t="str" cm="1">
        <f t="array" ref="AF26">IFERROR(_xlfn.XLOOKUP(A26,Table4[Country],'2007'!$H$4:$H$153),"0")</f>
        <v>0</v>
      </c>
      <c r="AG26" t="str" cm="1">
        <f t="array" ref="AG26">IFERROR(_xlfn.XLOOKUP(A26,Table5[Country],'2010'!$K$4:$K$158),"0")</f>
        <v>0</v>
      </c>
      <c r="AH26" t="str" cm="1">
        <f t="array" ref="AH26">IFERROR(_xlfn.XLOOKUP(A26,Table12[Country],'2012'!$K$4:$K$158),"0")</f>
        <v>0</v>
      </c>
      <c r="AI26" t="str" cm="1">
        <f t="array" ref="AI26">IFERROR(_xlfn.XLOOKUP(A26,Table10[Country],'2014'!$K$4:$K$163),"0")</f>
        <v>0</v>
      </c>
      <c r="AJ26" t="str" cm="1">
        <f t="array" ref="AJ26">IFERROR(_xlfn.XLOOKUP(A26,Table11[Country],'2016'!$K$4:$K$163),"0")</f>
        <v>0</v>
      </c>
      <c r="AK26" t="str" cm="1">
        <f t="array" ref="AK26">IFERROR(_xlfn.XLOOKUP(A26,Table6[Country],'2018'!$K$4:$K$163),"0")</f>
        <v>0</v>
      </c>
      <c r="AL26" s="19" t="str">
        <f>IFERROR(_xlfn.XLOOKUP(A26,'2023_Analysis_Hub'!$A$3:$A$141,'2023_Analysis_Hub'!$F$3:$F$141),"0")</f>
        <v>0</v>
      </c>
      <c r="AM26" t="str">
        <f t="shared" si="8"/>
        <v>No Data Available</v>
      </c>
      <c r="AO26" s="71" t="str" cm="1">
        <f t="array" ref="AO26">IFERROR(_xlfn.XLOOKUP(Table18[[#This Row],[Economy]],Table4[Country],'2007'!$J$4:$J$153), "0")</f>
        <v>0</v>
      </c>
      <c r="AP26" s="71" t="str" cm="1">
        <f t="array" ref="AP26">IFERROR(_xlfn.XLOOKUP(Table18[[#This Row],[Economy]],Table5[Country],'2010'!$M$4:$M$158),"0")</f>
        <v>0</v>
      </c>
      <c r="AQ26" s="71" t="str" cm="1">
        <f t="array" ref="AQ26">IFERROR(_xlfn.XLOOKUP(Table18[[#This Row],[Economy]],Table12[Country],'2012'!$M$4:$M$158),"0")</f>
        <v>0</v>
      </c>
      <c r="AR26" s="71" t="str" cm="1">
        <f t="array" ref="AR26">IFERROR(_xlfn.XLOOKUP(Table18[[#This Row],[Economy]],Table10[Country],'2014'!$M$4:$M$163),"0")</f>
        <v>0</v>
      </c>
      <c r="AS26" s="71" t="str" cm="1">
        <f t="array" ref="AS26">IFERROR(_xlfn.XLOOKUP(A26,Table11[Country],'2016'!$M$4:$M$163),"0")</f>
        <v>0</v>
      </c>
      <c r="AT26" s="71" t="str" cm="1">
        <f t="array" ref="AT26">IFERROR(_xlfn.XLOOKUP(A26,Table6[Country],'2018'!$M$4:$M$163),"0")</f>
        <v>0</v>
      </c>
      <c r="AU26" s="71" t="str">
        <f>IFERROR(_xlfn.XLOOKUP(A26, '2023_Analysis_Hub'!$A$3:$A$141,'2023_Analysis_Hub'!$H$3:$H$141),"0")</f>
        <v>0</v>
      </c>
      <c r="AV26" t="str">
        <f t="shared" si="1"/>
        <v xml:space="preserve">No Data Available </v>
      </c>
      <c r="AX26" t="str" cm="1">
        <f t="array" ref="AX26">IFERROR(_xlfn.XLOOKUP(A26,Table4[Country],'2007'!$L$4:$L$153),"0")</f>
        <v>0</v>
      </c>
      <c r="AY26" t="str" cm="1">
        <f t="array" ref="AY26">IFERROR(_xlfn.XLOOKUP(A26,Table5[Country], '2010'!$O$4:$O$158),"0")</f>
        <v>0</v>
      </c>
      <c r="AZ26" t="str" cm="1">
        <f t="array" ref="AZ26">IFERROR(_xlfn.XLOOKUP(A26, Table12[Country], '2012'!$O$4:$O$158),"0")</f>
        <v>0</v>
      </c>
      <c r="BA26" t="str" cm="1">
        <f t="array" ref="BA26">IFERROR(_xlfn.XLOOKUP(A26, Table10[Country], '2014'!$O$4:$O$163),"0")</f>
        <v>0</v>
      </c>
      <c r="BB26" t="str" cm="1">
        <f t="array" ref="BB26">IFERROR(_xlfn.XLOOKUP(A26, Table11[Country],'2016'!$O$4:$O$163),"0")</f>
        <v>0</v>
      </c>
      <c r="BC26" t="str" cm="1">
        <f t="array" ref="BC26">IFERROR(_xlfn.XLOOKUP(A26,Table6[Country],'2018'!$O$4:$O$163),"0")</f>
        <v>0</v>
      </c>
      <c r="BD26" t="str">
        <f>IFERROR(_xlfn.XLOOKUP(A26, '2023_Analysis_Hub'!$A$3:$A$141,'2023_Analysis_Hub'!$J$3:$J$141),"0")</f>
        <v>0</v>
      </c>
      <c r="BE26" t="str">
        <f t="shared" si="2"/>
        <v>No Data Available</v>
      </c>
      <c r="BG26" t="str" cm="1">
        <f t="array" ref="BG26">IFERROR(_xlfn.XLOOKUP(A26,Table4[Country],'2007'!$R$4:$R$153),"0")</f>
        <v>0</v>
      </c>
      <c r="BH26" t="str" cm="1">
        <f t="array" ref="BH26">IFERROR(_xlfn.XLOOKUP(A26,Table5[Country],'2010'!$S$4:$S$158),"0")</f>
        <v>0</v>
      </c>
      <c r="BI26" t="str" cm="1">
        <f t="array" ref="BI26">IFERROR(_xlfn.XLOOKUP(A26,Table12[Country],'2012'!$S$4:$S$158),"0")</f>
        <v>0</v>
      </c>
      <c r="BJ26" t="str" cm="1">
        <f t="array" ref="BJ26">IFERROR(_xlfn.XLOOKUP(A26,Table10[Country],'2014'!$S$4:$S$163),"0")</f>
        <v>0</v>
      </c>
      <c r="BK26" t="str" cm="1">
        <f t="array" ref="BK26">IFERROR(_xlfn.XLOOKUP(A26,Table11[Country],'2016'!$S$4:$S$163),"0")</f>
        <v>0</v>
      </c>
      <c r="BL26" t="str" cm="1">
        <f t="array" ref="BL26">IFERROR(_xlfn.XLOOKUP(A26,Table6[Country],'2018'!$S$4:$S$163),"0")</f>
        <v>0</v>
      </c>
      <c r="BM26" t="str">
        <f>IFERROR(_xlfn.XLOOKUP(A26,'2023_Analysis_Hub'!$A$3:$A$141,'2023_Analysis_Hub'!$L$3:$L$141),"0")</f>
        <v>0</v>
      </c>
      <c r="BN26" t="str">
        <f t="shared" si="3"/>
        <v>No Data Available</v>
      </c>
      <c r="BP26" t="str" cm="1">
        <f t="array" ref="BP26">IFERROR(_xlfn.XLOOKUP(A26,Table4[Country],'2007'!$N$4:$N$153),"0")</f>
        <v>0</v>
      </c>
      <c r="BQ26" t="str" cm="1">
        <f t="array" ref="BQ26">IFERROR(_xlfn.XLOOKUP(A26,Table5[Country],'2010'!$Q$4:$Q$158),"0")</f>
        <v>0</v>
      </c>
      <c r="BR26" t="str" cm="1">
        <f t="array" ref="BR26">IFERROR(_xlfn.XLOOKUP(A26,Table12[Country],'2012'!$Q$4:$Q$158),"0")</f>
        <v>0</v>
      </c>
      <c r="BS26" t="str" cm="1">
        <f t="array" ref="BS26">IFERROR(_xlfn.XLOOKUP(A26,Table10[Country],'2014'!$Q$4:$Q$163),"0")</f>
        <v>0</v>
      </c>
      <c r="BT26" t="str" cm="1">
        <f t="array" ref="BT26">IFERROR(_xlfn.XLOOKUP(A26,Table11[Country],'2016'!$Q$4:$Q$163),"0")</f>
        <v>0</v>
      </c>
      <c r="BU26" t="str" cm="1">
        <f t="array" ref="BU26">IFERROR(_xlfn.XLOOKUP(A26, Table6[Country], '2018'!$Q$4:$Q$163),"0")</f>
        <v>0</v>
      </c>
      <c r="BV26" t="str">
        <f>IFERROR(_xlfn.XLOOKUP(A26, '2023_Analysis_Hub'!$A$3:$A$141,'2023_Analysis_Hub'!$N$3:$N$141),"0")</f>
        <v>0</v>
      </c>
      <c r="BW26" t="str">
        <f t="shared" si="4"/>
        <v>No Data Available</v>
      </c>
    </row>
    <row r="27" spans="1:75" x14ac:dyDescent="0.35">
      <c r="A27" t="s">
        <v>271</v>
      </c>
      <c r="B27" t="str" cm="1">
        <f t="array" ref="B27">IFERROR(_xlfn.XLOOKUP(A27,Table4[Country],'2007'!$B$4:$B$153),"0")</f>
        <v>0</v>
      </c>
      <c r="C27" t="str" cm="1">
        <f t="array" ref="C27">IFERROR(_xlfn.XLOOKUP(A27,Table5[Country],'2010'!$B$4:$B$158),"0")</f>
        <v>0</v>
      </c>
      <c r="D27" t="str" cm="1">
        <f t="array" ref="D27">IFERROR(_xlfn.XLOOKUP(A27,Table12[Country],'2012'!$B$4:$B$158),"0")</f>
        <v>0</v>
      </c>
      <c r="E27" t="str" cm="1">
        <f t="array" ref="E27">IFERROR(_xlfn.XLOOKUP(A27,Table10[Country],'2014'!$B$4:$B$163),"0")</f>
        <v>0</v>
      </c>
      <c r="F27" t="str" cm="1">
        <f t="array" ref="F27">IFERROR(_xlfn.XLOOKUP(A27,Table11[Country],'2016'!$B$4:$B$163),"0")</f>
        <v>0</v>
      </c>
      <c r="G27" t="str" cm="1">
        <f t="array" ref="G27">IFERROR(_xlfn.XLOOKUP(A27,Table6[Country],'2018'!$B$4:$B$163),"0")</f>
        <v>0</v>
      </c>
      <c r="H27" t="str">
        <f>IFERROR(_xlfn.XLOOKUP(A27,'2023_Analysis_Hub'!$A$3:$A$141,'2023_Analysis_Hub'!$B$3:$B$141),"0")</f>
        <v>0</v>
      </c>
      <c r="I27" t="str">
        <f t="shared" si="0"/>
        <v>0</v>
      </c>
      <c r="J27" s="68" t="str">
        <f>IFERROR(RANK(Table16[[#This Row],[Avergae LPI Score ]],Table16[[Avergae LPI Score ]],0), "No Data Available")</f>
        <v>No Data Available</v>
      </c>
      <c r="L27" t="str" cm="1">
        <f t="array" ref="L27">IFERROR(_xlfn.XLOOKUP(A27,Table4[Country],'2007'!$C$4:$C$153),"0")</f>
        <v>0</v>
      </c>
      <c r="M27" t="str" cm="1">
        <f t="array" ref="M27">IFERROR(_xlfn.XLOOKUP(A27,Table5[Country],'2010'!$E$4:$E$158),"0")</f>
        <v>0</v>
      </c>
      <c r="N27" t="str" cm="1">
        <f t="array" ref="N27">IFERROR(_xlfn.XLOOKUP(A27,Table12[Country],'2012'!$E$4:$E$158),"0")</f>
        <v>0</v>
      </c>
      <c r="O27" t="str" cm="1">
        <f t="array" ref="O27">IFERROR(_xlfn.XLOOKUP(A27,Table10[Country],'2014'!$E$4:$E$163),"0")</f>
        <v>0</v>
      </c>
      <c r="P27" t="str" cm="1">
        <f t="array" ref="P27">IFERROR(_xlfn.XLOOKUP(A27,Table11[Country],'2016'!$E$4:$E$163),"0")</f>
        <v>0</v>
      </c>
      <c r="Q27" t="str" cm="1">
        <f t="array" ref="Q27">IFERROR(_xlfn.XLOOKUP(A27,Table6[Country],'2018'!$E$4:$E$163),"0")</f>
        <v>0</v>
      </c>
      <c r="R27" t="str">
        <f>IFERROR(_xlfn.XLOOKUP(A27,'2023_Analysis_Hub'!$A$3:$A$141,'2023_Analysis_Hub'!$C$3:$C$141),"0")</f>
        <v>0</v>
      </c>
      <c r="S27" t="str">
        <f t="shared" si="5"/>
        <v>0</v>
      </c>
      <c r="T27" t="str">
        <f t="shared" si="6"/>
        <v>No Data Available</v>
      </c>
      <c r="U27" s="86"/>
      <c r="V27" s="86"/>
      <c r="W27" t="str" cm="1">
        <f t="array" ref="W27">IFERROR(_xlfn.XLOOKUP(A27,Table4[Country],'2007'!$F$4:$F$153),"0")</f>
        <v>0</v>
      </c>
      <c r="X27" t="str" cm="1">
        <f t="array" ref="X27">IFERROR(_xlfn.XLOOKUP('LPI_performance_time_series '!A27,Table5[Country],'2010'!$I$4:$I$158),"0")</f>
        <v>0</v>
      </c>
      <c r="Y27" t="str" cm="1">
        <f t="array" ref="Y27">IFERROR(_xlfn.XLOOKUP(A27,Table12[Country],'2012'!$I$4:$I$158),"0")</f>
        <v>0</v>
      </c>
      <c r="Z27" t="str" cm="1">
        <f t="array" ref="Z27">IFERROR(_xlfn.XLOOKUP('LPI_performance_time_series '!A27,Table10[Country],'2014'!$I$4:$I$163),"0")</f>
        <v>0</v>
      </c>
      <c r="AA27" t="str" cm="1">
        <f t="array" ref="AA27">IFERROR(_xlfn.XLOOKUP(A27,Table11[Country],'2016'!$I$4:$I$163),"0")</f>
        <v>0</v>
      </c>
      <c r="AB27" t="str" cm="1">
        <f t="array" ref="AB27">IFERROR(_xlfn.XLOOKUP(A27,Table6[Country],'2018'!$I$4:$I$163),"0")</f>
        <v>0</v>
      </c>
      <c r="AC27">
        <f>IFERROR(_xlfn.XLOOKUP(A28,'2023_Analysis_Hub'!$A$3:$A$141,'2023_Analysis_Hub'!$D$3:$D$141),"0")</f>
        <v>2.1</v>
      </c>
      <c r="AD27">
        <f t="shared" si="7"/>
        <v>2.1</v>
      </c>
      <c r="AF27" t="str" cm="1">
        <f t="array" ref="AF27">IFERROR(_xlfn.XLOOKUP(A27,Table4[Country],'2007'!$H$4:$H$153),"0")</f>
        <v>0</v>
      </c>
      <c r="AG27" t="str" cm="1">
        <f t="array" ref="AG27">IFERROR(_xlfn.XLOOKUP(A27,Table5[Country],'2010'!$K$4:$K$158),"0")</f>
        <v>0</v>
      </c>
      <c r="AH27" t="str" cm="1">
        <f t="array" ref="AH27">IFERROR(_xlfn.XLOOKUP(A27,Table12[Country],'2012'!$K$4:$K$158),"0")</f>
        <v>0</v>
      </c>
      <c r="AI27" t="str" cm="1">
        <f t="array" ref="AI27">IFERROR(_xlfn.XLOOKUP(A27,Table10[Country],'2014'!$K$4:$K$163),"0")</f>
        <v>0</v>
      </c>
      <c r="AJ27" t="str" cm="1">
        <f t="array" ref="AJ27">IFERROR(_xlfn.XLOOKUP(A27,Table11[Country],'2016'!$K$4:$K$163),"0")</f>
        <v>0</v>
      </c>
      <c r="AK27" t="str" cm="1">
        <f t="array" ref="AK27">IFERROR(_xlfn.XLOOKUP(A27,Table6[Country],'2018'!$K$4:$K$163),"0")</f>
        <v>0</v>
      </c>
      <c r="AL27" s="19" t="str">
        <f>IFERROR(_xlfn.XLOOKUP(A27,'2023_Analysis_Hub'!$A$3:$A$141,'2023_Analysis_Hub'!$F$3:$F$141),"0")</f>
        <v>0</v>
      </c>
      <c r="AM27" t="str">
        <f t="shared" si="8"/>
        <v>No Data Available</v>
      </c>
      <c r="AO27" s="71" t="str" cm="1">
        <f t="array" ref="AO27">IFERROR(_xlfn.XLOOKUP(Table18[[#This Row],[Economy]],Table4[Country],'2007'!$J$4:$J$153), "0")</f>
        <v>0</v>
      </c>
      <c r="AP27" s="71" t="str" cm="1">
        <f t="array" ref="AP27">IFERROR(_xlfn.XLOOKUP(Table18[[#This Row],[Economy]],Table5[Country],'2010'!$M$4:$M$158),"0")</f>
        <v>0</v>
      </c>
      <c r="AQ27" s="71" t="str" cm="1">
        <f t="array" ref="AQ27">IFERROR(_xlfn.XLOOKUP(Table18[[#This Row],[Economy]],Table12[Country],'2012'!$M$4:$M$158),"0")</f>
        <v>0</v>
      </c>
      <c r="AR27" s="71" t="str" cm="1">
        <f t="array" ref="AR27">IFERROR(_xlfn.XLOOKUP(Table18[[#This Row],[Economy]],Table10[Country],'2014'!$M$4:$M$163),"0")</f>
        <v>0</v>
      </c>
      <c r="AS27" s="71" t="str" cm="1">
        <f t="array" ref="AS27">IFERROR(_xlfn.XLOOKUP(A27,Table11[Country],'2016'!$M$4:$M$163),"0")</f>
        <v>0</v>
      </c>
      <c r="AT27" s="71" t="str" cm="1">
        <f t="array" ref="AT27">IFERROR(_xlfn.XLOOKUP(A27,Table6[Country],'2018'!$M$4:$M$163),"0")</f>
        <v>0</v>
      </c>
      <c r="AU27" s="71" t="str">
        <f>IFERROR(_xlfn.XLOOKUP(A27, '2023_Analysis_Hub'!$A$3:$A$141,'2023_Analysis_Hub'!$H$3:$H$141),"0")</f>
        <v>0</v>
      </c>
      <c r="AV27" t="str">
        <f t="shared" si="1"/>
        <v xml:space="preserve">No Data Available </v>
      </c>
      <c r="AX27" t="str" cm="1">
        <f t="array" ref="AX27">IFERROR(_xlfn.XLOOKUP(A27,Table4[Country],'2007'!$L$4:$L$153),"0")</f>
        <v>0</v>
      </c>
      <c r="AY27" t="str" cm="1">
        <f t="array" ref="AY27">IFERROR(_xlfn.XLOOKUP(A27,Table5[Country], '2010'!$O$4:$O$158),"0")</f>
        <v>0</v>
      </c>
      <c r="AZ27" t="str" cm="1">
        <f t="array" ref="AZ27">IFERROR(_xlfn.XLOOKUP(A27, Table12[Country], '2012'!$O$4:$O$158),"0")</f>
        <v>0</v>
      </c>
      <c r="BA27" t="str" cm="1">
        <f t="array" ref="BA27">IFERROR(_xlfn.XLOOKUP(A27, Table10[Country], '2014'!$O$4:$O$163),"0")</f>
        <v>0</v>
      </c>
      <c r="BB27" t="str" cm="1">
        <f t="array" ref="BB27">IFERROR(_xlfn.XLOOKUP(A27, Table11[Country],'2016'!$O$4:$O$163),"0")</f>
        <v>0</v>
      </c>
      <c r="BC27" t="str" cm="1">
        <f t="array" ref="BC27">IFERROR(_xlfn.XLOOKUP(A27,Table6[Country],'2018'!$O$4:$O$163),"0")</f>
        <v>0</v>
      </c>
      <c r="BD27" t="str">
        <f>IFERROR(_xlfn.XLOOKUP(A27, '2023_Analysis_Hub'!$A$3:$A$141,'2023_Analysis_Hub'!$J$3:$J$141),"0")</f>
        <v>0</v>
      </c>
      <c r="BE27" t="str">
        <f t="shared" si="2"/>
        <v>No Data Available</v>
      </c>
      <c r="BG27" t="str" cm="1">
        <f t="array" ref="BG27">IFERROR(_xlfn.XLOOKUP(A27,Table4[Country],'2007'!$R$4:$R$153),"0")</f>
        <v>0</v>
      </c>
      <c r="BH27" t="str" cm="1">
        <f t="array" ref="BH27">IFERROR(_xlfn.XLOOKUP(A27,Table5[Country],'2010'!$S$4:$S$158),"0")</f>
        <v>0</v>
      </c>
      <c r="BI27" t="str" cm="1">
        <f t="array" ref="BI27">IFERROR(_xlfn.XLOOKUP(A27,Table12[Country],'2012'!$S$4:$S$158),"0")</f>
        <v>0</v>
      </c>
      <c r="BJ27" t="str" cm="1">
        <f t="array" ref="BJ27">IFERROR(_xlfn.XLOOKUP(A27,Table10[Country],'2014'!$S$4:$S$163),"0")</f>
        <v>0</v>
      </c>
      <c r="BK27" t="str" cm="1">
        <f t="array" ref="BK27">IFERROR(_xlfn.XLOOKUP(A27,Table11[Country],'2016'!$S$4:$S$163),"0")</f>
        <v>0</v>
      </c>
      <c r="BL27" t="str" cm="1">
        <f t="array" ref="BL27">IFERROR(_xlfn.XLOOKUP(A27,Table6[Country],'2018'!$S$4:$S$163),"0")</f>
        <v>0</v>
      </c>
      <c r="BM27" t="str">
        <f>IFERROR(_xlfn.XLOOKUP(A27,'2023_Analysis_Hub'!$A$3:$A$141,'2023_Analysis_Hub'!$L$3:$L$141),"0")</f>
        <v>0</v>
      </c>
      <c r="BN27" t="str">
        <f t="shared" si="3"/>
        <v>No Data Available</v>
      </c>
      <c r="BP27" t="str" cm="1">
        <f t="array" ref="BP27">IFERROR(_xlfn.XLOOKUP(A27,Table4[Country],'2007'!$N$4:$N$153),"0")</f>
        <v>0</v>
      </c>
      <c r="BQ27" t="str" cm="1">
        <f t="array" ref="BQ27">IFERROR(_xlfn.XLOOKUP(A27,Table5[Country],'2010'!$Q$4:$Q$158),"0")</f>
        <v>0</v>
      </c>
      <c r="BR27" t="str" cm="1">
        <f t="array" ref="BR27">IFERROR(_xlfn.XLOOKUP(A27,Table12[Country],'2012'!$Q$4:$Q$158),"0")</f>
        <v>0</v>
      </c>
      <c r="BS27" t="str" cm="1">
        <f t="array" ref="BS27">IFERROR(_xlfn.XLOOKUP(A27,Table10[Country],'2014'!$Q$4:$Q$163),"0")</f>
        <v>0</v>
      </c>
      <c r="BT27" t="str" cm="1">
        <f t="array" ref="BT27">IFERROR(_xlfn.XLOOKUP(A27,Table11[Country],'2016'!$Q$4:$Q$163),"0")</f>
        <v>0</v>
      </c>
      <c r="BU27" t="str" cm="1">
        <f t="array" ref="BU27">IFERROR(_xlfn.XLOOKUP(A27, Table6[Country], '2018'!$Q$4:$Q$163),"0")</f>
        <v>0</v>
      </c>
      <c r="BV27" t="str">
        <f>IFERROR(_xlfn.XLOOKUP(A27, '2023_Analysis_Hub'!$A$3:$A$141,'2023_Analysis_Hub'!$N$3:$N$141),"0")</f>
        <v>0</v>
      </c>
      <c r="BW27" t="str">
        <f t="shared" si="4"/>
        <v>No Data Available</v>
      </c>
    </row>
    <row r="28" spans="1:75" x14ac:dyDescent="0.35">
      <c r="A28" t="s">
        <v>28</v>
      </c>
      <c r="B28" cm="1">
        <f t="array" ref="B28">IFERROR(_xlfn.XLOOKUP(A28,Table4[Country],'2007'!$B$4:$B$153),"0")</f>
        <v>2.3073122471277641</v>
      </c>
      <c r="C28" cm="1">
        <f t="array" ref="C28">IFERROR(_xlfn.XLOOKUP(A28,Table5[Country],'2010'!$B$4:$B$158),"0")</f>
        <v>2.5107309999999998</v>
      </c>
      <c r="D28" cm="1">
        <f t="array" ref="D28">IFERROR(_xlfn.XLOOKUP(A28,Table12[Country],'2012'!$B$4:$B$158),"0")</f>
        <v>2.6132399999999998</v>
      </c>
      <c r="E28" cm="1">
        <f t="array" ref="E28">IFERROR(_xlfn.XLOOKUP(A28,Table10[Country],'2014'!$B$4:$B$163),"0")</f>
        <v>2.4807579999999998</v>
      </c>
      <c r="F28" cm="1">
        <f t="array" ref="F28">IFERROR(_xlfn.XLOOKUP(A28,Table11[Country],'2016'!$B$4:$B$163),"0")</f>
        <v>2.2514620000000001</v>
      </c>
      <c r="G28" cm="1">
        <f t="array" ref="G28">IFERROR(_xlfn.XLOOKUP(A28,Table6[Country],'2018'!$B$4:$B$163),"0")</f>
        <v>2.3583759999999998</v>
      </c>
      <c r="H28">
        <f>IFERROR(_xlfn.XLOOKUP(A28,'2023_Analysis_Hub'!$A$3:$A$141,'2023_Analysis_Hub'!$B$3:$B$141),"0")</f>
        <v>2.3833333333333333</v>
      </c>
      <c r="I28">
        <f t="shared" si="0"/>
        <v>2.4150303686372996</v>
      </c>
      <c r="J28" s="68">
        <f>IFERROR(RANK(Table16[[#This Row],[Avergae LPI Score ]],Table16[[Avergae LPI Score ]],0), "No Data Available")</f>
        <v>122</v>
      </c>
      <c r="L28" cm="1">
        <f t="array" ref="L28">IFERROR(_xlfn.XLOOKUP(A28,Table4[Country],'2007'!$C$4:$C$153),"0")</f>
        <v>107</v>
      </c>
      <c r="M28" cm="1">
        <f t="array" ref="M28">IFERROR(_xlfn.XLOOKUP(A28,Table5[Country],'2010'!$E$4:$E$158),"0")</f>
        <v>112</v>
      </c>
      <c r="N28" cm="1">
        <f t="array" ref="N28">IFERROR(_xlfn.XLOOKUP(A28,Table12[Country],'2012'!$E$4:$E$158),"0")</f>
        <v>90</v>
      </c>
      <c r="O28" cm="1">
        <f t="array" ref="O28">IFERROR(_xlfn.XLOOKUP(A28,Table10[Country],'2014'!$E$4:$E$163),"0")</f>
        <v>121</v>
      </c>
      <c r="P28" cm="1">
        <f t="array" ref="P28">IFERROR(_xlfn.XLOOKUP(A28,Table11[Country],'2016'!$E$4:$E$163),"0")</f>
        <v>138</v>
      </c>
      <c r="Q28" cm="1">
        <f t="array" ref="Q28">IFERROR(_xlfn.XLOOKUP(A28,Table6[Country],'2018'!$E$4:$E$163),"0")</f>
        <v>131</v>
      </c>
      <c r="R28">
        <f>IFERROR(_xlfn.XLOOKUP(A28,'2023_Analysis_Hub'!$A$3:$A$141,'2023_Analysis_Hub'!$C$3:$C$141),"0")</f>
        <v>115</v>
      </c>
      <c r="S28">
        <f t="shared" si="5"/>
        <v>116.28571428571429</v>
      </c>
      <c r="T28">
        <f t="shared" si="6"/>
        <v>120</v>
      </c>
      <c r="U28" s="86"/>
      <c r="V28" s="86"/>
      <c r="W28" cm="1">
        <f t="array" ref="W28">IFERROR(_xlfn.XLOOKUP(A28,Table4[Country],'2007'!$F$4:$F$153),"0")</f>
        <v>2</v>
      </c>
      <c r="X28" cm="1">
        <f t="array" ref="X28">IFERROR(_xlfn.XLOOKUP('LPI_performance_time_series '!A28,Table5[Country],'2010'!$I$4:$I$158),"0")</f>
        <v>2.2627459999999999</v>
      </c>
      <c r="Y28" cm="1">
        <f t="array" ref="Y28">IFERROR(_xlfn.XLOOKUP(A28,Table12[Country],'2012'!$I$4:$I$158),"0")</f>
        <v>2.399105</v>
      </c>
      <c r="Z28" cm="1">
        <f t="array" ref="Z28">IFERROR(_xlfn.XLOOKUP('LPI_performance_time_series '!A28,Table10[Country],'2014'!$I$4:$I$163),"0")</f>
        <v>2.3979910000000002</v>
      </c>
      <c r="AA28" cm="1">
        <f t="array" ref="AA28">IFERROR(_xlfn.XLOOKUP(A28,Table11[Country],'2016'!$I$4:$I$163),"0")</f>
        <v>1.967352</v>
      </c>
      <c r="AB28" cm="1">
        <f t="array" ref="AB28">IFERROR(_xlfn.XLOOKUP(A28,Table6[Country],'2018'!$I$4:$I$163),"0")</f>
        <v>2.318927</v>
      </c>
      <c r="AC28">
        <f>IFERROR(_xlfn.XLOOKUP(A29,'2023_Analysis_Hub'!$A$3:$A$141,'2023_Analysis_Hub'!$D$3:$D$141),"0")</f>
        <v>2.9</v>
      </c>
      <c r="AD28">
        <f t="shared" si="7"/>
        <v>2.3208744285714284</v>
      </c>
      <c r="AF28" cm="1">
        <f t="array" ref="AF28">IFERROR(_xlfn.XLOOKUP(A28,Table4[Country],'2007'!$H$4:$H$153),"0")</f>
        <v>2.08</v>
      </c>
      <c r="AG28" cm="1">
        <f t="array" ref="AG28">IFERROR(_xlfn.XLOOKUP(A28,Table5[Country],'2010'!$K$4:$K$158),"0")</f>
        <v>2.244399</v>
      </c>
      <c r="AH28" cm="1">
        <f t="array" ref="AH28">IFERROR(_xlfn.XLOOKUP(A28,Table12[Country],'2012'!$K$4:$K$158),"0")</f>
        <v>2.3851990000000001</v>
      </c>
      <c r="AI28" cm="1">
        <f t="array" ref="AI28">IFERROR(_xlfn.XLOOKUP(A28,Table10[Country],'2014'!$K$4:$K$163),"0")</f>
        <v>2.1710069999999999</v>
      </c>
      <c r="AJ28" cm="1">
        <f t="array" ref="AJ28">IFERROR(_xlfn.XLOOKUP(A28,Table11[Country],'2016'!$K$4:$K$163),"0")</f>
        <v>2.1096680000000001</v>
      </c>
      <c r="AK28" cm="1">
        <f t="array" ref="AK28">IFERROR(_xlfn.XLOOKUP(A28,Table6[Country],'2018'!$K$4:$K$163),"0")</f>
        <v>2.1524359999999998</v>
      </c>
      <c r="AL28" s="19">
        <f>IFERROR(_xlfn.XLOOKUP(A28,'2023_Analysis_Hub'!$A$3:$A$141,'2023_Analysis_Hub'!$F$3:$F$141),"0")</f>
        <v>2.4</v>
      </c>
      <c r="AM28">
        <f t="shared" si="8"/>
        <v>2.2203869999999997</v>
      </c>
      <c r="AO28" s="71" cm="1">
        <f t="array" ref="AO28">IFERROR(_xlfn.XLOOKUP(Table18[[#This Row],[Economy]],Table4[Country],'2007'!$J$4:$J$153), "0")</f>
        <v>2.4166699999999999</v>
      </c>
      <c r="AP28" s="71" cm="1">
        <f t="array" ref="AP28">IFERROR(_xlfn.XLOOKUP(Table18[[#This Row],[Economy]],Table5[Country],'2010'!$M$4:$M$158),"0")</f>
        <v>2.5332170000000001</v>
      </c>
      <c r="AQ28" s="71" cm="1">
        <f t="array" ref="AQ28">IFERROR(_xlfn.XLOOKUP(Table18[[#This Row],[Economy]],Table12[Country],'2012'!$M$4:$M$158),"0")</f>
        <v>2.5969660000000001</v>
      </c>
      <c r="AR28" s="71" cm="1">
        <f t="array" ref="AR28">IFERROR(_xlfn.XLOOKUP(Table18[[#This Row],[Economy]],Table10[Country],'2014'!$M$4:$M$163),"0")</f>
        <v>2.3465199999999999</v>
      </c>
      <c r="AS28" s="71" cm="1">
        <f t="array" ref="AS28">IFERROR(_xlfn.XLOOKUP(A28,Table11[Country],'2016'!$M$4:$M$163),"0")</f>
        <v>2.3991699999999998</v>
      </c>
      <c r="AT28" s="71" cm="1">
        <f t="array" ref="AT28">IFERROR(_xlfn.XLOOKUP(A28,Table6[Country],'2018'!$M$4:$M$163),"0")</f>
        <v>2.5352169999999998</v>
      </c>
      <c r="AU28" s="71">
        <f>IFERROR(_xlfn.XLOOKUP(A28, '2023_Analysis_Hub'!$A$3:$A$141,'2023_Analysis_Hub'!$H$3:$H$141),"0")</f>
        <v>2.5</v>
      </c>
      <c r="AV28">
        <f t="shared" si="1"/>
        <v>2.4753942857142852</v>
      </c>
      <c r="AX28" cm="1">
        <f t="array" ref="AX28">IFERROR(_xlfn.XLOOKUP(A28,Table4[Country],'2007'!$L$4:$L$153),"0")</f>
        <v>2.1739099999999998</v>
      </c>
      <c r="AY28" cm="1">
        <f t="array" ref="AY28">IFERROR(_xlfn.XLOOKUP(A28,Table5[Country], '2010'!$O$4:$O$158),"0")</f>
        <v>2.3787280000000002</v>
      </c>
      <c r="AZ28" cm="1">
        <f t="array" ref="AZ28">IFERROR(_xlfn.XLOOKUP(A28, Table12[Country], '2012'!$O$4:$O$158),"0")</f>
        <v>2.5848930000000001</v>
      </c>
      <c r="BA28" cm="1">
        <f t="array" ref="BA28">IFERROR(_xlfn.XLOOKUP(A28, Table10[Country], '2014'!$O$4:$O$163),"0")</f>
        <v>2.67849</v>
      </c>
      <c r="BB28" cm="1">
        <f t="array" ref="BB28">IFERROR(_xlfn.XLOOKUP(A28, Table11[Country],'2016'!$O$4:$O$163),"0")</f>
        <v>1.8992659999999999</v>
      </c>
      <c r="BC28" cm="1">
        <f t="array" ref="BC28">IFERROR(_xlfn.XLOOKUP(A28,Table6[Country],'2018'!$O$4:$O$163),"0")</f>
        <v>2.2108819999999998</v>
      </c>
      <c r="BD28">
        <f>IFERROR(_xlfn.XLOOKUP(A28, '2023_Analysis_Hub'!$A$3:$A$141,'2023_Analysis_Hub'!$J$3:$J$141),"0")</f>
        <v>2.4</v>
      </c>
      <c r="BE28">
        <f t="shared" si="2"/>
        <v>2.3323098571428571</v>
      </c>
      <c r="BG28" cm="1">
        <f t="array" ref="BG28">IFERROR(_xlfn.XLOOKUP(A28,Table4[Country],'2007'!$R$4:$R$153),"0")</f>
        <v>2.80952</v>
      </c>
      <c r="BH28" cm="1">
        <f t="array" ref="BH28">IFERROR(_xlfn.XLOOKUP(A28,Table5[Country],'2010'!$S$4:$S$158),"0")</f>
        <v>3.20418</v>
      </c>
      <c r="BI28" cm="1">
        <f t="array" ref="BI28">IFERROR(_xlfn.XLOOKUP(A28,Table12[Country],'2012'!$S$4:$S$158),"0")</f>
        <v>2.9535849999999999</v>
      </c>
      <c r="BJ28" cm="1">
        <f t="array" ref="BJ28">IFERROR(_xlfn.XLOOKUP(A28,Table10[Country],'2014'!$S$4:$S$163),"0")</f>
        <v>2.5961180000000001</v>
      </c>
      <c r="BK28" cm="1">
        <f t="array" ref="BK28">IFERROR(_xlfn.XLOOKUP(A28,Table11[Country],'2016'!$S$4:$S$163),"0")</f>
        <v>2.791455</v>
      </c>
      <c r="BL28" cm="1">
        <f t="array" ref="BL28">IFERROR(_xlfn.XLOOKUP(A28,Table6[Country],'2018'!$S$4:$S$163),"0")</f>
        <v>2.742127</v>
      </c>
      <c r="BM28">
        <f>IFERROR(_xlfn.XLOOKUP(A28,'2023_Analysis_Hub'!$A$3:$A$141,'2023_Analysis_Hub'!$L$3:$L$141),"0")</f>
        <v>2.4</v>
      </c>
      <c r="BN28">
        <f t="shared" si="3"/>
        <v>2.7852835714285713</v>
      </c>
      <c r="BP28" cm="1">
        <f t="array" ref="BP28">IFERROR(_xlfn.XLOOKUP(A28,Table4[Country],'2007'!$N$4:$N$153),"0")</f>
        <v>2.3809499999999999</v>
      </c>
      <c r="BQ28" cm="1">
        <f t="array" ref="BQ28">IFERROR(_xlfn.XLOOKUP(A28,Table5[Country],'2010'!$Q$4:$Q$158),"0")</f>
        <v>2.3777789999999999</v>
      </c>
      <c r="BR28" cm="1">
        <f t="array" ref="BR28">IFERROR(_xlfn.XLOOKUP(A28,Table12[Country],'2012'!$Q$4:$Q$158),"0")</f>
        <v>2.731506</v>
      </c>
      <c r="BS28" cm="1">
        <f t="array" ref="BS28">IFERROR(_xlfn.XLOOKUP(A28,Table10[Country],'2014'!$Q$4:$Q$163),"0")</f>
        <v>2.67849</v>
      </c>
      <c r="BT28" cm="1">
        <f t="array" ref="BT28">IFERROR(_xlfn.XLOOKUP(A28,Table11[Country],'2016'!$Q$4:$Q$163),"0")</f>
        <v>2.3056160000000001</v>
      </c>
      <c r="BU28" cm="1">
        <f t="array" ref="BU28">IFERROR(_xlfn.XLOOKUP(A28, Table6[Country], '2018'!$Q$4:$Q$163),"0")</f>
        <v>2.131688</v>
      </c>
      <c r="BV28">
        <f>IFERROR(_xlfn.XLOOKUP(A28, '2023_Analysis_Hub'!$A$3:$A$141,'2023_Analysis_Hub'!$N$3:$N$141),"0")</f>
        <v>2.5</v>
      </c>
      <c r="BW28">
        <f t="shared" si="4"/>
        <v>2.4437184285714286</v>
      </c>
    </row>
    <row r="29" spans="1:75" x14ac:dyDescent="0.35">
      <c r="A29" t="s">
        <v>29</v>
      </c>
      <c r="B29" cm="1">
        <f t="array" ref="B29">IFERROR(_xlfn.XLOOKUP(A29,Table4[Country],'2007'!$B$4:$B$153),"0")</f>
        <v>2.7506489803231426</v>
      </c>
      <c r="C29" cm="1">
        <f t="array" ref="C29">IFERROR(_xlfn.XLOOKUP(A29,Table5[Country],'2010'!$B$4:$B$158),"0")</f>
        <v>3.198242</v>
      </c>
      <c r="D29" cm="1">
        <f t="array" ref="D29">IFERROR(_xlfn.XLOOKUP(A29,Table12[Country],'2012'!$B$4:$B$158),"0")</f>
        <v>3.1311399999999998</v>
      </c>
      <c r="E29" cm="1">
        <f t="array" ref="E29">IFERROR(_xlfn.XLOOKUP(A29,Table10[Country],'2014'!$B$4:$B$163),"0")</f>
        <v>2.9439510000000002</v>
      </c>
      <c r="F29" cm="1">
        <f t="array" ref="F29">IFERROR(_xlfn.XLOOKUP(A29,Table11[Country],'2016'!$B$4:$B$163),"0")</f>
        <v>3.0879840000000001</v>
      </c>
      <c r="G29" cm="1">
        <f t="array" ref="G29">IFERROR(_xlfn.XLOOKUP(A29,Table6[Country],'2018'!$B$4:$B$163),"0")</f>
        <v>2.9857900000000002</v>
      </c>
      <c r="H29">
        <f>IFERROR(_xlfn.XLOOKUP(A29,'2023_Analysis_Hub'!$A$3:$A$141,'2023_Analysis_Hub'!$B$3:$B$141),"0")</f>
        <v>3.1666666666666665</v>
      </c>
      <c r="I29">
        <f t="shared" si="0"/>
        <v>3.0377746638556871</v>
      </c>
      <c r="J29" s="68">
        <f>IFERROR(RANK(Table16[[#This Row],[Avergae LPI Score ]],Table16[[Avergae LPI Score ]],0), "No Data Available")</f>
        <v>52</v>
      </c>
      <c r="L29" cm="1">
        <f t="array" ref="L29">IFERROR(_xlfn.XLOOKUP(A29,Table4[Country],'2007'!$C$4:$C$153),"0")</f>
        <v>61</v>
      </c>
      <c r="M29" cm="1">
        <f t="array" ref="M29">IFERROR(_xlfn.XLOOKUP(A29,Table5[Country],'2010'!$E$4:$E$158),"0")</f>
        <v>41</v>
      </c>
      <c r="N29" cm="1">
        <f t="array" ref="N29">IFERROR(_xlfn.XLOOKUP(A29,Table12[Country],'2012'!$E$4:$E$158),"0")</f>
        <v>45</v>
      </c>
      <c r="O29" cm="1">
        <f t="array" ref="O29">IFERROR(_xlfn.XLOOKUP(A29,Table10[Country],'2014'!$E$4:$E$163),"0")</f>
        <v>65</v>
      </c>
      <c r="P29" cm="1">
        <f t="array" ref="P29">IFERROR(_xlfn.XLOOKUP(A29,Table11[Country],'2016'!$E$4:$E$163),"0")</f>
        <v>55</v>
      </c>
      <c r="Q29" cm="1">
        <f t="array" ref="Q29">IFERROR(_xlfn.XLOOKUP(A29,Table6[Country],'2018'!$E$4:$E$163),"0")</f>
        <v>56</v>
      </c>
      <c r="R29">
        <f>IFERROR(_xlfn.XLOOKUP(A29,'2023_Analysis_Hub'!$A$3:$A$141,'2023_Analysis_Hub'!$C$3:$C$141),"0")</f>
        <v>51</v>
      </c>
      <c r="S29">
        <f t="shared" si="5"/>
        <v>53.428571428571431</v>
      </c>
      <c r="T29">
        <f t="shared" si="6"/>
        <v>50</v>
      </c>
      <c r="U29" s="86"/>
      <c r="V29" s="86"/>
      <c r="W29" cm="1">
        <f t="array" ref="W29">IFERROR(_xlfn.XLOOKUP(A29,Table4[Country],'2007'!$F$4:$F$153),"0")</f>
        <v>2.38571</v>
      </c>
      <c r="X29" cm="1">
        <f t="array" ref="X29">IFERROR(_xlfn.XLOOKUP('LPI_performance_time_series '!A29,Table5[Country],'2010'!$I$4:$I$158),"0")</f>
        <v>2.3698429999999999</v>
      </c>
      <c r="Y29" cm="1">
        <f t="array" ref="Y29">IFERROR(_xlfn.XLOOKUP(A29,Table12[Country],'2012'!$I$4:$I$158),"0")</f>
        <v>2.5099269999999998</v>
      </c>
      <c r="Z29" cm="1">
        <f t="array" ref="Z29">IFERROR(_xlfn.XLOOKUP('LPI_performance_time_series '!A29,Table10[Country],'2014'!$I$4:$I$163),"0")</f>
        <v>2.4810129999999999</v>
      </c>
      <c r="AA29" cm="1">
        <f t="array" ref="AA29">IFERROR(_xlfn.XLOOKUP(A29,Table11[Country],'2016'!$I$4:$I$163),"0")</f>
        <v>2.7571840000000001</v>
      </c>
      <c r="AB29" cm="1">
        <f t="array" ref="AB29">IFERROR(_xlfn.XLOOKUP(A29,Table6[Country],'2018'!$I$4:$I$163),"0")</f>
        <v>2.4061620000000001</v>
      </c>
      <c r="AC29" t="str">
        <f>IFERROR(_xlfn.XLOOKUP(A30,'2023_Analysis_Hub'!$A$3:$A$141,'2023_Analysis_Hub'!$D$3:$D$141),"0")</f>
        <v>0</v>
      </c>
      <c r="AD29">
        <f t="shared" si="7"/>
        <v>2.4849731666666668</v>
      </c>
      <c r="AF29" cm="1">
        <f t="array" ref="AF29">IFERROR(_xlfn.XLOOKUP(A29,Table4[Country],'2007'!$H$4:$H$153),"0")</f>
        <v>2.74648</v>
      </c>
      <c r="AG29" cm="1">
        <f t="array" ref="AG29">IFERROR(_xlfn.XLOOKUP(A29,Table5[Country],'2010'!$K$4:$K$158),"0")</f>
        <v>3.0977399999999999</v>
      </c>
      <c r="AH29" cm="1">
        <f t="array" ref="AH29">IFERROR(_xlfn.XLOOKUP(A29,Table12[Country],'2012'!$K$4:$K$158),"0")</f>
        <v>3.0660240000000001</v>
      </c>
      <c r="AI29" cm="1">
        <f t="array" ref="AI29">IFERROR(_xlfn.XLOOKUP(A29,Table10[Country],'2014'!$K$4:$K$163),"0")</f>
        <v>2.927419</v>
      </c>
      <c r="AJ29" cm="1">
        <f t="array" ref="AJ29">IFERROR(_xlfn.XLOOKUP(A29,Table11[Country],'2016'!$K$4:$K$163),"0")</f>
        <v>3.110258</v>
      </c>
      <c r="AK29" cm="1">
        <f t="array" ref="AK29">IFERROR(_xlfn.XLOOKUP(A29,Table6[Country],'2018'!$K$4:$K$163),"0")</f>
        <v>2.9269829999999999</v>
      </c>
      <c r="AL29" s="19">
        <f>IFERROR(_xlfn.XLOOKUP(A29,'2023_Analysis_Hub'!$A$3:$A$141,'2023_Analysis_Hub'!$F$3:$F$141),"0")</f>
        <v>3.2</v>
      </c>
      <c r="AM29">
        <f t="shared" si="8"/>
        <v>3.0107005714285715</v>
      </c>
      <c r="AO29" s="71" cm="1">
        <f t="array" ref="AO29">IFERROR(_xlfn.XLOOKUP(Table18[[#This Row],[Economy]],Table4[Country],'2007'!$J$4:$J$153), "0")</f>
        <v>2.6086999999999998</v>
      </c>
      <c r="AP29" s="71" cm="1">
        <f t="array" ref="AP29">IFERROR(_xlfn.XLOOKUP(Table18[[#This Row],[Economy]],Table5[Country],'2010'!$M$4:$M$158),"0")</f>
        <v>2.9100929999999998</v>
      </c>
      <c r="AQ29" s="71" cm="1">
        <f t="array" ref="AQ29">IFERROR(_xlfn.XLOOKUP(Table18[[#This Row],[Economy]],Table12[Country],'2012'!$M$4:$M$158),"0")</f>
        <v>3.1216499999999998</v>
      </c>
      <c r="AR29" s="71" cm="1">
        <f t="array" ref="AR29">IFERROR(_xlfn.XLOOKUP(Table18[[#This Row],[Economy]],Table10[Country],'2014'!$M$4:$M$163),"0")</f>
        <v>2.8047499999999999</v>
      </c>
      <c r="AS29" s="71" cm="1">
        <f t="array" ref="AS29">IFERROR(_xlfn.XLOOKUP(A29,Table11[Country],'2016'!$M$4:$M$163),"0")</f>
        <v>2.8989319999999998</v>
      </c>
      <c r="AT29" s="71" cm="1">
        <f t="array" ref="AT29">IFERROR(_xlfn.XLOOKUP(A29,Table6[Country],'2018'!$M$4:$M$163),"0")</f>
        <v>2.8810910000000001</v>
      </c>
      <c r="AU29" s="71">
        <f>IFERROR(_xlfn.XLOOKUP(A29, '2023_Analysis_Hub'!$A$3:$A$141,'2023_Analysis_Hub'!$H$3:$H$141),"0")</f>
        <v>2.9</v>
      </c>
      <c r="AV29">
        <f t="shared" si="1"/>
        <v>2.8750308571428569</v>
      </c>
      <c r="AX29" cm="1">
        <f t="array" ref="AX29">IFERROR(_xlfn.XLOOKUP(A29,Table4[Country],'2007'!$L$4:$L$153),"0")</f>
        <v>2.9393899999999999</v>
      </c>
      <c r="AY29" cm="1">
        <f t="array" ref="AY29">IFERROR(_xlfn.XLOOKUP(A29,Table5[Country], '2010'!$O$4:$O$158),"0")</f>
        <v>3.2956080000000001</v>
      </c>
      <c r="AZ29" cm="1">
        <f t="array" ref="AZ29">IFERROR(_xlfn.XLOOKUP(A29, Table12[Country], '2012'!$O$4:$O$158),"0")</f>
        <v>3.1182970000000001</v>
      </c>
      <c r="BA29" cm="1">
        <f t="array" ref="BA29">IFERROR(_xlfn.XLOOKUP(A29, Table10[Country], '2014'!$O$4:$O$163),"0")</f>
        <v>3.050503</v>
      </c>
      <c r="BB29" cm="1">
        <f t="array" ref="BB29">IFERROR(_xlfn.XLOOKUP(A29, Table11[Country],'2016'!$O$4:$O$163),"0")</f>
        <v>3.122646</v>
      </c>
      <c r="BC29" cm="1">
        <f t="array" ref="BC29">IFERROR(_xlfn.XLOOKUP(A29,Table6[Country],'2018'!$O$4:$O$163),"0")</f>
        <v>3.090163</v>
      </c>
      <c r="BD29">
        <f>IFERROR(_xlfn.XLOOKUP(A29, '2023_Analysis_Hub'!$A$3:$A$141,'2023_Analysis_Hub'!$J$3:$J$141),"0")</f>
        <v>3.3</v>
      </c>
      <c r="BE29">
        <f t="shared" si="2"/>
        <v>3.1309438571428569</v>
      </c>
      <c r="BG29" cm="1">
        <f t="array" ref="BG29">IFERROR(_xlfn.XLOOKUP(A29,Table4[Country],'2007'!$R$4:$R$153),"0")</f>
        <v>3.1016900000000001</v>
      </c>
      <c r="BH29" cm="1">
        <f t="array" ref="BH29">IFERROR(_xlfn.XLOOKUP(A29,Table5[Country],'2010'!$S$4:$S$158),"0")</f>
        <v>4.1370990000000001</v>
      </c>
      <c r="BI29" cm="1">
        <f t="array" ref="BI29">IFERROR(_xlfn.XLOOKUP(A29,Table12[Country],'2012'!$S$4:$S$158),"0")</f>
        <v>3.552235</v>
      </c>
      <c r="BJ29" cm="1">
        <f t="array" ref="BJ29">IFERROR(_xlfn.XLOOKUP(A29,Table10[Country],'2014'!$S$4:$S$163),"0")</f>
        <v>3.3874550000000001</v>
      </c>
      <c r="BK29" cm="1">
        <f t="array" ref="BK29">IFERROR(_xlfn.XLOOKUP(A29,Table11[Country],'2016'!$S$4:$S$163),"0")</f>
        <v>3.391947</v>
      </c>
      <c r="BL29" cm="1">
        <f t="array" ref="BL29">IFERROR(_xlfn.XLOOKUP(A29,Table6[Country],'2018'!$S$4:$S$163),"0")</f>
        <v>3.5101779999999998</v>
      </c>
      <c r="BM29">
        <f>IFERROR(_xlfn.XLOOKUP(A29,'2023_Analysis_Hub'!$A$3:$A$141,'2023_Analysis_Hub'!$L$3:$L$141),"0")</f>
        <v>3.5</v>
      </c>
      <c r="BN29">
        <f t="shared" si="3"/>
        <v>3.5115148571428567</v>
      </c>
      <c r="BP29" cm="1">
        <f t="array" ref="BP29">IFERROR(_xlfn.XLOOKUP(A29,Table4[Country],'2007'!$N$4:$N$153),"0")</f>
        <v>2.7692299999999999</v>
      </c>
      <c r="BQ29" cm="1">
        <f t="array" ref="BQ29">IFERROR(_xlfn.XLOOKUP(A29,Table5[Country],'2010'!$Q$4:$Q$158),"0")</f>
        <v>3.4174129999999998</v>
      </c>
      <c r="BR29" cm="1">
        <f t="array" ref="BR29">IFERROR(_xlfn.XLOOKUP(A29,Table12[Country],'2012'!$Q$4:$Q$158),"0")</f>
        <v>3.417529</v>
      </c>
      <c r="BS29" cm="1">
        <f t="array" ref="BS29">IFERROR(_xlfn.XLOOKUP(A29,Table10[Country],'2014'!$Q$4:$Q$163),"0")</f>
        <v>3.0270220000000001</v>
      </c>
      <c r="BT29" cm="1">
        <f t="array" ref="BT29">IFERROR(_xlfn.XLOOKUP(A29,Table11[Country],'2016'!$Q$4:$Q$163),"0")</f>
        <v>3.2801969999999998</v>
      </c>
      <c r="BU29" cm="1">
        <f t="array" ref="BU29">IFERROR(_xlfn.XLOOKUP(A29, Table6[Country], '2018'!$Q$4:$Q$163),"0")</f>
        <v>3.1114380000000001</v>
      </c>
      <c r="BV29">
        <f>IFERROR(_xlfn.XLOOKUP(A29, '2023_Analysis_Hub'!$A$3:$A$141,'2023_Analysis_Hub'!$N$3:$N$141),"0")</f>
        <v>3.2</v>
      </c>
      <c r="BW29">
        <f t="shared" si="4"/>
        <v>3.1746898571428575</v>
      </c>
    </row>
    <row r="30" spans="1:75" x14ac:dyDescent="0.35">
      <c r="A30" t="s">
        <v>275</v>
      </c>
      <c r="B30" t="str" cm="1">
        <f t="array" ref="B30">IFERROR(_xlfn.XLOOKUP(A30,Table4[Country],'2007'!$B$4:$B$153),"0")</f>
        <v>0</v>
      </c>
      <c r="C30" t="str" cm="1">
        <f t="array" ref="C30">IFERROR(_xlfn.XLOOKUP(A30,Table5[Country],'2010'!$B$4:$B$158),"0")</f>
        <v>0</v>
      </c>
      <c r="D30" t="str" cm="1">
        <f t="array" ref="D30">IFERROR(_xlfn.XLOOKUP(A30,Table12[Country],'2012'!$B$4:$B$158),"0")</f>
        <v>0</v>
      </c>
      <c r="E30" t="str" cm="1">
        <f t="array" ref="E30">IFERROR(_xlfn.XLOOKUP(A30,Table10[Country],'2014'!$B$4:$B$163),"0")</f>
        <v>0</v>
      </c>
      <c r="F30" t="str" cm="1">
        <f t="array" ref="F30">IFERROR(_xlfn.XLOOKUP(A30,Table11[Country],'2016'!$B$4:$B$163),"0")</f>
        <v>0</v>
      </c>
      <c r="G30" t="str" cm="1">
        <f t="array" ref="G30">IFERROR(_xlfn.XLOOKUP(A30,Table6[Country],'2018'!$B$4:$B$163),"0")</f>
        <v>0</v>
      </c>
      <c r="H30" t="str">
        <f>IFERROR(_xlfn.XLOOKUP(A30,'2023_Analysis_Hub'!$A$3:$A$141,'2023_Analysis_Hub'!$B$3:$B$141),"0")</f>
        <v>0</v>
      </c>
      <c r="I30" t="str">
        <f t="shared" si="0"/>
        <v>0</v>
      </c>
      <c r="J30" s="68" t="str">
        <f>IFERROR(RANK(Table16[[#This Row],[Avergae LPI Score ]],Table16[[Avergae LPI Score ]],0), "No Data Available")</f>
        <v>No Data Available</v>
      </c>
      <c r="L30" t="str" cm="1">
        <f t="array" ref="L30">IFERROR(_xlfn.XLOOKUP(A30,Table4[Country],'2007'!$C$4:$C$153),"0")</f>
        <v>0</v>
      </c>
      <c r="M30" t="str" cm="1">
        <f t="array" ref="M30">IFERROR(_xlfn.XLOOKUP(A30,Table5[Country],'2010'!$E$4:$E$158),"0")</f>
        <v>0</v>
      </c>
      <c r="N30" t="str" cm="1">
        <f t="array" ref="N30">IFERROR(_xlfn.XLOOKUP(A30,Table12[Country],'2012'!$E$4:$E$158),"0")</f>
        <v>0</v>
      </c>
      <c r="O30" t="str" cm="1">
        <f t="array" ref="O30">IFERROR(_xlfn.XLOOKUP(A30,Table10[Country],'2014'!$E$4:$E$163),"0")</f>
        <v>0</v>
      </c>
      <c r="P30" t="str" cm="1">
        <f t="array" ref="P30">IFERROR(_xlfn.XLOOKUP(A30,Table11[Country],'2016'!$E$4:$E$163),"0")</f>
        <v>0</v>
      </c>
      <c r="Q30" t="str" cm="1">
        <f t="array" ref="Q30">IFERROR(_xlfn.XLOOKUP(A30,Table6[Country],'2018'!$E$4:$E$163),"0")</f>
        <v>0</v>
      </c>
      <c r="R30" t="str">
        <f>IFERROR(_xlfn.XLOOKUP(A30,'2023_Analysis_Hub'!$A$3:$A$141,'2023_Analysis_Hub'!$C$3:$C$141),"0")</f>
        <v>0</v>
      </c>
      <c r="S30" t="str">
        <f t="shared" si="5"/>
        <v>0</v>
      </c>
      <c r="T30" t="str">
        <f t="shared" si="6"/>
        <v>No Data Available</v>
      </c>
      <c r="U30" s="86"/>
      <c r="V30" s="86"/>
      <c r="W30" t="str" cm="1">
        <f t="array" ref="W30">IFERROR(_xlfn.XLOOKUP(A30,Table4[Country],'2007'!$F$4:$F$153),"0")</f>
        <v>0</v>
      </c>
      <c r="X30" t="str" cm="1">
        <f t="array" ref="X30">IFERROR(_xlfn.XLOOKUP('LPI_performance_time_series '!A30,Table5[Country],'2010'!$I$4:$I$158),"0")</f>
        <v>0</v>
      </c>
      <c r="Y30" t="str" cm="1">
        <f t="array" ref="Y30">IFERROR(_xlfn.XLOOKUP(A30,Table12[Country],'2012'!$I$4:$I$158),"0")</f>
        <v>0</v>
      </c>
      <c r="Z30" t="str" cm="1">
        <f t="array" ref="Z30">IFERROR(_xlfn.XLOOKUP('LPI_performance_time_series '!A30,Table10[Country],'2014'!$I$4:$I$163),"0")</f>
        <v>0</v>
      </c>
      <c r="AA30" t="str" cm="1">
        <f t="array" ref="AA30">IFERROR(_xlfn.XLOOKUP(A30,Table11[Country],'2016'!$I$4:$I$163),"0")</f>
        <v>0</v>
      </c>
      <c r="AB30" t="str" cm="1">
        <f t="array" ref="AB30">IFERROR(_xlfn.XLOOKUP(A30,Table6[Country],'2018'!$I$4:$I$163),"0")</f>
        <v>0</v>
      </c>
      <c r="AC30" t="str">
        <f>IFERROR(_xlfn.XLOOKUP(A31,'2023_Analysis_Hub'!$A$3:$A$141,'2023_Analysis_Hub'!$D$3:$D$141),"0")</f>
        <v>0</v>
      </c>
      <c r="AD30" t="str">
        <f t="shared" si="7"/>
        <v>No Data Available</v>
      </c>
      <c r="AF30" t="str" cm="1">
        <f t="array" ref="AF30">IFERROR(_xlfn.XLOOKUP(A30,Table4[Country],'2007'!$H$4:$H$153),"0")</f>
        <v>0</v>
      </c>
      <c r="AG30" t="str" cm="1">
        <f t="array" ref="AG30">IFERROR(_xlfn.XLOOKUP(A30,Table5[Country],'2010'!$K$4:$K$158),"0")</f>
        <v>0</v>
      </c>
      <c r="AH30" t="str" cm="1">
        <f t="array" ref="AH30">IFERROR(_xlfn.XLOOKUP(A30,Table12[Country],'2012'!$K$4:$K$158),"0")</f>
        <v>0</v>
      </c>
      <c r="AI30" t="str" cm="1">
        <f t="array" ref="AI30">IFERROR(_xlfn.XLOOKUP(A30,Table10[Country],'2014'!$K$4:$K$163),"0")</f>
        <v>0</v>
      </c>
      <c r="AJ30" t="str" cm="1">
        <f t="array" ref="AJ30">IFERROR(_xlfn.XLOOKUP(A30,Table11[Country],'2016'!$K$4:$K$163),"0")</f>
        <v>0</v>
      </c>
      <c r="AK30" t="str" cm="1">
        <f t="array" ref="AK30">IFERROR(_xlfn.XLOOKUP(A30,Table6[Country],'2018'!$K$4:$K$163),"0")</f>
        <v>0</v>
      </c>
      <c r="AL30" s="19" t="str">
        <f>IFERROR(_xlfn.XLOOKUP(A30,'2023_Analysis_Hub'!$A$3:$A$141,'2023_Analysis_Hub'!$F$3:$F$141),"0")</f>
        <v>0</v>
      </c>
      <c r="AM30" t="str">
        <f t="shared" si="8"/>
        <v>No Data Available</v>
      </c>
      <c r="AO30" s="71" t="str" cm="1">
        <f t="array" ref="AO30">IFERROR(_xlfn.XLOOKUP(Table18[[#This Row],[Economy]],Table4[Country],'2007'!$J$4:$J$153), "0")</f>
        <v>0</v>
      </c>
      <c r="AP30" s="71" t="str" cm="1">
        <f t="array" ref="AP30">IFERROR(_xlfn.XLOOKUP(Table18[[#This Row],[Economy]],Table5[Country],'2010'!$M$4:$M$158),"0")</f>
        <v>0</v>
      </c>
      <c r="AQ30" s="71" t="str" cm="1">
        <f t="array" ref="AQ30">IFERROR(_xlfn.XLOOKUP(Table18[[#This Row],[Economy]],Table12[Country],'2012'!$M$4:$M$158),"0")</f>
        <v>0</v>
      </c>
      <c r="AR30" s="71" t="str" cm="1">
        <f t="array" ref="AR30">IFERROR(_xlfn.XLOOKUP(Table18[[#This Row],[Economy]],Table10[Country],'2014'!$M$4:$M$163),"0")</f>
        <v>0</v>
      </c>
      <c r="AS30" s="71" t="str" cm="1">
        <f t="array" ref="AS30">IFERROR(_xlfn.XLOOKUP(A30,Table11[Country],'2016'!$M$4:$M$163),"0")</f>
        <v>0</v>
      </c>
      <c r="AT30" s="71" t="str" cm="1">
        <f t="array" ref="AT30">IFERROR(_xlfn.XLOOKUP(A30,Table6[Country],'2018'!$M$4:$M$163),"0")</f>
        <v>0</v>
      </c>
      <c r="AU30" s="71" t="str">
        <f>IFERROR(_xlfn.XLOOKUP(A30, '2023_Analysis_Hub'!$A$3:$A$141,'2023_Analysis_Hub'!$H$3:$H$141),"0")</f>
        <v>0</v>
      </c>
      <c r="AV30" t="str">
        <f t="shared" si="1"/>
        <v xml:space="preserve">No Data Available </v>
      </c>
      <c r="AX30" t="str" cm="1">
        <f t="array" ref="AX30">IFERROR(_xlfn.XLOOKUP(A30,Table4[Country],'2007'!$L$4:$L$153),"0")</f>
        <v>0</v>
      </c>
      <c r="AY30" t="str" cm="1">
        <f t="array" ref="AY30">IFERROR(_xlfn.XLOOKUP(A30,Table5[Country], '2010'!$O$4:$O$158),"0")</f>
        <v>0</v>
      </c>
      <c r="AZ30" t="str" cm="1">
        <f t="array" ref="AZ30">IFERROR(_xlfn.XLOOKUP(A30, Table12[Country], '2012'!$O$4:$O$158),"0")</f>
        <v>0</v>
      </c>
      <c r="BA30" t="str" cm="1">
        <f t="array" ref="BA30">IFERROR(_xlfn.XLOOKUP(A30, Table10[Country], '2014'!$O$4:$O$163),"0")</f>
        <v>0</v>
      </c>
      <c r="BB30" t="str" cm="1">
        <f t="array" ref="BB30">IFERROR(_xlfn.XLOOKUP(A30, Table11[Country],'2016'!$O$4:$O$163),"0")</f>
        <v>0</v>
      </c>
      <c r="BC30" t="str" cm="1">
        <f t="array" ref="BC30">IFERROR(_xlfn.XLOOKUP(A30,Table6[Country],'2018'!$O$4:$O$163),"0")</f>
        <v>0</v>
      </c>
      <c r="BD30" t="str">
        <f>IFERROR(_xlfn.XLOOKUP(A30, '2023_Analysis_Hub'!$A$3:$A$141,'2023_Analysis_Hub'!$J$3:$J$141),"0")</f>
        <v>0</v>
      </c>
      <c r="BE30" t="str">
        <f t="shared" si="2"/>
        <v>No Data Available</v>
      </c>
      <c r="BG30" t="str" cm="1">
        <f t="array" ref="BG30">IFERROR(_xlfn.XLOOKUP(A30,Table4[Country],'2007'!$R$4:$R$153),"0")</f>
        <v>0</v>
      </c>
      <c r="BH30" t="str" cm="1">
        <f t="array" ref="BH30">IFERROR(_xlfn.XLOOKUP(A30,Table5[Country],'2010'!$S$4:$S$158),"0")</f>
        <v>0</v>
      </c>
      <c r="BI30" t="str" cm="1">
        <f t="array" ref="BI30">IFERROR(_xlfn.XLOOKUP(A30,Table12[Country],'2012'!$S$4:$S$158),"0")</f>
        <v>0</v>
      </c>
      <c r="BJ30" t="str" cm="1">
        <f t="array" ref="BJ30">IFERROR(_xlfn.XLOOKUP(A30,Table10[Country],'2014'!$S$4:$S$163),"0")</f>
        <v>0</v>
      </c>
      <c r="BK30" t="str" cm="1">
        <f t="array" ref="BK30">IFERROR(_xlfn.XLOOKUP(A30,Table11[Country],'2016'!$S$4:$S$163),"0")</f>
        <v>0</v>
      </c>
      <c r="BL30" t="str" cm="1">
        <f t="array" ref="BL30">IFERROR(_xlfn.XLOOKUP(A30,Table6[Country],'2018'!$S$4:$S$163),"0")</f>
        <v>0</v>
      </c>
      <c r="BM30" t="str">
        <f>IFERROR(_xlfn.XLOOKUP(A30,'2023_Analysis_Hub'!$A$3:$A$141,'2023_Analysis_Hub'!$L$3:$L$141),"0")</f>
        <v>0</v>
      </c>
      <c r="BN30" t="str">
        <f t="shared" si="3"/>
        <v>No Data Available</v>
      </c>
      <c r="BP30" t="str" cm="1">
        <f t="array" ref="BP30">IFERROR(_xlfn.XLOOKUP(A30,Table4[Country],'2007'!$N$4:$N$153),"0")</f>
        <v>0</v>
      </c>
      <c r="BQ30" t="str" cm="1">
        <f t="array" ref="BQ30">IFERROR(_xlfn.XLOOKUP(A30,Table5[Country],'2010'!$Q$4:$Q$158),"0")</f>
        <v>0</v>
      </c>
      <c r="BR30" t="str" cm="1">
        <f t="array" ref="BR30">IFERROR(_xlfn.XLOOKUP(A30,Table12[Country],'2012'!$Q$4:$Q$158),"0")</f>
        <v>0</v>
      </c>
      <c r="BS30" t="str" cm="1">
        <f t="array" ref="BS30">IFERROR(_xlfn.XLOOKUP(A30,Table10[Country],'2014'!$Q$4:$Q$163),"0")</f>
        <v>0</v>
      </c>
      <c r="BT30" t="str" cm="1">
        <f t="array" ref="BT30">IFERROR(_xlfn.XLOOKUP(A30,Table11[Country],'2016'!$Q$4:$Q$163),"0")</f>
        <v>0</v>
      </c>
      <c r="BU30" t="str" cm="1">
        <f t="array" ref="BU30">IFERROR(_xlfn.XLOOKUP(A30, Table6[Country], '2018'!$Q$4:$Q$163),"0")</f>
        <v>0</v>
      </c>
      <c r="BV30" t="str">
        <f>IFERROR(_xlfn.XLOOKUP(A30, '2023_Analysis_Hub'!$A$3:$A$141,'2023_Analysis_Hub'!$N$3:$N$141),"0")</f>
        <v>0</v>
      </c>
      <c r="BW30" t="str">
        <f t="shared" si="4"/>
        <v>No Data Available</v>
      </c>
    </row>
    <row r="31" spans="1:75" x14ac:dyDescent="0.35">
      <c r="A31" t="s">
        <v>209</v>
      </c>
      <c r="B31" t="str" cm="1">
        <f t="array" ref="B31">IFERROR(_xlfn.XLOOKUP(A31,Table4[Country],'2007'!$B$4:$B$153),"0")</f>
        <v>0</v>
      </c>
      <c r="C31" t="str" cm="1">
        <f t="array" ref="C31">IFERROR(_xlfn.XLOOKUP(A31,Table5[Country],'2010'!$B$4:$B$158),"0")</f>
        <v>0</v>
      </c>
      <c r="D31" t="str" cm="1">
        <f t="array" ref="D31">IFERROR(_xlfn.XLOOKUP(A31,Table12[Country],'2012'!$B$4:$B$158),"0")</f>
        <v>0</v>
      </c>
      <c r="E31" t="str" cm="1">
        <f t="array" ref="E31">IFERROR(_xlfn.XLOOKUP(A31,Table10[Country],'2014'!$B$4:$B$163),"0")</f>
        <v>0</v>
      </c>
      <c r="F31" cm="1">
        <f t="array" ref="F31">IFERROR(_xlfn.XLOOKUP(A31,Table11[Country],'2016'!$B$4:$B$163),"0")</f>
        <v>2.870492</v>
      </c>
      <c r="G31" cm="1">
        <f t="array" ref="G31">IFERROR(_xlfn.XLOOKUP(A31,Table6[Country],'2018'!$B$4:$B$163),"0")</f>
        <v>2.7065570000000001</v>
      </c>
      <c r="H31" t="str">
        <f>IFERROR(_xlfn.XLOOKUP(A31,'2023_Analysis_Hub'!$A$3:$A$141,'2023_Analysis_Hub'!$B$3:$B$141),"0")</f>
        <v>0</v>
      </c>
      <c r="I31">
        <f t="shared" si="0"/>
        <v>2.7885245000000003</v>
      </c>
      <c r="J31" s="68">
        <f>IFERROR(RANK(Table16[[#This Row],[Avergae LPI Score ]],Table16[[Avergae LPI Score ]],0), "No Data Available")</f>
        <v>64</v>
      </c>
      <c r="L31" t="str" cm="1">
        <f t="array" ref="L31">IFERROR(_xlfn.XLOOKUP(A31,Table4[Country],'2007'!$C$4:$C$153),"0")</f>
        <v>0</v>
      </c>
      <c r="M31" t="str" cm="1">
        <f t="array" ref="M31">IFERROR(_xlfn.XLOOKUP(A31,Table5[Country],'2010'!$E$4:$E$158),"0")</f>
        <v>0</v>
      </c>
      <c r="N31" t="str" cm="1">
        <f t="array" ref="N31">IFERROR(_xlfn.XLOOKUP(A31,Table12[Country],'2012'!$E$4:$E$158),"0")</f>
        <v>0</v>
      </c>
      <c r="O31" t="str" cm="1">
        <f t="array" ref="O31">IFERROR(_xlfn.XLOOKUP(A31,Table10[Country],'2014'!$E$4:$E$163),"0")</f>
        <v>0</v>
      </c>
      <c r="P31" cm="1">
        <f t="array" ref="P31">IFERROR(_xlfn.XLOOKUP(A31,Table11[Country],'2016'!$E$4:$E$163),"0")</f>
        <v>70</v>
      </c>
      <c r="Q31" cm="1">
        <f t="array" ref="Q31">IFERROR(_xlfn.XLOOKUP(A31,Table6[Country],'2018'!$E$4:$E$163),"0")</f>
        <v>80</v>
      </c>
      <c r="R31" t="str">
        <f>IFERROR(_xlfn.XLOOKUP(A31,'2023_Analysis_Hub'!$A$3:$A$141,'2023_Analysis_Hub'!$C$3:$C$141),"0")</f>
        <v>0</v>
      </c>
      <c r="S31">
        <f t="shared" si="5"/>
        <v>75</v>
      </c>
      <c r="T31">
        <f t="shared" si="6"/>
        <v>65</v>
      </c>
      <c r="U31" s="86"/>
      <c r="V31" s="86"/>
      <c r="W31" t="str" cm="1">
        <f t="array" ref="W31">IFERROR(_xlfn.XLOOKUP(A31,Table4[Country],'2007'!$F$4:$F$153),"0")</f>
        <v>0</v>
      </c>
      <c r="X31" t="str" cm="1">
        <f t="array" ref="X31">IFERROR(_xlfn.XLOOKUP('LPI_performance_time_series '!A31,Table5[Country],'2010'!$I$4:$I$158),"0")</f>
        <v>0</v>
      </c>
      <c r="Y31" t="str" cm="1">
        <f t="array" ref="Y31">IFERROR(_xlfn.XLOOKUP(A31,Table12[Country],'2012'!$I$4:$I$158),"0")</f>
        <v>0</v>
      </c>
      <c r="Z31" t="str" cm="1">
        <f t="array" ref="Z31">IFERROR(_xlfn.XLOOKUP('LPI_performance_time_series '!A31,Table10[Country],'2014'!$I$4:$I$163),"0")</f>
        <v>0</v>
      </c>
      <c r="AA31" cm="1">
        <f t="array" ref="AA31">IFERROR(_xlfn.XLOOKUP(A31,Table11[Country],'2016'!$I$4:$I$163),"0")</f>
        <v>2.7818179999999999</v>
      </c>
      <c r="AB31" cm="1">
        <f t="array" ref="AB31">IFERROR(_xlfn.XLOOKUP(A31,Table6[Country],'2018'!$I$4:$I$163),"0")</f>
        <v>2.6220140000000001</v>
      </c>
      <c r="AC31">
        <f>IFERROR(_xlfn.XLOOKUP(A32,'2023_Analysis_Hub'!$A$3:$A$141,'2023_Analysis_Hub'!$D$3:$D$141),"0")</f>
        <v>2.7</v>
      </c>
      <c r="AD31">
        <f t="shared" si="7"/>
        <v>2.7012773333333335</v>
      </c>
      <c r="AF31" t="str" cm="1">
        <f t="array" ref="AF31">IFERROR(_xlfn.XLOOKUP(A31,Table4[Country],'2007'!$H$4:$H$153),"0")</f>
        <v>0</v>
      </c>
      <c r="AG31" t="str" cm="1">
        <f t="array" ref="AG31">IFERROR(_xlfn.XLOOKUP(A31,Table5[Country],'2010'!$K$4:$K$158),"0")</f>
        <v>0</v>
      </c>
      <c r="AH31" t="str" cm="1">
        <f t="array" ref="AH31">IFERROR(_xlfn.XLOOKUP(A31,Table12[Country],'2012'!$K$4:$K$158),"0")</f>
        <v>0</v>
      </c>
      <c r="AI31" t="str" cm="1">
        <f t="array" ref="AI31">IFERROR(_xlfn.XLOOKUP(A31,Table10[Country],'2014'!$K$4:$K$163),"0")</f>
        <v>0</v>
      </c>
      <c r="AJ31" cm="1">
        <f t="array" ref="AJ31">IFERROR(_xlfn.XLOOKUP(A31,Table11[Country],'2016'!$K$4:$K$163),"0")</f>
        <v>2.7477269999999998</v>
      </c>
      <c r="AK31" cm="1">
        <f t="array" ref="AK31">IFERROR(_xlfn.XLOOKUP(A31,Table6[Country],'2018'!$K$4:$K$163),"0")</f>
        <v>2.4609459999999999</v>
      </c>
      <c r="AL31" s="19" t="str">
        <f>IFERROR(_xlfn.XLOOKUP(A31,'2023_Analysis_Hub'!$A$3:$A$141,'2023_Analysis_Hub'!$F$3:$F$141),"0")</f>
        <v>0</v>
      </c>
      <c r="AM31">
        <f t="shared" si="8"/>
        <v>2.6043364999999996</v>
      </c>
      <c r="AO31" s="71" t="str" cm="1">
        <f t="array" ref="AO31">IFERROR(_xlfn.XLOOKUP(Table18[[#This Row],[Economy]],Table4[Country],'2007'!$J$4:$J$153), "0")</f>
        <v>0</v>
      </c>
      <c r="AP31" s="71" t="str" cm="1">
        <f t="array" ref="AP31">IFERROR(_xlfn.XLOOKUP(Table18[[#This Row],[Economy]],Table5[Country],'2010'!$M$4:$M$158),"0")</f>
        <v>0</v>
      </c>
      <c r="AQ31" s="71" t="str" cm="1">
        <f t="array" ref="AQ31">IFERROR(_xlfn.XLOOKUP(Table18[[#This Row],[Economy]],Table12[Country],'2012'!$M$4:$M$158),"0")</f>
        <v>0</v>
      </c>
      <c r="AR31" s="71" t="str" cm="1">
        <f t="array" ref="AR31">IFERROR(_xlfn.XLOOKUP(Table18[[#This Row],[Economy]],Table10[Country],'2014'!$M$4:$M$163),"0")</f>
        <v>0</v>
      </c>
      <c r="AS31" s="71" cm="1">
        <f t="array" ref="AS31">IFERROR(_xlfn.XLOOKUP(A31,Table11[Country],'2016'!$M$4:$M$163),"0")</f>
        <v>2.9977269999999998</v>
      </c>
      <c r="AT31" s="71" cm="1">
        <f t="array" ref="AT31">IFERROR(_xlfn.XLOOKUP(A31,Table6[Country],'2018'!$M$4:$M$163),"0")</f>
        <v>2.5133899999999998</v>
      </c>
      <c r="AU31" s="71" t="str">
        <f>IFERROR(_xlfn.XLOOKUP(A31, '2023_Analysis_Hub'!$A$3:$A$141,'2023_Analysis_Hub'!$H$3:$H$141),"0")</f>
        <v>0</v>
      </c>
      <c r="AV31">
        <f t="shared" si="1"/>
        <v>2.7555584999999998</v>
      </c>
      <c r="AX31" t="str" cm="1">
        <f t="array" ref="AX31">IFERROR(_xlfn.XLOOKUP(A31,Table4[Country],'2007'!$L$4:$L$153),"0")</f>
        <v>0</v>
      </c>
      <c r="AY31" t="str" cm="1">
        <f t="array" ref="AY31">IFERROR(_xlfn.XLOOKUP(A31,Table5[Country], '2010'!$O$4:$O$158),"0")</f>
        <v>0</v>
      </c>
      <c r="AZ31" t="str" cm="1">
        <f t="array" ref="AZ31">IFERROR(_xlfn.XLOOKUP(A31, Table12[Country], '2012'!$O$4:$O$158),"0")</f>
        <v>0</v>
      </c>
      <c r="BA31" t="str" cm="1">
        <f t="array" ref="BA31">IFERROR(_xlfn.XLOOKUP(A31, Table10[Country], '2014'!$O$4:$O$163),"0")</f>
        <v>0</v>
      </c>
      <c r="BB31" cm="1">
        <f t="array" ref="BB31">IFERROR(_xlfn.XLOOKUP(A31, Table11[Country],'2016'!$O$4:$O$163),"0")</f>
        <v>2.5672730000000001</v>
      </c>
      <c r="BC31" cm="1">
        <f t="array" ref="BC31">IFERROR(_xlfn.XLOOKUP(A31,Table6[Country],'2018'!$O$4:$O$163),"0")</f>
        <v>2.7098270000000002</v>
      </c>
      <c r="BD31" t="str">
        <f>IFERROR(_xlfn.XLOOKUP(A31, '2023_Analysis_Hub'!$A$3:$A$141,'2023_Analysis_Hub'!$J$3:$J$141),"0")</f>
        <v>0</v>
      </c>
      <c r="BE31">
        <f t="shared" si="2"/>
        <v>2.6385500000000004</v>
      </c>
      <c r="BG31" t="str" cm="1">
        <f t="array" ref="BG31">IFERROR(_xlfn.XLOOKUP(A31,Table4[Country],'2007'!$R$4:$R$153),"0")</f>
        <v>0</v>
      </c>
      <c r="BH31" t="str" cm="1">
        <f t="array" ref="BH31">IFERROR(_xlfn.XLOOKUP(A31,Table5[Country],'2010'!$S$4:$S$158),"0")</f>
        <v>0</v>
      </c>
      <c r="BI31" t="str" cm="1">
        <f t="array" ref="BI31">IFERROR(_xlfn.XLOOKUP(A31,Table12[Country],'2012'!$S$4:$S$158),"0")</f>
        <v>0</v>
      </c>
      <c r="BJ31" t="str" cm="1">
        <f t="array" ref="BJ31">IFERROR(_xlfn.XLOOKUP(A31,Table10[Country],'2014'!$S$4:$S$163),"0")</f>
        <v>0</v>
      </c>
      <c r="BK31" cm="1">
        <f t="array" ref="BK31">IFERROR(_xlfn.XLOOKUP(A31,Table11[Country],'2016'!$S$4:$S$163),"0")</f>
        <v>3.1922079999999999</v>
      </c>
      <c r="BL31" cm="1">
        <f t="array" ref="BL31">IFERROR(_xlfn.XLOOKUP(A31,Table6[Country],'2018'!$S$4:$S$163),"0")</f>
        <v>3.1736279999999999</v>
      </c>
      <c r="BM31" t="str">
        <f>IFERROR(_xlfn.XLOOKUP(A31,'2023_Analysis_Hub'!$A$3:$A$141,'2023_Analysis_Hub'!$L$3:$L$141),"0")</f>
        <v>0</v>
      </c>
      <c r="BN31">
        <f t="shared" si="3"/>
        <v>3.1829179999999999</v>
      </c>
      <c r="BP31" t="str" cm="1">
        <f t="array" ref="BP31">IFERROR(_xlfn.XLOOKUP(A31,Table4[Country],'2007'!$N$4:$N$153),"0")</f>
        <v>0</v>
      </c>
      <c r="BQ31" t="str" cm="1">
        <f t="array" ref="BQ31">IFERROR(_xlfn.XLOOKUP(A31,Table5[Country],'2010'!$Q$4:$Q$158),"0")</f>
        <v>0</v>
      </c>
      <c r="BR31" t="str" cm="1">
        <f t="array" ref="BR31">IFERROR(_xlfn.XLOOKUP(A31,Table12[Country],'2012'!$Q$4:$Q$158),"0")</f>
        <v>0</v>
      </c>
      <c r="BS31" t="str" cm="1">
        <f t="array" ref="BS31">IFERROR(_xlfn.XLOOKUP(A31,Table10[Country],'2014'!$Q$4:$Q$163),"0")</f>
        <v>0</v>
      </c>
      <c r="BT31" cm="1">
        <f t="array" ref="BT31">IFERROR(_xlfn.XLOOKUP(A31,Table11[Country],'2016'!$Q$4:$Q$163),"0")</f>
        <v>2.9064930000000002</v>
      </c>
      <c r="BU31" cm="1">
        <f t="array" ref="BU31">IFERROR(_xlfn.XLOOKUP(A31, Table6[Country], '2018'!$Q$4:$Q$163),"0")</f>
        <v>2.7472439999999998</v>
      </c>
      <c r="BV31" t="str">
        <f>IFERROR(_xlfn.XLOOKUP(A31, '2023_Analysis_Hub'!$A$3:$A$141,'2023_Analysis_Hub'!$N$3:$N$141),"0")</f>
        <v>0</v>
      </c>
      <c r="BW31">
        <f t="shared" si="4"/>
        <v>2.8268684999999998</v>
      </c>
    </row>
    <row r="32" spans="1:75" x14ac:dyDescent="0.35">
      <c r="A32" t="s">
        <v>185</v>
      </c>
      <c r="B32" t="str" cm="1">
        <f t="array" ref="B32">IFERROR(_xlfn.XLOOKUP(A32,Table4[Country],'2007'!$B$4:$B$153),"0")</f>
        <v>0</v>
      </c>
      <c r="C32" cm="1">
        <f t="array" ref="C32">IFERROR(_xlfn.XLOOKUP(A32,Table5[Country],'2010'!$B$4:$B$158),"0")</f>
        <v>2.380236</v>
      </c>
      <c r="D32" cm="1">
        <f t="array" ref="D32">IFERROR(_xlfn.XLOOKUP(A32,Table12[Country],'2012'!$B$4:$B$158),"0")</f>
        <v>2.520324</v>
      </c>
      <c r="E32" cm="1">
        <f t="array" ref="E32">IFERROR(_xlfn.XLOOKUP(A32,Table10[Country],'2014'!$B$4:$B$163),"0")</f>
        <v>2.29013</v>
      </c>
      <c r="F32" cm="1">
        <f t="array" ref="F32">IFERROR(_xlfn.XLOOKUP(A32,Table11[Country],'2016'!$B$4:$B$163),"0")</f>
        <v>2.3214359999999998</v>
      </c>
      <c r="G32" cm="1">
        <f t="array" ref="G32">IFERROR(_xlfn.XLOOKUP(A32,Table6[Country],'2018'!$B$4:$B$163),"0")</f>
        <v>2.1689799999999999</v>
      </c>
      <c r="H32">
        <f>IFERROR(_xlfn.XLOOKUP(A32,'2023_Analysis_Hub'!$A$3:$A$141,'2023_Analysis_Hub'!$B$3:$B$141),"0")</f>
        <v>2.4499999999999997</v>
      </c>
      <c r="I32">
        <f t="shared" si="0"/>
        <v>2.3551843333333333</v>
      </c>
      <c r="J32" s="68">
        <f>IFERROR(RANK(Table16[[#This Row],[Avergae LPI Score ]],Table16[[Avergae LPI Score ]],0), "No Data Available")</f>
        <v>137</v>
      </c>
      <c r="L32" t="str" cm="1">
        <f t="array" ref="L32">IFERROR(_xlfn.XLOOKUP(A32,Table4[Country],'2007'!$C$4:$C$153),"0")</f>
        <v>0</v>
      </c>
      <c r="M32" cm="1">
        <f t="array" ref="M32">IFERROR(_xlfn.XLOOKUP(A32,Table5[Country],'2010'!$E$4:$E$158),"0")</f>
        <v>128</v>
      </c>
      <c r="N32" cm="1">
        <f t="array" ref="N32">IFERROR(_xlfn.XLOOKUP(A32,Table12[Country],'2012'!$E$4:$E$158),"0")</f>
        <v>107</v>
      </c>
      <c r="O32" cm="1">
        <f t="array" ref="O32">IFERROR(_xlfn.XLOOKUP(A32,Table10[Country],'2014'!$E$4:$E$163),"0")</f>
        <v>143</v>
      </c>
      <c r="P32" cm="1">
        <f t="array" ref="P32">IFERROR(_xlfn.XLOOKUP(A32,Table11[Country],'2016'!$E$4:$E$163),"0")</f>
        <v>135</v>
      </c>
      <c r="Q32" cm="1">
        <f t="array" ref="Q32">IFERROR(_xlfn.XLOOKUP(A32,Table6[Country],'2018'!$E$4:$E$163),"0")</f>
        <v>149</v>
      </c>
      <c r="R32">
        <f>IFERROR(_xlfn.XLOOKUP(A32,'2023_Analysis_Hub'!$A$3:$A$141,'2023_Analysis_Hub'!$C$3:$C$141),"0")</f>
        <v>97</v>
      </c>
      <c r="S32">
        <f t="shared" si="5"/>
        <v>126.5</v>
      </c>
      <c r="T32">
        <f t="shared" si="6"/>
        <v>140</v>
      </c>
      <c r="U32" s="86"/>
      <c r="V32" s="86"/>
      <c r="W32" t="str" cm="1">
        <f t="array" ref="W32">IFERROR(_xlfn.XLOOKUP(A32,Table4[Country],'2007'!$F$4:$F$153),"0")</f>
        <v>0</v>
      </c>
      <c r="X32" cm="1">
        <f t="array" ref="X32">IFERROR(_xlfn.XLOOKUP('LPI_performance_time_series '!A32,Table5[Country],'2010'!$I$4:$I$158),"0")</f>
        <v>2.1369050000000001</v>
      </c>
      <c r="Y32" cm="1">
        <f t="array" ref="Y32">IFERROR(_xlfn.XLOOKUP(A32,Table12[Country],'2012'!$I$4:$I$158),"0")</f>
        <v>2.2916669999999999</v>
      </c>
      <c r="Z32" cm="1">
        <f t="array" ref="Z32">IFERROR(_xlfn.XLOOKUP('LPI_performance_time_series '!A32,Table10[Country],'2014'!$I$4:$I$163),"0")</f>
        <v>2.0909089999999999</v>
      </c>
      <c r="AA32" cm="1">
        <f t="array" ref="AA32">IFERROR(_xlfn.XLOOKUP(A32,Table11[Country],'2016'!$I$4:$I$163),"0")</f>
        <v>2.209524</v>
      </c>
      <c r="AB32" cm="1">
        <f t="array" ref="AB32">IFERROR(_xlfn.XLOOKUP(A32,Table6[Country],'2018'!$I$4:$I$163),"0")</f>
        <v>2.1363819999999998</v>
      </c>
      <c r="AC32">
        <f>IFERROR(_xlfn.XLOOKUP(A33,'2023_Analysis_Hub'!$A$3:$A$141,'2023_Analysis_Hub'!$D$3:$D$141),"0")</f>
        <v>3</v>
      </c>
      <c r="AD32">
        <f t="shared" si="7"/>
        <v>2.3108978333333332</v>
      </c>
      <c r="AF32" t="str" cm="1">
        <f t="array" ref="AF32">IFERROR(_xlfn.XLOOKUP(A32,Table4[Country],'2007'!$H$4:$H$153),"0")</f>
        <v>0</v>
      </c>
      <c r="AG32" cm="1">
        <f t="array" ref="AG32">IFERROR(_xlfn.XLOOKUP(A32,Table5[Country],'2010'!$K$4:$K$158),"0")</f>
        <v>1.8302670000000001</v>
      </c>
      <c r="AH32" cm="1">
        <f t="array" ref="AH32">IFERROR(_xlfn.XLOOKUP(A32,Table12[Country],'2012'!$K$4:$K$158),"0")</f>
        <v>2.293876</v>
      </c>
      <c r="AI32" cm="1">
        <f t="array" ref="AI32">IFERROR(_xlfn.XLOOKUP(A32,Table10[Country],'2014'!$K$4:$K$163),"0")</f>
        <v>2.1826449999999999</v>
      </c>
      <c r="AJ32" cm="1">
        <f t="array" ref="AJ32">IFERROR(_xlfn.XLOOKUP(A32,Table11[Country],'2016'!$K$4:$K$163),"0")</f>
        <v>1.9558439999999999</v>
      </c>
      <c r="AK32" cm="1">
        <f t="array" ref="AK32">IFERROR(_xlfn.XLOOKUP(A32,Table6[Country],'2018'!$K$4:$K$163),"0")</f>
        <v>1.9083330000000001</v>
      </c>
      <c r="AL32" s="19">
        <f>IFERROR(_xlfn.XLOOKUP(A32,'2023_Analysis_Hub'!$A$3:$A$141,'2023_Analysis_Hub'!$F$3:$F$141),"0")</f>
        <v>2.2000000000000002</v>
      </c>
      <c r="AM32">
        <f t="shared" si="8"/>
        <v>2.0618275000000001</v>
      </c>
      <c r="AO32" s="71" t="str" cm="1">
        <f t="array" ref="AO32">IFERROR(_xlfn.XLOOKUP(Table18[[#This Row],[Economy]],Table4[Country],'2007'!$J$4:$J$153), "0")</f>
        <v>0</v>
      </c>
      <c r="AP32" s="71" cm="1">
        <f t="array" ref="AP32">IFERROR(_xlfn.XLOOKUP(Table18[[#This Row],[Economy]],Table5[Country],'2010'!$M$4:$M$158),"0")</f>
        <v>2.444715</v>
      </c>
      <c r="AQ32" s="71" cm="1">
        <f t="array" ref="AQ32">IFERROR(_xlfn.XLOOKUP(Table18[[#This Row],[Economy]],Table12[Country],'2012'!$M$4:$M$158),"0")</f>
        <v>2.611882</v>
      </c>
      <c r="AR32" s="71" cm="1">
        <f t="array" ref="AR32">IFERROR(_xlfn.XLOOKUP(Table18[[#This Row],[Economy]],Table10[Country],'2014'!$M$4:$M$163),"0")</f>
        <v>2.3826450000000001</v>
      </c>
      <c r="AS32" s="71" cm="1">
        <f t="array" ref="AS32">IFERROR(_xlfn.XLOOKUP(A32,Table11[Country],'2016'!$M$4:$M$163),"0")</f>
        <v>2.5012989999999999</v>
      </c>
      <c r="AT32" s="71" cm="1">
        <f t="array" ref="AT32">IFERROR(_xlfn.XLOOKUP(A32,Table6[Country],'2018'!$M$4:$M$163),"0")</f>
        <v>1.8039019999999999</v>
      </c>
      <c r="AU32" s="71">
        <f>IFERROR(_xlfn.XLOOKUP(A32, '2023_Analysis_Hub'!$A$3:$A$141,'2023_Analysis_Hub'!$H$3:$H$141),"0")</f>
        <v>2.2999999999999998</v>
      </c>
      <c r="AV32">
        <f t="shared" si="1"/>
        <v>2.3407405000000003</v>
      </c>
      <c r="AX32" t="str" cm="1">
        <f t="array" ref="AX32">IFERROR(_xlfn.XLOOKUP(A32,Table4[Country],'2007'!$L$4:$L$153),"0")</f>
        <v>0</v>
      </c>
      <c r="AY32" cm="1">
        <f t="array" ref="AY32">IFERROR(_xlfn.XLOOKUP(A32,Table5[Country], '2010'!$O$4:$O$158),"0")</f>
        <v>2.2447149999999998</v>
      </c>
      <c r="AZ32" cm="1">
        <f t="array" ref="AZ32">IFERROR(_xlfn.XLOOKUP(A32, Table12[Country], '2012'!$O$4:$O$158),"0")</f>
        <v>2.4202669999999999</v>
      </c>
      <c r="BA32" cm="1">
        <f t="array" ref="BA32">IFERROR(_xlfn.XLOOKUP(A32, Table10[Country], '2014'!$O$4:$O$163),"0")</f>
        <v>2.4826450000000002</v>
      </c>
      <c r="BB32" cm="1">
        <f t="array" ref="BB32">IFERROR(_xlfn.XLOOKUP(A32, Table11[Country],'2016'!$O$4:$O$163),"0")</f>
        <v>2.2952379999999999</v>
      </c>
      <c r="BC32" cm="1">
        <f t="array" ref="BC32">IFERROR(_xlfn.XLOOKUP(A32,Table6[Country],'2018'!$O$4:$O$163),"0")</f>
        <v>2.346263</v>
      </c>
      <c r="BD32">
        <f>IFERROR(_xlfn.XLOOKUP(A32, '2023_Analysis_Hub'!$A$3:$A$141,'2023_Analysis_Hub'!$J$3:$J$141),"0")</f>
        <v>2.6</v>
      </c>
      <c r="BE32">
        <f t="shared" si="2"/>
        <v>2.3981879999999998</v>
      </c>
      <c r="BG32" t="str" cm="1">
        <f t="array" ref="BG32">IFERROR(_xlfn.XLOOKUP(A32,Table4[Country],'2007'!$R$4:$R$153),"0")</f>
        <v>0</v>
      </c>
      <c r="BH32" cm="1">
        <f t="array" ref="BH32">IFERROR(_xlfn.XLOOKUP(A32,Table5[Country],'2010'!$S$4:$S$158),"0")</f>
        <v>2.9883660000000001</v>
      </c>
      <c r="BI32" cm="1">
        <f t="array" ref="BI32">IFERROR(_xlfn.XLOOKUP(A32,Table12[Country],'2012'!$S$4:$S$158),"0")</f>
        <v>2.8964569999999998</v>
      </c>
      <c r="BJ32" cm="1">
        <f t="array" ref="BJ32">IFERROR(_xlfn.XLOOKUP(A32,Table10[Country],'2014'!$S$4:$S$163),"0")</f>
        <v>2.282645</v>
      </c>
      <c r="BK32" cm="1">
        <f t="array" ref="BK32">IFERROR(_xlfn.XLOOKUP(A32,Table11[Country],'2016'!$S$4:$S$163),"0")</f>
        <v>2.6952379999999998</v>
      </c>
      <c r="BL32" cm="1">
        <f t="array" ref="BL32">IFERROR(_xlfn.XLOOKUP(A32,Table6[Country],'2018'!$S$4:$S$163),"0")</f>
        <v>2.486475</v>
      </c>
      <c r="BM32">
        <f>IFERROR(_xlfn.XLOOKUP(A32,'2023_Analysis_Hub'!$A$3:$A$141,'2023_Analysis_Hub'!$L$3:$L$141),"0")</f>
        <v>2.6</v>
      </c>
      <c r="BN32">
        <f t="shared" si="3"/>
        <v>2.6581968333333332</v>
      </c>
      <c r="BP32" t="str" cm="1">
        <f t="array" ref="BP32">IFERROR(_xlfn.XLOOKUP(A32,Table4[Country],'2007'!$N$4:$N$153),"0")</f>
        <v>0</v>
      </c>
      <c r="BQ32" cm="1">
        <f t="array" ref="BQ32">IFERROR(_xlfn.XLOOKUP(A32,Table5[Country],'2010'!$Q$4:$Q$158),"0")</f>
        <v>2.5419369999999999</v>
      </c>
      <c r="BR32" cm="1">
        <f t="array" ref="BR32">IFERROR(_xlfn.XLOOKUP(A32,Table12[Country],'2012'!$Q$4:$Q$158),"0")</f>
        <v>2.5631240000000002</v>
      </c>
      <c r="BS32" cm="1">
        <f t="array" ref="BS32">IFERROR(_xlfn.XLOOKUP(A32,Table10[Country],'2014'!$Q$4:$Q$163),"0")</f>
        <v>2.282645</v>
      </c>
      <c r="BT32" cm="1">
        <f t="array" ref="BT32">IFERROR(_xlfn.XLOOKUP(A32,Table11[Country],'2016'!$Q$4:$Q$163),"0")</f>
        <v>2.1952379999999998</v>
      </c>
      <c r="BU32" cm="1">
        <f t="array" ref="BU32">IFERROR(_xlfn.XLOOKUP(A32, Table6[Country], '2018'!$Q$4:$Q$163),"0")</f>
        <v>2.346263</v>
      </c>
      <c r="BV32">
        <f>IFERROR(_xlfn.XLOOKUP(A32, '2023_Analysis_Hub'!$A$3:$A$141,'2023_Analysis_Hub'!$N$3:$N$141),"0")</f>
        <v>2.2999999999999998</v>
      </c>
      <c r="BW32">
        <f t="shared" si="4"/>
        <v>2.3715344999999997</v>
      </c>
    </row>
    <row r="33" spans="1:75" x14ac:dyDescent="0.35">
      <c r="A33" t="s">
        <v>187</v>
      </c>
      <c r="B33" t="str" cm="1">
        <f t="array" ref="B33">IFERROR(_xlfn.XLOOKUP(A33,Table4[Country],'2007'!$B$4:$B$153),"0")</f>
        <v>0</v>
      </c>
      <c r="C33" cm="1">
        <f t="array" ref="C33">IFERROR(_xlfn.XLOOKUP(A33,Table5[Country],'2010'!$B$4:$B$158),"0")</f>
        <v>2.3184339999999999</v>
      </c>
      <c r="D33" cm="1">
        <f t="array" ref="D33">IFERROR(_xlfn.XLOOKUP(A33,Table12[Country],'2012'!$B$4:$B$158),"0")</f>
        <v>2.841809</v>
      </c>
      <c r="E33" cm="1">
        <f t="array" ref="E33">IFERROR(_xlfn.XLOOKUP(A33,Table10[Country],'2014'!$B$4:$B$163),"0")</f>
        <v>2.492775</v>
      </c>
      <c r="F33" cm="1">
        <f t="array" ref="F33">IFERROR(_xlfn.XLOOKUP(A33,Table11[Country],'2016'!$B$4:$B$163),"0")</f>
        <v>3.045458</v>
      </c>
      <c r="G33" t="str" cm="1">
        <f t="array" ref="G33">IFERROR(_xlfn.XLOOKUP(A33,Table6[Country],'2018'!$B$4:$B$163),"0")</f>
        <v>0</v>
      </c>
      <c r="H33">
        <f>IFERROR(_xlfn.XLOOKUP(A33,'2023_Analysis_Hub'!$A$3:$A$141,'2023_Analysis_Hub'!$B$3:$B$141),"0")</f>
        <v>3.1333333333333333</v>
      </c>
      <c r="I33">
        <f t="shared" si="0"/>
        <v>2.7663618666666663</v>
      </c>
      <c r="J33" s="68">
        <f>IFERROR(RANK(Table16[[#This Row],[Avergae LPI Score ]],Table16[[Avergae LPI Score ]],0), "No Data Available")</f>
        <v>66</v>
      </c>
      <c r="L33" t="str" cm="1">
        <f t="array" ref="L33">IFERROR(_xlfn.XLOOKUP(A33,Table4[Country],'2007'!$C$4:$C$153),"0")</f>
        <v>0</v>
      </c>
      <c r="M33" cm="1">
        <f t="array" ref="M33">IFERROR(_xlfn.XLOOKUP(A33,Table5[Country],'2010'!$E$4:$E$158),"0")</f>
        <v>134</v>
      </c>
      <c r="N33" cm="1">
        <f t="array" ref="N33">IFERROR(_xlfn.XLOOKUP(A33,Table12[Country],'2012'!$E$4:$E$158),"0")</f>
        <v>68</v>
      </c>
      <c r="O33" cm="1">
        <f t="array" ref="O33">IFERROR(_xlfn.XLOOKUP(A33,Table10[Country],'2014'!$E$4:$E$163),"0")</f>
        <v>120</v>
      </c>
      <c r="P33" cm="1">
        <f t="array" ref="P33">IFERROR(_xlfn.XLOOKUP(A33,Table11[Country],'2016'!$E$4:$E$163),"0")</f>
        <v>57</v>
      </c>
      <c r="Q33" t="str" cm="1">
        <f t="array" ref="Q33">IFERROR(_xlfn.XLOOKUP(A33,Table6[Country],'2018'!$E$4:$E$163),"0")</f>
        <v>0</v>
      </c>
      <c r="R33">
        <f>IFERROR(_xlfn.XLOOKUP(A33,'2023_Analysis_Hub'!$A$3:$A$141,'2023_Analysis_Hub'!$C$3:$C$141),"0")</f>
        <v>57</v>
      </c>
      <c r="S33">
        <f t="shared" si="5"/>
        <v>87.2</v>
      </c>
      <c r="T33">
        <f t="shared" si="6"/>
        <v>83</v>
      </c>
      <c r="U33" s="86"/>
      <c r="V33" s="86"/>
      <c r="W33" t="str" cm="1">
        <f t="array" ref="W33">IFERROR(_xlfn.XLOOKUP(A33,Table4[Country],'2007'!$F$4:$F$153),"0")</f>
        <v>0</v>
      </c>
      <c r="X33" cm="1">
        <f t="array" ref="X33">IFERROR(_xlfn.XLOOKUP('LPI_performance_time_series '!A33,Table5[Country],'2010'!$I$4:$I$158),"0")</f>
        <v>2.0909089999999999</v>
      </c>
      <c r="Y33" cm="1">
        <f t="array" ref="Y33">IFERROR(_xlfn.XLOOKUP(A33,Table12[Country],'2012'!$I$4:$I$158),"0")</f>
        <v>2.8155000000000001</v>
      </c>
      <c r="Z33" cm="1">
        <f t="array" ref="Z33">IFERROR(_xlfn.XLOOKUP('LPI_performance_time_series '!A33,Table10[Country],'2014'!$I$4:$I$163),"0")</f>
        <v>2.3846150000000002</v>
      </c>
      <c r="AA33" cm="1">
        <f t="array" ref="AA33">IFERROR(_xlfn.XLOOKUP(A33,Table11[Country],'2016'!$I$4:$I$163),"0")</f>
        <v>3.049388</v>
      </c>
      <c r="AB33" t="str" cm="1">
        <f t="array" ref="AB33">IFERROR(_xlfn.XLOOKUP(A33,Table6[Country],'2018'!$I$4:$I$163),"0")</f>
        <v>0</v>
      </c>
      <c r="AC33">
        <f>IFERROR(_xlfn.XLOOKUP(A34,'2023_Analysis_Hub'!$A$3:$A$141,'2023_Analysis_Hub'!$D$3:$D$141),"0")</f>
        <v>2.4</v>
      </c>
      <c r="AD33">
        <f t="shared" si="7"/>
        <v>2.5480824000000002</v>
      </c>
      <c r="AF33" t="str" cm="1">
        <f t="array" ref="AF33">IFERROR(_xlfn.XLOOKUP(A33,Table4[Country],'2007'!$H$4:$H$153),"0")</f>
        <v>0</v>
      </c>
      <c r="AG33" cm="1">
        <f t="array" ref="AG33">IFERROR(_xlfn.XLOOKUP(A33,Table5[Country],'2010'!$K$4:$K$158),"0")</f>
        <v>2.0909089999999999</v>
      </c>
      <c r="AH33" cm="1">
        <f t="array" ref="AH33">IFERROR(_xlfn.XLOOKUP(A33,Table12[Country],'2012'!$K$4:$K$158),"0")</f>
        <v>2.8197230000000002</v>
      </c>
      <c r="AI33" cm="1">
        <f t="array" ref="AI33">IFERROR(_xlfn.XLOOKUP(A33,Table10[Country],'2014'!$K$4:$K$163),"0")</f>
        <v>2.233136</v>
      </c>
      <c r="AJ33" cm="1">
        <f t="array" ref="AJ33">IFERROR(_xlfn.XLOOKUP(A33,Table11[Country],'2016'!$K$4:$K$163),"0")</f>
        <v>2.95539</v>
      </c>
      <c r="AK33" t="str" cm="1">
        <f t="array" ref="AK33">IFERROR(_xlfn.XLOOKUP(A33,Table6[Country],'2018'!$K$4:$K$163),"0")</f>
        <v>0</v>
      </c>
      <c r="AL33" s="19">
        <f>IFERROR(_xlfn.XLOOKUP(A33,'2023_Analysis_Hub'!$A$3:$A$141,'2023_Analysis_Hub'!$F$3:$F$141),"0")</f>
        <v>3.1</v>
      </c>
      <c r="AM33">
        <f t="shared" si="8"/>
        <v>2.6398315999999999</v>
      </c>
      <c r="AO33" s="71" t="str" cm="1">
        <f t="array" ref="AO33">IFERROR(_xlfn.XLOOKUP(Table18[[#This Row],[Economy]],Table4[Country],'2007'!$J$4:$J$153), "0")</f>
        <v>0</v>
      </c>
      <c r="AP33" s="71" cm="1">
        <f t="array" ref="AP33">IFERROR(_xlfn.XLOOKUP(Table18[[#This Row],[Economy]],Table5[Country],'2010'!$M$4:$M$158),"0")</f>
        <v>1.9090910000000001</v>
      </c>
      <c r="AQ33" s="71" cm="1">
        <f t="array" ref="AQ33">IFERROR(_xlfn.XLOOKUP(Table18[[#This Row],[Economy]],Table12[Country],'2012'!$M$4:$M$158),"0")</f>
        <v>2.5266109999999999</v>
      </c>
      <c r="AR33" s="71" cm="1">
        <f t="array" ref="AR33">IFERROR(_xlfn.XLOOKUP(Table18[[#This Row],[Economy]],Table10[Country],'2014'!$M$4:$M$163),"0")</f>
        <v>2.4177520000000001</v>
      </c>
      <c r="AS33" s="71" cm="1">
        <f t="array" ref="AS33">IFERROR(_xlfn.XLOOKUP(A33,Table11[Country],'2016'!$M$4:$M$163),"0")</f>
        <v>2.9080270000000001</v>
      </c>
      <c r="AT33" s="71" t="str" cm="1">
        <f t="array" ref="AT33">IFERROR(_xlfn.XLOOKUP(A33,Table6[Country],'2018'!$M$4:$M$163),"0")</f>
        <v>0</v>
      </c>
      <c r="AU33" s="71">
        <f>IFERROR(_xlfn.XLOOKUP(A33, '2023_Analysis_Hub'!$A$3:$A$141,'2023_Analysis_Hub'!$H$3:$H$141),"0")</f>
        <v>3</v>
      </c>
      <c r="AV33">
        <f t="shared" si="1"/>
        <v>2.5522961999999998</v>
      </c>
      <c r="AX33" t="str" cm="1">
        <f t="array" ref="AX33">IFERROR(_xlfn.XLOOKUP(A33,Table4[Country],'2007'!$L$4:$L$153),"0")</f>
        <v>0</v>
      </c>
      <c r="AY33" cm="1">
        <f t="array" ref="AY33">IFERROR(_xlfn.XLOOKUP(A33,Table5[Country], '2010'!$O$4:$O$158),"0")</f>
        <v>2.288154</v>
      </c>
      <c r="AZ33" cm="1">
        <f t="array" ref="AZ33">IFERROR(_xlfn.XLOOKUP(A33, Table12[Country], '2012'!$O$4:$O$158),"0")</f>
        <v>2.7427999999999999</v>
      </c>
      <c r="BA33" cm="1">
        <f t="array" ref="BA33">IFERROR(_xlfn.XLOOKUP(A33, Table10[Country], '2014'!$O$4:$O$163),"0")</f>
        <v>2.5771920000000001</v>
      </c>
      <c r="BB33" cm="1">
        <f t="array" ref="BB33">IFERROR(_xlfn.XLOOKUP(A33, Table11[Country],'2016'!$O$4:$O$163),"0")</f>
        <v>2.7351619999999999</v>
      </c>
      <c r="BC33" t="str" cm="1">
        <f t="array" ref="BC33">IFERROR(_xlfn.XLOOKUP(A33,Table6[Country],'2018'!$O$4:$O$163),"0")</f>
        <v>0</v>
      </c>
      <c r="BD33">
        <f>IFERROR(_xlfn.XLOOKUP(A33, '2023_Analysis_Hub'!$A$3:$A$141,'2023_Analysis_Hub'!$J$3:$J$141),"0")</f>
        <v>3.4</v>
      </c>
      <c r="BE33">
        <f t="shared" si="2"/>
        <v>2.7486616000000001</v>
      </c>
      <c r="BG33" t="str" cm="1">
        <f t="array" ref="BG33">IFERROR(_xlfn.XLOOKUP(A33,Table4[Country],'2007'!$R$4:$R$153),"0")</f>
        <v>0</v>
      </c>
      <c r="BH33" cm="1">
        <f t="array" ref="BH33">IFERROR(_xlfn.XLOOKUP(A33,Table5[Country],'2010'!$S$4:$S$158),"0")</f>
        <v>2.9881540000000002</v>
      </c>
      <c r="BI33" cm="1">
        <f t="array" ref="BI33">IFERROR(_xlfn.XLOOKUP(A33,Table12[Country],'2012'!$S$4:$S$158),"0")</f>
        <v>3.4287869999999998</v>
      </c>
      <c r="BJ33" cm="1">
        <f t="array" ref="BJ33">IFERROR(_xlfn.XLOOKUP(A33,Table10[Country],'2014'!$S$4:$S$163),"0")</f>
        <v>2.9408280000000002</v>
      </c>
      <c r="BK33" cm="1">
        <f t="array" ref="BK33">IFERROR(_xlfn.XLOOKUP(A33,Table11[Country],'2016'!$S$4:$S$163),"0")</f>
        <v>3.7187399999999999</v>
      </c>
      <c r="BL33" t="str" cm="1">
        <f t="array" ref="BL33">IFERROR(_xlfn.XLOOKUP(A33,Table6[Country],'2018'!$S$4:$S$163),"0")</f>
        <v>0</v>
      </c>
      <c r="BM33">
        <f>IFERROR(_xlfn.XLOOKUP(A33,'2023_Analysis_Hub'!$A$3:$A$141,'2023_Analysis_Hub'!$L$3:$L$141),"0")</f>
        <v>3.3</v>
      </c>
      <c r="BN33">
        <f t="shared" si="3"/>
        <v>3.2753017999999998</v>
      </c>
      <c r="BP33" t="str" cm="1">
        <f t="array" ref="BP33">IFERROR(_xlfn.XLOOKUP(A33,Table4[Country],'2007'!$N$4:$N$153),"0")</f>
        <v>0</v>
      </c>
      <c r="BQ33" cm="1">
        <f t="array" ref="BQ33">IFERROR(_xlfn.XLOOKUP(A33,Table5[Country],'2010'!$Q$4:$Q$158),"0")</f>
        <v>2.5881539999999998</v>
      </c>
      <c r="BR33" cm="1">
        <f t="array" ref="BR33">IFERROR(_xlfn.XLOOKUP(A33,Table12[Country],'2012'!$Q$4:$Q$158),"0")</f>
        <v>2.7338939999999998</v>
      </c>
      <c r="BS33" cm="1">
        <f t="array" ref="BS33">IFERROR(_xlfn.XLOOKUP(A33,Table10[Country],'2014'!$Q$4:$Q$163),"0")</f>
        <v>2.3953739999999999</v>
      </c>
      <c r="BT33" cm="1">
        <f t="array" ref="BT33">IFERROR(_xlfn.XLOOKUP(A33,Table11[Country],'2016'!$Q$4:$Q$163),"0")</f>
        <v>2.8851619999999998</v>
      </c>
      <c r="BU33" t="str" cm="1">
        <f t="array" ref="BU33">IFERROR(_xlfn.XLOOKUP(A33, Table6[Country], '2018'!$Q$4:$Q$163),"0")</f>
        <v>0</v>
      </c>
      <c r="BV33">
        <f>IFERROR(_xlfn.XLOOKUP(A33, '2023_Analysis_Hub'!$A$3:$A$141,'2023_Analysis_Hub'!$N$3:$N$141),"0")</f>
        <v>3</v>
      </c>
      <c r="BW33">
        <f t="shared" si="4"/>
        <v>2.7205167999999995</v>
      </c>
    </row>
    <row r="34" spans="1:75" x14ac:dyDescent="0.35">
      <c r="A34" t="s">
        <v>196</v>
      </c>
      <c r="B34" t="str" cm="1">
        <f t="array" ref="B34">IFERROR(_xlfn.XLOOKUP(A34,Table4[Country],'2007'!$B$4:$B$153),"0")</f>
        <v>0</v>
      </c>
      <c r="C34" t="str" cm="1">
        <f t="array" ref="C34">IFERROR(_xlfn.XLOOKUP(A34,Table5[Country],'2010'!$B$4:$B$158),"0")</f>
        <v>0</v>
      </c>
      <c r="D34" cm="1">
        <f t="array" ref="D34">IFERROR(_xlfn.XLOOKUP(A34,Table12[Country],'2012'!$B$4:$B$158),"0")</f>
        <v>2.5732430000000002</v>
      </c>
      <c r="E34" cm="1">
        <f t="array" ref="E34">IFERROR(_xlfn.XLOOKUP(A34,Table10[Country],'2014'!$B$4:$B$163),"0")</f>
        <v>2.360932</v>
      </c>
      <c r="F34" t="str" cm="1">
        <f t="array" ref="F34">IFERROR(_xlfn.XLOOKUP(A34,Table11[Country],'2016'!$B$4:$B$163),"0")</f>
        <v>0</v>
      </c>
      <c r="G34" cm="1">
        <f t="array" ref="G34">IFERROR(_xlfn.XLOOKUP(A34,Table6[Country],'2018'!$B$4:$B$163),"0")</f>
        <v>2.1483569999999999</v>
      </c>
      <c r="H34">
        <f>IFERROR(_xlfn.XLOOKUP(A34,'2023_Analysis_Hub'!$A$3:$A$141,'2023_Analysis_Hub'!$B$3:$B$141),"0")</f>
        <v>2.5</v>
      </c>
      <c r="I34">
        <f t="shared" si="0"/>
        <v>2.3956330000000001</v>
      </c>
      <c r="J34" s="68">
        <f>IFERROR(RANK(Table16[[#This Row],[Avergae LPI Score ]],Table16[[Avergae LPI Score ]],0), "No Data Available")</f>
        <v>125</v>
      </c>
      <c r="L34" t="str" cm="1">
        <f t="array" ref="L34">IFERROR(_xlfn.XLOOKUP(A34,Table4[Country],'2007'!$C$4:$C$153),"0")</f>
        <v>0</v>
      </c>
      <c r="M34" t="str" cm="1">
        <f t="array" ref="M34">IFERROR(_xlfn.XLOOKUP(A34,Table5[Country],'2010'!$E$4:$E$158),"0")</f>
        <v>0</v>
      </c>
      <c r="N34" cm="1">
        <f t="array" ref="N34">IFERROR(_xlfn.XLOOKUP(A34,Table12[Country],'2012'!$E$4:$E$158),"0")</f>
        <v>98</v>
      </c>
      <c r="O34" cm="1">
        <f t="array" ref="O34">IFERROR(_xlfn.XLOOKUP(A34,Table10[Country],'2014'!$E$4:$E$163),"0")</f>
        <v>134</v>
      </c>
      <c r="P34" t="str" cm="1">
        <f t="array" ref="P34">IFERROR(_xlfn.XLOOKUP(A34,Table11[Country],'2016'!$E$4:$E$163),"0")</f>
        <v>0</v>
      </c>
      <c r="Q34" cm="1">
        <f t="array" ref="Q34">IFERROR(_xlfn.XLOOKUP(A34,Table6[Country],'2018'!$E$4:$E$163),"0")</f>
        <v>151</v>
      </c>
      <c r="R34">
        <f>IFERROR(_xlfn.XLOOKUP(A34,'2023_Analysis_Hub'!$A$3:$A$141,'2023_Analysis_Hub'!$C$3:$C$141),"0")</f>
        <v>97</v>
      </c>
      <c r="S34">
        <f t="shared" si="5"/>
        <v>120</v>
      </c>
      <c r="T34">
        <f t="shared" si="6"/>
        <v>129</v>
      </c>
      <c r="W34" t="str" cm="1">
        <f t="array" ref="W34">IFERROR(_xlfn.XLOOKUP(A34,Table4[Country],'2007'!$F$4:$F$153),"0")</f>
        <v>0</v>
      </c>
      <c r="X34" t="str" cm="1">
        <f t="array" ref="X34">IFERROR(_xlfn.XLOOKUP('LPI_performance_time_series '!A34,Table5[Country],'2010'!$I$4:$I$158),"0")</f>
        <v>0</v>
      </c>
      <c r="Y34" cm="1">
        <f t="array" ref="Y34">IFERROR(_xlfn.XLOOKUP(A34,Table12[Country],'2012'!$I$4:$I$158),"0")</f>
        <v>2.4515150000000001</v>
      </c>
      <c r="Z34" cm="1">
        <f t="array" ref="Z34">IFERROR(_xlfn.XLOOKUP('LPI_performance_time_series '!A34,Table10[Country],'2014'!$I$4:$I$163),"0")</f>
        <v>2.4702380000000002</v>
      </c>
      <c r="AA34" t="str" cm="1">
        <f t="array" ref="AA34">IFERROR(_xlfn.XLOOKUP(A34,Table11[Country],'2016'!$I$4:$I$163),"0")</f>
        <v>0</v>
      </c>
      <c r="AB34" cm="1">
        <f t="array" ref="AB34">IFERROR(_xlfn.XLOOKUP(A34,Table6[Country],'2018'!$I$4:$I$163),"0")</f>
        <v>2.2380949999999999</v>
      </c>
      <c r="AC34">
        <f>IFERROR(_xlfn.XLOOKUP(A35,'2023_Analysis_Hub'!$A$3:$A$141,'2023_Analysis_Hub'!$D$3:$D$141),"0")</f>
        <v>4</v>
      </c>
      <c r="AD34">
        <f t="shared" si="7"/>
        <v>2.7899620000000001</v>
      </c>
      <c r="AF34" t="str" cm="1">
        <f t="array" ref="AF34">IFERROR(_xlfn.XLOOKUP(A34,Table4[Country],'2007'!$H$4:$H$153),"0")</f>
        <v>0</v>
      </c>
      <c r="AG34" t="str" cm="1">
        <f t="array" ref="AG34">IFERROR(_xlfn.XLOOKUP(A34,Table5[Country],'2010'!$K$4:$K$158),"0")</f>
        <v>0</v>
      </c>
      <c r="AH34" cm="1">
        <f t="array" ref="AH34">IFERROR(_xlfn.XLOOKUP(A34,Table12[Country],'2012'!$K$4:$K$158),"0")</f>
        <v>2.0884849999999999</v>
      </c>
      <c r="AI34" cm="1">
        <f t="array" ref="AI34">IFERROR(_xlfn.XLOOKUP(A34,Table10[Country],'2014'!$K$4:$K$163),"0")</f>
        <v>2.4976189999999998</v>
      </c>
      <c r="AJ34" t="str" cm="1">
        <f t="array" ref="AJ34">IFERROR(_xlfn.XLOOKUP(A34,Table11[Country],'2016'!$K$4:$K$163),"0")</f>
        <v>0</v>
      </c>
      <c r="AK34" cm="1">
        <f t="array" ref="AK34">IFERROR(_xlfn.XLOOKUP(A34,Table6[Country],'2018'!$K$4:$K$163),"0")</f>
        <v>1.928571</v>
      </c>
      <c r="AL34" s="19">
        <f>IFERROR(_xlfn.XLOOKUP(A34,'2023_Analysis_Hub'!$A$3:$A$141,'2023_Analysis_Hub'!$F$3:$F$141),"0")</f>
        <v>2.6</v>
      </c>
      <c r="AM34">
        <f t="shared" si="8"/>
        <v>2.27866875</v>
      </c>
      <c r="AO34" s="71" t="str" cm="1">
        <f t="array" ref="AO34">IFERROR(_xlfn.XLOOKUP(Table18[[#This Row],[Economy]],Table4[Country],'2007'!$J$4:$J$153), "0")</f>
        <v>0</v>
      </c>
      <c r="AP34" s="71" t="str" cm="1">
        <f t="array" ref="AP34">IFERROR(_xlfn.XLOOKUP(Table18[[#This Row],[Economy]],Table5[Country],'2010'!$M$4:$M$158),"0")</f>
        <v>0</v>
      </c>
      <c r="AQ34" s="71" cm="1">
        <f t="array" ref="AQ34">IFERROR(_xlfn.XLOOKUP(Table18[[#This Row],[Economy]],Table12[Country],'2012'!$M$4:$M$158),"0")</f>
        <v>2.3341989999999999</v>
      </c>
      <c r="AR34" s="71" cm="1">
        <f t="array" ref="AR34">IFERROR(_xlfn.XLOOKUP(Table18[[#This Row],[Economy]],Table10[Country],'2014'!$M$4:$M$163),"0")</f>
        <v>2.160714</v>
      </c>
      <c r="AS34" s="71" t="str" cm="1">
        <f t="array" ref="AS34">IFERROR(_xlfn.XLOOKUP(A34,Table11[Country],'2016'!$M$4:$M$163),"0")</f>
        <v>0</v>
      </c>
      <c r="AT34" s="71" cm="1">
        <f t="array" ref="AT34">IFERROR(_xlfn.XLOOKUP(A34,Table6[Country],'2018'!$M$4:$M$163),"0")</f>
        <v>2.3047620000000002</v>
      </c>
      <c r="AU34" s="71">
        <f>IFERROR(_xlfn.XLOOKUP(A34, '2023_Analysis_Hub'!$A$3:$A$141,'2023_Analysis_Hub'!$H$3:$H$141),"0")</f>
        <v>2.1</v>
      </c>
      <c r="AV34">
        <f t="shared" si="1"/>
        <v>2.2249187500000001</v>
      </c>
      <c r="AX34" t="str" cm="1">
        <f t="array" ref="AX34">IFERROR(_xlfn.XLOOKUP(A34,Table4[Country],'2007'!$L$4:$L$153),"0")</f>
        <v>0</v>
      </c>
      <c r="AY34" t="str" cm="1">
        <f t="array" ref="AY34">IFERROR(_xlfn.XLOOKUP(A34,Table5[Country], '2010'!$O$4:$O$158),"0")</f>
        <v>0</v>
      </c>
      <c r="AZ34" cm="1">
        <f t="array" ref="AZ34">IFERROR(_xlfn.XLOOKUP(A34, Table12[Country], '2012'!$O$4:$O$158),"0")</f>
        <v>2.7</v>
      </c>
      <c r="BA34" cm="1">
        <f t="array" ref="BA34">IFERROR(_xlfn.XLOOKUP(A34, Table10[Country], '2014'!$O$4:$O$163),"0")</f>
        <v>2.3079360000000002</v>
      </c>
      <c r="BB34" t="str" cm="1">
        <f t="array" ref="BB34">IFERROR(_xlfn.XLOOKUP(A34, Table11[Country],'2016'!$O$4:$O$163),"0")</f>
        <v>0</v>
      </c>
      <c r="BC34" cm="1">
        <f t="array" ref="BC34">IFERROR(_xlfn.XLOOKUP(A34,Table6[Country],'2018'!$O$4:$O$163),"0")</f>
        <v>1.928571</v>
      </c>
      <c r="BD34">
        <f>IFERROR(_xlfn.XLOOKUP(A34, '2023_Analysis_Hub'!$A$3:$A$141,'2023_Analysis_Hub'!$J$3:$J$141),"0")</f>
        <v>2.9</v>
      </c>
      <c r="BE34">
        <f t="shared" si="2"/>
        <v>2.4591267500000002</v>
      </c>
      <c r="BG34" t="str" cm="1">
        <f t="array" ref="BG34">IFERROR(_xlfn.XLOOKUP(A34,Table4[Country],'2007'!$R$4:$R$153),"0")</f>
        <v>0</v>
      </c>
      <c r="BH34" t="str" cm="1">
        <f t="array" ref="BH34">IFERROR(_xlfn.XLOOKUP(A34,Table5[Country],'2010'!$S$4:$S$158),"0")</f>
        <v>0</v>
      </c>
      <c r="BI34" cm="1">
        <f t="array" ref="BI34">IFERROR(_xlfn.XLOOKUP(A34,Table12[Country],'2012'!$S$4:$S$158),"0")</f>
        <v>3.3341989999999999</v>
      </c>
      <c r="BJ34" cm="1">
        <f t="array" ref="BJ34">IFERROR(_xlfn.XLOOKUP(A34,Table10[Country],'2014'!$S$4:$S$163),"0")</f>
        <v>2.4746030000000001</v>
      </c>
      <c r="BK34" t="str" cm="1">
        <f t="array" ref="BK34">IFERROR(_xlfn.XLOOKUP(A34,Table11[Country],'2016'!$S$4:$S$163),"0")</f>
        <v>0</v>
      </c>
      <c r="BL34" cm="1">
        <f t="array" ref="BL34">IFERROR(_xlfn.XLOOKUP(A34,Table6[Country],'2018'!$S$4:$S$163),"0")</f>
        <v>2.3333330000000001</v>
      </c>
      <c r="BM34">
        <f>IFERROR(_xlfn.XLOOKUP(A34,'2023_Analysis_Hub'!$A$3:$A$141,'2023_Analysis_Hub'!$L$3:$L$141),"0")</f>
        <v>2.6</v>
      </c>
      <c r="BN34">
        <f t="shared" si="3"/>
        <v>2.6855337499999998</v>
      </c>
      <c r="BP34" t="str" cm="1">
        <f t="array" ref="BP34">IFERROR(_xlfn.XLOOKUP(A34,Table4[Country],'2007'!$N$4:$N$153),"0")</f>
        <v>0</v>
      </c>
      <c r="BQ34" t="str" cm="1">
        <f t="array" ref="BQ34">IFERROR(_xlfn.XLOOKUP(A34,Table5[Country],'2010'!$Q$4:$Q$158),"0")</f>
        <v>0</v>
      </c>
      <c r="BR34" cm="1">
        <f t="array" ref="BR34">IFERROR(_xlfn.XLOOKUP(A34,Table12[Country],'2012'!$Q$4:$Q$158),"0")</f>
        <v>2.4770560000000001</v>
      </c>
      <c r="BS34" cm="1">
        <f t="array" ref="BS34">IFERROR(_xlfn.XLOOKUP(A34,Table10[Country],'2014'!$Q$4:$Q$163),"0")</f>
        <v>2.3079360000000002</v>
      </c>
      <c r="BT34" t="str" cm="1">
        <f t="array" ref="BT34">IFERROR(_xlfn.XLOOKUP(A34,Table11[Country],'2016'!$Q$4:$Q$163),"0")</f>
        <v>0</v>
      </c>
      <c r="BU34" cm="1">
        <f t="array" ref="BU34">IFERROR(_xlfn.XLOOKUP(A34, Table6[Country], '2018'!$Q$4:$Q$163),"0")</f>
        <v>2.104762</v>
      </c>
      <c r="BV34">
        <f>IFERROR(_xlfn.XLOOKUP(A34, '2023_Analysis_Hub'!$A$3:$A$141,'2023_Analysis_Hub'!$N$3:$N$141),"0")</f>
        <v>2.4</v>
      </c>
      <c r="BW34">
        <f t="shared" si="4"/>
        <v>2.3224385000000001</v>
      </c>
    </row>
    <row r="35" spans="1:75" x14ac:dyDescent="0.35">
      <c r="A35" t="s">
        <v>31</v>
      </c>
      <c r="B35" cm="1">
        <f t="array" ref="B35">IFERROR(_xlfn.XLOOKUP(A35,Table4[Country],'2007'!$B$4:$B$153),"0")</f>
        <v>3.921925946374333</v>
      </c>
      <c r="C35" cm="1">
        <f t="array" ref="C35">IFERROR(_xlfn.XLOOKUP(A35,Table5[Country],'2010'!$B$4:$B$158),"0")</f>
        <v>3.8744529999999999</v>
      </c>
      <c r="D35" cm="1">
        <f t="array" ref="D35">IFERROR(_xlfn.XLOOKUP(A35,Table12[Country],'2012'!$B$4:$B$158),"0")</f>
        <v>3.846479</v>
      </c>
      <c r="E35" cm="1">
        <f t="array" ref="E35">IFERROR(_xlfn.XLOOKUP(A35,Table10[Country],'2014'!$B$4:$B$163),"0")</f>
        <v>3.8554979999999999</v>
      </c>
      <c r="F35" cm="1">
        <f t="array" ref="F35">IFERROR(_xlfn.XLOOKUP(A35,Table11[Country],'2016'!$B$4:$B$163),"0")</f>
        <v>3.930707</v>
      </c>
      <c r="G35" cm="1">
        <f t="array" ref="G35">IFERROR(_xlfn.XLOOKUP(A35,Table6[Country],'2018'!$B$4:$B$163),"0")</f>
        <v>3.726715</v>
      </c>
      <c r="H35">
        <f>IFERROR(_xlfn.XLOOKUP(A35,'2023_Analysis_Hub'!$A$3:$A$141,'2023_Analysis_Hub'!$B$3:$B$141),"0")</f>
        <v>4.0500000000000007</v>
      </c>
      <c r="I35">
        <f t="shared" si="0"/>
        <v>3.8865397066249043</v>
      </c>
      <c r="J35" s="68">
        <f>IFERROR(RANK(Table16[[#This Row],[Avergae LPI Score ]],Table16[[Avergae LPI Score ]],0), "No Data Available")</f>
        <v>14</v>
      </c>
      <c r="L35" cm="1">
        <f t="array" ref="L35">IFERROR(_xlfn.XLOOKUP(A35,Table4[Country],'2007'!$C$4:$C$153),"0")</f>
        <v>10</v>
      </c>
      <c r="M35" cm="1">
        <f t="array" ref="M35">IFERROR(_xlfn.XLOOKUP(A35,Table5[Country],'2010'!$E$4:$E$158),"0")</f>
        <v>14</v>
      </c>
      <c r="N35" cm="1">
        <f t="array" ref="N35">IFERROR(_xlfn.XLOOKUP(A35,Table12[Country],'2012'!$E$4:$E$158),"0")</f>
        <v>14</v>
      </c>
      <c r="O35" cm="1">
        <f t="array" ref="O35">IFERROR(_xlfn.XLOOKUP(A35,Table10[Country],'2014'!$E$4:$E$163),"0")</f>
        <v>12</v>
      </c>
      <c r="P35" cm="1">
        <f t="array" ref="P35">IFERROR(_xlfn.XLOOKUP(A35,Table11[Country],'2016'!$E$4:$E$163),"0")</f>
        <v>14</v>
      </c>
      <c r="Q35" cm="1">
        <f t="array" ref="Q35">IFERROR(_xlfn.XLOOKUP(A35,Table6[Country],'2018'!$E$4:$E$163),"0")</f>
        <v>20</v>
      </c>
      <c r="R35">
        <f>IFERROR(_xlfn.XLOOKUP(A35,'2023_Analysis_Hub'!$A$3:$A$141,'2023_Analysis_Hub'!$C$3:$C$141),"0")</f>
        <v>7</v>
      </c>
      <c r="S35">
        <f t="shared" si="5"/>
        <v>13</v>
      </c>
      <c r="T35">
        <f t="shared" si="6"/>
        <v>14</v>
      </c>
      <c r="W35" cm="1">
        <f t="array" ref="W35">IFERROR(_xlfn.XLOOKUP(A35,Table4[Country],'2007'!$F$4:$F$153),"0")</f>
        <v>3.8181799999999999</v>
      </c>
      <c r="X35" cm="1">
        <f t="array" ref="X35">IFERROR(_xlfn.XLOOKUP('LPI_performance_time_series '!A35,Table5[Country],'2010'!$I$4:$I$158),"0")</f>
        <v>3.7063670000000002</v>
      </c>
      <c r="Y35" cm="1">
        <f t="array" ref="Y35">IFERROR(_xlfn.XLOOKUP(A35,Table12[Country],'2012'!$I$4:$I$158),"0")</f>
        <v>3.5789569999999999</v>
      </c>
      <c r="Z35" cm="1">
        <f t="array" ref="Z35">IFERROR(_xlfn.XLOOKUP('LPI_performance_time_series '!A35,Table10[Country],'2014'!$I$4:$I$163),"0")</f>
        <v>3.6080169999999998</v>
      </c>
      <c r="AA35" cm="1">
        <f t="array" ref="AA35">IFERROR(_xlfn.XLOOKUP(A35,Table11[Country],'2016'!$I$4:$I$163),"0")</f>
        <v>3.9520710000000001</v>
      </c>
      <c r="AB35" cm="1">
        <f t="array" ref="AB35">IFERROR(_xlfn.XLOOKUP(A35,Table6[Country],'2018'!$I$4:$I$163),"0")</f>
        <v>3.6039300000000001</v>
      </c>
      <c r="AC35">
        <f>IFERROR(_xlfn.XLOOKUP(A36,'2023_Analysis_Hub'!$A$3:$A$141,'2023_Analysis_Hub'!$D$3:$D$141),"0")</f>
        <v>4.0999999999999996</v>
      </c>
      <c r="AD35">
        <f t="shared" si="7"/>
        <v>3.7667888571428572</v>
      </c>
      <c r="AF35" cm="1">
        <f t="array" ref="AF35">IFERROR(_xlfn.XLOOKUP(A35,Table4[Country],'2007'!$H$4:$H$153),"0")</f>
        <v>3.9489800000000002</v>
      </c>
      <c r="AG35" cm="1">
        <f t="array" ref="AG35">IFERROR(_xlfn.XLOOKUP(A35,Table5[Country],'2010'!$K$4:$K$158),"0")</f>
        <v>4.0270570000000001</v>
      </c>
      <c r="AH35" cm="1">
        <f t="array" ref="AH35">IFERROR(_xlfn.XLOOKUP(A35,Table12[Country],'2012'!$K$4:$K$158),"0")</f>
        <v>3.9894959999999999</v>
      </c>
      <c r="AI35" cm="1">
        <f t="array" ref="AI35">IFERROR(_xlfn.XLOOKUP(A35,Table10[Country],'2014'!$K$4:$K$163),"0")</f>
        <v>4.0542559999999996</v>
      </c>
      <c r="AJ35" cm="1">
        <f t="array" ref="AJ35">IFERROR(_xlfn.XLOOKUP(A35,Table11[Country],'2016'!$K$4:$K$163),"0")</f>
        <v>4.1416139999999997</v>
      </c>
      <c r="AK35" cm="1">
        <f t="array" ref="AK35">IFERROR(_xlfn.XLOOKUP(A35,Table6[Country],'2018'!$K$4:$K$163),"0")</f>
        <v>3.7504960000000001</v>
      </c>
      <c r="AL35" s="19">
        <f>IFERROR(_xlfn.XLOOKUP(A35,'2023_Analysis_Hub'!$A$3:$A$141,'2023_Analysis_Hub'!$F$3:$F$141),"0")</f>
        <v>4.3</v>
      </c>
      <c r="AM35">
        <f t="shared" si="8"/>
        <v>4.0302712857142859</v>
      </c>
      <c r="AO35" s="71" cm="1">
        <f t="array" ref="AO35">IFERROR(_xlfn.XLOOKUP(Table18[[#This Row],[Economy]],Table4[Country],'2007'!$J$4:$J$153), "0")</f>
        <v>3.77895</v>
      </c>
      <c r="AP35" s="71" cm="1">
        <f t="array" ref="AP35">IFERROR(_xlfn.XLOOKUP(Table18[[#This Row],[Economy]],Table5[Country],'2010'!$M$4:$M$158),"0")</f>
        <v>3.243744</v>
      </c>
      <c r="AQ35" s="71" cm="1">
        <f t="array" ref="AQ35">IFERROR(_xlfn.XLOOKUP(Table18[[#This Row],[Economy]],Table12[Country],'2012'!$M$4:$M$158),"0")</f>
        <v>3.5465800000000001</v>
      </c>
      <c r="AR35" s="71" cm="1">
        <f t="array" ref="AR35">IFERROR(_xlfn.XLOOKUP(Table18[[#This Row],[Economy]],Table10[Country],'2014'!$M$4:$M$163),"0")</f>
        <v>3.464442</v>
      </c>
      <c r="AS35" s="71" cm="1">
        <f t="array" ref="AS35">IFERROR(_xlfn.XLOOKUP(A35,Table11[Country],'2016'!$M$4:$M$163),"0")</f>
        <v>3.5583429999999998</v>
      </c>
      <c r="AT35" s="71" cm="1">
        <f t="array" ref="AT35">IFERROR(_xlfn.XLOOKUP(A35,Table6[Country],'2018'!$M$4:$M$163),"0")</f>
        <v>3.3816619999999999</v>
      </c>
      <c r="AU35" s="71">
        <f>IFERROR(_xlfn.XLOOKUP(A35, '2023_Analysis_Hub'!$A$3:$A$141,'2023_Analysis_Hub'!$H$3:$H$141),"0")</f>
        <v>3.6</v>
      </c>
      <c r="AV35">
        <f t="shared" si="1"/>
        <v>3.5105315714285714</v>
      </c>
      <c r="AX35" cm="1">
        <f t="array" ref="AX35">IFERROR(_xlfn.XLOOKUP(A35,Table4[Country],'2007'!$L$4:$L$153),"0")</f>
        <v>3.8539300000000001</v>
      </c>
      <c r="AY35" cm="1">
        <f t="array" ref="AY35">IFERROR(_xlfn.XLOOKUP(A35,Table5[Country], '2010'!$O$4:$O$158),"0")</f>
        <v>3.9934959999999999</v>
      </c>
      <c r="AZ35" cm="1">
        <f t="array" ref="AZ35">IFERROR(_xlfn.XLOOKUP(A35, Table12[Country], '2012'!$O$4:$O$158),"0")</f>
        <v>3.8459560000000002</v>
      </c>
      <c r="BA35" cm="1">
        <f t="array" ref="BA35">IFERROR(_xlfn.XLOOKUP(A35, Table10[Country], '2014'!$O$4:$O$163),"0")</f>
        <v>3.9406680000000001</v>
      </c>
      <c r="BB35" cm="1">
        <f t="array" ref="BB35">IFERROR(_xlfn.XLOOKUP(A35, Table11[Country],'2016'!$O$4:$O$163),"0")</f>
        <v>3.8971930000000001</v>
      </c>
      <c r="BC35" cm="1">
        <f t="array" ref="BC35">IFERROR(_xlfn.XLOOKUP(A35,Table6[Country],'2018'!$O$4:$O$163),"0")</f>
        <v>3.8980399999999999</v>
      </c>
      <c r="BD35">
        <f>IFERROR(_xlfn.XLOOKUP(A35, '2023_Analysis_Hub'!$A$3:$A$141,'2023_Analysis_Hub'!$J$3:$J$141),"0")</f>
        <v>4.2</v>
      </c>
      <c r="BE35">
        <f t="shared" si="2"/>
        <v>3.947040428571428</v>
      </c>
      <c r="BG35" cm="1">
        <f t="array" ref="BG35">IFERROR(_xlfn.XLOOKUP(A35,Table4[Country],'2007'!$R$4:$R$153),"0")</f>
        <v>4.1882400000000004</v>
      </c>
      <c r="BH35" cm="1">
        <f t="array" ref="BH35">IFERROR(_xlfn.XLOOKUP(A35,Table5[Country],'2010'!$S$4:$S$158),"0")</f>
        <v>4.4078299999999997</v>
      </c>
      <c r="BI35" cm="1">
        <f t="array" ref="BI35">IFERROR(_xlfn.XLOOKUP(A35,Table12[Country],'2012'!$S$4:$S$158),"0")</f>
        <v>4.3058730000000001</v>
      </c>
      <c r="BJ35" cm="1">
        <f t="array" ref="BJ35">IFERROR(_xlfn.XLOOKUP(A35,Table10[Country],'2014'!$S$4:$S$163),"0")</f>
        <v>4.1773129999999998</v>
      </c>
      <c r="BK35" cm="1">
        <f t="array" ref="BK35">IFERROR(_xlfn.XLOOKUP(A35,Table11[Country],'2016'!$S$4:$S$163),"0")</f>
        <v>4.0093930000000002</v>
      </c>
      <c r="BL35" cm="1">
        <f t="array" ref="BL35">IFERROR(_xlfn.XLOOKUP(A35,Table6[Country],'2018'!$S$4:$S$163),"0")</f>
        <v>3.9605030000000001</v>
      </c>
      <c r="BM35">
        <f>IFERROR(_xlfn.XLOOKUP(A35,'2023_Analysis_Hub'!$A$3:$A$141,'2023_Analysis_Hub'!$L$3:$L$141),"0")</f>
        <v>4.0999999999999996</v>
      </c>
      <c r="BN35">
        <f t="shared" si="3"/>
        <v>4.1641645714285715</v>
      </c>
      <c r="BP35" cm="1">
        <f t="array" ref="BP35">IFERROR(_xlfn.XLOOKUP(A35,Table4[Country],'2007'!$N$4:$N$153),"0")</f>
        <v>3.9777800000000001</v>
      </c>
      <c r="BQ35" cm="1">
        <f t="array" ref="BQ35">IFERROR(_xlfn.XLOOKUP(A35,Table5[Country],'2010'!$Q$4:$Q$158),"0")</f>
        <v>4.0050549999999996</v>
      </c>
      <c r="BR35" cm="1">
        <f t="array" ref="BR35">IFERROR(_xlfn.XLOOKUP(A35,Table12[Country],'2012'!$Q$4:$Q$158),"0")</f>
        <v>3.8563770000000002</v>
      </c>
      <c r="BS35" cm="1">
        <f t="array" ref="BS35">IFERROR(_xlfn.XLOOKUP(A35,Table10[Country],'2014'!$Q$4:$Q$163),"0")</f>
        <v>3.9681989999999998</v>
      </c>
      <c r="BT35" cm="1">
        <f t="array" ref="BT35">IFERROR(_xlfn.XLOOKUP(A35,Table11[Country],'2016'!$Q$4:$Q$163),"0")</f>
        <v>4.1008969999999998</v>
      </c>
      <c r="BU35" cm="1">
        <f t="array" ref="BU35">IFERROR(_xlfn.XLOOKUP(A35, Table6[Country], '2018'!$Q$4:$Q$163),"0")</f>
        <v>3.8098040000000002</v>
      </c>
      <c r="BV35">
        <f>IFERROR(_xlfn.XLOOKUP(A35, '2023_Analysis_Hub'!$A$3:$A$141,'2023_Analysis_Hub'!$N$3:$N$141),"0")</f>
        <v>4.0999999999999996</v>
      </c>
      <c r="BW35">
        <f t="shared" si="4"/>
        <v>3.9740159999999998</v>
      </c>
    </row>
    <row r="36" spans="1:75" x14ac:dyDescent="0.35">
      <c r="A36" t="s">
        <v>32</v>
      </c>
      <c r="B36" cm="1">
        <f t="array" ref="B36">IFERROR(_xlfn.XLOOKUP(A36,Table4[Country],'2007'!$B$4:$B$153),"0")</f>
        <v>4.0161963833461121</v>
      </c>
      <c r="C36" cm="1">
        <f t="array" ref="C36">IFERROR(_xlfn.XLOOKUP(A36,Table5[Country],'2010'!$B$4:$B$158),"0")</f>
        <v>3.9748139999999998</v>
      </c>
      <c r="D36" cm="1">
        <f t="array" ref="D36">IFERROR(_xlfn.XLOOKUP(A36,Table12[Country],'2012'!$B$4:$B$158),"0")</f>
        <v>3.803137</v>
      </c>
      <c r="E36" cm="1">
        <f t="array" ref="E36">IFERROR(_xlfn.XLOOKUP(A36,Table10[Country],'2014'!$B$4:$B$163),"0")</f>
        <v>3.843969</v>
      </c>
      <c r="F36" cm="1">
        <f t="array" ref="F36">IFERROR(_xlfn.XLOOKUP(A36,Table11[Country],'2016'!$B$4:$B$163),"0")</f>
        <v>3.987158</v>
      </c>
      <c r="G36" cm="1">
        <f t="array" ref="G36">IFERROR(_xlfn.XLOOKUP(A36,Table6[Country],'2018'!$B$4:$B$163),"0")</f>
        <v>3.9013719999999998</v>
      </c>
      <c r="H36">
        <f>IFERROR(_xlfn.XLOOKUP(A36,'2023_Analysis_Hub'!$A$3:$A$141,'2023_Analysis_Hub'!$B$3:$B$141),"0")</f>
        <v>4.1333333333333329</v>
      </c>
      <c r="I36">
        <f t="shared" si="0"/>
        <v>3.9514256738113489</v>
      </c>
      <c r="J36" s="68">
        <f>IFERROR(RANK(Table16[[#This Row],[Avergae LPI Score ]],Table16[[Avergae LPI Score ]],0), "No Data Available")</f>
        <v>8</v>
      </c>
      <c r="L36" cm="1">
        <f t="array" ref="L36">IFERROR(_xlfn.XLOOKUP(A36,Table4[Country],'2007'!$C$4:$C$153),"0")</f>
        <v>7</v>
      </c>
      <c r="M36" cm="1">
        <f t="array" ref="M36">IFERROR(_xlfn.XLOOKUP(A36,Table5[Country],'2010'!$E$4:$E$158),"0")</f>
        <v>6</v>
      </c>
      <c r="N36" cm="1">
        <f t="array" ref="N36">IFERROR(_xlfn.XLOOKUP(A36,Table12[Country],'2012'!$E$4:$E$158),"0")</f>
        <v>16</v>
      </c>
      <c r="O36" cm="1">
        <f t="array" ref="O36">IFERROR(_xlfn.XLOOKUP(A36,Table10[Country],'2014'!$E$4:$E$163),"0")</f>
        <v>14</v>
      </c>
      <c r="P36" cm="1">
        <f t="array" ref="P36">IFERROR(_xlfn.XLOOKUP(A36,Table11[Country],'2016'!$E$4:$E$163),"0")</f>
        <v>11</v>
      </c>
      <c r="Q36" cm="1">
        <f t="array" ref="Q36">IFERROR(_xlfn.XLOOKUP(A36,Table6[Country],'2018'!$E$4:$E$163),"0")</f>
        <v>13</v>
      </c>
      <c r="R36">
        <f>IFERROR(_xlfn.XLOOKUP(A36,'2023_Analysis_Hub'!$A$3:$A$141,'2023_Analysis_Hub'!$C$3:$C$141),"0")</f>
        <v>3</v>
      </c>
      <c r="S36">
        <f t="shared" si="5"/>
        <v>10</v>
      </c>
      <c r="T36">
        <f t="shared" si="6"/>
        <v>9</v>
      </c>
      <c r="W36" cm="1">
        <f t="array" ref="W36">IFERROR(_xlfn.XLOOKUP(A36,Table4[Country],'2007'!$F$4:$F$153),"0")</f>
        <v>3.8484799999999999</v>
      </c>
      <c r="X36" cm="1">
        <f t="array" ref="X36">IFERROR(_xlfn.XLOOKUP('LPI_performance_time_series '!A36,Table5[Country],'2010'!$I$4:$I$158),"0")</f>
        <v>3.7309960000000002</v>
      </c>
      <c r="Y36" cm="1">
        <f t="array" ref="Y36">IFERROR(_xlfn.XLOOKUP(A36,Table12[Country],'2012'!$I$4:$I$158),"0")</f>
        <v>3.8790249999999999</v>
      </c>
      <c r="Z36" cm="1">
        <f t="array" ref="Z36">IFERROR(_xlfn.XLOOKUP('LPI_performance_time_series '!A36,Table10[Country],'2014'!$I$4:$I$163),"0")</f>
        <v>3.919063</v>
      </c>
      <c r="AA36" cm="1">
        <f t="array" ref="AA36">IFERROR(_xlfn.XLOOKUP(A36,Table11[Country],'2016'!$I$4:$I$163),"0")</f>
        <v>3.8799060000000001</v>
      </c>
      <c r="AB36" cm="1">
        <f t="array" ref="AB36">IFERROR(_xlfn.XLOOKUP(A36,Table6[Country],'2018'!$I$4:$I$163),"0")</f>
        <v>3.6292620000000002</v>
      </c>
      <c r="AC36" t="str">
        <f>IFERROR(_xlfn.XLOOKUP(A37,'2023_Analysis_Hub'!$A$3:$A$141,'2023_Analysis_Hub'!$D$3:$D$141),"0")</f>
        <v>0</v>
      </c>
      <c r="AD36">
        <f t="shared" si="7"/>
        <v>3.8144553333333331</v>
      </c>
      <c r="AF36" cm="1">
        <f t="array" ref="AF36">IFERROR(_xlfn.XLOOKUP(A36,Table4[Country],'2007'!$H$4:$H$153),"0")</f>
        <v>4.1333299999999999</v>
      </c>
      <c r="AG36" cm="1">
        <f t="array" ref="AG36">IFERROR(_xlfn.XLOOKUP(A36,Table5[Country],'2010'!$K$4:$K$158),"0")</f>
        <v>4.1699109999999999</v>
      </c>
      <c r="AH36" cm="1">
        <f t="array" ref="AH36">IFERROR(_xlfn.XLOOKUP(A36,Table12[Country],'2012'!$K$4:$K$158),"0")</f>
        <v>3.9781780000000002</v>
      </c>
      <c r="AI36" cm="1">
        <f t="array" ref="AI36">IFERROR(_xlfn.XLOOKUP(A36,Table10[Country],'2014'!$K$4:$K$163),"0")</f>
        <v>4.0435939999999997</v>
      </c>
      <c r="AJ36" cm="1">
        <f t="array" ref="AJ36">IFERROR(_xlfn.XLOOKUP(A36,Table11[Country],'2016'!$K$4:$K$163),"0")</f>
        <v>4.1895230000000003</v>
      </c>
      <c r="AK36" cm="1">
        <f t="array" ref="AK36">IFERROR(_xlfn.XLOOKUP(A36,Table6[Country],'2018'!$K$4:$K$163),"0")</f>
        <v>4.0218350000000003</v>
      </c>
      <c r="AL36" s="19">
        <f>IFERROR(_xlfn.XLOOKUP(A36,'2023_Analysis_Hub'!$A$3:$A$141,'2023_Analysis_Hub'!$F$3:$F$141),"0")</f>
        <v>4.4000000000000004</v>
      </c>
      <c r="AM36">
        <f t="shared" si="8"/>
        <v>4.1337672857142858</v>
      </c>
      <c r="AO36" s="71" cm="1">
        <f t="array" ref="AO36">IFERROR(_xlfn.XLOOKUP(Table18[[#This Row],[Economy]],Table4[Country],'2007'!$J$4:$J$153), "0")</f>
        <v>3.6666699999999999</v>
      </c>
      <c r="AP36" s="71" cm="1">
        <f t="array" ref="AP36">IFERROR(_xlfn.XLOOKUP(Table18[[#This Row],[Economy]],Table5[Country],'2010'!$M$4:$M$158),"0")</f>
        <v>3.320786</v>
      </c>
      <c r="AQ36" s="71" cm="1">
        <f t="array" ref="AQ36">IFERROR(_xlfn.XLOOKUP(Table18[[#This Row],[Economy]],Table12[Country],'2012'!$M$4:$M$158),"0")</f>
        <v>3.4605229999999998</v>
      </c>
      <c r="AR36" s="71" cm="1">
        <f t="array" ref="AR36">IFERROR(_xlfn.XLOOKUP(Table18[[#This Row],[Economy]],Table10[Country],'2014'!$M$4:$M$163),"0")</f>
        <v>3.5770439999999999</v>
      </c>
      <c r="AS36" s="71" cm="1">
        <f t="array" ref="AS36">IFERROR(_xlfn.XLOOKUP(A36,Table11[Country],'2016'!$M$4:$M$163),"0")</f>
        <v>3.6897929999999999</v>
      </c>
      <c r="AT36" s="71" cm="1">
        <f t="array" ref="AT36">IFERROR(_xlfn.XLOOKUP(A36,Table6[Country],'2018'!$M$4:$M$163),"0")</f>
        <v>3.5149330000000001</v>
      </c>
      <c r="AU36" s="71">
        <f>IFERROR(_xlfn.XLOOKUP(A36, '2023_Analysis_Hub'!$A$3:$A$141,'2023_Analysis_Hub'!$H$3:$H$141),"0")</f>
        <v>3.6</v>
      </c>
      <c r="AV36">
        <f t="shared" si="1"/>
        <v>3.547107</v>
      </c>
      <c r="AX36" cm="1">
        <f t="array" ref="AX36">IFERROR(_xlfn.XLOOKUP(A36,Table4[Country],'2007'!$L$4:$L$153),"0")</f>
        <v>4</v>
      </c>
      <c r="AY36" cm="1">
        <f t="array" ref="AY36">IFERROR(_xlfn.XLOOKUP(A36,Table5[Country], '2010'!$O$4:$O$158),"0")</f>
        <v>4.3156990000000004</v>
      </c>
      <c r="AZ36" cm="1">
        <f t="array" ref="AZ36">IFERROR(_xlfn.XLOOKUP(A36, Table12[Country], '2012'!$O$4:$O$158),"0")</f>
        <v>3.7126389999999998</v>
      </c>
      <c r="BA36" cm="1">
        <f t="array" ref="BA36">IFERROR(_xlfn.XLOOKUP(A36, Table10[Country], '2014'!$O$4:$O$163),"0")</f>
        <v>3.7513999999999998</v>
      </c>
      <c r="BB36" cm="1">
        <f t="array" ref="BB36">IFERROR(_xlfn.XLOOKUP(A36, Table11[Country],'2016'!$O$4:$O$163),"0")</f>
        <v>3.9456069999999999</v>
      </c>
      <c r="BC36" cm="1">
        <f t="array" ref="BC36">IFERROR(_xlfn.XLOOKUP(A36,Table6[Country],'2018'!$O$4:$O$163),"0")</f>
        <v>3.9668589999999999</v>
      </c>
      <c r="BD36">
        <f>IFERROR(_xlfn.XLOOKUP(A36, '2023_Analysis_Hub'!$A$3:$A$141,'2023_Analysis_Hub'!$J$3:$J$141),"0")</f>
        <v>4.3</v>
      </c>
      <c r="BE36">
        <f t="shared" si="2"/>
        <v>3.9988862857142857</v>
      </c>
      <c r="BG36" cm="1">
        <f t="array" ref="BG36">IFERROR(_xlfn.XLOOKUP(A36,Table4[Country],'2007'!$R$4:$R$153),"0")</f>
        <v>4.4800000000000004</v>
      </c>
      <c r="BH36" cm="1">
        <f t="array" ref="BH36">IFERROR(_xlfn.XLOOKUP(A36,Table5[Country],'2010'!$S$4:$S$158),"0")</f>
        <v>4.2040129999999998</v>
      </c>
      <c r="BI36" cm="1">
        <f t="array" ref="BI36">IFERROR(_xlfn.XLOOKUP(A36,Table12[Country],'2012'!$S$4:$S$158),"0")</f>
        <v>4.0133479999999997</v>
      </c>
      <c r="BJ36" cm="1">
        <f t="array" ref="BJ36">IFERROR(_xlfn.XLOOKUP(A36,Table10[Country],'2014'!$S$4:$S$163),"0")</f>
        <v>4.0587119999999999</v>
      </c>
      <c r="BK36" cm="1">
        <f t="array" ref="BK36">IFERROR(_xlfn.XLOOKUP(A36,Table11[Country],'2016'!$S$4:$S$163),"0")</f>
        <v>4.2350779999999997</v>
      </c>
      <c r="BL36" cm="1">
        <f t="array" ref="BL36">IFERROR(_xlfn.XLOOKUP(A36,Table6[Country],'2018'!$S$4:$S$163),"0")</f>
        <v>4.2418300000000002</v>
      </c>
      <c r="BM36">
        <f>IFERROR(_xlfn.XLOOKUP(A36,'2023_Analysis_Hub'!$A$3:$A$141,'2023_Analysis_Hub'!$L$3:$L$141),"0")</f>
        <v>4.2</v>
      </c>
      <c r="BN36">
        <f t="shared" si="3"/>
        <v>4.2047115714285717</v>
      </c>
      <c r="BP36" cm="1">
        <f t="array" ref="BP36">IFERROR(_xlfn.XLOOKUP(A36,Table4[Country],'2007'!$N$4:$N$153),"0")</f>
        <v>4.0357099999999999</v>
      </c>
      <c r="BQ36" cm="1">
        <f t="array" ref="BQ36">IFERROR(_xlfn.XLOOKUP(A36,Table5[Country],'2010'!$Q$4:$Q$158),"0")</f>
        <v>4.2728580000000003</v>
      </c>
      <c r="BR36" cm="1">
        <f t="array" ref="BR36">IFERROR(_xlfn.XLOOKUP(A36,Table12[Country],'2012'!$Q$4:$Q$158),"0")</f>
        <v>3.8338510000000001</v>
      </c>
      <c r="BS36" cm="1">
        <f t="array" ref="BS36">IFERROR(_xlfn.XLOOKUP(A36,Table10[Country],'2014'!$Q$4:$Q$163),"0")</f>
        <v>3.7869809999999999</v>
      </c>
      <c r="BT36" cm="1">
        <f t="array" ref="BT36">IFERROR(_xlfn.XLOOKUP(A36,Table11[Country],'2016'!$Q$4:$Q$163),"0")</f>
        <v>4.0363790000000002</v>
      </c>
      <c r="BU36" cm="1">
        <f t="array" ref="BU36">IFERROR(_xlfn.XLOOKUP(A36, Table6[Country], '2018'!$Q$4:$Q$163),"0")</f>
        <v>4.0962709999999998</v>
      </c>
      <c r="BV36">
        <f>IFERROR(_xlfn.XLOOKUP(A36, '2023_Analysis_Hub'!$A$3:$A$141,'2023_Analysis_Hub'!$N$3:$N$141),"0")</f>
        <v>4.2</v>
      </c>
      <c r="BW36">
        <f t="shared" si="4"/>
        <v>4.0374357142857145</v>
      </c>
    </row>
    <row r="37" spans="1:75" x14ac:dyDescent="0.35">
      <c r="A37" t="s">
        <v>285</v>
      </c>
      <c r="B37" t="str" cm="1">
        <f t="array" ref="B37">IFERROR(_xlfn.XLOOKUP(A37,Table4[Country],'2007'!$B$4:$B$153),"0")</f>
        <v>0</v>
      </c>
      <c r="C37" t="str" cm="1">
        <f t="array" ref="C37">IFERROR(_xlfn.XLOOKUP(A37,Table5[Country],'2010'!$B$4:$B$158),"0")</f>
        <v>0</v>
      </c>
      <c r="D37" t="str" cm="1">
        <f t="array" ref="D37">IFERROR(_xlfn.XLOOKUP(A37,Table12[Country],'2012'!$B$4:$B$158),"0")</f>
        <v>0</v>
      </c>
      <c r="E37" t="str" cm="1">
        <f t="array" ref="E37">IFERROR(_xlfn.XLOOKUP(A37,Table10[Country],'2014'!$B$4:$B$163),"0")</f>
        <v>0</v>
      </c>
      <c r="F37" t="str" cm="1">
        <f t="array" ref="F37">IFERROR(_xlfn.XLOOKUP(A37,Table11[Country],'2016'!$B$4:$B$163),"0")</f>
        <v>0</v>
      </c>
      <c r="G37" t="str" cm="1">
        <f t="array" ref="G37">IFERROR(_xlfn.XLOOKUP(A37,Table6[Country],'2018'!$B$4:$B$163),"0")</f>
        <v>0</v>
      </c>
      <c r="H37" t="str">
        <f>IFERROR(_xlfn.XLOOKUP(A37,'2023_Analysis_Hub'!$A$3:$A$141,'2023_Analysis_Hub'!$B$3:$B$141),"0")</f>
        <v>0</v>
      </c>
      <c r="I37" t="str">
        <f t="shared" si="0"/>
        <v>0</v>
      </c>
      <c r="J37" s="68" t="str">
        <f>IFERROR(RANK(Table16[[#This Row],[Avergae LPI Score ]],Table16[[Avergae LPI Score ]],0), "No Data Available")</f>
        <v>No Data Available</v>
      </c>
      <c r="L37" t="str" cm="1">
        <f t="array" ref="L37">IFERROR(_xlfn.XLOOKUP(A37,Table4[Country],'2007'!$C$4:$C$153),"0")</f>
        <v>0</v>
      </c>
      <c r="M37" t="str" cm="1">
        <f t="array" ref="M37">IFERROR(_xlfn.XLOOKUP(A37,Table5[Country],'2010'!$E$4:$E$158),"0")</f>
        <v>0</v>
      </c>
      <c r="N37" t="str" cm="1">
        <f t="array" ref="N37">IFERROR(_xlfn.XLOOKUP(A37,Table12[Country],'2012'!$E$4:$E$158),"0")</f>
        <v>0</v>
      </c>
      <c r="O37" t="str" cm="1">
        <f t="array" ref="O37">IFERROR(_xlfn.XLOOKUP(A37,Table10[Country],'2014'!$E$4:$E$163),"0")</f>
        <v>0</v>
      </c>
      <c r="P37" t="str" cm="1">
        <f t="array" ref="P37">IFERROR(_xlfn.XLOOKUP(A37,Table11[Country],'2016'!$E$4:$E$163),"0")</f>
        <v>0</v>
      </c>
      <c r="Q37" t="str" cm="1">
        <f t="array" ref="Q37">IFERROR(_xlfn.XLOOKUP(A37,Table6[Country],'2018'!$E$4:$E$163),"0")</f>
        <v>0</v>
      </c>
      <c r="R37" t="str">
        <f>IFERROR(_xlfn.XLOOKUP(A37,'2023_Analysis_Hub'!$A$3:$A$141,'2023_Analysis_Hub'!$C$3:$C$141),"0")</f>
        <v>0</v>
      </c>
      <c r="S37" t="str">
        <f t="shared" si="5"/>
        <v>0</v>
      </c>
      <c r="T37" t="str">
        <f t="shared" si="6"/>
        <v>No Data Available</v>
      </c>
      <c r="W37" t="str" cm="1">
        <f t="array" ref="W37">IFERROR(_xlfn.XLOOKUP(A37,Table4[Country],'2007'!$F$4:$F$153),"0")</f>
        <v>0</v>
      </c>
      <c r="X37" t="str" cm="1">
        <f t="array" ref="X37">IFERROR(_xlfn.XLOOKUP('LPI_performance_time_series '!A37,Table5[Country],'2010'!$I$4:$I$158),"0")</f>
        <v>0</v>
      </c>
      <c r="Y37" t="str" cm="1">
        <f t="array" ref="Y37">IFERROR(_xlfn.XLOOKUP(A37,Table12[Country],'2012'!$I$4:$I$158),"0")</f>
        <v>0</v>
      </c>
      <c r="Z37" t="str" cm="1">
        <f t="array" ref="Z37">IFERROR(_xlfn.XLOOKUP('LPI_performance_time_series '!A37,Table10[Country],'2014'!$I$4:$I$163),"0")</f>
        <v>0</v>
      </c>
      <c r="AA37" t="str" cm="1">
        <f t="array" ref="AA37">IFERROR(_xlfn.XLOOKUP(A37,Table11[Country],'2016'!$I$4:$I$163),"0")</f>
        <v>0</v>
      </c>
      <c r="AB37" t="str" cm="1">
        <f t="array" ref="AB37">IFERROR(_xlfn.XLOOKUP(A37,Table6[Country],'2018'!$I$4:$I$163),"0")</f>
        <v>0</v>
      </c>
      <c r="AC37">
        <f>IFERROR(_xlfn.XLOOKUP(A38,'2023_Analysis_Hub'!$A$3:$A$141,'2023_Analysis_Hub'!$D$3:$D$141),"0")</f>
        <v>3</v>
      </c>
      <c r="AD37">
        <f t="shared" si="7"/>
        <v>3</v>
      </c>
      <c r="AF37" t="str" cm="1">
        <f t="array" ref="AF37">IFERROR(_xlfn.XLOOKUP(A37,Table4[Country],'2007'!$H$4:$H$153),"0")</f>
        <v>0</v>
      </c>
      <c r="AG37" t="str" cm="1">
        <f t="array" ref="AG37">IFERROR(_xlfn.XLOOKUP(A37,Table5[Country],'2010'!$K$4:$K$158),"0")</f>
        <v>0</v>
      </c>
      <c r="AH37" t="str" cm="1">
        <f t="array" ref="AH37">IFERROR(_xlfn.XLOOKUP(A37,Table12[Country],'2012'!$K$4:$K$158),"0")</f>
        <v>0</v>
      </c>
      <c r="AI37" t="str" cm="1">
        <f t="array" ref="AI37">IFERROR(_xlfn.XLOOKUP(A37,Table10[Country],'2014'!$K$4:$K$163),"0")</f>
        <v>0</v>
      </c>
      <c r="AJ37" t="str" cm="1">
        <f t="array" ref="AJ37">IFERROR(_xlfn.XLOOKUP(A37,Table11[Country],'2016'!$K$4:$K$163),"0")</f>
        <v>0</v>
      </c>
      <c r="AK37" t="str" cm="1">
        <f t="array" ref="AK37">IFERROR(_xlfn.XLOOKUP(A37,Table6[Country],'2018'!$K$4:$K$163),"0")</f>
        <v>0</v>
      </c>
      <c r="AL37" s="19" t="str">
        <f>IFERROR(_xlfn.XLOOKUP(A37,'2023_Analysis_Hub'!$A$3:$A$141,'2023_Analysis_Hub'!$F$3:$F$141),"0")</f>
        <v>0</v>
      </c>
      <c r="AM37" t="str">
        <f t="shared" si="8"/>
        <v>No Data Available</v>
      </c>
      <c r="AO37" s="71" t="str" cm="1">
        <f t="array" ref="AO37">IFERROR(_xlfn.XLOOKUP(Table18[[#This Row],[Economy]],Table4[Country],'2007'!$J$4:$J$153), "0")</f>
        <v>0</v>
      </c>
      <c r="AP37" s="71" t="str" cm="1">
        <f t="array" ref="AP37">IFERROR(_xlfn.XLOOKUP(Table18[[#This Row],[Economy]],Table5[Country],'2010'!$M$4:$M$158),"0")</f>
        <v>0</v>
      </c>
      <c r="AQ37" s="71" t="str" cm="1">
        <f t="array" ref="AQ37">IFERROR(_xlfn.XLOOKUP(Table18[[#This Row],[Economy]],Table12[Country],'2012'!$M$4:$M$158),"0")</f>
        <v>0</v>
      </c>
      <c r="AR37" s="71" t="str" cm="1">
        <f t="array" ref="AR37">IFERROR(_xlfn.XLOOKUP(Table18[[#This Row],[Economy]],Table10[Country],'2014'!$M$4:$M$163),"0")</f>
        <v>0</v>
      </c>
      <c r="AS37" s="71" t="str" cm="1">
        <f t="array" ref="AS37">IFERROR(_xlfn.XLOOKUP(A37,Table11[Country],'2016'!$M$4:$M$163),"0")</f>
        <v>0</v>
      </c>
      <c r="AT37" s="71" t="str" cm="1">
        <f t="array" ref="AT37">IFERROR(_xlfn.XLOOKUP(A37,Table6[Country],'2018'!$M$4:$M$163),"0")</f>
        <v>0</v>
      </c>
      <c r="AU37" s="71" t="str">
        <f>IFERROR(_xlfn.XLOOKUP(A37, '2023_Analysis_Hub'!$A$3:$A$141,'2023_Analysis_Hub'!$H$3:$H$141),"0")</f>
        <v>0</v>
      </c>
      <c r="AV37" t="str">
        <f t="shared" si="1"/>
        <v xml:space="preserve">No Data Available </v>
      </c>
      <c r="AX37" t="str" cm="1">
        <f t="array" ref="AX37">IFERROR(_xlfn.XLOOKUP(A37,Table4[Country],'2007'!$L$4:$L$153),"0")</f>
        <v>0</v>
      </c>
      <c r="AY37" t="str" cm="1">
        <f t="array" ref="AY37">IFERROR(_xlfn.XLOOKUP(A37,Table5[Country], '2010'!$O$4:$O$158),"0")</f>
        <v>0</v>
      </c>
      <c r="AZ37" t="str" cm="1">
        <f t="array" ref="AZ37">IFERROR(_xlfn.XLOOKUP(A37, Table12[Country], '2012'!$O$4:$O$158),"0")</f>
        <v>0</v>
      </c>
      <c r="BA37" t="str" cm="1">
        <f t="array" ref="BA37">IFERROR(_xlfn.XLOOKUP(A37, Table10[Country], '2014'!$O$4:$O$163),"0")</f>
        <v>0</v>
      </c>
      <c r="BB37" t="str" cm="1">
        <f t="array" ref="BB37">IFERROR(_xlfn.XLOOKUP(A37, Table11[Country],'2016'!$O$4:$O$163),"0")</f>
        <v>0</v>
      </c>
      <c r="BC37" t="str" cm="1">
        <f t="array" ref="BC37">IFERROR(_xlfn.XLOOKUP(A37,Table6[Country],'2018'!$O$4:$O$163),"0")</f>
        <v>0</v>
      </c>
      <c r="BD37" t="str">
        <f>IFERROR(_xlfn.XLOOKUP(A37, '2023_Analysis_Hub'!$A$3:$A$141,'2023_Analysis_Hub'!$J$3:$J$141),"0")</f>
        <v>0</v>
      </c>
      <c r="BE37" t="str">
        <f t="shared" si="2"/>
        <v>No Data Available</v>
      </c>
      <c r="BG37" t="str" cm="1">
        <f t="array" ref="BG37">IFERROR(_xlfn.XLOOKUP(A37,Table4[Country],'2007'!$R$4:$R$153),"0")</f>
        <v>0</v>
      </c>
      <c r="BH37" t="str" cm="1">
        <f t="array" ref="BH37">IFERROR(_xlfn.XLOOKUP(A37,Table5[Country],'2010'!$S$4:$S$158),"0")</f>
        <v>0</v>
      </c>
      <c r="BI37" t="str" cm="1">
        <f t="array" ref="BI37">IFERROR(_xlfn.XLOOKUP(A37,Table12[Country],'2012'!$S$4:$S$158),"0")</f>
        <v>0</v>
      </c>
      <c r="BJ37" t="str" cm="1">
        <f t="array" ref="BJ37">IFERROR(_xlfn.XLOOKUP(A37,Table10[Country],'2014'!$S$4:$S$163),"0")</f>
        <v>0</v>
      </c>
      <c r="BK37" t="str" cm="1">
        <f t="array" ref="BK37">IFERROR(_xlfn.XLOOKUP(A37,Table11[Country],'2016'!$S$4:$S$163),"0")</f>
        <v>0</v>
      </c>
      <c r="BL37" t="str" cm="1">
        <f t="array" ref="BL37">IFERROR(_xlfn.XLOOKUP(A37,Table6[Country],'2018'!$S$4:$S$163),"0")</f>
        <v>0</v>
      </c>
      <c r="BM37" t="str">
        <f>IFERROR(_xlfn.XLOOKUP(A37,'2023_Analysis_Hub'!$A$3:$A$141,'2023_Analysis_Hub'!$L$3:$L$141),"0")</f>
        <v>0</v>
      </c>
      <c r="BN37" t="str">
        <f t="shared" si="3"/>
        <v>No Data Available</v>
      </c>
      <c r="BP37" t="str" cm="1">
        <f t="array" ref="BP37">IFERROR(_xlfn.XLOOKUP(A37,Table4[Country],'2007'!$N$4:$N$153),"0")</f>
        <v>0</v>
      </c>
      <c r="BQ37" t="str" cm="1">
        <f t="array" ref="BQ37">IFERROR(_xlfn.XLOOKUP(A37,Table5[Country],'2010'!$Q$4:$Q$158),"0")</f>
        <v>0</v>
      </c>
      <c r="BR37" t="str" cm="1">
        <f t="array" ref="BR37">IFERROR(_xlfn.XLOOKUP(A37,Table12[Country],'2012'!$Q$4:$Q$158),"0")</f>
        <v>0</v>
      </c>
      <c r="BS37" t="str" cm="1">
        <f t="array" ref="BS37">IFERROR(_xlfn.XLOOKUP(A37,Table10[Country],'2014'!$Q$4:$Q$163),"0")</f>
        <v>0</v>
      </c>
      <c r="BT37" t="str" cm="1">
        <f t="array" ref="BT37">IFERROR(_xlfn.XLOOKUP(A37,Table11[Country],'2016'!$Q$4:$Q$163),"0")</f>
        <v>0</v>
      </c>
      <c r="BU37" t="str" cm="1">
        <f t="array" ref="BU37">IFERROR(_xlfn.XLOOKUP(A37, Table6[Country], '2018'!$Q$4:$Q$163),"0")</f>
        <v>0</v>
      </c>
      <c r="BV37" t="str">
        <f>IFERROR(_xlfn.XLOOKUP(A37, '2023_Analysis_Hub'!$A$3:$A$141,'2023_Analysis_Hub'!$N$3:$N$141),"0")</f>
        <v>0</v>
      </c>
      <c r="BW37" t="str">
        <f t="shared" si="4"/>
        <v>No Data Available</v>
      </c>
    </row>
    <row r="38" spans="1:75" x14ac:dyDescent="0.35">
      <c r="A38" t="s">
        <v>33</v>
      </c>
      <c r="B38" cm="1">
        <f t="array" ref="B38">IFERROR(_xlfn.XLOOKUP(A38,Table4[Country],'2007'!$B$4:$B$153),"0")</f>
        <v>3.250369661163679</v>
      </c>
      <c r="C38" cm="1">
        <f t="array" ref="C38">IFERROR(_xlfn.XLOOKUP(A38,Table5[Country],'2010'!$B$4:$B$158),"0")</f>
        <v>3.0947230000000001</v>
      </c>
      <c r="D38" cm="1">
        <f t="array" ref="D38">IFERROR(_xlfn.XLOOKUP(A38,Table12[Country],'2012'!$B$4:$B$158),"0")</f>
        <v>3.1738740000000001</v>
      </c>
      <c r="E38" cm="1">
        <f t="array" ref="E38">IFERROR(_xlfn.XLOOKUP(A38,Table10[Country],'2014'!$B$4:$B$163),"0")</f>
        <v>3.2557860000000001</v>
      </c>
      <c r="F38" cm="1">
        <f t="array" ref="F38">IFERROR(_xlfn.XLOOKUP(A38,Table11[Country],'2016'!$B$4:$B$163),"0")</f>
        <v>3.2484419999999998</v>
      </c>
      <c r="G38" cm="1">
        <f t="array" ref="G38">IFERROR(_xlfn.XLOOKUP(A38,Table6[Country],'2018'!$B$4:$B$163),"0")</f>
        <v>3.317145</v>
      </c>
      <c r="H38">
        <f>IFERROR(_xlfn.XLOOKUP(A38,'2023_Analysis_Hub'!$A$3:$A$141,'2023_Analysis_Hub'!$B$3:$B$141),"0")</f>
        <v>2.9666666666666668</v>
      </c>
      <c r="I38">
        <f t="shared" si="0"/>
        <v>3.186715189690049</v>
      </c>
      <c r="J38" s="68">
        <f>IFERROR(RANK(Table16[[#This Row],[Avergae LPI Score ]],Table16[[Avergae LPI Score ]],0), "No Data Available")</f>
        <v>39</v>
      </c>
      <c r="L38" cm="1">
        <f t="array" ref="L38">IFERROR(_xlfn.XLOOKUP(A38,Table4[Country],'2007'!$C$4:$C$153),"0")</f>
        <v>32</v>
      </c>
      <c r="M38" cm="1">
        <f t="array" ref="M38">IFERROR(_xlfn.XLOOKUP(A38,Table5[Country],'2010'!$E$4:$E$158),"0")</f>
        <v>49</v>
      </c>
      <c r="N38" cm="1">
        <f t="array" ref="N38">IFERROR(_xlfn.XLOOKUP(A38,Table12[Country],'2012'!$E$4:$E$158),"0")</f>
        <v>39</v>
      </c>
      <c r="O38" cm="1">
        <f t="array" ref="O38">IFERROR(_xlfn.XLOOKUP(A38,Table10[Country],'2014'!$E$4:$E$163),"0")</f>
        <v>42</v>
      </c>
      <c r="P38" cm="1">
        <f t="array" ref="P38">IFERROR(_xlfn.XLOOKUP(A38,Table11[Country],'2016'!$E$4:$E$163),"0")</f>
        <v>46</v>
      </c>
      <c r="Q38" cm="1">
        <f t="array" ref="Q38">IFERROR(_xlfn.XLOOKUP(A38,Table6[Country],'2018'!$E$4:$E$163),"0")</f>
        <v>34</v>
      </c>
      <c r="R38">
        <f>IFERROR(_xlfn.XLOOKUP(A38,'2023_Analysis_Hub'!$A$3:$A$141,'2023_Analysis_Hub'!$C$3:$C$141),"0")</f>
        <v>61</v>
      </c>
      <c r="S38">
        <f t="shared" si="5"/>
        <v>43.285714285714285</v>
      </c>
      <c r="T38">
        <f t="shared" si="6"/>
        <v>37</v>
      </c>
      <c r="W38" cm="1">
        <f t="array" ref="W38">IFERROR(_xlfn.XLOOKUP(A38,Table4[Country],'2007'!$F$4:$F$153),"0")</f>
        <v>3.3207499999999999</v>
      </c>
      <c r="X38" cm="1">
        <f t="array" ref="X38">IFERROR(_xlfn.XLOOKUP('LPI_performance_time_series '!A38,Table5[Country],'2010'!$I$4:$I$158),"0")</f>
        <v>2.9326789999999998</v>
      </c>
      <c r="Y38" cm="1">
        <f t="array" ref="Y38">IFERROR(_xlfn.XLOOKUP(A38,Table12[Country],'2012'!$I$4:$I$158),"0")</f>
        <v>3.1092170000000001</v>
      </c>
      <c r="Z38" cm="1">
        <f t="array" ref="Z38">IFERROR(_xlfn.XLOOKUP('LPI_performance_time_series '!A38,Table10[Country],'2014'!$I$4:$I$163),"0")</f>
        <v>3.172736</v>
      </c>
      <c r="AA38" cm="1">
        <f t="array" ref="AA38">IFERROR(_xlfn.XLOOKUP(A38,Table11[Country],'2016'!$I$4:$I$163),"0")</f>
        <v>3.1904759999999999</v>
      </c>
      <c r="AB38" cm="1">
        <f t="array" ref="AB38">IFERROR(_xlfn.XLOOKUP(A38,Table6[Country],'2018'!$I$4:$I$163),"0")</f>
        <v>3.2740260000000001</v>
      </c>
      <c r="AC38">
        <f>IFERROR(_xlfn.XLOOKUP(A39,'2023_Analysis_Hub'!$A$3:$A$141,'2023_Analysis_Hub'!$D$3:$D$141),"0")</f>
        <v>3.3</v>
      </c>
      <c r="AD38">
        <f t="shared" si="7"/>
        <v>3.1856977142857148</v>
      </c>
      <c r="AF38" cm="1">
        <f t="array" ref="AF38">IFERROR(_xlfn.XLOOKUP(A38,Table4[Country],'2007'!$H$4:$H$153),"0")</f>
        <v>3.0566</v>
      </c>
      <c r="AG38" cm="1">
        <f t="array" ref="AG38">IFERROR(_xlfn.XLOOKUP(A38,Table5[Country],'2010'!$K$4:$K$158),"0")</f>
        <v>2.855756</v>
      </c>
      <c r="AH38" cm="1">
        <f t="array" ref="AH38">IFERROR(_xlfn.XLOOKUP(A38,Table12[Country],'2012'!$K$4:$K$158),"0")</f>
        <v>3.181308</v>
      </c>
      <c r="AI38" cm="1">
        <f t="array" ref="AI38">IFERROR(_xlfn.XLOOKUP(A38,Table10[Country],'2014'!$K$4:$K$163),"0")</f>
        <v>3.1724410000000001</v>
      </c>
      <c r="AJ38" cm="1">
        <f t="array" ref="AJ38">IFERROR(_xlfn.XLOOKUP(A38,Table11[Country],'2016'!$K$4:$K$163),"0")</f>
        <v>2.7713190000000001</v>
      </c>
      <c r="AK38" cm="1">
        <f t="array" ref="AK38">IFERROR(_xlfn.XLOOKUP(A38,Table6[Country],'2018'!$K$4:$K$163),"0")</f>
        <v>3.2096779999999998</v>
      </c>
      <c r="AL38" s="19">
        <f>IFERROR(_xlfn.XLOOKUP(A38,'2023_Analysis_Hub'!$A$3:$A$141,'2023_Analysis_Hub'!$F$3:$F$141),"0")</f>
        <v>2.8</v>
      </c>
      <c r="AM38">
        <f t="shared" si="8"/>
        <v>3.006728857142857</v>
      </c>
      <c r="AO38" s="71" cm="1">
        <f t="array" ref="AO38">IFERROR(_xlfn.XLOOKUP(Table18[[#This Row],[Economy]],Table4[Country],'2007'!$J$4:$J$153), "0")</f>
        <v>3.2115399999999998</v>
      </c>
      <c r="AP38" s="71" cm="1">
        <f t="array" ref="AP38">IFERROR(_xlfn.XLOOKUP(Table18[[#This Row],[Economy]],Table5[Country],'2010'!$M$4:$M$158),"0")</f>
        <v>2.7407409999999999</v>
      </c>
      <c r="AQ38" s="71" cm="1">
        <f t="array" ref="AQ38">IFERROR(_xlfn.XLOOKUP(Table18[[#This Row],[Economy]],Table12[Country],'2012'!$M$4:$M$158),"0")</f>
        <v>3.0609679999999999</v>
      </c>
      <c r="AR38" s="71" cm="1">
        <f t="array" ref="AR38">IFERROR(_xlfn.XLOOKUP(Table18[[#This Row],[Economy]],Table10[Country],'2014'!$M$4:$M$163),"0")</f>
        <v>3.1216900000000001</v>
      </c>
      <c r="AS38" s="71" cm="1">
        <f t="array" ref="AS38">IFERROR(_xlfn.XLOOKUP(A38,Table11[Country],'2016'!$M$4:$M$163),"0")</f>
        <v>3.2956919999999998</v>
      </c>
      <c r="AT38" s="71" cm="1">
        <f t="array" ref="AT38">IFERROR(_xlfn.XLOOKUP(A38,Table6[Country],'2018'!$M$4:$M$163),"0")</f>
        <v>3.2718929999999999</v>
      </c>
      <c r="AU38" s="71">
        <f>IFERROR(_xlfn.XLOOKUP(A38, '2023_Analysis_Hub'!$A$3:$A$141,'2023_Analysis_Hub'!$H$3:$H$141),"0")</f>
        <v>2.7</v>
      </c>
      <c r="AV38">
        <f t="shared" si="1"/>
        <v>3.0575034285714282</v>
      </c>
      <c r="AX38" cm="1">
        <f t="array" ref="AX38">IFERROR(_xlfn.XLOOKUP(A38,Table4[Country],'2007'!$L$4:$L$153),"0")</f>
        <v>3.1875</v>
      </c>
      <c r="AY38" cm="1">
        <f t="array" ref="AY38">IFERROR(_xlfn.XLOOKUP(A38,Table5[Country], '2010'!$O$4:$O$158),"0")</f>
        <v>2.9429979999999998</v>
      </c>
      <c r="AZ38" cm="1">
        <f t="array" ref="AZ38">IFERROR(_xlfn.XLOOKUP(A38, Table12[Country], '2012'!$O$4:$O$158),"0")</f>
        <v>3.004337</v>
      </c>
      <c r="BA38" cm="1">
        <f t="array" ref="BA38">IFERROR(_xlfn.XLOOKUP(A38, Table10[Country], '2014'!$O$4:$O$163),"0")</f>
        <v>3.1942919999999999</v>
      </c>
      <c r="BB38" cm="1">
        <f t="array" ref="BB38">IFERROR(_xlfn.XLOOKUP(A38, Table11[Country],'2016'!$O$4:$O$163),"0")</f>
        <v>2.9729459999999999</v>
      </c>
      <c r="BC38" cm="1">
        <f t="array" ref="BC38">IFERROR(_xlfn.XLOOKUP(A38,Table6[Country],'2018'!$O$4:$O$163),"0")</f>
        <v>3.1250719999999998</v>
      </c>
      <c r="BD38">
        <f>IFERROR(_xlfn.XLOOKUP(A38, '2023_Analysis_Hub'!$A$3:$A$141,'2023_Analysis_Hub'!$J$3:$J$141),"0")</f>
        <v>3.1</v>
      </c>
      <c r="BE38">
        <f t="shared" si="2"/>
        <v>3.0753064285714289</v>
      </c>
      <c r="BG38" cm="1">
        <f t="array" ref="BG38">IFERROR(_xlfn.XLOOKUP(A38,Table4[Country],'2007'!$R$4:$R$153),"0")</f>
        <v>3.5476200000000002</v>
      </c>
      <c r="BH38" cm="1">
        <f t="array" ref="BH38">IFERROR(_xlfn.XLOOKUP(A38,Table5[Country],'2010'!$S$4:$S$158),"0")</f>
        <v>3.7962159999999998</v>
      </c>
      <c r="BI38" cm="1">
        <f t="array" ref="BI38">IFERROR(_xlfn.XLOOKUP(A38,Table12[Country],'2012'!$S$4:$S$158),"0")</f>
        <v>3.4735849999999999</v>
      </c>
      <c r="BJ38" cm="1">
        <f t="array" ref="BJ38">IFERROR(_xlfn.XLOOKUP(A38,Table10[Country],'2014'!$S$4:$S$163),"0")</f>
        <v>3.5911460000000002</v>
      </c>
      <c r="BK38" cm="1">
        <f t="array" ref="BK38">IFERROR(_xlfn.XLOOKUP(A38,Table11[Country],'2016'!$S$4:$S$163),"0")</f>
        <v>3.7114950000000002</v>
      </c>
      <c r="BL38" cm="1">
        <f t="array" ref="BL38">IFERROR(_xlfn.XLOOKUP(A38,Table6[Country],'2018'!$S$4:$S$163),"0")</f>
        <v>3.7970139999999999</v>
      </c>
      <c r="BM38">
        <f>IFERROR(_xlfn.XLOOKUP(A38,'2023_Analysis_Hub'!$A$3:$A$141,'2023_Analysis_Hub'!$L$3:$L$141),"0")</f>
        <v>3.2</v>
      </c>
      <c r="BN38">
        <f t="shared" si="3"/>
        <v>3.5881537142857143</v>
      </c>
      <c r="BP38" cm="1">
        <f t="array" ref="BP38">IFERROR(_xlfn.XLOOKUP(A38,Table4[Country],'2007'!$N$4:$N$153),"0")</f>
        <v>3.17021</v>
      </c>
      <c r="BQ38" cm="1">
        <f t="array" ref="BQ38">IFERROR(_xlfn.XLOOKUP(A38,Table5[Country],'2010'!$Q$4:$Q$158),"0")</f>
        <v>3.328481</v>
      </c>
      <c r="BR38" cm="1">
        <f t="array" ref="BR38">IFERROR(_xlfn.XLOOKUP(A38,Table12[Country],'2012'!$Q$4:$Q$158),"0")</f>
        <v>3.2240739999999999</v>
      </c>
      <c r="BS38" cm="1">
        <f t="array" ref="BS38">IFERROR(_xlfn.XLOOKUP(A38,Table10[Country],'2014'!$Q$4:$Q$163),"0")</f>
        <v>3.3025730000000002</v>
      </c>
      <c r="BT38" cm="1">
        <f t="array" ref="BT38">IFERROR(_xlfn.XLOOKUP(A38,Table11[Country],'2016'!$Q$4:$Q$163),"0")</f>
        <v>3.5045310000000001</v>
      </c>
      <c r="BU38" cm="1">
        <f t="array" ref="BU38">IFERROR(_xlfn.XLOOKUP(A38, Table6[Country], '2018'!$Q$4:$Q$163),"0")</f>
        <v>3.2036120000000001</v>
      </c>
      <c r="BV38">
        <f>IFERROR(_xlfn.XLOOKUP(A38, '2023_Analysis_Hub'!$A$3:$A$141,'2023_Analysis_Hub'!$N$3:$N$141),"0")</f>
        <v>3</v>
      </c>
      <c r="BW38">
        <f t="shared" si="4"/>
        <v>3.2476401428571426</v>
      </c>
    </row>
    <row r="39" spans="1:75" x14ac:dyDescent="0.35">
      <c r="A39" t="s">
        <v>34</v>
      </c>
      <c r="B39" cm="1">
        <f t="array" ref="B39">IFERROR(_xlfn.XLOOKUP(A39,Table4[Country],'2007'!$B$4:$B$153),"0")</f>
        <v>3.3219350033189561</v>
      </c>
      <c r="C39" cm="1">
        <f t="array" ref="C39">IFERROR(_xlfn.XLOOKUP(A39,Table5[Country],'2010'!$B$4:$B$158),"0")</f>
        <v>3.489039</v>
      </c>
      <c r="D39" cm="1">
        <f t="array" ref="D39">IFERROR(_xlfn.XLOOKUP(A39,Table12[Country],'2012'!$B$4:$B$158),"0")</f>
        <v>3.5170170000000001</v>
      </c>
      <c r="E39" cm="1">
        <f t="array" ref="E39">IFERROR(_xlfn.XLOOKUP(A39,Table10[Country],'2014'!$B$4:$B$163),"0")</f>
        <v>3.531463</v>
      </c>
      <c r="F39" cm="1">
        <f t="array" ref="F39">IFERROR(_xlfn.XLOOKUP(A39,Table11[Country],'2016'!$B$4:$B$163),"0")</f>
        <v>3.6611039999999999</v>
      </c>
      <c r="G39" cm="1">
        <f t="array" ref="G39">IFERROR(_xlfn.XLOOKUP(A39,Table6[Country],'2018'!$B$4:$B$163),"0")</f>
        <v>3.6051470000000001</v>
      </c>
      <c r="H39">
        <f>IFERROR(_xlfn.XLOOKUP(A39,'2023_Analysis_Hub'!$A$3:$A$141,'2023_Analysis_Hub'!$B$3:$B$141),"0")</f>
        <v>3.6999999999999997</v>
      </c>
      <c r="I39">
        <f t="shared" si="0"/>
        <v>3.5465292861884223</v>
      </c>
      <c r="J39" s="68">
        <f>IFERROR(RANK(Table16[[#This Row],[Avergae LPI Score ]],Table16[[Avergae LPI Score ]],0), "No Data Available")</f>
        <v>26</v>
      </c>
      <c r="L39" cm="1">
        <f t="array" ref="L39">IFERROR(_xlfn.XLOOKUP(A39,Table4[Country],'2007'!$C$4:$C$153),"0")</f>
        <v>30</v>
      </c>
      <c r="M39" cm="1">
        <f t="array" ref="M39">IFERROR(_xlfn.XLOOKUP(A39,Table5[Country],'2010'!$E$4:$E$158),"0")</f>
        <v>27</v>
      </c>
      <c r="N39" cm="1">
        <f t="array" ref="N39">IFERROR(_xlfn.XLOOKUP(A39,Table12[Country],'2012'!$E$4:$E$158),"0")</f>
        <v>26</v>
      </c>
      <c r="O39" cm="1">
        <f t="array" ref="O39">IFERROR(_xlfn.XLOOKUP(A39,Table10[Country],'2014'!$E$4:$E$163),"0")</f>
        <v>28</v>
      </c>
      <c r="P39" cm="1">
        <f t="array" ref="P39">IFERROR(_xlfn.XLOOKUP(A39,Table11[Country],'2016'!$E$4:$E$163),"0")</f>
        <v>27</v>
      </c>
      <c r="Q39" cm="1">
        <f t="array" ref="Q39">IFERROR(_xlfn.XLOOKUP(A39,Table6[Country],'2018'!$E$4:$E$163),"0")</f>
        <v>26</v>
      </c>
      <c r="R39">
        <f>IFERROR(_xlfn.XLOOKUP(A39,'2023_Analysis_Hub'!$A$3:$A$141,'2023_Analysis_Hub'!$C$3:$C$141),"0")</f>
        <v>19</v>
      </c>
      <c r="S39">
        <f t="shared" si="5"/>
        <v>26.142857142857142</v>
      </c>
      <c r="T39">
        <f t="shared" si="6"/>
        <v>26</v>
      </c>
      <c r="W39" cm="1">
        <f t="array" ref="W39">IFERROR(_xlfn.XLOOKUP(A39,Table4[Country],'2007'!$F$4:$F$153),"0")</f>
        <v>2.9929600000000001</v>
      </c>
      <c r="X39" cm="1">
        <f t="array" ref="X39">IFERROR(_xlfn.XLOOKUP('LPI_performance_time_series '!A39,Table5[Country],'2010'!$I$4:$I$158),"0")</f>
        <v>3.1624819999999998</v>
      </c>
      <c r="Y39" cm="1">
        <f t="array" ref="Y39">IFERROR(_xlfn.XLOOKUP(A39,Table12[Country],'2012'!$I$4:$I$158),"0")</f>
        <v>3.2545329999999999</v>
      </c>
      <c r="Z39" cm="1">
        <f t="array" ref="Z39">IFERROR(_xlfn.XLOOKUP('LPI_performance_time_series '!A39,Table10[Country],'2014'!$I$4:$I$163),"0")</f>
        <v>3.2051379999999998</v>
      </c>
      <c r="AA39" cm="1">
        <f t="array" ref="AA39">IFERROR(_xlfn.XLOOKUP(A39,Table11[Country],'2016'!$I$4:$I$163),"0")</f>
        <v>3.318883</v>
      </c>
      <c r="AB39" cm="1">
        <f t="array" ref="AB39">IFERROR(_xlfn.XLOOKUP(A39,Table6[Country],'2018'!$I$4:$I$163),"0")</f>
        <v>3.2859240000000001</v>
      </c>
      <c r="AC39" t="str">
        <f>IFERROR(_xlfn.XLOOKUP(A40,'2023_Analysis_Hub'!$A$3:$A$141,'2023_Analysis_Hub'!$D$3:$D$141),"0")</f>
        <v>0</v>
      </c>
      <c r="AD39">
        <f t="shared" si="7"/>
        <v>3.2033199999999997</v>
      </c>
      <c r="AF39" cm="1">
        <f t="array" ref="AF39">IFERROR(_xlfn.XLOOKUP(A39,Table4[Country],'2007'!$H$4:$H$153),"0")</f>
        <v>3.2028500000000002</v>
      </c>
      <c r="AG39" cm="1">
        <f t="array" ref="AG39">IFERROR(_xlfn.XLOOKUP(A39,Table5[Country],'2010'!$K$4:$K$158),"0")</f>
        <v>3.5399989999999999</v>
      </c>
      <c r="AH39" cm="1">
        <f t="array" ref="AH39">IFERROR(_xlfn.XLOOKUP(A39,Table12[Country],'2012'!$K$4:$K$158),"0")</f>
        <v>3.6139969999999999</v>
      </c>
      <c r="AI39" cm="1">
        <f t="array" ref="AI39">IFERROR(_xlfn.XLOOKUP(A39,Table10[Country],'2014'!$K$4:$K$163),"0")</f>
        <v>3.6692719999999999</v>
      </c>
      <c r="AJ39" cm="1">
        <f t="array" ref="AJ39">IFERROR(_xlfn.XLOOKUP(A39,Table11[Country],'2016'!$K$4:$K$163),"0")</f>
        <v>3.7523590000000002</v>
      </c>
      <c r="AK39" cm="1">
        <f t="array" ref="AK39">IFERROR(_xlfn.XLOOKUP(A39,Table6[Country],'2018'!$K$4:$K$163),"0")</f>
        <v>3.7532179999999999</v>
      </c>
      <c r="AL39" s="19">
        <f>IFERROR(_xlfn.XLOOKUP(A39,'2023_Analysis_Hub'!$A$3:$A$141,'2023_Analysis_Hub'!$F$3:$F$141),"0")</f>
        <v>4</v>
      </c>
      <c r="AM39">
        <f t="shared" si="8"/>
        <v>3.6473849999999999</v>
      </c>
      <c r="AO39" s="71" cm="1">
        <f t="array" ref="AO39">IFERROR(_xlfn.XLOOKUP(Table18[[#This Row],[Economy]],Table4[Country],'2007'!$J$4:$J$153), "0")</f>
        <v>3.3127300000000002</v>
      </c>
      <c r="AP39" s="71" cm="1">
        <f t="array" ref="AP39">IFERROR(_xlfn.XLOOKUP(Table18[[#This Row],[Economy]],Table5[Country],'2010'!$M$4:$M$158),"0")</f>
        <v>3.3100559999999999</v>
      </c>
      <c r="AQ39" s="71" cm="1">
        <f t="array" ref="AQ39">IFERROR(_xlfn.XLOOKUP(Table18[[#This Row],[Economy]],Table12[Country],'2012'!$M$4:$M$158),"0")</f>
        <v>3.4628369999999999</v>
      </c>
      <c r="AR39" s="71" cm="1">
        <f t="array" ref="AR39">IFERROR(_xlfn.XLOOKUP(Table18[[#This Row],[Economy]],Table10[Country],'2014'!$M$4:$M$163),"0")</f>
        <v>3.5032179999999999</v>
      </c>
      <c r="AS39" s="71" cm="1">
        <f t="array" ref="AS39">IFERROR(_xlfn.XLOOKUP(A39,Table11[Country],'2016'!$M$4:$M$163),"0")</f>
        <v>3.7049609999999999</v>
      </c>
      <c r="AT39" s="71" cm="1">
        <f t="array" ref="AT39">IFERROR(_xlfn.XLOOKUP(A39,Table6[Country],'2018'!$M$4:$M$163),"0")</f>
        <v>3.5357150000000002</v>
      </c>
      <c r="AU39" s="71">
        <f>IFERROR(_xlfn.XLOOKUP(A39, '2023_Analysis_Hub'!$A$3:$A$141,'2023_Analysis_Hub'!$H$3:$H$141),"0")</f>
        <v>3.6</v>
      </c>
      <c r="AV39">
        <f t="shared" si="1"/>
        <v>3.4899309999999999</v>
      </c>
      <c r="AX39" cm="1">
        <f t="array" ref="AX39">IFERROR(_xlfn.XLOOKUP(A39,Table4[Country],'2007'!$L$4:$L$153),"0")</f>
        <v>3.4</v>
      </c>
      <c r="AY39" cm="1">
        <f t="array" ref="AY39">IFERROR(_xlfn.XLOOKUP(A39,Table5[Country], '2010'!$O$4:$O$158),"0")</f>
        <v>3.491444</v>
      </c>
      <c r="AZ39" cm="1">
        <f t="array" ref="AZ39">IFERROR(_xlfn.XLOOKUP(A39, Table12[Country], '2012'!$O$4:$O$158),"0")</f>
        <v>3.4716170000000002</v>
      </c>
      <c r="BA39" cm="1">
        <f t="array" ref="BA39">IFERROR(_xlfn.XLOOKUP(A39, Table10[Country], '2014'!$O$4:$O$163),"0")</f>
        <v>3.460197</v>
      </c>
      <c r="BB39" cm="1">
        <f t="array" ref="BB39">IFERROR(_xlfn.XLOOKUP(A39, Table11[Country],'2016'!$O$4:$O$163),"0")</f>
        <v>3.6200709999999998</v>
      </c>
      <c r="BC39" cm="1">
        <f t="array" ref="BC39">IFERROR(_xlfn.XLOOKUP(A39,Table6[Country],'2018'!$O$4:$O$163),"0")</f>
        <v>3.5949749999999998</v>
      </c>
      <c r="BD39">
        <f>IFERROR(_xlfn.XLOOKUP(A39, '2023_Analysis_Hub'!$A$3:$A$141,'2023_Analysis_Hub'!$J$3:$J$141),"0")</f>
        <v>3.8</v>
      </c>
      <c r="BE39">
        <f t="shared" si="2"/>
        <v>3.5483291428571424</v>
      </c>
      <c r="BG39" cm="1">
        <f t="array" ref="BG39">IFERROR(_xlfn.XLOOKUP(A39,Table4[Country],'2007'!$R$4:$R$153),"0")</f>
        <v>3.6772900000000002</v>
      </c>
      <c r="BH39" cm="1">
        <f t="array" ref="BH39">IFERROR(_xlfn.XLOOKUP(A39,Table5[Country],'2010'!$S$4:$S$158),"0")</f>
        <v>3.914685</v>
      </c>
      <c r="BI39" cm="1">
        <f t="array" ref="BI39">IFERROR(_xlfn.XLOOKUP(A39,Table12[Country],'2012'!$S$4:$S$158),"0")</f>
        <v>3.7969149999999998</v>
      </c>
      <c r="BJ39" cm="1">
        <f t="array" ref="BJ39">IFERROR(_xlfn.XLOOKUP(A39,Table10[Country],'2014'!$S$4:$S$163),"0")</f>
        <v>3.8668149999999999</v>
      </c>
      <c r="BK39" cm="1">
        <f t="array" ref="BK39">IFERROR(_xlfn.XLOOKUP(A39,Table11[Country],'2016'!$S$4:$S$163),"0")</f>
        <v>3.8962840000000001</v>
      </c>
      <c r="BL39" cm="1">
        <f t="array" ref="BL39">IFERROR(_xlfn.XLOOKUP(A39,Table6[Country],'2018'!$S$4:$S$163),"0")</f>
        <v>3.8400150000000002</v>
      </c>
      <c r="BM39">
        <f>IFERROR(_xlfn.XLOOKUP(A39,'2023_Analysis_Hub'!$A$3:$A$141,'2023_Analysis_Hub'!$L$3:$L$141),"0")</f>
        <v>3.7</v>
      </c>
      <c r="BN39">
        <f t="shared" si="3"/>
        <v>3.8131434285714287</v>
      </c>
      <c r="BP39" cm="1">
        <f t="array" ref="BP39">IFERROR(_xlfn.XLOOKUP(A39,Table4[Country],'2007'!$N$4:$N$153),"0")</f>
        <v>3.37453</v>
      </c>
      <c r="BQ39" cm="1">
        <f t="array" ref="BQ39">IFERROR(_xlfn.XLOOKUP(A39,Table5[Country],'2010'!$Q$4:$Q$158),"0")</f>
        <v>3.5530499999999998</v>
      </c>
      <c r="BR39" cm="1">
        <f t="array" ref="BR39">IFERROR(_xlfn.XLOOKUP(A39,Table12[Country],'2012'!$Q$4:$Q$158),"0")</f>
        <v>3.515504</v>
      </c>
      <c r="BS39" cm="1">
        <f t="array" ref="BS39">IFERROR(_xlfn.XLOOKUP(A39,Table10[Country],'2014'!$Q$4:$Q$163),"0")</f>
        <v>3.5032589999999999</v>
      </c>
      <c r="BT39" cm="1">
        <f t="array" ref="BT39">IFERROR(_xlfn.XLOOKUP(A39,Table11[Country],'2016'!$Q$4:$Q$163),"0")</f>
        <v>3.6767020000000001</v>
      </c>
      <c r="BU39" cm="1">
        <f t="array" ref="BU39">IFERROR(_xlfn.XLOOKUP(A39, Table6[Country], '2018'!$Q$4:$Q$163),"0")</f>
        <v>3.648469</v>
      </c>
      <c r="BV39">
        <f>IFERROR(_xlfn.XLOOKUP(A39, '2023_Analysis_Hub'!$A$3:$A$141,'2023_Analysis_Hub'!$N$3:$N$141),"0")</f>
        <v>3.8</v>
      </c>
      <c r="BW39">
        <f t="shared" si="4"/>
        <v>3.5816448571428565</v>
      </c>
    </row>
    <row r="40" spans="1:75" x14ac:dyDescent="0.35">
      <c r="A40" t="s">
        <v>289</v>
      </c>
      <c r="B40" t="str" cm="1">
        <f t="array" ref="B40">IFERROR(_xlfn.XLOOKUP(A40,Table4[Country],'2007'!$B$4:$B$153),"0")</f>
        <v>0</v>
      </c>
      <c r="C40" t="str" cm="1">
        <f t="array" ref="C40">IFERROR(_xlfn.XLOOKUP(A40,Table5[Country],'2010'!$B$4:$B$158),"0")</f>
        <v>0</v>
      </c>
      <c r="D40" t="str" cm="1">
        <f t="array" ref="D40">IFERROR(_xlfn.XLOOKUP(A40,Table12[Country],'2012'!$B$4:$B$158),"0")</f>
        <v>0</v>
      </c>
      <c r="E40" t="str" cm="1">
        <f t="array" ref="E40">IFERROR(_xlfn.XLOOKUP(A40,Table10[Country],'2014'!$B$4:$B$163),"0")</f>
        <v>0</v>
      </c>
      <c r="F40" t="str" cm="1">
        <f t="array" ref="F40">IFERROR(_xlfn.XLOOKUP(A40,Table11[Country],'2016'!$B$4:$B$163),"0")</f>
        <v>0</v>
      </c>
      <c r="G40" t="str" cm="1">
        <f t="array" ref="G40">IFERROR(_xlfn.XLOOKUP(A40,Table6[Country],'2018'!$B$4:$B$163),"0")</f>
        <v>0</v>
      </c>
      <c r="H40" t="str">
        <f>IFERROR(_xlfn.XLOOKUP(A40,'2023_Analysis_Hub'!$A$3:$A$141,'2023_Analysis_Hub'!$B$3:$B$141),"0")</f>
        <v>0</v>
      </c>
      <c r="I40" t="str">
        <f t="shared" si="0"/>
        <v>0</v>
      </c>
      <c r="J40" s="68" t="str">
        <f>IFERROR(RANK(Table16[[#This Row],[Avergae LPI Score ]],Table16[[Avergae LPI Score ]],0), "No Data Available")</f>
        <v>No Data Available</v>
      </c>
      <c r="L40" t="str" cm="1">
        <f t="array" ref="L40">IFERROR(_xlfn.XLOOKUP(A40,Table4[Country],'2007'!$C$4:$C$153),"0")</f>
        <v>0</v>
      </c>
      <c r="M40" t="str" cm="1">
        <f t="array" ref="M40">IFERROR(_xlfn.XLOOKUP(A40,Table5[Country],'2010'!$E$4:$E$158),"0")</f>
        <v>0</v>
      </c>
      <c r="N40" t="str" cm="1">
        <f t="array" ref="N40">IFERROR(_xlfn.XLOOKUP(A40,Table12[Country],'2012'!$E$4:$E$158),"0")</f>
        <v>0</v>
      </c>
      <c r="O40" t="str" cm="1">
        <f t="array" ref="O40">IFERROR(_xlfn.XLOOKUP(A40,Table10[Country],'2014'!$E$4:$E$163),"0")</f>
        <v>0</v>
      </c>
      <c r="P40" t="str" cm="1">
        <f t="array" ref="P40">IFERROR(_xlfn.XLOOKUP(A40,Table11[Country],'2016'!$E$4:$E$163),"0")</f>
        <v>0</v>
      </c>
      <c r="Q40" t="str" cm="1">
        <f t="array" ref="Q40">IFERROR(_xlfn.XLOOKUP(A40,Table6[Country],'2018'!$E$4:$E$163),"0")</f>
        <v>0</v>
      </c>
      <c r="R40" t="str">
        <f>IFERROR(_xlfn.XLOOKUP(A40,'2023_Analysis_Hub'!$A$3:$A$141,'2023_Analysis_Hub'!$C$3:$C$141),"0")</f>
        <v>0</v>
      </c>
      <c r="S40" t="str">
        <f t="shared" si="5"/>
        <v>0</v>
      </c>
      <c r="T40" t="str">
        <f t="shared" si="6"/>
        <v>No Data Available</v>
      </c>
      <c r="W40" t="str" cm="1">
        <f t="array" ref="W40">IFERROR(_xlfn.XLOOKUP(A40,Table4[Country],'2007'!$F$4:$F$153),"0")</f>
        <v>0</v>
      </c>
      <c r="X40" t="str" cm="1">
        <f t="array" ref="X40">IFERROR(_xlfn.XLOOKUP('LPI_performance_time_series '!A40,Table5[Country],'2010'!$I$4:$I$158),"0")</f>
        <v>0</v>
      </c>
      <c r="Y40" t="str" cm="1">
        <f t="array" ref="Y40">IFERROR(_xlfn.XLOOKUP(A40,Table12[Country],'2012'!$I$4:$I$158),"0")</f>
        <v>0</v>
      </c>
      <c r="Z40" t="str" cm="1">
        <f t="array" ref="Z40">IFERROR(_xlfn.XLOOKUP('LPI_performance_time_series '!A40,Table10[Country],'2014'!$I$4:$I$163),"0")</f>
        <v>0</v>
      </c>
      <c r="AA40" t="str" cm="1">
        <f t="array" ref="AA40">IFERROR(_xlfn.XLOOKUP(A40,Table11[Country],'2016'!$I$4:$I$163),"0")</f>
        <v>0</v>
      </c>
      <c r="AB40" t="str" cm="1">
        <f t="array" ref="AB40">IFERROR(_xlfn.XLOOKUP(A40,Table6[Country],'2018'!$I$4:$I$163),"0")</f>
        <v>0</v>
      </c>
      <c r="AC40">
        <f>IFERROR(_xlfn.XLOOKUP(A41,'2023_Analysis_Hub'!$A$3:$A$141,'2023_Analysis_Hub'!$D$3:$D$141),"0")</f>
        <v>2.1</v>
      </c>
      <c r="AD40">
        <f t="shared" si="7"/>
        <v>2.1</v>
      </c>
      <c r="AF40" t="str" cm="1">
        <f t="array" ref="AF40">IFERROR(_xlfn.XLOOKUP(A40,Table4[Country],'2007'!$H$4:$H$153),"0")</f>
        <v>0</v>
      </c>
      <c r="AG40" t="str" cm="1">
        <f t="array" ref="AG40">IFERROR(_xlfn.XLOOKUP(A40,Table5[Country],'2010'!$K$4:$K$158),"0")</f>
        <v>0</v>
      </c>
      <c r="AH40" t="str" cm="1">
        <f t="array" ref="AH40">IFERROR(_xlfn.XLOOKUP(A40,Table12[Country],'2012'!$K$4:$K$158),"0")</f>
        <v>0</v>
      </c>
      <c r="AI40" t="str" cm="1">
        <f t="array" ref="AI40">IFERROR(_xlfn.XLOOKUP(A40,Table10[Country],'2014'!$K$4:$K$163),"0")</f>
        <v>0</v>
      </c>
      <c r="AJ40" t="str" cm="1">
        <f t="array" ref="AJ40">IFERROR(_xlfn.XLOOKUP(A40,Table11[Country],'2016'!$K$4:$K$163),"0")</f>
        <v>0</v>
      </c>
      <c r="AK40" t="str" cm="1">
        <f t="array" ref="AK40">IFERROR(_xlfn.XLOOKUP(A40,Table6[Country],'2018'!$K$4:$K$163),"0")</f>
        <v>0</v>
      </c>
      <c r="AL40" s="19" t="str">
        <f>IFERROR(_xlfn.XLOOKUP(A40,'2023_Analysis_Hub'!$A$3:$A$141,'2023_Analysis_Hub'!$F$3:$F$141),"0")</f>
        <v>0</v>
      </c>
      <c r="AM40" t="str">
        <f t="shared" si="8"/>
        <v>No Data Available</v>
      </c>
      <c r="AO40" s="71" t="str" cm="1">
        <f t="array" ref="AO40">IFERROR(_xlfn.XLOOKUP(Table18[[#This Row],[Economy]],Table4[Country],'2007'!$J$4:$J$153), "0")</f>
        <v>0</v>
      </c>
      <c r="AP40" s="71" t="str" cm="1">
        <f t="array" ref="AP40">IFERROR(_xlfn.XLOOKUP(Table18[[#This Row],[Economy]],Table5[Country],'2010'!$M$4:$M$158),"0")</f>
        <v>0</v>
      </c>
      <c r="AQ40" s="71" t="str" cm="1">
        <f t="array" ref="AQ40">IFERROR(_xlfn.XLOOKUP(Table18[[#This Row],[Economy]],Table12[Country],'2012'!$M$4:$M$158),"0")</f>
        <v>0</v>
      </c>
      <c r="AR40" s="71" t="str" cm="1">
        <f t="array" ref="AR40">IFERROR(_xlfn.XLOOKUP(Table18[[#This Row],[Economy]],Table10[Country],'2014'!$M$4:$M$163),"0")</f>
        <v>0</v>
      </c>
      <c r="AS40" s="71" t="str" cm="1">
        <f t="array" ref="AS40">IFERROR(_xlfn.XLOOKUP(A40,Table11[Country],'2016'!$M$4:$M$163),"0")</f>
        <v>0</v>
      </c>
      <c r="AT40" s="71" t="str" cm="1">
        <f t="array" ref="AT40">IFERROR(_xlfn.XLOOKUP(A40,Table6[Country],'2018'!$M$4:$M$163),"0")</f>
        <v>0</v>
      </c>
      <c r="AU40" s="71" t="str">
        <f>IFERROR(_xlfn.XLOOKUP(A40, '2023_Analysis_Hub'!$A$3:$A$141,'2023_Analysis_Hub'!$H$3:$H$141),"0")</f>
        <v>0</v>
      </c>
      <c r="AV40" t="str">
        <f t="shared" si="1"/>
        <v xml:space="preserve">No Data Available </v>
      </c>
      <c r="AX40" t="str" cm="1">
        <f t="array" ref="AX40">IFERROR(_xlfn.XLOOKUP(A40,Table4[Country],'2007'!$L$4:$L$153),"0")</f>
        <v>0</v>
      </c>
      <c r="AY40" t="str" cm="1">
        <f t="array" ref="AY40">IFERROR(_xlfn.XLOOKUP(A40,Table5[Country], '2010'!$O$4:$O$158),"0")</f>
        <v>0</v>
      </c>
      <c r="AZ40" t="str" cm="1">
        <f t="array" ref="AZ40">IFERROR(_xlfn.XLOOKUP(A40, Table12[Country], '2012'!$O$4:$O$158),"0")</f>
        <v>0</v>
      </c>
      <c r="BA40" t="str" cm="1">
        <f t="array" ref="BA40">IFERROR(_xlfn.XLOOKUP(A40, Table10[Country], '2014'!$O$4:$O$163),"0")</f>
        <v>0</v>
      </c>
      <c r="BB40" t="str" cm="1">
        <f t="array" ref="BB40">IFERROR(_xlfn.XLOOKUP(A40, Table11[Country],'2016'!$O$4:$O$163),"0")</f>
        <v>0</v>
      </c>
      <c r="BC40" t="str" cm="1">
        <f t="array" ref="BC40">IFERROR(_xlfn.XLOOKUP(A40,Table6[Country],'2018'!$O$4:$O$163),"0")</f>
        <v>0</v>
      </c>
      <c r="BD40" t="str">
        <f>IFERROR(_xlfn.XLOOKUP(A40, '2023_Analysis_Hub'!$A$3:$A$141,'2023_Analysis_Hub'!$J$3:$J$141),"0")</f>
        <v>0</v>
      </c>
      <c r="BE40" t="str">
        <f t="shared" si="2"/>
        <v>No Data Available</v>
      </c>
      <c r="BG40" t="str" cm="1">
        <f t="array" ref="BG40">IFERROR(_xlfn.XLOOKUP(A40,Table4[Country],'2007'!$R$4:$R$153),"0")</f>
        <v>0</v>
      </c>
      <c r="BH40" t="str" cm="1">
        <f t="array" ref="BH40">IFERROR(_xlfn.XLOOKUP(A40,Table5[Country],'2010'!$S$4:$S$158),"0")</f>
        <v>0</v>
      </c>
      <c r="BI40" t="str" cm="1">
        <f t="array" ref="BI40">IFERROR(_xlfn.XLOOKUP(A40,Table12[Country],'2012'!$S$4:$S$158),"0")</f>
        <v>0</v>
      </c>
      <c r="BJ40" t="str" cm="1">
        <f t="array" ref="BJ40">IFERROR(_xlfn.XLOOKUP(A40,Table10[Country],'2014'!$S$4:$S$163),"0")</f>
        <v>0</v>
      </c>
      <c r="BK40" t="str" cm="1">
        <f t="array" ref="BK40">IFERROR(_xlfn.XLOOKUP(A40,Table11[Country],'2016'!$S$4:$S$163),"0")</f>
        <v>0</v>
      </c>
      <c r="BL40" t="str" cm="1">
        <f t="array" ref="BL40">IFERROR(_xlfn.XLOOKUP(A40,Table6[Country],'2018'!$S$4:$S$163),"0")</f>
        <v>0</v>
      </c>
      <c r="BM40" t="str">
        <f>IFERROR(_xlfn.XLOOKUP(A40,'2023_Analysis_Hub'!$A$3:$A$141,'2023_Analysis_Hub'!$L$3:$L$141),"0")</f>
        <v>0</v>
      </c>
      <c r="BN40" t="str">
        <f t="shared" si="3"/>
        <v>No Data Available</v>
      </c>
      <c r="BP40" t="str" cm="1">
        <f t="array" ref="BP40">IFERROR(_xlfn.XLOOKUP(A40,Table4[Country],'2007'!$N$4:$N$153),"0")</f>
        <v>0</v>
      </c>
      <c r="BQ40" t="str" cm="1">
        <f t="array" ref="BQ40">IFERROR(_xlfn.XLOOKUP(A40,Table5[Country],'2010'!$Q$4:$Q$158),"0")</f>
        <v>0</v>
      </c>
      <c r="BR40" t="str" cm="1">
        <f t="array" ref="BR40">IFERROR(_xlfn.XLOOKUP(A40,Table12[Country],'2012'!$Q$4:$Q$158),"0")</f>
        <v>0</v>
      </c>
      <c r="BS40" t="str" cm="1">
        <f t="array" ref="BS40">IFERROR(_xlfn.XLOOKUP(A40,Table10[Country],'2014'!$Q$4:$Q$163),"0")</f>
        <v>0</v>
      </c>
      <c r="BT40" t="str" cm="1">
        <f t="array" ref="BT40">IFERROR(_xlfn.XLOOKUP(A40,Table11[Country],'2016'!$Q$4:$Q$163),"0")</f>
        <v>0</v>
      </c>
      <c r="BU40" t="str" cm="1">
        <f t="array" ref="BU40">IFERROR(_xlfn.XLOOKUP(A40, Table6[Country], '2018'!$Q$4:$Q$163),"0")</f>
        <v>0</v>
      </c>
      <c r="BV40" t="str">
        <f>IFERROR(_xlfn.XLOOKUP(A40, '2023_Analysis_Hub'!$A$3:$A$141,'2023_Analysis_Hub'!$N$3:$N$141),"0")</f>
        <v>0</v>
      </c>
      <c r="BW40" t="str">
        <f t="shared" si="4"/>
        <v>No Data Available</v>
      </c>
    </row>
    <row r="41" spans="1:75" x14ac:dyDescent="0.35">
      <c r="A41" t="s">
        <v>35</v>
      </c>
      <c r="B41" cm="1">
        <f t="array" ref="B41">IFERROR(_xlfn.XLOOKUP(A41,Table4[Country],'2007'!$B$4:$B$153),"0")</f>
        <v>2.4887650231389999</v>
      </c>
      <c r="C41" cm="1">
        <f t="array" ref="C41">IFERROR(_xlfn.XLOOKUP(A41,Table5[Country],'2010'!$B$4:$B$158),"0")</f>
        <v>2.5482819999999999</v>
      </c>
      <c r="D41" cm="1">
        <f t="array" ref="D41">IFERROR(_xlfn.XLOOKUP(A41,Table12[Country],'2012'!$B$4:$B$158),"0")</f>
        <v>2.5277090000000002</v>
      </c>
      <c r="E41" cm="1">
        <f t="array" ref="E41">IFERROR(_xlfn.XLOOKUP(A41,Table10[Country],'2014'!$B$4:$B$163),"0")</f>
        <v>2.2966160000000002</v>
      </c>
      <c r="F41" cm="1">
        <f t="array" ref="F41">IFERROR(_xlfn.XLOOKUP(A41,Table11[Country],'2016'!$B$4:$B$163),"0")</f>
        <v>2.1514989999999998</v>
      </c>
      <c r="G41" cm="1">
        <f t="array" ref="G41">IFERROR(_xlfn.XLOOKUP(A41,Table6[Country],'2018'!$B$4:$B$163),"0")</f>
        <v>2.5955469999999998</v>
      </c>
      <c r="H41">
        <f>IFERROR(_xlfn.XLOOKUP(A41,'2023_Analysis_Hub'!$A$3:$A$141,'2023_Analysis_Hub'!$B$3:$B$141),"0")</f>
        <v>2.0666666666666669</v>
      </c>
      <c r="I41">
        <f t="shared" si="0"/>
        <v>2.3821549556865236</v>
      </c>
      <c r="J41" s="68">
        <f>IFERROR(RANK(Table16[[#This Row],[Avergae LPI Score ]],Table16[[Avergae LPI Score ]],0), "No Data Available")</f>
        <v>129</v>
      </c>
      <c r="L41" cm="1">
        <f t="array" ref="L41">IFERROR(_xlfn.XLOOKUP(A41,Table4[Country],'2007'!$C$4:$C$153),"0")</f>
        <v>84</v>
      </c>
      <c r="M41" cm="1">
        <f t="array" ref="M41">IFERROR(_xlfn.XLOOKUP(A41,Table5[Country],'2010'!$E$4:$E$158),"0")</f>
        <v>105</v>
      </c>
      <c r="N41" cm="1">
        <f t="array" ref="N41">IFERROR(_xlfn.XLOOKUP(A41,Table12[Country],'2012'!$E$4:$E$158),"0")</f>
        <v>106</v>
      </c>
      <c r="O41" cm="1">
        <f t="array" ref="O41">IFERROR(_xlfn.XLOOKUP(A41,Table10[Country],'2014'!$E$4:$E$163),"0")</f>
        <v>142</v>
      </c>
      <c r="P41" cm="1">
        <f t="array" ref="P41">IFERROR(_xlfn.XLOOKUP(A41,Table11[Country],'2016'!$E$4:$E$163),"0")</f>
        <v>148</v>
      </c>
      <c r="Q41" cm="1">
        <f t="array" ref="Q41">IFERROR(_xlfn.XLOOKUP(A41,Table6[Country],'2018'!$E$4:$E$163),"0")</f>
        <v>95</v>
      </c>
      <c r="R41">
        <f>IFERROR(_xlfn.XLOOKUP(A41,'2023_Analysis_Hub'!$A$3:$A$141,'2023_Analysis_Hub'!$C$3:$C$141),"0")</f>
        <v>135</v>
      </c>
      <c r="S41">
        <f t="shared" si="5"/>
        <v>116.42857142857143</v>
      </c>
      <c r="T41">
        <f t="shared" si="6"/>
        <v>121</v>
      </c>
      <c r="W41" cm="1">
        <f t="array" ref="W41">IFERROR(_xlfn.XLOOKUP(A41,Table4[Country],'2007'!$F$4:$F$153),"0")</f>
        <v>2.5714299999999999</v>
      </c>
      <c r="X41" cm="1">
        <f t="array" ref="X41">IFERROR(_xlfn.XLOOKUP('LPI_performance_time_series '!A41,Table5[Country],'2010'!$I$4:$I$158),"0")</f>
        <v>2.1109650000000002</v>
      </c>
      <c r="Y41" cm="1">
        <f t="array" ref="Y41">IFERROR(_xlfn.XLOOKUP(A41,Table12[Country],'2012'!$I$4:$I$158),"0")</f>
        <v>2.3684210000000001</v>
      </c>
      <c r="Z41" cm="1">
        <f t="array" ref="Z41">IFERROR(_xlfn.XLOOKUP('LPI_performance_time_series '!A41,Table10[Country],'2014'!$I$4:$I$163),"0")</f>
        <v>1.857143</v>
      </c>
      <c r="AA41" cm="1">
        <f t="array" ref="AA41">IFERROR(_xlfn.XLOOKUP(A41,Table11[Country],'2016'!$I$4:$I$163),"0")</f>
        <v>2.0909089999999999</v>
      </c>
      <c r="AB41" cm="1">
        <f t="array" ref="AB41">IFERROR(_xlfn.XLOOKUP(A41,Table6[Country],'2018'!$I$4:$I$163),"0")</f>
        <v>2.459686</v>
      </c>
      <c r="AC41" t="str">
        <f>IFERROR(_xlfn.XLOOKUP(A42,'2023_Analysis_Hub'!$A$3:$A$141,'2023_Analysis_Hub'!$D$3:$D$141),"0")</f>
        <v>0</v>
      </c>
      <c r="AD41">
        <f t="shared" si="7"/>
        <v>2.2430923333333332</v>
      </c>
      <c r="AF41" cm="1">
        <f t="array" ref="AF41">IFERROR(_xlfn.XLOOKUP(A41,Table4[Country],'2007'!$H$4:$H$153),"0")</f>
        <v>2</v>
      </c>
      <c r="AG41" cm="1">
        <f t="array" ref="AG41">IFERROR(_xlfn.XLOOKUP(A41,Table5[Country],'2010'!$K$4:$K$158),"0")</f>
        <v>2.1017990000000002</v>
      </c>
      <c r="AH41" cm="1">
        <f t="array" ref="AH41">IFERROR(_xlfn.XLOOKUP(A41,Table12[Country],'2012'!$K$4:$K$158),"0")</f>
        <v>2.2444600000000001</v>
      </c>
      <c r="AI41" cm="1">
        <f t="array" ref="AI41">IFERROR(_xlfn.XLOOKUP(A41,Table10[Country],'2014'!$K$4:$K$163),"0")</f>
        <v>1.853742</v>
      </c>
      <c r="AJ41" cm="1">
        <f t="array" ref="AJ41">IFERROR(_xlfn.XLOOKUP(A41,Table11[Country],'2016'!$K$4:$K$163),"0")</f>
        <v>2.2056930000000001</v>
      </c>
      <c r="AK41" cm="1">
        <f t="array" ref="AK41">IFERROR(_xlfn.XLOOKUP(A41,Table6[Country],'2018'!$K$4:$K$163),"0")</f>
        <v>2.5724800000000001</v>
      </c>
      <c r="AL41" s="19">
        <f>IFERROR(_xlfn.XLOOKUP(A41,'2023_Analysis_Hub'!$A$3:$A$141,'2023_Analysis_Hub'!$F$3:$F$141),"0")</f>
        <v>2.1</v>
      </c>
      <c r="AM41">
        <f t="shared" si="8"/>
        <v>2.1540248571428573</v>
      </c>
      <c r="AO41" s="71" cm="1">
        <f t="array" ref="AO41">IFERROR(_xlfn.XLOOKUP(Table18[[#This Row],[Economy]],Table4[Country],'2007'!$J$4:$J$153), "0")</f>
        <v>2.3333300000000001</v>
      </c>
      <c r="AP41" s="71" cm="1">
        <f t="array" ref="AP41">IFERROR(_xlfn.XLOOKUP(Table18[[#This Row],[Economy]],Table5[Country],'2010'!$M$4:$M$158),"0")</f>
        <v>2.6859259999999998</v>
      </c>
      <c r="AQ41" s="71" cm="1">
        <f t="array" ref="AQ41">IFERROR(_xlfn.XLOOKUP(Table18[[#This Row],[Economy]],Table12[Country],'2012'!$M$4:$M$158),"0")</f>
        <v>2.3694039999999998</v>
      </c>
      <c r="AR41" s="71" cm="1">
        <f t="array" ref="AR41">IFERROR(_xlfn.XLOOKUP(Table18[[#This Row],[Economy]],Table10[Country],'2014'!$M$4:$M$163),"0")</f>
        <v>2.195748</v>
      </c>
      <c r="AS41" s="71" cm="1">
        <f t="array" ref="AS41">IFERROR(_xlfn.XLOOKUP(A41,Table11[Country],'2016'!$M$4:$M$163),"0")</f>
        <v>1.983471</v>
      </c>
      <c r="AT41" s="71" cm="1">
        <f t="array" ref="AT41">IFERROR(_xlfn.XLOOKUP(A41,Table6[Country],'2018'!$M$4:$M$163),"0")</f>
        <v>2.8727279999999999</v>
      </c>
      <c r="AU41" s="71">
        <f>IFERROR(_xlfn.XLOOKUP(A41, '2023_Analysis_Hub'!$A$3:$A$141,'2023_Analysis_Hub'!$H$3:$H$141),"0")</f>
        <v>2.2000000000000002</v>
      </c>
      <c r="AV41">
        <f t="shared" si="1"/>
        <v>2.3772295714285714</v>
      </c>
      <c r="AX41" cm="1">
        <f t="array" ref="AX41">IFERROR(_xlfn.XLOOKUP(A41,Table4[Country],'2007'!$L$4:$L$153),"0")</f>
        <v>2.25</v>
      </c>
      <c r="AY41" cm="1">
        <f t="array" ref="AY41">IFERROR(_xlfn.XLOOKUP(A41,Table5[Country], '2010'!$O$4:$O$158),"0")</f>
        <v>2.5333329999999998</v>
      </c>
      <c r="AZ41" cm="1">
        <f t="array" ref="AZ41">IFERROR(_xlfn.XLOOKUP(A41, Table12[Country], '2012'!$O$4:$O$158),"0")</f>
        <v>2.408433</v>
      </c>
      <c r="BA41" cm="1">
        <f t="array" ref="BA41">IFERROR(_xlfn.XLOOKUP(A41, Table10[Country], '2014'!$O$4:$O$163),"0")</f>
        <v>2.5204080000000002</v>
      </c>
      <c r="BB41" cm="1">
        <f t="array" ref="BB41">IFERROR(_xlfn.XLOOKUP(A41, Table11[Country],'2016'!$O$4:$O$163),"0")</f>
        <v>2.3168039999999999</v>
      </c>
      <c r="BC41" cm="1">
        <f t="array" ref="BC41">IFERROR(_xlfn.XLOOKUP(A41,Table6[Country],'2018'!$O$4:$O$163),"0")</f>
        <v>2.5969359999999999</v>
      </c>
      <c r="BD41">
        <f>IFERROR(_xlfn.XLOOKUP(A41, '2023_Analysis_Hub'!$A$3:$A$141,'2023_Analysis_Hub'!$J$3:$J$141),"0")</f>
        <v>2.1</v>
      </c>
      <c r="BE41">
        <f t="shared" si="2"/>
        <v>2.3894162857142858</v>
      </c>
      <c r="BG41" cm="1">
        <f t="array" ref="BG41">IFERROR(_xlfn.XLOOKUP(A41,Table4[Country],'2007'!$R$4:$R$153),"0")</f>
        <v>3.2857099999999999</v>
      </c>
      <c r="BH41" cm="1">
        <f t="array" ref="BH41">IFERROR(_xlfn.XLOOKUP(A41,Table5[Country],'2010'!$S$4:$S$158),"0")</f>
        <v>3.1613509999999998</v>
      </c>
      <c r="BI41" cm="1">
        <f t="array" ref="BI41">IFERROR(_xlfn.XLOOKUP(A41,Table12[Country],'2012'!$S$4:$S$158),"0")</f>
        <v>3.1941480000000002</v>
      </c>
      <c r="BJ41" cm="1">
        <f t="array" ref="BJ41">IFERROR(_xlfn.XLOOKUP(A41,Table10[Country],'2014'!$S$4:$S$163),"0")</f>
        <v>2.7957480000000001</v>
      </c>
      <c r="BK41" cm="1">
        <f t="array" ref="BK41">IFERROR(_xlfn.XLOOKUP(A41,Table11[Country],'2016'!$S$4:$S$163),"0")</f>
        <v>2.2869609999999998</v>
      </c>
      <c r="BL41" cm="1">
        <f t="array" ref="BL41">IFERROR(_xlfn.XLOOKUP(A41,Table6[Country],'2018'!$S$4:$S$163),"0")</f>
        <v>2.5655420000000002</v>
      </c>
      <c r="BM41">
        <f>IFERROR(_xlfn.XLOOKUP(A41,'2023_Analysis_Hub'!$A$3:$A$141,'2023_Analysis_Hub'!$L$3:$L$141),"0")</f>
        <v>2.1</v>
      </c>
      <c r="BN41">
        <f t="shared" si="3"/>
        <v>2.7699228571428569</v>
      </c>
      <c r="BP41" cm="1">
        <f t="array" ref="BP41">IFERROR(_xlfn.XLOOKUP(A41,Table4[Country],'2007'!$N$4:$N$153),"0")</f>
        <v>2.5</v>
      </c>
      <c r="BQ41" cm="1">
        <f t="array" ref="BQ41">IFERROR(_xlfn.XLOOKUP(A41,Table5[Country],'2010'!$Q$4:$Q$158),"0")</f>
        <v>2.6</v>
      </c>
      <c r="BR41" cm="1">
        <f t="array" ref="BR41">IFERROR(_xlfn.XLOOKUP(A41,Table12[Country],'2012'!$Q$4:$Q$158),"0")</f>
        <v>2.551291</v>
      </c>
      <c r="BS41" cm="1">
        <f t="array" ref="BS41">IFERROR(_xlfn.XLOOKUP(A41,Table10[Country],'2014'!$Q$4:$Q$163),"0")</f>
        <v>2.5204080000000002</v>
      </c>
      <c r="BT41" cm="1">
        <f t="array" ref="BT41">IFERROR(_xlfn.XLOOKUP(A41,Table11[Country],'2016'!$Q$4:$Q$163),"0")</f>
        <v>2.0369609999999998</v>
      </c>
      <c r="BU41" cm="1">
        <f t="array" ref="BU41">IFERROR(_xlfn.XLOOKUP(A41, Table6[Country], '2018'!$Q$4:$Q$163),"0")</f>
        <v>2.4713780000000001</v>
      </c>
      <c r="BV41">
        <f>IFERROR(_xlfn.XLOOKUP(A41, '2023_Analysis_Hub'!$A$3:$A$141,'2023_Analysis_Hub'!$N$3:$N$141),"0")</f>
        <v>1.8</v>
      </c>
      <c r="BW41">
        <f t="shared" si="4"/>
        <v>2.3542911428571429</v>
      </c>
    </row>
    <row r="42" spans="1:75" x14ac:dyDescent="0.35">
      <c r="A42" t="s">
        <v>174</v>
      </c>
      <c r="B42" t="str" cm="1">
        <f t="array" ref="B42">IFERROR(_xlfn.XLOOKUP(A42,Table4[Country],'2007'!$B$4:$B$153),"0")</f>
        <v>0</v>
      </c>
      <c r="C42" cm="1">
        <f t="array" ref="C42">IFERROR(_xlfn.XLOOKUP(A42,Table5[Country],'2010'!$B$4:$B$158),"0")</f>
        <v>2.6757719999999998</v>
      </c>
      <c r="D42" cm="1">
        <f t="array" ref="D42">IFERROR(_xlfn.XLOOKUP(A42,Table12[Country],'2012'!$B$4:$B$158),"0")</f>
        <v>2.2050730000000001</v>
      </c>
      <c r="E42" cm="1">
        <f t="array" ref="E42">IFERROR(_xlfn.XLOOKUP(A42,Table10[Country],'2014'!$B$4:$B$163),"0")</f>
        <v>1.878857</v>
      </c>
      <c r="F42" t="str" cm="1">
        <f t="array" ref="F42">IFERROR(_xlfn.XLOOKUP(A42,Table11[Country],'2016'!$B$4:$B$163),"0")</f>
        <v>0</v>
      </c>
      <c r="G42" cm="1">
        <f t="array" ref="G42">IFERROR(_xlfn.XLOOKUP(A42,Table6[Country],'2018'!$B$4:$B$163),"0")</f>
        <v>2.4283790000000001</v>
      </c>
      <c r="H42" t="str">
        <f>IFERROR(_xlfn.XLOOKUP(A42,'2023_Analysis_Hub'!$A$3:$A$141,'2023_Analysis_Hub'!$B$3:$B$141),"0")</f>
        <v>0</v>
      </c>
      <c r="I42">
        <f t="shared" si="0"/>
        <v>2.2970202500000001</v>
      </c>
      <c r="J42" s="68">
        <f>IFERROR(RANK(Table16[[#This Row],[Avergae LPI Score ]],Table16[[Avergae LPI Score ]],0), "No Data Available")</f>
        <v>143</v>
      </c>
      <c r="L42" t="str" cm="1">
        <f t="array" ref="L42">IFERROR(_xlfn.XLOOKUP(A42,Table4[Country],'2007'!$C$4:$C$153),"0")</f>
        <v>0</v>
      </c>
      <c r="M42" cm="1">
        <f t="array" ref="M42">IFERROR(_xlfn.XLOOKUP(A42,Table5[Country],'2010'!$E$4:$E$158),"0")</f>
        <v>85</v>
      </c>
      <c r="N42" cm="1">
        <f t="array" ref="N42">IFERROR(_xlfn.XLOOKUP(A42,Table12[Country],'2012'!$E$4:$E$158),"0")</f>
        <v>143</v>
      </c>
      <c r="O42" cm="1">
        <f t="array" ref="O42">IFERROR(_xlfn.XLOOKUP(A42,Table10[Country],'2014'!$E$4:$E$163),"0")</f>
        <v>159</v>
      </c>
      <c r="P42" t="str" cm="1">
        <f t="array" ref="P42">IFERROR(_xlfn.XLOOKUP(A42,Table11[Country],'2016'!$E$4:$E$163),"0")</f>
        <v>0</v>
      </c>
      <c r="Q42" cm="1">
        <f t="array" ref="Q42">IFERROR(_xlfn.XLOOKUP(A42,Table6[Country],'2018'!$E$4:$E$163),"0")</f>
        <v>120</v>
      </c>
      <c r="R42" t="str">
        <f>IFERROR(_xlfn.XLOOKUP(A42,'2023_Analysis_Hub'!$A$3:$A$141,'2023_Analysis_Hub'!$C$3:$C$141),"0")</f>
        <v>0</v>
      </c>
      <c r="S42">
        <f t="shared" si="5"/>
        <v>126.75</v>
      </c>
      <c r="T42">
        <f t="shared" si="6"/>
        <v>142</v>
      </c>
      <c r="W42" t="str" cm="1">
        <f t="array" ref="W42">IFERROR(_xlfn.XLOOKUP(A42,Table4[Country],'2007'!$F$4:$F$153),"0")</f>
        <v>0</v>
      </c>
      <c r="X42" cm="1">
        <f t="array" ref="X42">IFERROR(_xlfn.XLOOKUP('LPI_performance_time_series '!A42,Table5[Country],'2010'!$I$4:$I$158),"0")</f>
        <v>2.5998019999999999</v>
      </c>
      <c r="Y42" cm="1">
        <f t="array" ref="Y42">IFERROR(_xlfn.XLOOKUP(A42,Table12[Country],'2012'!$I$4:$I$158),"0")</f>
        <v>2.100339</v>
      </c>
      <c r="Z42" cm="1">
        <f t="array" ref="Z42">IFERROR(_xlfn.XLOOKUP('LPI_performance_time_series '!A42,Table10[Country],'2014'!$I$4:$I$163),"0")</f>
        <v>1.7774300000000001</v>
      </c>
      <c r="AA42" t="str" cm="1">
        <f t="array" ref="AA42">IFERROR(_xlfn.XLOOKUP(A42,Table11[Country],'2016'!$I$4:$I$163),"0")</f>
        <v>0</v>
      </c>
      <c r="AB42" cm="1">
        <f t="array" ref="AB42">IFERROR(_xlfn.XLOOKUP(A42,Table6[Country],'2018'!$I$4:$I$163),"0")</f>
        <v>2.3699530000000002</v>
      </c>
      <c r="AC42" t="str">
        <f>IFERROR(_xlfn.XLOOKUP(A43,'2023_Analysis_Hub'!$A$3:$A$141,'2023_Analysis_Hub'!$D$3:$D$141),"0")</f>
        <v>0</v>
      </c>
      <c r="AD42">
        <f t="shared" si="7"/>
        <v>2.211881</v>
      </c>
      <c r="AF42" t="str" cm="1">
        <f t="array" ref="AF42">IFERROR(_xlfn.XLOOKUP(A42,Table4[Country],'2007'!$H$4:$H$153),"0")</f>
        <v>0</v>
      </c>
      <c r="AG42" cm="1">
        <f t="array" ref="AG42">IFERROR(_xlfn.XLOOKUP(A42,Table5[Country],'2010'!$K$4:$K$158),"0")</f>
        <v>2.2678569999999998</v>
      </c>
      <c r="AH42" cm="1">
        <f t="array" ref="AH42">IFERROR(_xlfn.XLOOKUP(A42,Table12[Country],'2012'!$K$4:$K$158),"0")</f>
        <v>1.958053</v>
      </c>
      <c r="AI42" cm="1">
        <f t="array" ref="AI42">IFERROR(_xlfn.XLOOKUP(A42,Table10[Country],'2014'!$K$4:$K$163),"0")</f>
        <v>1.834573</v>
      </c>
      <c r="AJ42" t="str" cm="1">
        <f t="array" ref="AJ42">IFERROR(_xlfn.XLOOKUP(A42,Table11[Country],'2016'!$K$4:$K$163),"0")</f>
        <v>0</v>
      </c>
      <c r="AK42" cm="1">
        <f t="array" ref="AK42">IFERROR(_xlfn.XLOOKUP(A42,Table6[Country],'2018'!$K$4:$K$163),"0")</f>
        <v>2.1162040000000002</v>
      </c>
      <c r="AL42" s="19" t="str">
        <f>IFERROR(_xlfn.XLOOKUP(A42,'2023_Analysis_Hub'!$A$3:$A$141,'2023_Analysis_Hub'!$F$3:$F$141),"0")</f>
        <v>0</v>
      </c>
      <c r="AM42">
        <f t="shared" si="8"/>
        <v>2.0441717499999998</v>
      </c>
      <c r="AO42" s="71" t="str" cm="1">
        <f t="array" ref="AO42">IFERROR(_xlfn.XLOOKUP(Table18[[#This Row],[Economy]],Table4[Country],'2007'!$J$4:$J$153), "0")</f>
        <v>0</v>
      </c>
      <c r="AP42" s="71" cm="1">
        <f t="array" ref="AP42">IFERROR(_xlfn.XLOOKUP(Table18[[#This Row],[Economy]],Table5[Country],'2010'!$M$4:$M$158),"0")</f>
        <v>2.5605159999999998</v>
      </c>
      <c r="AQ42" s="71" cm="1">
        <f t="array" ref="AQ42">IFERROR(_xlfn.XLOOKUP(Table18[[#This Row],[Economy]],Table12[Country],'2012'!$M$4:$M$158),"0")</f>
        <v>2.234858</v>
      </c>
      <c r="AR42" s="71" cm="1">
        <f t="array" ref="AR42">IFERROR(_xlfn.XLOOKUP(Table18[[#This Row],[Economy]],Table10[Country],'2014'!$M$4:$M$163),"0")</f>
        <v>1.7049510000000001</v>
      </c>
      <c r="AS42" s="71" t="str" cm="1">
        <f t="array" ref="AS42">IFERROR(_xlfn.XLOOKUP(A42,Table11[Country],'2016'!$M$4:$M$163),"0")</f>
        <v>0</v>
      </c>
      <c r="AT42" s="71" cm="1">
        <f t="array" ref="AT42">IFERROR(_xlfn.XLOOKUP(A42,Table6[Country],'2018'!$M$4:$M$163),"0")</f>
        <v>2.3662040000000002</v>
      </c>
      <c r="AU42" s="71" t="str">
        <f>IFERROR(_xlfn.XLOOKUP(A42, '2023_Analysis_Hub'!$A$3:$A$141,'2023_Analysis_Hub'!$H$3:$H$141),"0")</f>
        <v>0</v>
      </c>
      <c r="AV42">
        <f t="shared" si="1"/>
        <v>2.21663225</v>
      </c>
      <c r="AX42" t="str" cm="1">
        <f t="array" ref="AX42">IFERROR(_xlfn.XLOOKUP(A42,Table4[Country],'2007'!$L$4:$L$153),"0")</f>
        <v>0</v>
      </c>
      <c r="AY42" cm="1">
        <f t="array" ref="AY42">IFERROR(_xlfn.XLOOKUP(A42,Table5[Country], '2010'!$O$4:$O$158),"0")</f>
        <v>2.9345240000000001</v>
      </c>
      <c r="AZ42" cm="1">
        <f t="array" ref="AZ42">IFERROR(_xlfn.XLOOKUP(A42, Table12[Country], '2012'!$O$4:$O$158),"0")</f>
        <v>2.1716790000000001</v>
      </c>
      <c r="BA42" cm="1">
        <f t="array" ref="BA42">IFERROR(_xlfn.XLOOKUP(A42, Table10[Country], '2014'!$O$4:$O$163),"0")</f>
        <v>1.837745</v>
      </c>
      <c r="BB42" t="str" cm="1">
        <f t="array" ref="BB42">IFERROR(_xlfn.XLOOKUP(A42, Table11[Country],'2016'!$O$4:$O$163),"0")</f>
        <v>0</v>
      </c>
      <c r="BC42" cm="1">
        <f t="array" ref="BC42">IFERROR(_xlfn.XLOOKUP(A42,Table6[Country],'2018'!$O$4:$O$163),"0")</f>
        <v>2.4936630000000002</v>
      </c>
      <c r="BD42" t="str">
        <f>IFERROR(_xlfn.XLOOKUP(A42, '2023_Analysis_Hub'!$A$3:$A$141,'2023_Analysis_Hub'!$J$3:$J$141),"0")</f>
        <v>0</v>
      </c>
      <c r="BE42">
        <f t="shared" si="2"/>
        <v>2.3594027500000001</v>
      </c>
      <c r="BG42" t="str" cm="1">
        <f t="array" ref="BG42">IFERROR(_xlfn.XLOOKUP(A42,Table4[Country],'2007'!$R$4:$R$153),"0")</f>
        <v>0</v>
      </c>
      <c r="BH42" cm="1">
        <f t="array" ref="BH42">IFERROR(_xlfn.XLOOKUP(A42,Table5[Country],'2010'!$S$4:$S$158),"0")</f>
        <v>3.1998009999999999</v>
      </c>
      <c r="BI42" cm="1">
        <f t="array" ref="BI42">IFERROR(_xlfn.XLOOKUP(A42,Table12[Country],'2012'!$S$4:$S$158),"0")</f>
        <v>2.3814920000000002</v>
      </c>
      <c r="BJ42" cm="1">
        <f t="array" ref="BJ42">IFERROR(_xlfn.XLOOKUP(A42,Table10[Country],'2014'!$S$4:$S$163),"0")</f>
        <v>2.0377450000000001</v>
      </c>
      <c r="BK42" t="str" cm="1">
        <f t="array" ref="BK42">IFERROR(_xlfn.XLOOKUP(A42,Table11[Country],'2016'!$S$4:$S$163),"0")</f>
        <v>0</v>
      </c>
      <c r="BL42" cm="1">
        <f t="array" ref="BL42">IFERROR(_xlfn.XLOOKUP(A42,Table6[Country],'2018'!$S$4:$S$163),"0")</f>
        <v>2.6868569999999998</v>
      </c>
      <c r="BM42" t="str">
        <f>IFERROR(_xlfn.XLOOKUP(A42,'2023_Analysis_Hub'!$A$3:$A$141,'2023_Analysis_Hub'!$L$3:$L$141),"0")</f>
        <v>0</v>
      </c>
      <c r="BN42">
        <f t="shared" si="3"/>
        <v>2.5764737499999999</v>
      </c>
      <c r="BP42" t="str" cm="1">
        <f t="array" ref="BP42">IFERROR(_xlfn.XLOOKUP(A42,Table4[Country],'2007'!$N$4:$N$153),"0")</f>
        <v>0</v>
      </c>
      <c r="BQ42" cm="1">
        <f t="array" ref="BQ42">IFERROR(_xlfn.XLOOKUP(A42,Table5[Country],'2010'!$Q$4:$Q$158),"0")</f>
        <v>2.4345240000000001</v>
      </c>
      <c r="BR42" cm="1">
        <f t="array" ref="BR42">IFERROR(_xlfn.XLOOKUP(A42,Table12[Country],'2012'!$Q$4:$Q$158),"0")</f>
        <v>2.3526199999999999</v>
      </c>
      <c r="BS42" cm="1">
        <f t="array" ref="BS42">IFERROR(_xlfn.XLOOKUP(A42,Table10[Country],'2014'!$Q$4:$Q$163),"0")</f>
        <v>2.1044119999999999</v>
      </c>
      <c r="BT42" t="str" cm="1">
        <f t="array" ref="BT42">IFERROR(_xlfn.XLOOKUP(A42,Table11[Country],'2016'!$Q$4:$Q$163),"0")</f>
        <v>0</v>
      </c>
      <c r="BU42" cm="1">
        <f t="array" ref="BU42">IFERROR(_xlfn.XLOOKUP(A42, Table6[Country], '2018'!$Q$4:$Q$163),"0")</f>
        <v>2.5083329999999999</v>
      </c>
      <c r="BV42" t="str">
        <f>IFERROR(_xlfn.XLOOKUP(A42, '2023_Analysis_Hub'!$A$3:$A$141,'2023_Analysis_Hub'!$N$3:$N$141),"0")</f>
        <v>0</v>
      </c>
      <c r="BW42">
        <f t="shared" si="4"/>
        <v>2.34997225</v>
      </c>
    </row>
    <row r="43" spans="1:75" x14ac:dyDescent="0.35">
      <c r="A43" t="s">
        <v>181</v>
      </c>
      <c r="B43" t="str" cm="1">
        <f t="array" ref="B43">IFERROR(_xlfn.XLOOKUP(A43,Table4[Country],'2007'!$B$4:$B$153),"0")</f>
        <v>0</v>
      </c>
      <c r="C43" cm="1">
        <f t="array" ref="C43">IFERROR(_xlfn.XLOOKUP(A43,Table5[Country],'2010'!$B$4:$B$158),"0")</f>
        <v>2.4758810000000002</v>
      </c>
      <c r="D43" cm="1">
        <f t="array" ref="D43">IFERROR(_xlfn.XLOOKUP(A43,Table12[Country],'2012'!$B$4:$B$158),"0")</f>
        <v>2.0845910000000001</v>
      </c>
      <c r="E43" cm="1">
        <f t="array" ref="E43">IFERROR(_xlfn.XLOOKUP(A43,Table10[Country],'2014'!$B$4:$B$163),"0")</f>
        <v>2.0771489999999999</v>
      </c>
      <c r="F43" t="str" cm="1">
        <f t="array" ref="F43">IFERROR(_xlfn.XLOOKUP(A43,Table11[Country],'2016'!$B$4:$B$163),"0")</f>
        <v>0</v>
      </c>
      <c r="G43" cm="1">
        <f t="array" ref="G43">IFERROR(_xlfn.XLOOKUP(A43,Table6[Country],'2018'!$B$4:$B$163),"0")</f>
        <v>2.4858579999999999</v>
      </c>
      <c r="H43" t="str">
        <f>IFERROR(_xlfn.XLOOKUP(A43,'2023_Analysis_Hub'!$A$3:$A$141,'2023_Analysis_Hub'!$B$3:$B$141),"0")</f>
        <v>0</v>
      </c>
      <c r="I43">
        <f t="shared" si="0"/>
        <v>2.2808697500000004</v>
      </c>
      <c r="J43" s="68">
        <f>IFERROR(RANK(Table16[[#This Row],[Avergae LPI Score ]],Table16[[Avergae LPI Score ]],0), "No Data Available")</f>
        <v>147</v>
      </c>
      <c r="L43" t="str" cm="1">
        <f t="array" ref="L43">IFERROR(_xlfn.XLOOKUP(A43,Table4[Country],'2007'!$C$4:$C$153),"0")</f>
        <v>0</v>
      </c>
      <c r="M43" cm="1">
        <f t="array" ref="M43">IFERROR(_xlfn.XLOOKUP(A43,Table5[Country],'2010'!$E$4:$E$158),"0")</f>
        <v>116</v>
      </c>
      <c r="N43" cm="1">
        <f t="array" ref="N43">IFERROR(_xlfn.XLOOKUP(A43,Table12[Country],'2012'!$E$4:$E$158),"0")</f>
        <v>149</v>
      </c>
      <c r="O43" cm="1">
        <f t="array" ref="O43">IFERROR(_xlfn.XLOOKUP(A43,Table10[Country],'2014'!$E$4:$E$163),"0")</f>
        <v>157</v>
      </c>
      <c r="P43" t="str" cm="1">
        <f t="array" ref="P43">IFERROR(_xlfn.XLOOKUP(A43,Table11[Country],'2016'!$E$4:$E$163),"0")</f>
        <v>0</v>
      </c>
      <c r="Q43" cm="1">
        <f t="array" ref="Q43">IFERROR(_xlfn.XLOOKUP(A43,Table6[Country],'2018'!$E$4:$E$163),"0")</f>
        <v>115</v>
      </c>
      <c r="R43" t="str">
        <f>IFERROR(_xlfn.XLOOKUP(A43,'2023_Analysis_Hub'!$A$3:$A$141,'2023_Analysis_Hub'!$C$3:$C$141),"0")</f>
        <v>0</v>
      </c>
      <c r="S43">
        <f t="shared" si="5"/>
        <v>134.25</v>
      </c>
      <c r="T43">
        <f t="shared" si="6"/>
        <v>151</v>
      </c>
      <c r="W43" t="str" cm="1">
        <f t="array" ref="W43">IFERROR(_xlfn.XLOOKUP(A43,Table4[Country],'2007'!$F$4:$F$153),"0")</f>
        <v>0</v>
      </c>
      <c r="X43" cm="1">
        <f t="array" ref="X43">IFERROR(_xlfn.XLOOKUP('LPI_performance_time_series '!A43,Table5[Country],'2010'!$I$4:$I$158),"0")</f>
        <v>2.0185179999999998</v>
      </c>
      <c r="Y43" cm="1">
        <f t="array" ref="Y43">IFERROR(_xlfn.XLOOKUP(A43,Table12[Country],'2012'!$I$4:$I$158),"0")</f>
        <v>1.7968249999999999</v>
      </c>
      <c r="Z43" cm="1">
        <f t="array" ref="Z43">IFERROR(_xlfn.XLOOKUP('LPI_performance_time_series '!A43,Table10[Country],'2014'!$I$4:$I$163),"0")</f>
        <v>1.5</v>
      </c>
      <c r="AA43" t="str" cm="1">
        <f t="array" ref="AA43">IFERROR(_xlfn.XLOOKUP(A43,Table11[Country],'2016'!$I$4:$I$163),"0")</f>
        <v>0</v>
      </c>
      <c r="AB43" cm="1">
        <f t="array" ref="AB43">IFERROR(_xlfn.XLOOKUP(A43,Table6[Country],'2018'!$I$4:$I$163),"0")</f>
        <v>2.2727270000000002</v>
      </c>
      <c r="AC43">
        <f>IFERROR(_xlfn.XLOOKUP(A44,'2023_Analysis_Hub'!$A$3:$A$141,'2023_Analysis_Hub'!$D$3:$D$141),"0")</f>
        <v>2.5</v>
      </c>
      <c r="AD43">
        <f t="shared" si="7"/>
        <v>2.017614</v>
      </c>
      <c r="AF43" t="str" cm="1">
        <f t="array" ref="AF43">IFERROR(_xlfn.XLOOKUP(A43,Table4[Country],'2007'!$H$4:$H$153),"0")</f>
        <v>0</v>
      </c>
      <c r="AG43" cm="1">
        <f t="array" ref="AG43">IFERROR(_xlfn.XLOOKUP(A43,Table5[Country],'2010'!$K$4:$K$158),"0")</f>
        <v>1.618519</v>
      </c>
      <c r="AH43" cm="1">
        <f t="array" ref="AH43">IFERROR(_xlfn.XLOOKUP(A43,Table12[Country],'2012'!$K$4:$K$158),"0")</f>
        <v>1.2724869999999999</v>
      </c>
      <c r="AI43" cm="1">
        <f t="array" ref="AI43">IFERROR(_xlfn.XLOOKUP(A43,Table10[Country],'2014'!$K$4:$K$163),"0")</f>
        <v>1.8333330000000001</v>
      </c>
      <c r="AJ43" t="str" cm="1">
        <f t="array" ref="AJ43">IFERROR(_xlfn.XLOOKUP(A43,Table11[Country],'2016'!$K$4:$K$163),"0")</f>
        <v>0</v>
      </c>
      <c r="AK43" cm="1">
        <f t="array" ref="AK43">IFERROR(_xlfn.XLOOKUP(A43,Table6[Country],'2018'!$K$4:$K$163),"0")</f>
        <v>2.0661160000000001</v>
      </c>
      <c r="AL43" s="19" t="str">
        <f>IFERROR(_xlfn.XLOOKUP(A43,'2023_Analysis_Hub'!$A$3:$A$141,'2023_Analysis_Hub'!$F$3:$F$141),"0")</f>
        <v>0</v>
      </c>
      <c r="AM43">
        <f t="shared" si="8"/>
        <v>1.6976137500000001</v>
      </c>
      <c r="AO43" s="71" t="str" cm="1">
        <f t="array" ref="AO43">IFERROR(_xlfn.XLOOKUP(Table18[[#This Row],[Economy]],Table4[Country],'2007'!$J$4:$J$153), "0")</f>
        <v>0</v>
      </c>
      <c r="AP43" s="71" cm="1">
        <f t="array" ref="AP43">IFERROR(_xlfn.XLOOKUP(Table18[[#This Row],[Economy]],Table5[Country],'2010'!$M$4:$M$158),"0")</f>
        <v>2.3333330000000001</v>
      </c>
      <c r="AQ43" s="71" cm="1">
        <f t="array" ref="AQ43">IFERROR(_xlfn.XLOOKUP(Table18[[#This Row],[Economy]],Table12[Country],'2012'!$M$4:$M$158),"0")</f>
        <v>1.9423280000000001</v>
      </c>
      <c r="AR43" s="71" cm="1">
        <f t="array" ref="AR43">IFERROR(_xlfn.XLOOKUP(Table18[[#This Row],[Economy]],Table10[Country],'2014'!$M$4:$M$163),"0")</f>
        <v>2.1666669999999999</v>
      </c>
      <c r="AS43" s="71" t="str" cm="1">
        <f t="array" ref="AS43">IFERROR(_xlfn.XLOOKUP(A43,Table11[Country],'2016'!$M$4:$M$163),"0")</f>
        <v>0</v>
      </c>
      <c r="AT43" s="71" cm="1">
        <f t="array" ref="AT43">IFERROR(_xlfn.XLOOKUP(A43,Table6[Country],'2018'!$M$4:$M$163),"0")</f>
        <v>2.8661159999999999</v>
      </c>
      <c r="AU43" s="71" t="str">
        <f>IFERROR(_xlfn.XLOOKUP(A43, '2023_Analysis_Hub'!$A$3:$A$141,'2023_Analysis_Hub'!$H$3:$H$141),"0")</f>
        <v>0</v>
      </c>
      <c r="AV43">
        <f t="shared" si="1"/>
        <v>2.3271109999999999</v>
      </c>
      <c r="AX43" t="str" cm="1">
        <f t="array" ref="AX43">IFERROR(_xlfn.XLOOKUP(A43,Table4[Country],'2007'!$L$4:$L$153),"0")</f>
        <v>0</v>
      </c>
      <c r="AY43" cm="1">
        <f t="array" ref="AY43">IFERROR(_xlfn.XLOOKUP(A43,Table5[Country], '2010'!$O$4:$O$158),"0")</f>
        <v>2.4185189999999999</v>
      </c>
      <c r="AZ43" cm="1">
        <f t="array" ref="AZ43">IFERROR(_xlfn.XLOOKUP(A43, Table12[Country], '2012'!$O$4:$O$158),"0")</f>
        <v>2.153527</v>
      </c>
      <c r="BA43" cm="1">
        <f t="array" ref="BA43">IFERROR(_xlfn.XLOOKUP(A43, Table10[Country], '2014'!$O$4:$O$163),"0")</f>
        <v>2.1666669999999999</v>
      </c>
      <c r="BB43" t="str" cm="1">
        <f t="array" ref="BB43">IFERROR(_xlfn.XLOOKUP(A43, Table11[Country],'2016'!$O$4:$O$163),"0")</f>
        <v>0</v>
      </c>
      <c r="BC43" cm="1">
        <f t="array" ref="BC43">IFERROR(_xlfn.XLOOKUP(A43,Table6[Country],'2018'!$O$4:$O$163),"0")</f>
        <v>2.2814049999999999</v>
      </c>
      <c r="BD43" t="str">
        <f>IFERROR(_xlfn.XLOOKUP(A43, '2023_Analysis_Hub'!$A$3:$A$141,'2023_Analysis_Hub'!$J$3:$J$141),"0")</f>
        <v>0</v>
      </c>
      <c r="BE43">
        <f t="shared" si="2"/>
        <v>2.2550295</v>
      </c>
      <c r="BG43" t="str" cm="1">
        <f t="array" ref="BG43">IFERROR(_xlfn.XLOOKUP(A43,Table4[Country],'2007'!$R$4:$R$153),"0")</f>
        <v>0</v>
      </c>
      <c r="BH43" cm="1">
        <f t="array" ref="BH43">IFERROR(_xlfn.XLOOKUP(A43,Table5[Country],'2010'!$S$4:$S$158),"0")</f>
        <v>4</v>
      </c>
      <c r="BI43" cm="1">
        <f t="array" ref="BI43">IFERROR(_xlfn.XLOOKUP(A43,Table12[Country],'2012'!$S$4:$S$158),"0")</f>
        <v>2.903527</v>
      </c>
      <c r="BJ43" cm="1">
        <f t="array" ref="BJ43">IFERROR(_xlfn.XLOOKUP(A43,Table10[Country],'2014'!$S$4:$S$163),"0")</f>
        <v>2.5833330000000001</v>
      </c>
      <c r="BK43" t="str" cm="1">
        <f t="array" ref="BK43">IFERROR(_xlfn.XLOOKUP(A43,Table11[Country],'2016'!$S$4:$S$163),"0")</f>
        <v>0</v>
      </c>
      <c r="BL43" cm="1">
        <f t="array" ref="BL43">IFERROR(_xlfn.XLOOKUP(A43,Table6[Country],'2018'!$S$4:$S$163),"0")</f>
        <v>2.949395</v>
      </c>
      <c r="BM43" t="str">
        <f>IFERROR(_xlfn.XLOOKUP(A43,'2023_Analysis_Hub'!$A$3:$A$141,'2023_Analysis_Hub'!$L$3:$L$141),"0")</f>
        <v>0</v>
      </c>
      <c r="BN43">
        <f t="shared" si="3"/>
        <v>3.1090637499999998</v>
      </c>
      <c r="BP43" t="str" cm="1">
        <f t="array" ref="BP43">IFERROR(_xlfn.XLOOKUP(A43,Table4[Country],'2007'!$N$4:$N$153),"0")</f>
        <v>0</v>
      </c>
      <c r="BQ43" cm="1">
        <f t="array" ref="BQ43">IFERROR(_xlfn.XLOOKUP(A43,Table5[Country],'2010'!$Q$4:$Q$158),"0")</f>
        <v>2.3333330000000001</v>
      </c>
      <c r="BR43" cm="1">
        <f t="array" ref="BR43">IFERROR(_xlfn.XLOOKUP(A43,Table12[Country],'2012'!$Q$4:$Q$158),"0")</f>
        <v>2.3479719999999999</v>
      </c>
      <c r="BS43" cm="1">
        <f t="array" ref="BS43">IFERROR(_xlfn.XLOOKUP(A43,Table10[Country],'2014'!$Q$4:$Q$163),"0")</f>
        <v>2.1666669999999999</v>
      </c>
      <c r="BT43" t="str" cm="1">
        <f t="array" ref="BT43">IFERROR(_xlfn.XLOOKUP(A43,Table11[Country],'2016'!$Q$4:$Q$163),"0")</f>
        <v>0</v>
      </c>
      <c r="BU43" cm="1">
        <f t="array" ref="BU43">IFERROR(_xlfn.XLOOKUP(A43, Table6[Country], '2018'!$Q$4:$Q$163),"0")</f>
        <v>2.3779659999999998</v>
      </c>
      <c r="BV43" t="str">
        <f>IFERROR(_xlfn.XLOOKUP(A43, '2023_Analysis_Hub'!$A$3:$A$141,'2023_Analysis_Hub'!$N$3:$N$141),"0")</f>
        <v>0</v>
      </c>
      <c r="BW43">
        <f t="shared" si="4"/>
        <v>2.3064844999999998</v>
      </c>
    </row>
    <row r="44" spans="1:75" x14ac:dyDescent="0.35">
      <c r="A44" t="s">
        <v>36</v>
      </c>
      <c r="B44" cm="1">
        <f t="array" ref="B44">IFERROR(_xlfn.XLOOKUP(A44,Table4[Country],'2007'!$B$4:$B$153),"0")</f>
        <v>2.4972827604589547</v>
      </c>
      <c r="C44" cm="1">
        <f t="array" ref="C44">IFERROR(_xlfn.XLOOKUP(A44,Table5[Country],'2010'!$B$4:$B$158),"0")</f>
        <v>2.7744870000000001</v>
      </c>
      <c r="D44" cm="1">
        <f t="array" ref="D44">IFERROR(_xlfn.XLOOKUP(A44,Table12[Country],'2012'!$B$4:$B$158),"0")</f>
        <v>2.8693330000000001</v>
      </c>
      <c r="E44" cm="1">
        <f t="array" ref="E44">IFERROR(_xlfn.XLOOKUP(A44,Table10[Country],'2014'!$B$4:$B$163),"0")</f>
        <v>2.639637</v>
      </c>
      <c r="F44" cm="1">
        <f t="array" ref="F44">IFERROR(_xlfn.XLOOKUP(A44,Table11[Country],'2016'!$B$4:$B$163),"0")</f>
        <v>2.6123509999999999</v>
      </c>
      <c r="G44" cm="1">
        <f t="array" ref="G44">IFERROR(_xlfn.XLOOKUP(A44,Table6[Country],'2018'!$B$4:$B$163),"0")</f>
        <v>2.9416000000000002</v>
      </c>
      <c r="H44">
        <f>IFERROR(_xlfn.XLOOKUP(A44,'2023_Analysis_Hub'!$A$3:$A$141,'2023_Analysis_Hub'!$B$3:$B$141),"0")</f>
        <v>2.9666666666666668</v>
      </c>
      <c r="I44">
        <f t="shared" si="0"/>
        <v>2.7573367753036604</v>
      </c>
      <c r="J44" s="68">
        <f>IFERROR(RANK(Table16[[#This Row],[Avergae LPI Score ]],Table16[[Avergae LPI Score ]],0), "No Data Available")</f>
        <v>67</v>
      </c>
      <c r="L44" cm="1">
        <f t="array" ref="L44">IFERROR(_xlfn.XLOOKUP(A44,Table4[Country],'2007'!$C$4:$C$153),"0")</f>
        <v>82</v>
      </c>
      <c r="M44" cm="1">
        <f t="array" ref="M44">IFERROR(_xlfn.XLOOKUP(A44,Table5[Country],'2010'!$E$4:$E$158),"0")</f>
        <v>72</v>
      </c>
      <c r="N44" cm="1">
        <f t="array" ref="N44">IFERROR(_xlfn.XLOOKUP(A44,Table12[Country],'2012'!$E$4:$E$158),"0")</f>
        <v>64</v>
      </c>
      <c r="O44" cm="1">
        <f t="array" ref="O44">IFERROR(_xlfn.XLOOKUP(A44,Table10[Country],'2014'!$E$4:$E$163),"0")</f>
        <v>97</v>
      </c>
      <c r="P44" cm="1">
        <f t="array" ref="P44">IFERROR(_xlfn.XLOOKUP(A44,Table11[Country],'2016'!$E$4:$E$163),"0")</f>
        <v>94</v>
      </c>
      <c r="Q44" cm="1">
        <f t="array" ref="Q44">IFERROR(_xlfn.XLOOKUP(A44,Table6[Country],'2018'!$E$4:$E$163),"0")</f>
        <v>58</v>
      </c>
      <c r="R44">
        <f>IFERROR(_xlfn.XLOOKUP(A44,'2023_Analysis_Hub'!$A$3:$A$141,'2023_Analysis_Hub'!$C$3:$C$141),"0")</f>
        <v>66</v>
      </c>
      <c r="S44">
        <f t="shared" si="5"/>
        <v>76.142857142857139</v>
      </c>
      <c r="T44">
        <f t="shared" si="6"/>
        <v>69</v>
      </c>
      <c r="W44" cm="1">
        <f t="array" ref="W44">IFERROR(_xlfn.XLOOKUP(A44,Table4[Country],'2007'!$F$4:$F$153),"0")</f>
        <v>2.10256</v>
      </c>
      <c r="X44" cm="1">
        <f t="array" ref="X44">IFERROR(_xlfn.XLOOKUP('LPI_performance_time_series '!A44,Table5[Country],'2010'!$I$4:$I$158),"0")</f>
        <v>2.4992709999999998</v>
      </c>
      <c r="Y44" cm="1">
        <f t="array" ref="Y44">IFERROR(_xlfn.XLOOKUP(A44,Table12[Country],'2012'!$I$4:$I$158),"0")</f>
        <v>2.6471840000000002</v>
      </c>
      <c r="Z44" cm="1">
        <f t="array" ref="Z44">IFERROR(_xlfn.XLOOKUP('LPI_performance_time_series '!A44,Table10[Country],'2014'!$I$4:$I$163),"0")</f>
        <v>2.5874160000000002</v>
      </c>
      <c r="AA44" cm="1">
        <f t="array" ref="AA44">IFERROR(_xlfn.XLOOKUP(A44,Table11[Country],'2016'!$I$4:$I$163),"0")</f>
        <v>2.2079710000000001</v>
      </c>
      <c r="AB44" cm="1">
        <f t="array" ref="AB44">IFERROR(_xlfn.XLOOKUP(A44,Table6[Country],'2018'!$I$4:$I$163),"0")</f>
        <v>2.6123569999999998</v>
      </c>
      <c r="AC44" t="str">
        <f>IFERROR(_xlfn.XLOOKUP(A45,'2023_Analysis_Hub'!$A$3:$A$141,'2023_Analysis_Hub'!$D$3:$D$141),"0")</f>
        <v>0</v>
      </c>
      <c r="AD44">
        <f t="shared" si="7"/>
        <v>2.4427931666666667</v>
      </c>
      <c r="AF44" cm="1">
        <f t="array" ref="AF44">IFERROR(_xlfn.XLOOKUP(A44,Table4[Country],'2007'!$H$4:$H$153),"0")</f>
        <v>2.2820499999999999</v>
      </c>
      <c r="AG44" cm="1">
        <f t="array" ref="AG44">IFERROR(_xlfn.XLOOKUP(A44,Table5[Country],'2010'!$K$4:$K$158),"0")</f>
        <v>2.5927669999999998</v>
      </c>
      <c r="AH44" cm="1">
        <f t="array" ref="AH44">IFERROR(_xlfn.XLOOKUP(A44,Table12[Country],'2012'!$K$4:$K$158),"0")</f>
        <v>2.7247819999999998</v>
      </c>
      <c r="AI44" cm="1">
        <f t="array" ref="AI44">IFERROR(_xlfn.XLOOKUP(A44,Table10[Country],'2014'!$K$4:$K$163),"0")</f>
        <v>2.4423620000000001</v>
      </c>
      <c r="AJ44" cm="1">
        <f t="array" ref="AJ44">IFERROR(_xlfn.XLOOKUP(A44,Table11[Country],'2016'!$K$4:$K$163),"0")</f>
        <v>2.4291510000000001</v>
      </c>
      <c r="AK44" cm="1">
        <f t="array" ref="AK44">IFERROR(_xlfn.XLOOKUP(A44,Table6[Country],'2018'!$K$4:$K$163),"0")</f>
        <v>2.6666669999999999</v>
      </c>
      <c r="AL44" s="19">
        <f>IFERROR(_xlfn.XLOOKUP(A44,'2023_Analysis_Hub'!$A$3:$A$141,'2023_Analysis_Hub'!$F$3:$F$141),"0")</f>
        <v>2.9</v>
      </c>
      <c r="AM44">
        <f t="shared" si="8"/>
        <v>2.5768255714285715</v>
      </c>
      <c r="AO44" s="71" cm="1">
        <f t="array" ref="AO44">IFERROR(_xlfn.XLOOKUP(Table18[[#This Row],[Economy]],Table4[Country],'2007'!$J$4:$J$153), "0")</f>
        <v>2.61111</v>
      </c>
      <c r="AP44" s="71" cm="1">
        <f t="array" ref="AP44">IFERROR(_xlfn.XLOOKUP(Table18[[#This Row],[Economy]],Table5[Country],'2010'!$M$4:$M$158),"0")</f>
        <v>2.5405319999999998</v>
      </c>
      <c r="AQ44" s="71" cm="1">
        <f t="array" ref="AQ44">IFERROR(_xlfn.XLOOKUP(Table18[[#This Row],[Economy]],Table12[Country],'2012'!$M$4:$M$158),"0")</f>
        <v>2.7597839999999998</v>
      </c>
      <c r="AR44" s="71" cm="1">
        <f t="array" ref="AR44">IFERROR(_xlfn.XLOOKUP(Table18[[#This Row],[Economy]],Table10[Country],'2014'!$M$4:$M$163),"0")</f>
        <v>2.7176770000000001</v>
      </c>
      <c r="AS44" s="71" cm="1">
        <f t="array" ref="AS44">IFERROR(_xlfn.XLOOKUP(A44,Table11[Country],'2016'!$M$4:$M$163),"0")</f>
        <v>2.5503130000000001</v>
      </c>
      <c r="AT44" s="71" cm="1">
        <f t="array" ref="AT44">IFERROR(_xlfn.XLOOKUP(A44,Table6[Country],'2018'!$M$4:$M$163),"0")</f>
        <v>3.1944439999999998</v>
      </c>
      <c r="AU44" s="71">
        <f>IFERROR(_xlfn.XLOOKUP(A44, '2023_Analysis_Hub'!$A$3:$A$141,'2023_Analysis_Hub'!$H$3:$H$141),"0")</f>
        <v>3</v>
      </c>
      <c r="AV44">
        <f t="shared" si="1"/>
        <v>2.7676942857142857</v>
      </c>
      <c r="AX44" cm="1">
        <f t="array" ref="AX44">IFERROR(_xlfn.XLOOKUP(A44,Table4[Country],'2007'!$L$4:$L$153),"0")</f>
        <v>2.4444400000000002</v>
      </c>
      <c r="AY44" cm="1">
        <f t="array" ref="AY44">IFERROR(_xlfn.XLOOKUP(A44,Table5[Country], '2010'!$O$4:$O$158),"0")</f>
        <v>2.7469350000000001</v>
      </c>
      <c r="AZ44" cm="1">
        <f t="array" ref="AZ44">IFERROR(_xlfn.XLOOKUP(A44, Table12[Country], '2012'!$O$4:$O$158),"0")</f>
        <v>2.9468260000000002</v>
      </c>
      <c r="BA44" cm="1">
        <f t="array" ref="BA44">IFERROR(_xlfn.XLOOKUP(A44, Table10[Country], '2014'!$O$4:$O$163),"0")</f>
        <v>2.640476</v>
      </c>
      <c r="BB44" cm="1">
        <f t="array" ref="BB44">IFERROR(_xlfn.XLOOKUP(A44, Table11[Country],'2016'!$O$4:$O$163),"0")</f>
        <v>2.672612</v>
      </c>
      <c r="BC44" cm="1">
        <f t="array" ref="BC44">IFERROR(_xlfn.XLOOKUP(A44,Table6[Country],'2018'!$O$4:$O$163),"0")</f>
        <v>2.8660239999999999</v>
      </c>
      <c r="BD44">
        <f>IFERROR(_xlfn.XLOOKUP(A44, '2023_Analysis_Hub'!$A$3:$A$141,'2023_Analysis_Hub'!$J$3:$J$141),"0")</f>
        <v>3.1</v>
      </c>
      <c r="BE44">
        <f t="shared" si="2"/>
        <v>2.7739018571428571</v>
      </c>
      <c r="BG44" cm="1">
        <f t="array" ref="BG44">IFERROR(_xlfn.XLOOKUP(A44,Table4[Country],'2007'!$R$4:$R$153),"0")</f>
        <v>2.9393899999999999</v>
      </c>
      <c r="BH44" cm="1">
        <f t="array" ref="BH44">IFERROR(_xlfn.XLOOKUP(A44,Table5[Country],'2010'!$S$4:$S$158),"0")</f>
        <v>3.5160420000000001</v>
      </c>
      <c r="BI44" cm="1">
        <f t="array" ref="BI44">IFERROR(_xlfn.XLOOKUP(A44,Table12[Country],'2012'!$S$4:$S$158),"0")</f>
        <v>3.4515639999999999</v>
      </c>
      <c r="BJ44" cm="1">
        <f t="array" ref="BJ44">IFERROR(_xlfn.XLOOKUP(A44,Table10[Country],'2014'!$S$4:$S$163),"0")</f>
        <v>2.8738100000000002</v>
      </c>
      <c r="BK44" cm="1">
        <f t="array" ref="BK44">IFERROR(_xlfn.XLOOKUP(A44,Table11[Country],'2016'!$S$4:$S$163),"0")</f>
        <v>3.2314349999999998</v>
      </c>
      <c r="BL44" cm="1">
        <f t="array" ref="BL44">IFERROR(_xlfn.XLOOKUP(A44,Table6[Country],'2018'!$S$4:$S$163),"0")</f>
        <v>3.1709700000000001</v>
      </c>
      <c r="BM44">
        <f>IFERROR(_xlfn.XLOOKUP(A44,'2023_Analysis_Hub'!$A$3:$A$141,'2023_Analysis_Hub'!$L$3:$L$141),"0")</f>
        <v>3.2</v>
      </c>
      <c r="BN44">
        <f t="shared" si="3"/>
        <v>3.1976015714285713</v>
      </c>
      <c r="BP44" cm="1">
        <f t="array" ref="BP44">IFERROR(_xlfn.XLOOKUP(A44,Table4[Country],'2007'!$N$4:$N$153),"0")</f>
        <v>2.6285699999999999</v>
      </c>
      <c r="BQ44" cm="1">
        <f t="array" ref="BQ44">IFERROR(_xlfn.XLOOKUP(A44,Table5[Country],'2010'!$Q$4:$Q$158),"0")</f>
        <v>2.7538390000000001</v>
      </c>
      <c r="BR44" cm="1">
        <f t="array" ref="BR44">IFERROR(_xlfn.XLOOKUP(A44,Table12[Country],'2012'!$Q$4:$Q$158),"0")</f>
        <v>2.658741</v>
      </c>
      <c r="BS44" cm="1">
        <f t="array" ref="BS44">IFERROR(_xlfn.XLOOKUP(A44,Table10[Country],'2014'!$Q$4:$Q$163),"0")</f>
        <v>2.5487199999999999</v>
      </c>
      <c r="BT44" cm="1">
        <f t="array" ref="BT44">IFERROR(_xlfn.XLOOKUP(A44,Table11[Country],'2016'!$Q$4:$Q$163),"0")</f>
        <v>2.5533700000000001</v>
      </c>
      <c r="BU44" cm="1">
        <f t="array" ref="BU44">IFERROR(_xlfn.XLOOKUP(A44, Table6[Country], '2018'!$Q$4:$Q$163),"0")</f>
        <v>3.0847739999999999</v>
      </c>
      <c r="BV44">
        <f>IFERROR(_xlfn.XLOOKUP(A44, '2023_Analysis_Hub'!$A$3:$A$141,'2023_Analysis_Hub'!$N$3:$N$141),"0")</f>
        <v>3.1</v>
      </c>
      <c r="BW44">
        <f t="shared" si="4"/>
        <v>2.761144857142857</v>
      </c>
    </row>
    <row r="45" spans="1:75" x14ac:dyDescent="0.35">
      <c r="A45" t="s">
        <v>37</v>
      </c>
      <c r="B45" cm="1">
        <f t="array" ref="B45">IFERROR(_xlfn.XLOOKUP(A45,Table4[Country],'2007'!$B$4:$B$153),"0")</f>
        <v>2.4779262638426469</v>
      </c>
      <c r="C45" cm="1">
        <f t="array" ref="C45">IFERROR(_xlfn.XLOOKUP(A45,Table5[Country],'2010'!$B$4:$B$158),"0")</f>
        <v>2.4475850000000001</v>
      </c>
      <c r="D45" cm="1">
        <f t="array" ref="D45">IFERROR(_xlfn.XLOOKUP(A45,Table12[Country],'2012'!$B$4:$B$158),"0")</f>
        <v>2.1407449999999999</v>
      </c>
      <c r="E45" cm="1">
        <f t="array" ref="E45">IFERROR(_xlfn.XLOOKUP(A45,Table10[Country],'2014'!$B$4:$B$163),"0")</f>
        <v>2.402136</v>
      </c>
      <c r="F45" cm="1">
        <f t="array" ref="F45">IFERROR(_xlfn.XLOOKUP(A45,Table11[Country],'2016'!$B$4:$B$163),"0")</f>
        <v>2.5791400000000002</v>
      </c>
      <c r="G45" cm="1">
        <f t="array" ref="G45">IFERROR(_xlfn.XLOOKUP(A45,Table6[Country],'2018'!$B$4:$B$163),"0")</f>
        <v>2.5570979999999999</v>
      </c>
      <c r="H45" t="str">
        <f>IFERROR(_xlfn.XLOOKUP(A45,'2023_Analysis_Hub'!$A$3:$A$141,'2023_Analysis_Hub'!$B$3:$B$141),"0")</f>
        <v>0</v>
      </c>
      <c r="I45">
        <f t="shared" si="0"/>
        <v>2.4341050439737746</v>
      </c>
      <c r="J45" s="68">
        <f>IFERROR(RANK(Table16[[#This Row],[Avergae LPI Score ]],Table16[[Avergae LPI Score ]],0), "No Data Available")</f>
        <v>117</v>
      </c>
      <c r="L45" cm="1">
        <f t="array" ref="L45">IFERROR(_xlfn.XLOOKUP(A45,Table4[Country],'2007'!$C$4:$C$153),"0")</f>
        <v>85</v>
      </c>
      <c r="M45" cm="1">
        <f t="array" ref="M45">IFERROR(_xlfn.XLOOKUP(A45,Table5[Country],'2010'!$E$4:$E$158),"0")</f>
        <v>120</v>
      </c>
      <c r="N45" cm="1">
        <f t="array" ref="N45">IFERROR(_xlfn.XLOOKUP(A45,Table12[Country],'2012'!$E$4:$E$158),"0")</f>
        <v>146</v>
      </c>
      <c r="O45" cm="1">
        <f t="array" ref="O45">IFERROR(_xlfn.XLOOKUP(A45,Table10[Country],'2014'!$E$4:$E$163),"0")</f>
        <v>128</v>
      </c>
      <c r="P45" cm="1">
        <f t="array" ref="P45">IFERROR(_xlfn.XLOOKUP(A45,Table11[Country],'2016'!$E$4:$E$163),"0")</f>
        <v>98</v>
      </c>
      <c r="Q45" cm="1">
        <f t="array" ref="Q45">IFERROR(_xlfn.XLOOKUP(A45,Table6[Country],'2018'!$E$4:$E$163),"0")</f>
        <v>107</v>
      </c>
      <c r="R45" t="str">
        <f>IFERROR(_xlfn.XLOOKUP(A45,'2023_Analysis_Hub'!$A$3:$A$141,'2023_Analysis_Hub'!$C$3:$C$141),"0")</f>
        <v>0</v>
      </c>
      <c r="S45">
        <f t="shared" si="5"/>
        <v>114</v>
      </c>
      <c r="T45">
        <f t="shared" si="6"/>
        <v>116</v>
      </c>
      <c r="W45" cm="1">
        <f t="array" ref="W45">IFERROR(_xlfn.XLOOKUP(A45,Table4[Country],'2007'!$F$4:$F$153),"0")</f>
        <v>2.2999999999999998</v>
      </c>
      <c r="X45" cm="1">
        <f t="array" ref="X45">IFERROR(_xlfn.XLOOKUP('LPI_performance_time_series '!A45,Table5[Country],'2010'!$I$4:$I$158),"0")</f>
        <v>1.96045</v>
      </c>
      <c r="Y45" cm="1">
        <f t="array" ref="Y45">IFERROR(_xlfn.XLOOKUP(A45,Table12[Country],'2012'!$I$4:$I$158),"0")</f>
        <v>2</v>
      </c>
      <c r="Z45" cm="1">
        <f t="array" ref="Z45">IFERROR(_xlfn.XLOOKUP('LPI_performance_time_series '!A45,Table10[Country],'2014'!$I$4:$I$163),"0")</f>
        <v>2.5790850000000001</v>
      </c>
      <c r="AA45" cm="1">
        <f t="array" ref="AA45">IFERROR(_xlfn.XLOOKUP(A45,Table11[Country],'2016'!$I$4:$I$163),"0")</f>
        <v>2.632571</v>
      </c>
      <c r="AB45" cm="1">
        <f t="array" ref="AB45">IFERROR(_xlfn.XLOOKUP(A45,Table6[Country],'2018'!$I$4:$I$163),"0")</f>
        <v>2.625</v>
      </c>
      <c r="AC45" t="str">
        <f>IFERROR(_xlfn.XLOOKUP(A46,'2023_Analysis_Hub'!$A$3:$A$141,'2023_Analysis_Hub'!$D$3:$D$141),"0")</f>
        <v>0</v>
      </c>
      <c r="AD45">
        <f t="shared" si="7"/>
        <v>2.3495176666666668</v>
      </c>
      <c r="AF45" cm="1">
        <f t="array" ref="AF45">IFERROR(_xlfn.XLOOKUP(A45,Table4[Country],'2007'!$H$4:$H$153),"0")</f>
        <v>2.4615399999999998</v>
      </c>
      <c r="AG45" cm="1">
        <f t="array" ref="AG45">IFERROR(_xlfn.XLOOKUP(A45,Table5[Country],'2010'!$K$4:$K$158),"0")</f>
        <v>1.7627870000000001</v>
      </c>
      <c r="AH45" cm="1">
        <f t="array" ref="AH45">IFERROR(_xlfn.XLOOKUP(A45,Table12[Country],'2012'!$K$4:$K$158),"0")</f>
        <v>1.9393940000000001</v>
      </c>
      <c r="AI45" cm="1">
        <f t="array" ref="AI45">IFERROR(_xlfn.XLOOKUP(A45,Table10[Country],'2014'!$K$4:$K$163),"0")</f>
        <v>2.2999999999999998</v>
      </c>
      <c r="AJ45" cm="1">
        <f t="array" ref="AJ45">IFERROR(_xlfn.XLOOKUP(A45,Table11[Country],'2016'!$K$4:$K$163),"0")</f>
        <v>2.3641200000000002</v>
      </c>
      <c r="AK45" cm="1">
        <f t="array" ref="AK45">IFERROR(_xlfn.XLOOKUP(A45,Table6[Country],'2018'!$K$4:$K$163),"0")</f>
        <v>2.25</v>
      </c>
      <c r="AL45" s="19" t="str">
        <f>IFERROR(_xlfn.XLOOKUP(A45,'2023_Analysis_Hub'!$A$3:$A$141,'2023_Analysis_Hub'!$F$3:$F$141),"0")</f>
        <v>0</v>
      </c>
      <c r="AM45">
        <f t="shared" si="8"/>
        <v>2.1796401666666667</v>
      </c>
      <c r="AO45" s="71" cm="1">
        <f t="array" ref="AO45">IFERROR(_xlfn.XLOOKUP(Table18[[#This Row],[Economy]],Table4[Country],'2007'!$J$4:$J$153), "0")</f>
        <v>2.3333300000000001</v>
      </c>
      <c r="AP45" s="71" cm="1">
        <f t="array" ref="AP45">IFERROR(_xlfn.XLOOKUP(Table18[[#This Row],[Economy]],Table5[Country],'2010'!$M$4:$M$158),"0")</f>
        <v>2.5643739999999999</v>
      </c>
      <c r="AQ45" s="71" cm="1">
        <f t="array" ref="AQ45">IFERROR(_xlfn.XLOOKUP(Table18[[#This Row],[Economy]],Table12[Country],'2012'!$M$4:$M$158),"0")</f>
        <v>1.8106059999999999</v>
      </c>
      <c r="AR45" s="71" cm="1">
        <f t="array" ref="AR45">IFERROR(_xlfn.XLOOKUP(Table18[[#This Row],[Economy]],Table10[Country],'2014'!$M$4:$M$163),"0")</f>
        <v>2.5111110000000001</v>
      </c>
      <c r="AS45" s="71" cm="1">
        <f t="array" ref="AS45">IFERROR(_xlfn.XLOOKUP(A45,Table11[Country],'2016'!$M$4:$M$163),"0")</f>
        <v>2.5761500000000002</v>
      </c>
      <c r="AT45" s="71" cm="1">
        <f t="array" ref="AT45">IFERROR(_xlfn.XLOOKUP(A45,Table6[Country],'2018'!$M$4:$M$163),"0")</f>
        <v>2.4949780000000001</v>
      </c>
      <c r="AU45" s="71" t="str">
        <f>IFERROR(_xlfn.XLOOKUP(A45, '2023_Analysis_Hub'!$A$3:$A$141,'2023_Analysis_Hub'!$H$3:$H$141),"0")</f>
        <v>0</v>
      </c>
      <c r="AV45">
        <f t="shared" si="1"/>
        <v>2.3817581666666667</v>
      </c>
      <c r="AX45" cm="1">
        <f t="array" ref="AX45">IFERROR(_xlfn.XLOOKUP(A45,Table4[Country],'2007'!$L$4:$L$153),"0")</f>
        <v>2.6363599999999998</v>
      </c>
      <c r="AY45" cm="1">
        <f t="array" ref="AY45">IFERROR(_xlfn.XLOOKUP(A45,Table5[Country], '2010'!$O$4:$O$158),"0")</f>
        <v>2.2627869999999999</v>
      </c>
      <c r="AZ45" cm="1">
        <f t="array" ref="AZ45">IFERROR(_xlfn.XLOOKUP(A45, Table12[Country], '2012'!$O$4:$O$158),"0")</f>
        <v>2.1994950000000002</v>
      </c>
      <c r="BA45" cm="1">
        <f t="array" ref="BA45">IFERROR(_xlfn.XLOOKUP(A45, Table10[Country], '2014'!$O$4:$O$163),"0")</f>
        <v>2.260294</v>
      </c>
      <c r="BB45" cm="1">
        <f t="array" ref="BB45">IFERROR(_xlfn.XLOOKUP(A45, Table11[Country],'2016'!$O$4:$O$163),"0")</f>
        <v>2.6049340000000001</v>
      </c>
      <c r="BC45" cm="1">
        <f t="array" ref="BC45">IFERROR(_xlfn.XLOOKUP(A45,Table6[Country],'2018'!$O$4:$O$163),"0")</f>
        <v>2.2135419999999999</v>
      </c>
      <c r="BD45" t="str">
        <f>IFERROR(_xlfn.XLOOKUP(A45, '2023_Analysis_Hub'!$A$3:$A$141,'2023_Analysis_Hub'!$J$3:$J$141),"0")</f>
        <v>0</v>
      </c>
      <c r="BE45">
        <f t="shared" si="2"/>
        <v>2.3629020000000001</v>
      </c>
      <c r="BG45" cm="1">
        <f t="array" ref="BG45">IFERROR(_xlfn.XLOOKUP(A45,Table4[Country],'2007'!$R$4:$R$153),"0")</f>
        <v>2.6666699999999999</v>
      </c>
      <c r="BH45" cm="1">
        <f t="array" ref="BH45">IFERROR(_xlfn.XLOOKUP(A45,Table5[Country],'2010'!$S$4:$S$158),"0")</f>
        <v>3.2255289999999999</v>
      </c>
      <c r="BI45" cm="1">
        <f t="array" ref="BI45">IFERROR(_xlfn.XLOOKUP(A45,Table12[Country],'2012'!$S$4:$S$158),"0")</f>
        <v>2.6994950000000002</v>
      </c>
      <c r="BJ45" cm="1">
        <f t="array" ref="BJ45">IFERROR(_xlfn.XLOOKUP(A45,Table10[Country],'2014'!$S$4:$S$163),"0")</f>
        <v>2.371569</v>
      </c>
      <c r="BK45" cm="1">
        <f t="array" ref="BK45">IFERROR(_xlfn.XLOOKUP(A45,Table11[Country],'2016'!$S$4:$S$163),"0")</f>
        <v>2.8194720000000002</v>
      </c>
      <c r="BL45" cm="1">
        <f t="array" ref="BL45">IFERROR(_xlfn.XLOOKUP(A45,Table6[Country],'2018'!$S$4:$S$163),"0")</f>
        <v>2.8045019999999998</v>
      </c>
      <c r="BM45" t="str">
        <f>IFERROR(_xlfn.XLOOKUP(A45,'2023_Analysis_Hub'!$A$3:$A$141,'2023_Analysis_Hub'!$L$3:$L$141),"0")</f>
        <v>0</v>
      </c>
      <c r="BN45">
        <f t="shared" si="3"/>
        <v>2.7645395000000001</v>
      </c>
      <c r="BP45" cm="1">
        <f t="array" ref="BP45">IFERROR(_xlfn.XLOOKUP(A45,Table4[Country],'2007'!$N$4:$N$153),"0")</f>
        <v>2.5</v>
      </c>
      <c r="BQ45" cm="1">
        <f t="array" ref="BQ45">IFERROR(_xlfn.XLOOKUP(A45,Table5[Country],'2010'!$Q$4:$Q$158),"0")</f>
        <v>2.7936510000000001</v>
      </c>
      <c r="BR45" cm="1">
        <f t="array" ref="BR45">IFERROR(_xlfn.XLOOKUP(A45,Table12[Country],'2012'!$Q$4:$Q$158),"0")</f>
        <v>2.1994950000000002</v>
      </c>
      <c r="BS45" cm="1">
        <f t="array" ref="BS45">IFERROR(_xlfn.XLOOKUP(A45,Table10[Country],'2014'!$Q$4:$Q$163),"0")</f>
        <v>2.371569</v>
      </c>
      <c r="BT45" cm="1">
        <f t="array" ref="BT45">IFERROR(_xlfn.XLOOKUP(A45,Table11[Country],'2016'!$Q$4:$Q$163),"0")</f>
        <v>2.4382670000000002</v>
      </c>
      <c r="BU45" cm="1">
        <f t="array" ref="BU45">IFERROR(_xlfn.XLOOKUP(A45, Table6[Country], '2018'!$Q$4:$Q$163),"0")</f>
        <v>2.9278270000000002</v>
      </c>
      <c r="BV45" t="str">
        <f>IFERROR(_xlfn.XLOOKUP(A45, '2023_Analysis_Hub'!$A$3:$A$141,'2023_Analysis_Hub'!$N$3:$N$141),"0")</f>
        <v>0</v>
      </c>
      <c r="BW45">
        <f t="shared" si="4"/>
        <v>2.5384681666666666</v>
      </c>
    </row>
    <row r="46" spans="1:75" x14ac:dyDescent="0.35">
      <c r="A46" t="s">
        <v>296</v>
      </c>
      <c r="B46" t="str" cm="1">
        <f t="array" ref="B46">IFERROR(_xlfn.XLOOKUP(A46,Table4[Country],'2007'!$B$4:$B$153),"0")</f>
        <v>0</v>
      </c>
      <c r="C46" t="str" cm="1">
        <f t="array" ref="C46">IFERROR(_xlfn.XLOOKUP(A46,Table5[Country],'2010'!$B$4:$B$158),"0")</f>
        <v>0</v>
      </c>
      <c r="D46" t="str" cm="1">
        <f t="array" ref="D46">IFERROR(_xlfn.XLOOKUP(A46,Table12[Country],'2012'!$B$4:$B$158),"0")</f>
        <v>0</v>
      </c>
      <c r="E46" t="str" cm="1">
        <f t="array" ref="E46">IFERROR(_xlfn.XLOOKUP(A46,Table10[Country],'2014'!$B$4:$B$163),"0")</f>
        <v>0</v>
      </c>
      <c r="F46" t="str" cm="1">
        <f t="array" ref="F46">IFERROR(_xlfn.XLOOKUP(A46,Table11[Country],'2016'!$B$4:$B$163),"0")</f>
        <v>0</v>
      </c>
      <c r="G46" t="str" cm="1">
        <f t="array" ref="G46">IFERROR(_xlfn.XLOOKUP(A46,Table6[Country],'2018'!$B$4:$B$163),"0")</f>
        <v>0</v>
      </c>
      <c r="H46" t="str">
        <f>IFERROR(_xlfn.XLOOKUP(A46,'2023_Analysis_Hub'!$A$3:$A$141,'2023_Analysis_Hub'!$B$3:$B$141),"0")</f>
        <v>0</v>
      </c>
      <c r="I46" t="str">
        <f t="shared" si="0"/>
        <v>0</v>
      </c>
      <c r="J46" s="68" t="str">
        <f>IFERROR(RANK(Table16[[#This Row],[Avergae LPI Score ]],Table16[[Avergae LPI Score ]],0), "No Data Available")</f>
        <v>No Data Available</v>
      </c>
      <c r="L46" t="str" cm="1">
        <f t="array" ref="L46">IFERROR(_xlfn.XLOOKUP(A46,Table4[Country],'2007'!$C$4:$C$153),"0")</f>
        <v>0</v>
      </c>
      <c r="M46" t="str" cm="1">
        <f t="array" ref="M46">IFERROR(_xlfn.XLOOKUP(A46,Table5[Country],'2010'!$E$4:$E$158),"0")</f>
        <v>0</v>
      </c>
      <c r="N46" t="str" cm="1">
        <f t="array" ref="N46">IFERROR(_xlfn.XLOOKUP(A46,Table12[Country],'2012'!$E$4:$E$158),"0")</f>
        <v>0</v>
      </c>
      <c r="O46" t="str" cm="1">
        <f t="array" ref="O46">IFERROR(_xlfn.XLOOKUP(A46,Table10[Country],'2014'!$E$4:$E$163),"0")</f>
        <v>0</v>
      </c>
      <c r="P46" t="str" cm="1">
        <f t="array" ref="P46">IFERROR(_xlfn.XLOOKUP(A46,Table11[Country],'2016'!$E$4:$E$163),"0")</f>
        <v>0</v>
      </c>
      <c r="Q46" t="str" cm="1">
        <f t="array" ref="Q46">IFERROR(_xlfn.XLOOKUP(A46,Table6[Country],'2018'!$E$4:$E$163),"0")</f>
        <v>0</v>
      </c>
      <c r="R46" t="str">
        <f>IFERROR(_xlfn.XLOOKUP(A46,'2023_Analysis_Hub'!$A$3:$A$141,'2023_Analysis_Hub'!$C$3:$C$141),"0")</f>
        <v>0</v>
      </c>
      <c r="S46" t="str">
        <f t="shared" si="5"/>
        <v>0</v>
      </c>
      <c r="T46" t="str">
        <f t="shared" si="6"/>
        <v>No Data Available</v>
      </c>
      <c r="W46" t="str" cm="1">
        <f t="array" ref="W46">IFERROR(_xlfn.XLOOKUP(A46,Table4[Country],'2007'!$F$4:$F$153),"0")</f>
        <v>0</v>
      </c>
      <c r="X46" t="str" cm="1">
        <f t="array" ref="X46">IFERROR(_xlfn.XLOOKUP('LPI_performance_time_series '!A46,Table5[Country],'2010'!$I$4:$I$158),"0")</f>
        <v>0</v>
      </c>
      <c r="Y46" t="str" cm="1">
        <f t="array" ref="Y46">IFERROR(_xlfn.XLOOKUP(A46,Table12[Country],'2012'!$I$4:$I$158),"0")</f>
        <v>0</v>
      </c>
      <c r="Z46" t="str" cm="1">
        <f t="array" ref="Z46">IFERROR(_xlfn.XLOOKUP('LPI_performance_time_series '!A46,Table10[Country],'2014'!$I$4:$I$163),"0")</f>
        <v>0</v>
      </c>
      <c r="AA46" t="str" cm="1">
        <f t="array" ref="AA46">IFERROR(_xlfn.XLOOKUP(A46,Table11[Country],'2016'!$I$4:$I$163),"0")</f>
        <v>0</v>
      </c>
      <c r="AB46" t="str" cm="1">
        <f t="array" ref="AB46">IFERROR(_xlfn.XLOOKUP(A46,Table6[Country],'2018'!$I$4:$I$163),"0")</f>
        <v>0</v>
      </c>
      <c r="AC46">
        <f>IFERROR(_xlfn.XLOOKUP(A47,'2023_Analysis_Hub'!$A$3:$A$141,'2023_Analysis_Hub'!$D$3:$D$141),"0")</f>
        <v>2.8</v>
      </c>
      <c r="AD46">
        <f t="shared" si="7"/>
        <v>2.8</v>
      </c>
      <c r="AF46" t="str" cm="1">
        <f t="array" ref="AF46">IFERROR(_xlfn.XLOOKUP(A46,Table4[Country],'2007'!$H$4:$H$153),"0")</f>
        <v>0</v>
      </c>
      <c r="AG46" t="str" cm="1">
        <f t="array" ref="AG46">IFERROR(_xlfn.XLOOKUP(A46,Table5[Country],'2010'!$K$4:$K$158),"0")</f>
        <v>0</v>
      </c>
      <c r="AH46" t="str" cm="1">
        <f t="array" ref="AH46">IFERROR(_xlfn.XLOOKUP(A46,Table12[Country],'2012'!$K$4:$K$158),"0")</f>
        <v>0</v>
      </c>
      <c r="AI46" t="str" cm="1">
        <f t="array" ref="AI46">IFERROR(_xlfn.XLOOKUP(A46,Table10[Country],'2014'!$K$4:$K$163),"0")</f>
        <v>0</v>
      </c>
      <c r="AJ46" t="str" cm="1">
        <f t="array" ref="AJ46">IFERROR(_xlfn.XLOOKUP(A46,Table11[Country],'2016'!$K$4:$K$163),"0")</f>
        <v>0</v>
      </c>
      <c r="AK46" t="str" cm="1">
        <f t="array" ref="AK46">IFERROR(_xlfn.XLOOKUP(A46,Table6[Country],'2018'!$K$4:$K$163),"0")</f>
        <v>0</v>
      </c>
      <c r="AL46" s="19" t="str">
        <f>IFERROR(_xlfn.XLOOKUP(A46,'2023_Analysis_Hub'!$A$3:$A$141,'2023_Analysis_Hub'!$F$3:$F$141),"0")</f>
        <v>0</v>
      </c>
      <c r="AM46" t="str">
        <f t="shared" si="8"/>
        <v>No Data Available</v>
      </c>
      <c r="AO46" s="71" t="str" cm="1">
        <f t="array" ref="AO46">IFERROR(_xlfn.XLOOKUP(Table18[[#This Row],[Economy]],Table4[Country],'2007'!$J$4:$J$153), "0")</f>
        <v>0</v>
      </c>
      <c r="AP46" s="71" t="str" cm="1">
        <f t="array" ref="AP46">IFERROR(_xlfn.XLOOKUP(Table18[[#This Row],[Economy]],Table5[Country],'2010'!$M$4:$M$158),"0")</f>
        <v>0</v>
      </c>
      <c r="AQ46" s="71" t="str" cm="1">
        <f t="array" ref="AQ46">IFERROR(_xlfn.XLOOKUP(Table18[[#This Row],[Economy]],Table12[Country],'2012'!$M$4:$M$158),"0")</f>
        <v>0</v>
      </c>
      <c r="AR46" s="71" t="str" cm="1">
        <f t="array" ref="AR46">IFERROR(_xlfn.XLOOKUP(Table18[[#This Row],[Economy]],Table10[Country],'2014'!$M$4:$M$163),"0")</f>
        <v>0</v>
      </c>
      <c r="AS46" s="71" t="str" cm="1">
        <f t="array" ref="AS46">IFERROR(_xlfn.XLOOKUP(A46,Table11[Country],'2016'!$M$4:$M$163),"0")</f>
        <v>0</v>
      </c>
      <c r="AT46" s="71" t="str" cm="1">
        <f t="array" ref="AT46">IFERROR(_xlfn.XLOOKUP(A46,Table6[Country],'2018'!$M$4:$M$163),"0")</f>
        <v>0</v>
      </c>
      <c r="AU46" s="71" t="str">
        <f>IFERROR(_xlfn.XLOOKUP(A46, '2023_Analysis_Hub'!$A$3:$A$141,'2023_Analysis_Hub'!$H$3:$H$141),"0")</f>
        <v>0</v>
      </c>
      <c r="AV46" t="str">
        <f t="shared" si="1"/>
        <v xml:space="preserve">No Data Available </v>
      </c>
      <c r="AX46" t="str" cm="1">
        <f t="array" ref="AX46">IFERROR(_xlfn.XLOOKUP(A46,Table4[Country],'2007'!$L$4:$L$153),"0")</f>
        <v>0</v>
      </c>
      <c r="AY46" t="str" cm="1">
        <f t="array" ref="AY46">IFERROR(_xlfn.XLOOKUP(A46,Table5[Country], '2010'!$O$4:$O$158),"0")</f>
        <v>0</v>
      </c>
      <c r="AZ46" t="str" cm="1">
        <f t="array" ref="AZ46">IFERROR(_xlfn.XLOOKUP(A46, Table12[Country], '2012'!$O$4:$O$158),"0")</f>
        <v>0</v>
      </c>
      <c r="BA46" t="str" cm="1">
        <f t="array" ref="BA46">IFERROR(_xlfn.XLOOKUP(A46, Table10[Country], '2014'!$O$4:$O$163),"0")</f>
        <v>0</v>
      </c>
      <c r="BB46" t="str" cm="1">
        <f t="array" ref="BB46">IFERROR(_xlfn.XLOOKUP(A46, Table11[Country],'2016'!$O$4:$O$163),"0")</f>
        <v>0</v>
      </c>
      <c r="BC46" t="str" cm="1">
        <f t="array" ref="BC46">IFERROR(_xlfn.XLOOKUP(A46,Table6[Country],'2018'!$O$4:$O$163),"0")</f>
        <v>0</v>
      </c>
      <c r="BD46" t="str">
        <f>IFERROR(_xlfn.XLOOKUP(A46, '2023_Analysis_Hub'!$A$3:$A$141,'2023_Analysis_Hub'!$J$3:$J$141),"0")</f>
        <v>0</v>
      </c>
      <c r="BE46" t="str">
        <f t="shared" si="2"/>
        <v>No Data Available</v>
      </c>
      <c r="BG46" t="str" cm="1">
        <f t="array" ref="BG46">IFERROR(_xlfn.XLOOKUP(A46,Table4[Country],'2007'!$R$4:$R$153),"0")</f>
        <v>0</v>
      </c>
      <c r="BH46" t="str" cm="1">
        <f t="array" ref="BH46">IFERROR(_xlfn.XLOOKUP(A46,Table5[Country],'2010'!$S$4:$S$158),"0")</f>
        <v>0</v>
      </c>
      <c r="BI46" t="str" cm="1">
        <f t="array" ref="BI46">IFERROR(_xlfn.XLOOKUP(A46,Table12[Country],'2012'!$S$4:$S$158),"0")</f>
        <v>0</v>
      </c>
      <c r="BJ46" t="str" cm="1">
        <f t="array" ref="BJ46">IFERROR(_xlfn.XLOOKUP(A46,Table10[Country],'2014'!$S$4:$S$163),"0")</f>
        <v>0</v>
      </c>
      <c r="BK46" t="str" cm="1">
        <f t="array" ref="BK46">IFERROR(_xlfn.XLOOKUP(A46,Table11[Country],'2016'!$S$4:$S$163),"0")</f>
        <v>0</v>
      </c>
      <c r="BL46" t="str" cm="1">
        <f t="array" ref="BL46">IFERROR(_xlfn.XLOOKUP(A46,Table6[Country],'2018'!$S$4:$S$163),"0")</f>
        <v>0</v>
      </c>
      <c r="BM46" t="str">
        <f>IFERROR(_xlfn.XLOOKUP(A46,'2023_Analysis_Hub'!$A$3:$A$141,'2023_Analysis_Hub'!$L$3:$L$141),"0")</f>
        <v>0</v>
      </c>
      <c r="BN46" t="str">
        <f t="shared" si="3"/>
        <v>No Data Available</v>
      </c>
      <c r="BP46" t="str" cm="1">
        <f t="array" ref="BP46">IFERROR(_xlfn.XLOOKUP(A46,Table4[Country],'2007'!$N$4:$N$153),"0")</f>
        <v>0</v>
      </c>
      <c r="BQ46" t="str" cm="1">
        <f t="array" ref="BQ46">IFERROR(_xlfn.XLOOKUP(A46,Table5[Country],'2010'!$Q$4:$Q$158),"0")</f>
        <v>0</v>
      </c>
      <c r="BR46" t="str" cm="1">
        <f t="array" ref="BR46">IFERROR(_xlfn.XLOOKUP(A46,Table12[Country],'2012'!$Q$4:$Q$158),"0")</f>
        <v>0</v>
      </c>
      <c r="BS46" t="str" cm="1">
        <f t="array" ref="BS46">IFERROR(_xlfn.XLOOKUP(A46,Table10[Country],'2014'!$Q$4:$Q$163),"0")</f>
        <v>0</v>
      </c>
      <c r="BT46" t="str" cm="1">
        <f t="array" ref="BT46">IFERROR(_xlfn.XLOOKUP(A46,Table11[Country],'2016'!$Q$4:$Q$163),"0")</f>
        <v>0</v>
      </c>
      <c r="BU46" t="str" cm="1">
        <f t="array" ref="BU46">IFERROR(_xlfn.XLOOKUP(A46, Table6[Country], '2018'!$Q$4:$Q$163),"0")</f>
        <v>0</v>
      </c>
      <c r="BV46" t="str">
        <f>IFERROR(_xlfn.XLOOKUP(A46, '2023_Analysis_Hub'!$A$3:$A$141,'2023_Analysis_Hub'!$N$3:$N$141),"0")</f>
        <v>0</v>
      </c>
      <c r="BW46" t="str">
        <f t="shared" si="4"/>
        <v>No Data Available</v>
      </c>
    </row>
    <row r="47" spans="1:75" x14ac:dyDescent="0.35">
      <c r="A47" t="s">
        <v>38</v>
      </c>
      <c r="B47" cm="1">
        <f t="array" ref="B47">IFERROR(_xlfn.XLOOKUP(A47,Table4[Country],'2007'!$B$4:$B$153),"0")</f>
        <v>2.5549262616021737</v>
      </c>
      <c r="C47" cm="1">
        <f t="array" ref="C47">IFERROR(_xlfn.XLOOKUP(A47,Table5[Country],'2010'!$B$4:$B$158),"0")</f>
        <v>2.9084590000000001</v>
      </c>
      <c r="D47" cm="1">
        <f t="array" ref="D47">IFERROR(_xlfn.XLOOKUP(A47,Table12[Country],'2012'!$B$4:$B$158),"0")</f>
        <v>2.7464439999999999</v>
      </c>
      <c r="E47" cm="1">
        <f t="array" ref="E47">IFERROR(_xlfn.XLOOKUP(A47,Table10[Country],'2014'!$B$4:$B$163),"0")</f>
        <v>2.7007189999999999</v>
      </c>
      <c r="F47" cm="1">
        <f t="array" ref="F47">IFERROR(_xlfn.XLOOKUP(A47,Table11[Country],'2016'!$B$4:$B$163),"0")</f>
        <v>2.6489699999999998</v>
      </c>
      <c r="G47" cm="1">
        <f t="array" ref="G47">IFERROR(_xlfn.XLOOKUP(A47,Table6[Country],'2018'!$B$4:$B$163),"0")</f>
        <v>2.7916639999999999</v>
      </c>
      <c r="H47">
        <f>IFERROR(_xlfn.XLOOKUP(A47,'2023_Analysis_Hub'!$A$3:$A$141,'2023_Analysis_Hub'!$B$3:$B$141),"0")</f>
        <v>2.8833333333333333</v>
      </c>
      <c r="I47">
        <f t="shared" si="0"/>
        <v>2.7477879421336437</v>
      </c>
      <c r="J47" s="68">
        <f>IFERROR(RANK(Table16[[#This Row],[Avergae LPI Score ]],Table16[[Avergae LPI Score ]],0), "No Data Available")</f>
        <v>70</v>
      </c>
      <c r="L47" cm="1">
        <f t="array" ref="L47">IFERROR(_xlfn.XLOOKUP(A47,Table4[Country],'2007'!$C$4:$C$153),"0")</f>
        <v>72</v>
      </c>
      <c r="M47" cm="1">
        <f t="array" ref="M47">IFERROR(_xlfn.XLOOKUP(A47,Table5[Country],'2010'!$E$4:$E$158),"0")</f>
        <v>56</v>
      </c>
      <c r="N47" cm="1">
        <f t="array" ref="N47">IFERROR(_xlfn.XLOOKUP(A47,Table12[Country],'2012'!$E$4:$E$158),"0")</f>
        <v>82</v>
      </c>
      <c r="O47" cm="1">
        <f t="array" ref="O47">IFERROR(_xlfn.XLOOKUP(A47,Table10[Country],'2014'!$E$4:$E$163),"0")</f>
        <v>87</v>
      </c>
      <c r="P47" cm="1">
        <f t="array" ref="P47">IFERROR(_xlfn.XLOOKUP(A47,Table11[Country],'2016'!$E$4:$E$163),"0")</f>
        <v>89</v>
      </c>
      <c r="Q47" cm="1">
        <f t="array" ref="Q47">IFERROR(_xlfn.XLOOKUP(A47,Table6[Country],'2018'!$E$4:$E$163),"0")</f>
        <v>73</v>
      </c>
      <c r="R47">
        <f>IFERROR(_xlfn.XLOOKUP(A47,'2023_Analysis_Hub'!$A$3:$A$141,'2023_Analysis_Hub'!$C$3:$C$141),"0")</f>
        <v>66</v>
      </c>
      <c r="S47">
        <f t="shared" si="5"/>
        <v>75</v>
      </c>
      <c r="T47">
        <f t="shared" si="6"/>
        <v>65</v>
      </c>
      <c r="W47" cm="1">
        <f t="array" ref="W47">IFERROR(_xlfn.XLOOKUP(A47,Table4[Country],'2007'!$F$4:$F$153),"0")</f>
        <v>2.4857100000000001</v>
      </c>
      <c r="X47" cm="1">
        <f t="array" ref="X47">IFERROR(_xlfn.XLOOKUP('LPI_performance_time_series '!A47,Table5[Country],'2010'!$I$4:$I$158),"0")</f>
        <v>2.6059350000000001</v>
      </c>
      <c r="Y47" cm="1">
        <f t="array" ref="Y47">IFERROR(_xlfn.XLOOKUP(A47,Table12[Country],'2012'!$I$4:$I$158),"0")</f>
        <v>2.4674100000000001</v>
      </c>
      <c r="Z47" cm="1">
        <f t="array" ref="Z47">IFERROR(_xlfn.XLOOKUP('LPI_performance_time_series '!A47,Table10[Country],'2014'!$I$4:$I$163),"0")</f>
        <v>2.3891279999999999</v>
      </c>
      <c r="AA47" cm="1">
        <f t="array" ref="AA47">IFERROR(_xlfn.XLOOKUP(A47,Table11[Country],'2016'!$I$4:$I$163),"0")</f>
        <v>2.3256410000000001</v>
      </c>
      <c r="AB47" cm="1">
        <f t="array" ref="AB47">IFERROR(_xlfn.XLOOKUP(A47,Table6[Country],'2018'!$I$4:$I$163),"0")</f>
        <v>2.6275409999999999</v>
      </c>
      <c r="AC47" t="str">
        <f>IFERROR(_xlfn.XLOOKUP(A48,'2023_Analysis_Hub'!$A$3:$A$141,'2023_Analysis_Hub'!$D$3:$D$141),"0")</f>
        <v>0</v>
      </c>
      <c r="AD47">
        <f t="shared" si="7"/>
        <v>2.4835608333333337</v>
      </c>
      <c r="AF47" cm="1">
        <f t="array" ref="AF47">IFERROR(_xlfn.XLOOKUP(A47,Table4[Country],'2007'!$H$4:$H$153),"0")</f>
        <v>2.4333300000000002</v>
      </c>
      <c r="AG47" cm="1">
        <f t="array" ref="AG47">IFERROR(_xlfn.XLOOKUP(A47,Table5[Country],'2010'!$K$4:$K$158),"0")</f>
        <v>2.5597910000000001</v>
      </c>
      <c r="AH47" cm="1">
        <f t="array" ref="AH47">IFERROR(_xlfn.XLOOKUP(A47,Table12[Country],'2012'!$K$4:$K$158),"0")</f>
        <v>2.599993</v>
      </c>
      <c r="AI47" cm="1">
        <f t="array" ref="AI47">IFERROR(_xlfn.XLOOKUP(A47,Table10[Country],'2014'!$K$4:$K$163),"0")</f>
        <v>2.432331</v>
      </c>
      <c r="AJ47" cm="1">
        <f t="array" ref="AJ47">IFERROR(_xlfn.XLOOKUP(A47,Table11[Country],'2016'!$K$4:$K$163),"0")</f>
        <v>2.317628</v>
      </c>
      <c r="AK47" cm="1">
        <f t="array" ref="AK47">IFERROR(_xlfn.XLOOKUP(A47,Table6[Country],'2018'!$K$4:$K$163),"0")</f>
        <v>2.494408</v>
      </c>
      <c r="AL47" s="19">
        <f>IFERROR(_xlfn.XLOOKUP(A47,'2023_Analysis_Hub'!$A$3:$A$141,'2023_Analysis_Hub'!$F$3:$F$141),"0")</f>
        <v>2.7</v>
      </c>
      <c r="AM47">
        <f t="shared" si="8"/>
        <v>2.5053544285714286</v>
      </c>
      <c r="AO47" s="71" cm="1">
        <f t="array" ref="AO47">IFERROR(_xlfn.XLOOKUP(Table18[[#This Row],[Economy]],Table4[Country],'2007'!$J$4:$J$153), "0")</f>
        <v>2.5333299999999999</v>
      </c>
      <c r="AP47" s="71" cm="1">
        <f t="array" ref="AP47">IFERROR(_xlfn.XLOOKUP(Table18[[#This Row],[Economy]],Table5[Country],'2010'!$M$4:$M$158),"0")</f>
        <v>2.6438920000000001</v>
      </c>
      <c r="AQ47" s="71" cm="1">
        <f t="array" ref="AQ47">IFERROR(_xlfn.XLOOKUP(Table18[[#This Row],[Economy]],Table12[Country],'2012'!$M$4:$M$158),"0")</f>
        <v>2.853923</v>
      </c>
      <c r="AR47" s="71" cm="1">
        <f t="array" ref="AR47">IFERROR(_xlfn.XLOOKUP(Table18[[#This Row],[Economy]],Table10[Country],'2014'!$M$4:$M$163),"0")</f>
        <v>2.6323310000000002</v>
      </c>
      <c r="AS47" s="71" cm="1">
        <f t="array" ref="AS47">IFERROR(_xlfn.XLOOKUP(A47,Table11[Country],'2016'!$M$4:$M$163),"0")</f>
        <v>2.8932440000000001</v>
      </c>
      <c r="AT47" s="71" cm="1">
        <f t="array" ref="AT47">IFERROR(_xlfn.XLOOKUP(A47,Table6[Country],'2018'!$M$4:$M$163),"0")</f>
        <v>2.7773270000000001</v>
      </c>
      <c r="AU47" s="71">
        <f>IFERROR(_xlfn.XLOOKUP(A47, '2023_Analysis_Hub'!$A$3:$A$141,'2023_Analysis_Hub'!$H$3:$H$141),"0")</f>
        <v>2.8</v>
      </c>
      <c r="AV47">
        <f t="shared" si="1"/>
        <v>2.7334352857142861</v>
      </c>
      <c r="AX47" cm="1">
        <f t="array" ref="AX47">IFERROR(_xlfn.XLOOKUP(A47,Table4[Country],'2007'!$L$4:$L$153),"0")</f>
        <v>2.4285700000000001</v>
      </c>
      <c r="AY47" cm="1">
        <f t="array" ref="AY47">IFERROR(_xlfn.XLOOKUP(A47,Table5[Country], '2010'!$O$4:$O$158),"0")</f>
        <v>2.7956349999999999</v>
      </c>
      <c r="AZ47" cm="1">
        <f t="array" ref="AZ47">IFERROR(_xlfn.XLOOKUP(A47, Table12[Country], '2012'!$O$4:$O$158),"0")</f>
        <v>2.5284620000000002</v>
      </c>
      <c r="BA47" cm="1">
        <f t="array" ref="BA47">IFERROR(_xlfn.XLOOKUP(A47, Table10[Country], '2014'!$O$4:$O$163),"0")</f>
        <v>2.8618209999999999</v>
      </c>
      <c r="BB47" cm="1">
        <f t="array" ref="BB47">IFERROR(_xlfn.XLOOKUP(A47, Table11[Country],'2016'!$O$4:$O$163),"0")</f>
        <v>2.551282</v>
      </c>
      <c r="BC47" cm="1">
        <f t="array" ref="BC47">IFERROR(_xlfn.XLOOKUP(A47,Table6[Country],'2018'!$O$4:$O$163),"0")</f>
        <v>2.7049660000000002</v>
      </c>
      <c r="BD47">
        <f>IFERROR(_xlfn.XLOOKUP(A47, '2023_Analysis_Hub'!$A$3:$A$141,'2023_Analysis_Hub'!$J$3:$J$141),"0")</f>
        <v>2.9</v>
      </c>
      <c r="BE47">
        <f t="shared" si="2"/>
        <v>2.6815337142857141</v>
      </c>
      <c r="BG47" cm="1">
        <f t="array" ref="BG47">IFERROR(_xlfn.XLOOKUP(A47,Table4[Country],'2007'!$R$4:$R$153),"0")</f>
        <v>2.88889</v>
      </c>
      <c r="BH47" cm="1">
        <f t="array" ref="BH47">IFERROR(_xlfn.XLOOKUP(A47,Table5[Country],'2010'!$S$4:$S$158),"0")</f>
        <v>3.7114820000000002</v>
      </c>
      <c r="BI47" cm="1">
        <f t="array" ref="BI47">IFERROR(_xlfn.XLOOKUP(A47,Table12[Country],'2012'!$S$4:$S$158),"0")</f>
        <v>3.1861540000000002</v>
      </c>
      <c r="BJ47" cm="1">
        <f t="array" ref="BJ47">IFERROR(_xlfn.XLOOKUP(A47,Table10[Country],'2014'!$S$4:$S$163),"0")</f>
        <v>3.0385960000000001</v>
      </c>
      <c r="BK47" cm="1">
        <f t="array" ref="BK47">IFERROR(_xlfn.XLOOKUP(A47,Table11[Country],'2016'!$S$4:$S$163),"0")</f>
        <v>2.9751270000000001</v>
      </c>
      <c r="BL47" cm="1">
        <f t="array" ref="BL47">IFERROR(_xlfn.XLOOKUP(A47,Table6[Country],'2018'!$S$4:$S$163),"0")</f>
        <v>3.155408</v>
      </c>
      <c r="BM47">
        <f>IFERROR(_xlfn.XLOOKUP(A47,'2023_Analysis_Hub'!$A$3:$A$141,'2023_Analysis_Hub'!$L$3:$L$141),"0")</f>
        <v>3.2</v>
      </c>
      <c r="BN47">
        <f t="shared" si="3"/>
        <v>3.1650938571428573</v>
      </c>
      <c r="BP47" cm="1">
        <f t="array" ref="BP47">IFERROR(_xlfn.XLOOKUP(A47,Table4[Country],'2007'!$N$4:$N$153),"0")</f>
        <v>2.5714299999999999</v>
      </c>
      <c r="BQ47" cm="1">
        <f t="array" ref="BQ47">IFERROR(_xlfn.XLOOKUP(A47,Table5[Country],'2010'!$Q$4:$Q$158),"0")</f>
        <v>3.128968</v>
      </c>
      <c r="BR47" cm="1">
        <f t="array" ref="BR47">IFERROR(_xlfn.XLOOKUP(A47,Table12[Country],'2012'!$Q$4:$Q$158),"0")</f>
        <v>2.8059460000000001</v>
      </c>
      <c r="BS47" cm="1">
        <f t="array" ref="BS47">IFERROR(_xlfn.XLOOKUP(A47,Table10[Country],'2014'!$Q$4:$Q$163),"0")</f>
        <v>2.8280699999999999</v>
      </c>
      <c r="BT47" cm="1">
        <f t="array" ref="BT47">IFERROR(_xlfn.XLOOKUP(A47,Table11[Country],'2016'!$Q$4:$Q$163),"0")</f>
        <v>2.773504</v>
      </c>
      <c r="BU47" cm="1">
        <f t="array" ref="BU47">IFERROR(_xlfn.XLOOKUP(A47, Table6[Country], '2018'!$Q$4:$Q$163),"0")</f>
        <v>2.9583599999999999</v>
      </c>
      <c r="BV47">
        <f>IFERROR(_xlfn.XLOOKUP(A47, '2023_Analysis_Hub'!$A$3:$A$141,'2023_Analysis_Hub'!$N$3:$N$141),"0")</f>
        <v>2.9</v>
      </c>
      <c r="BW47">
        <f t="shared" si="4"/>
        <v>2.8523254285714286</v>
      </c>
    </row>
    <row r="48" spans="1:75" x14ac:dyDescent="0.35">
      <c r="A48" t="s">
        <v>299</v>
      </c>
      <c r="B48" t="str" cm="1">
        <f t="array" ref="B48">IFERROR(_xlfn.XLOOKUP(A48,Table4[Country],'2007'!$B$4:$B$153),"0")</f>
        <v>0</v>
      </c>
      <c r="C48" t="str" cm="1">
        <f t="array" ref="C48">IFERROR(_xlfn.XLOOKUP(A48,Table5[Country],'2010'!$B$4:$B$158),"0")</f>
        <v>0</v>
      </c>
      <c r="D48" t="str" cm="1">
        <f t="array" ref="D48">IFERROR(_xlfn.XLOOKUP(A48,Table12[Country],'2012'!$B$4:$B$158),"0")</f>
        <v>0</v>
      </c>
      <c r="E48" t="str" cm="1">
        <f t="array" ref="E48">IFERROR(_xlfn.XLOOKUP(A48,Table10[Country],'2014'!$B$4:$B$163),"0")</f>
        <v>0</v>
      </c>
      <c r="F48" t="str" cm="1">
        <f t="array" ref="F48">IFERROR(_xlfn.XLOOKUP(A48,Table11[Country],'2016'!$B$4:$B$163),"0")</f>
        <v>0</v>
      </c>
      <c r="G48" t="str" cm="1">
        <f t="array" ref="G48">IFERROR(_xlfn.XLOOKUP(A48,Table6[Country],'2018'!$B$4:$B$163),"0")</f>
        <v>0</v>
      </c>
      <c r="H48" t="str">
        <f>IFERROR(_xlfn.XLOOKUP(A48,'2023_Analysis_Hub'!$A$3:$A$141,'2023_Analysis_Hub'!$B$3:$B$141),"0")</f>
        <v>0</v>
      </c>
      <c r="I48" t="str">
        <f t="shared" si="0"/>
        <v>0</v>
      </c>
      <c r="J48" s="68" t="str">
        <f>IFERROR(RANK(Table16[[#This Row],[Avergae LPI Score ]],Table16[[Avergae LPI Score ]],0), "No Data Available")</f>
        <v>No Data Available</v>
      </c>
      <c r="L48" t="str" cm="1">
        <f t="array" ref="L48">IFERROR(_xlfn.XLOOKUP(A48,Table4[Country],'2007'!$C$4:$C$153),"0")</f>
        <v>0</v>
      </c>
      <c r="M48" t="str" cm="1">
        <f t="array" ref="M48">IFERROR(_xlfn.XLOOKUP(A48,Table5[Country],'2010'!$E$4:$E$158),"0")</f>
        <v>0</v>
      </c>
      <c r="N48" t="str" cm="1">
        <f t="array" ref="N48">IFERROR(_xlfn.XLOOKUP(A48,Table12[Country],'2012'!$E$4:$E$158),"0")</f>
        <v>0</v>
      </c>
      <c r="O48" t="str" cm="1">
        <f t="array" ref="O48">IFERROR(_xlfn.XLOOKUP(A48,Table10[Country],'2014'!$E$4:$E$163),"0")</f>
        <v>0</v>
      </c>
      <c r="P48" t="str" cm="1">
        <f t="array" ref="P48">IFERROR(_xlfn.XLOOKUP(A48,Table11[Country],'2016'!$E$4:$E$163),"0")</f>
        <v>0</v>
      </c>
      <c r="Q48" t="str" cm="1">
        <f t="array" ref="Q48">IFERROR(_xlfn.XLOOKUP(A48,Table6[Country],'2018'!$E$4:$E$163),"0")</f>
        <v>0</v>
      </c>
      <c r="R48" t="str">
        <f>IFERROR(_xlfn.XLOOKUP(A48,'2023_Analysis_Hub'!$A$3:$A$141,'2023_Analysis_Hub'!$C$3:$C$141),"0")</f>
        <v>0</v>
      </c>
      <c r="S48" t="str">
        <f t="shared" si="5"/>
        <v>0</v>
      </c>
      <c r="T48" t="str">
        <f t="shared" si="6"/>
        <v>No Data Available</v>
      </c>
      <c r="W48" t="str" cm="1">
        <f t="array" ref="W48">IFERROR(_xlfn.XLOOKUP(A48,Table4[Country],'2007'!$F$4:$F$153),"0")</f>
        <v>0</v>
      </c>
      <c r="X48" t="str" cm="1">
        <f t="array" ref="X48">IFERROR(_xlfn.XLOOKUP('LPI_performance_time_series '!A48,Table5[Country],'2010'!$I$4:$I$158),"0")</f>
        <v>0</v>
      </c>
      <c r="Y48" t="str" cm="1">
        <f t="array" ref="Y48">IFERROR(_xlfn.XLOOKUP(A48,Table12[Country],'2012'!$I$4:$I$158),"0")</f>
        <v>0</v>
      </c>
      <c r="Z48" t="str" cm="1">
        <f t="array" ref="Z48">IFERROR(_xlfn.XLOOKUP('LPI_performance_time_series '!A48,Table10[Country],'2014'!$I$4:$I$163),"0")</f>
        <v>0</v>
      </c>
      <c r="AA48" t="str" cm="1">
        <f t="array" ref="AA48">IFERROR(_xlfn.XLOOKUP(A48,Table11[Country],'2016'!$I$4:$I$163),"0")</f>
        <v>0</v>
      </c>
      <c r="AB48" t="str" cm="1">
        <f t="array" ref="AB48">IFERROR(_xlfn.XLOOKUP(A48,Table6[Country],'2018'!$I$4:$I$163),"0")</f>
        <v>0</v>
      </c>
      <c r="AC48">
        <f>IFERROR(_xlfn.XLOOKUP(A49,'2023_Analysis_Hub'!$A$3:$A$141,'2023_Analysis_Hub'!$D$3:$D$141),"0")</f>
        <v>2</v>
      </c>
      <c r="AD48">
        <f t="shared" si="7"/>
        <v>2</v>
      </c>
      <c r="AF48" t="str" cm="1">
        <f t="array" ref="AF48">IFERROR(_xlfn.XLOOKUP(A48,Table4[Country],'2007'!$H$4:$H$153),"0")</f>
        <v>0</v>
      </c>
      <c r="AG48" t="str" cm="1">
        <f t="array" ref="AG48">IFERROR(_xlfn.XLOOKUP(A48,Table5[Country],'2010'!$K$4:$K$158),"0")</f>
        <v>0</v>
      </c>
      <c r="AH48" t="str" cm="1">
        <f t="array" ref="AH48">IFERROR(_xlfn.XLOOKUP(A48,Table12[Country],'2012'!$K$4:$K$158),"0")</f>
        <v>0</v>
      </c>
      <c r="AI48" t="str" cm="1">
        <f t="array" ref="AI48">IFERROR(_xlfn.XLOOKUP(A48,Table10[Country],'2014'!$K$4:$K$163),"0")</f>
        <v>0</v>
      </c>
      <c r="AJ48" t="str" cm="1">
        <f t="array" ref="AJ48">IFERROR(_xlfn.XLOOKUP(A48,Table11[Country],'2016'!$K$4:$K$163),"0")</f>
        <v>0</v>
      </c>
      <c r="AK48" t="str" cm="1">
        <f t="array" ref="AK48">IFERROR(_xlfn.XLOOKUP(A48,Table6[Country],'2018'!$K$4:$K$163),"0")</f>
        <v>0</v>
      </c>
      <c r="AL48" s="19" t="str">
        <f>IFERROR(_xlfn.XLOOKUP(A48,'2023_Analysis_Hub'!$A$3:$A$141,'2023_Analysis_Hub'!$F$3:$F$141),"0")</f>
        <v>0</v>
      </c>
      <c r="AM48" t="str">
        <f t="shared" si="8"/>
        <v>No Data Available</v>
      </c>
      <c r="AO48" s="71" t="str" cm="1">
        <f t="array" ref="AO48">IFERROR(_xlfn.XLOOKUP(Table18[[#This Row],[Economy]],Table4[Country],'2007'!$J$4:$J$153), "0")</f>
        <v>0</v>
      </c>
      <c r="AP48" s="71" t="str" cm="1">
        <f t="array" ref="AP48">IFERROR(_xlfn.XLOOKUP(Table18[[#This Row],[Economy]],Table5[Country],'2010'!$M$4:$M$158),"0")</f>
        <v>0</v>
      </c>
      <c r="AQ48" s="71" t="str" cm="1">
        <f t="array" ref="AQ48">IFERROR(_xlfn.XLOOKUP(Table18[[#This Row],[Economy]],Table12[Country],'2012'!$M$4:$M$158),"0")</f>
        <v>0</v>
      </c>
      <c r="AR48" s="71" t="str" cm="1">
        <f t="array" ref="AR48">IFERROR(_xlfn.XLOOKUP(Table18[[#This Row],[Economy]],Table10[Country],'2014'!$M$4:$M$163),"0")</f>
        <v>0</v>
      </c>
      <c r="AS48" s="71" t="str" cm="1">
        <f t="array" ref="AS48">IFERROR(_xlfn.XLOOKUP(A48,Table11[Country],'2016'!$M$4:$M$163),"0")</f>
        <v>0</v>
      </c>
      <c r="AT48" s="71" t="str" cm="1">
        <f t="array" ref="AT48">IFERROR(_xlfn.XLOOKUP(A48,Table6[Country],'2018'!$M$4:$M$163),"0")</f>
        <v>0</v>
      </c>
      <c r="AU48" s="71" t="str">
        <f>IFERROR(_xlfn.XLOOKUP(A48, '2023_Analysis_Hub'!$A$3:$A$141,'2023_Analysis_Hub'!$H$3:$H$141),"0")</f>
        <v>0</v>
      </c>
      <c r="AV48" t="str">
        <f t="shared" si="1"/>
        <v xml:space="preserve">No Data Available </v>
      </c>
      <c r="AX48" t="str" cm="1">
        <f t="array" ref="AX48">IFERROR(_xlfn.XLOOKUP(A48,Table4[Country],'2007'!$L$4:$L$153),"0")</f>
        <v>0</v>
      </c>
      <c r="AY48" t="str" cm="1">
        <f t="array" ref="AY48">IFERROR(_xlfn.XLOOKUP(A48,Table5[Country], '2010'!$O$4:$O$158),"0")</f>
        <v>0</v>
      </c>
      <c r="AZ48" t="str" cm="1">
        <f t="array" ref="AZ48">IFERROR(_xlfn.XLOOKUP(A48, Table12[Country], '2012'!$O$4:$O$158),"0")</f>
        <v>0</v>
      </c>
      <c r="BA48" t="str" cm="1">
        <f t="array" ref="BA48">IFERROR(_xlfn.XLOOKUP(A48, Table10[Country], '2014'!$O$4:$O$163),"0")</f>
        <v>0</v>
      </c>
      <c r="BB48" t="str" cm="1">
        <f t="array" ref="BB48">IFERROR(_xlfn.XLOOKUP(A48, Table11[Country],'2016'!$O$4:$O$163),"0")</f>
        <v>0</v>
      </c>
      <c r="BC48" t="str" cm="1">
        <f t="array" ref="BC48">IFERROR(_xlfn.XLOOKUP(A48,Table6[Country],'2018'!$O$4:$O$163),"0")</f>
        <v>0</v>
      </c>
      <c r="BD48" t="str">
        <f>IFERROR(_xlfn.XLOOKUP(A48, '2023_Analysis_Hub'!$A$3:$A$141,'2023_Analysis_Hub'!$J$3:$J$141),"0")</f>
        <v>0</v>
      </c>
      <c r="BE48" t="str">
        <f t="shared" si="2"/>
        <v>No Data Available</v>
      </c>
      <c r="BG48" t="str" cm="1">
        <f t="array" ref="BG48">IFERROR(_xlfn.XLOOKUP(A48,Table4[Country],'2007'!$R$4:$R$153),"0")</f>
        <v>0</v>
      </c>
      <c r="BH48" t="str" cm="1">
        <f t="array" ref="BH48">IFERROR(_xlfn.XLOOKUP(A48,Table5[Country],'2010'!$S$4:$S$158),"0")</f>
        <v>0</v>
      </c>
      <c r="BI48" t="str" cm="1">
        <f t="array" ref="BI48">IFERROR(_xlfn.XLOOKUP(A48,Table12[Country],'2012'!$S$4:$S$158),"0")</f>
        <v>0</v>
      </c>
      <c r="BJ48" t="str" cm="1">
        <f t="array" ref="BJ48">IFERROR(_xlfn.XLOOKUP(A48,Table10[Country],'2014'!$S$4:$S$163),"0")</f>
        <v>0</v>
      </c>
      <c r="BK48" t="str" cm="1">
        <f t="array" ref="BK48">IFERROR(_xlfn.XLOOKUP(A48,Table11[Country],'2016'!$S$4:$S$163),"0")</f>
        <v>0</v>
      </c>
      <c r="BL48" t="str" cm="1">
        <f t="array" ref="BL48">IFERROR(_xlfn.XLOOKUP(A48,Table6[Country],'2018'!$S$4:$S$163),"0")</f>
        <v>0</v>
      </c>
      <c r="BM48" t="str">
        <f>IFERROR(_xlfn.XLOOKUP(A48,'2023_Analysis_Hub'!$A$3:$A$141,'2023_Analysis_Hub'!$L$3:$L$141),"0")</f>
        <v>0</v>
      </c>
      <c r="BN48" t="str">
        <f t="shared" si="3"/>
        <v>No Data Available</v>
      </c>
      <c r="BP48" t="str" cm="1">
        <f t="array" ref="BP48">IFERROR(_xlfn.XLOOKUP(A48,Table4[Country],'2007'!$N$4:$N$153),"0")</f>
        <v>0</v>
      </c>
      <c r="BQ48" t="str" cm="1">
        <f t="array" ref="BQ48">IFERROR(_xlfn.XLOOKUP(A48,Table5[Country],'2010'!$Q$4:$Q$158),"0")</f>
        <v>0</v>
      </c>
      <c r="BR48" t="str" cm="1">
        <f t="array" ref="BR48">IFERROR(_xlfn.XLOOKUP(A48,Table12[Country],'2012'!$Q$4:$Q$158),"0")</f>
        <v>0</v>
      </c>
      <c r="BS48" t="str" cm="1">
        <f t="array" ref="BS48">IFERROR(_xlfn.XLOOKUP(A48,Table10[Country],'2014'!$Q$4:$Q$163),"0")</f>
        <v>0</v>
      </c>
      <c r="BT48" t="str" cm="1">
        <f t="array" ref="BT48">IFERROR(_xlfn.XLOOKUP(A48,Table11[Country],'2016'!$Q$4:$Q$163),"0")</f>
        <v>0</v>
      </c>
      <c r="BU48" t="str" cm="1">
        <f t="array" ref="BU48">IFERROR(_xlfn.XLOOKUP(A48, Table6[Country], '2018'!$Q$4:$Q$163),"0")</f>
        <v>0</v>
      </c>
      <c r="BV48" t="str">
        <f>IFERROR(_xlfn.XLOOKUP(A48, '2023_Analysis_Hub'!$A$3:$A$141,'2023_Analysis_Hub'!$N$3:$N$141),"0")</f>
        <v>0</v>
      </c>
      <c r="BW48" t="str">
        <f t="shared" si="4"/>
        <v>No Data Available</v>
      </c>
    </row>
    <row r="49" spans="1:75" x14ac:dyDescent="0.35">
      <c r="A49" t="s">
        <v>190</v>
      </c>
      <c r="B49" t="str" cm="1">
        <f t="array" ref="B49">IFERROR(_xlfn.XLOOKUP(A49,Table4[Country],'2007'!$B$4:$B$153),"0")</f>
        <v>0</v>
      </c>
      <c r="C49" cm="1">
        <f t="array" ref="C49">IFERROR(_xlfn.XLOOKUP(A49,Table5[Country],'2010'!$B$4:$B$158),"0")</f>
        <v>2.0670250000000001</v>
      </c>
      <c r="D49" cm="1">
        <f t="array" ref="D49">IFERROR(_xlfn.XLOOKUP(A49,Table12[Country],'2012'!$B$4:$B$158),"0")</f>
        <v>2.1961149999999998</v>
      </c>
      <c r="E49" cm="1">
        <f t="array" ref="E49">IFERROR(_xlfn.XLOOKUP(A49,Table10[Country],'2014'!$B$4:$B$163),"0")</f>
        <v>2.1797339999999998</v>
      </c>
      <c r="F49" cm="1">
        <f t="array" ref="F49">IFERROR(_xlfn.XLOOKUP(A49,Table11[Country],'2016'!$B$4:$B$163),"0")</f>
        <v>2.3464589999999999</v>
      </c>
      <c r="G49" cm="1">
        <f t="array" ref="G49">IFERROR(_xlfn.XLOOKUP(A49,Table6[Country],'2018'!$B$4:$B$163),"0")</f>
        <v>2.1971590000000001</v>
      </c>
      <c r="H49">
        <f>IFERROR(_xlfn.XLOOKUP(A49,'2023_Analysis_Hub'!$A$3:$A$141,'2023_Analysis_Hub'!$B$3:$B$141),"0")</f>
        <v>2.25</v>
      </c>
      <c r="I49">
        <f t="shared" si="0"/>
        <v>2.2060819999999999</v>
      </c>
      <c r="J49" s="68">
        <f>IFERROR(RANK(Table16[[#This Row],[Avergae LPI Score ]],Table16[[Avergae LPI Score ]],0), "No Data Available")</f>
        <v>156</v>
      </c>
      <c r="L49" t="str" cm="1">
        <f t="array" ref="L49">IFERROR(_xlfn.XLOOKUP(A49,Table4[Country],'2007'!$C$4:$C$153),"0")</f>
        <v>0</v>
      </c>
      <c r="M49" cm="1">
        <f t="array" ref="M49">IFERROR(_xlfn.XLOOKUP(A49,Table5[Country],'2010'!$E$4:$E$158),"0")</f>
        <v>150</v>
      </c>
      <c r="N49" cm="1">
        <f t="array" ref="N49">IFERROR(_xlfn.XLOOKUP(A49,Table12[Country],'2012'!$E$4:$E$158),"0")</f>
        <v>144</v>
      </c>
      <c r="O49" cm="1">
        <f t="array" ref="O49">IFERROR(_xlfn.XLOOKUP(A49,Table10[Country],'2014'!$E$4:$E$163),"0")</f>
        <v>152</v>
      </c>
      <c r="P49" cm="1">
        <f t="array" ref="P49">IFERROR(_xlfn.XLOOKUP(A49,Table11[Country],'2016'!$E$4:$E$163),"0")</f>
        <v>131</v>
      </c>
      <c r="Q49" cm="1">
        <f t="array" ref="Q49">IFERROR(_xlfn.XLOOKUP(A49,Table6[Country],'2018'!$E$4:$E$163),"0")</f>
        <v>146</v>
      </c>
      <c r="R49">
        <f>IFERROR(_xlfn.XLOOKUP(A49,'2023_Analysis_Hub'!$A$3:$A$141,'2023_Analysis_Hub'!$C$3:$C$141),"0")</f>
        <v>133</v>
      </c>
      <c r="S49">
        <f t="shared" si="5"/>
        <v>142.66666666666666</v>
      </c>
      <c r="T49">
        <f t="shared" si="6"/>
        <v>157</v>
      </c>
      <c r="W49" t="str" cm="1">
        <f t="array" ref="W49">IFERROR(_xlfn.XLOOKUP(A49,Table4[Country],'2007'!$F$4:$F$153),"0")</f>
        <v>0</v>
      </c>
      <c r="X49" cm="1">
        <f t="array" ref="X49">IFERROR(_xlfn.XLOOKUP('LPI_performance_time_series '!A49,Table5[Country],'2010'!$I$4:$I$158),"0")</f>
        <v>1.789474</v>
      </c>
      <c r="Y49" cm="1">
        <f t="array" ref="Y49">IFERROR(_xlfn.XLOOKUP(A49,Table12[Country],'2012'!$I$4:$I$158),"0")</f>
        <v>2.1770489999999998</v>
      </c>
      <c r="Z49" cm="1">
        <f t="array" ref="Z49">IFERROR(_xlfn.XLOOKUP('LPI_performance_time_series '!A49,Table10[Country],'2014'!$I$4:$I$163),"0")</f>
        <v>2.1709390000000002</v>
      </c>
      <c r="AA49" cm="1">
        <f t="array" ref="AA49">IFERROR(_xlfn.XLOOKUP(A49,Table11[Country],'2016'!$I$4:$I$163),"0")</f>
        <v>2.375156</v>
      </c>
      <c r="AB49" cm="1">
        <f t="array" ref="AB49">IFERROR(_xlfn.XLOOKUP(A49,Table6[Country],'2018'!$I$4:$I$163),"0")</f>
        <v>2.0296720000000001</v>
      </c>
      <c r="AC49" t="str">
        <f>IFERROR(_xlfn.XLOOKUP(A50,'2023_Analysis_Hub'!$A$3:$A$141,'2023_Analysis_Hub'!$D$3:$D$141),"0")</f>
        <v>0</v>
      </c>
      <c r="AD49">
        <f t="shared" si="7"/>
        <v>2.1084579999999997</v>
      </c>
      <c r="AF49" t="str" cm="1">
        <f t="array" ref="AF49">IFERROR(_xlfn.XLOOKUP(A49,Table4[Country],'2007'!$H$4:$H$153),"0")</f>
        <v>0</v>
      </c>
      <c r="AG49" cm="1">
        <f t="array" ref="AG49">IFERROR(_xlfn.XLOOKUP(A49,Table5[Country],'2010'!$K$4:$K$158),"0")</f>
        <v>1.904514</v>
      </c>
      <c r="AH49" cm="1">
        <f t="array" ref="AH49">IFERROR(_xlfn.XLOOKUP(A49,Table12[Country],'2012'!$K$4:$K$158),"0")</f>
        <v>2.084762</v>
      </c>
      <c r="AI49" cm="1">
        <f t="array" ref="AI49">IFERROR(_xlfn.XLOOKUP(A49,Table10[Country],'2014'!$K$4:$K$163),"0")</f>
        <v>1.8421050000000001</v>
      </c>
      <c r="AJ49" cm="1">
        <f t="array" ref="AJ49">IFERROR(_xlfn.XLOOKUP(A49,Table11[Country],'2016'!$K$4:$K$163),"0")</f>
        <v>2.3125</v>
      </c>
      <c r="AK49" cm="1">
        <f t="array" ref="AK49">IFERROR(_xlfn.XLOOKUP(A49,Table6[Country],'2018'!$K$4:$K$163),"0")</f>
        <v>2.0416669999999999</v>
      </c>
      <c r="AL49" s="19">
        <f>IFERROR(_xlfn.XLOOKUP(A49,'2023_Analysis_Hub'!$A$3:$A$141,'2023_Analysis_Hub'!$F$3:$F$141),"0")</f>
        <v>2.2000000000000002</v>
      </c>
      <c r="AM49">
        <f t="shared" si="8"/>
        <v>2.0642580000000001</v>
      </c>
      <c r="AO49" s="71" t="str" cm="1">
        <f t="array" ref="AO49">IFERROR(_xlfn.XLOOKUP(Table18[[#This Row],[Economy]],Table4[Country],'2007'!$J$4:$J$153), "0")</f>
        <v>0</v>
      </c>
      <c r="AP49" s="71" cm="1">
        <f t="array" ref="AP49">IFERROR(_xlfn.XLOOKUP(Table18[[#This Row],[Economy]],Table5[Country],'2010'!$M$4:$M$158),"0")</f>
        <v>2.3162780000000001</v>
      </c>
      <c r="AQ49" s="71" cm="1">
        <f t="array" ref="AQ49">IFERROR(_xlfn.XLOOKUP(Table18[[#This Row],[Economy]],Table12[Country],'2012'!$M$4:$M$158),"0")</f>
        <v>2.123218</v>
      </c>
      <c r="AR49" s="71" cm="1">
        <f t="array" ref="AR49">IFERROR(_xlfn.XLOOKUP(Table18[[#This Row],[Economy]],Table10[Country],'2014'!$M$4:$M$163),"0")</f>
        <v>2.473684</v>
      </c>
      <c r="AS49" s="71" cm="1">
        <f t="array" ref="AS49">IFERROR(_xlfn.XLOOKUP(A49,Table11[Country],'2016'!$M$4:$M$163),"0")</f>
        <v>2.3125</v>
      </c>
      <c r="AT49" s="71" cm="1">
        <f t="array" ref="AT49">IFERROR(_xlfn.XLOOKUP(A49,Table6[Country],'2018'!$M$4:$M$163),"0")</f>
        <v>2.2704119999999999</v>
      </c>
      <c r="AU49" s="71">
        <f>IFERROR(_xlfn.XLOOKUP(A49, '2023_Analysis_Hub'!$A$3:$A$141,'2023_Analysis_Hub'!$H$3:$H$141),"0")</f>
        <v>2.1</v>
      </c>
      <c r="AV49">
        <f t="shared" si="1"/>
        <v>2.2660153333333333</v>
      </c>
      <c r="AX49" t="str" cm="1">
        <f t="array" ref="AX49">IFERROR(_xlfn.XLOOKUP(A49,Table4[Country],'2007'!$L$4:$L$153),"0")</f>
        <v>0</v>
      </c>
      <c r="AY49" cm="1">
        <f t="array" ref="AY49">IFERROR(_xlfn.XLOOKUP(A49,Table5[Country], '2010'!$O$4:$O$158),"0")</f>
        <v>1.8807689999999999</v>
      </c>
      <c r="AZ49" cm="1">
        <f t="array" ref="AZ49">IFERROR(_xlfn.XLOOKUP(A49, Table12[Country], '2012'!$O$4:$O$158),"0")</f>
        <v>2.2141570000000002</v>
      </c>
      <c r="BA49" cm="1">
        <f t="array" ref="BA49">IFERROR(_xlfn.XLOOKUP(A49, Table10[Country], '2014'!$O$4:$O$163),"0")</f>
        <v>2.0841280000000002</v>
      </c>
      <c r="BB49" cm="1">
        <f t="array" ref="BB49">IFERROR(_xlfn.XLOOKUP(A49, Table11[Country],'2016'!$O$4:$O$163),"0")</f>
        <v>2.25</v>
      </c>
      <c r="BC49" cm="1">
        <f t="array" ref="BC49">IFERROR(_xlfn.XLOOKUP(A49,Table6[Country],'2018'!$O$4:$O$163),"0")</f>
        <v>2.2024409999999999</v>
      </c>
      <c r="BD49">
        <f>IFERROR(_xlfn.XLOOKUP(A49, '2023_Analysis_Hub'!$A$3:$A$141,'2023_Analysis_Hub'!$J$3:$J$141),"0")</f>
        <v>2.2000000000000002</v>
      </c>
      <c r="BE49">
        <f t="shared" si="2"/>
        <v>2.1385825000000001</v>
      </c>
      <c r="BG49" t="str" cm="1">
        <f t="array" ref="BG49">IFERROR(_xlfn.XLOOKUP(A49,Table4[Country],'2007'!$R$4:$R$153),"0")</f>
        <v>0</v>
      </c>
      <c r="BH49" cm="1">
        <f t="array" ref="BH49">IFERROR(_xlfn.XLOOKUP(A49,Table5[Country],'2010'!$S$4:$S$158),"0")</f>
        <v>2.4058639999999998</v>
      </c>
      <c r="BI49" cm="1">
        <f t="array" ref="BI49">IFERROR(_xlfn.XLOOKUP(A49,Table12[Country],'2012'!$S$4:$S$158),"0")</f>
        <v>2.3085529999999999</v>
      </c>
      <c r="BJ49" cm="1">
        <f t="array" ref="BJ49">IFERROR(_xlfn.XLOOKUP(A49,Table10[Country],'2014'!$S$4:$S$163),"0")</f>
        <v>2.4482219999999999</v>
      </c>
      <c r="BK49" cm="1">
        <f t="array" ref="BK49">IFERROR(_xlfn.XLOOKUP(A49,Table11[Country],'2016'!$S$4:$S$163),"0")</f>
        <v>2.5101559999999998</v>
      </c>
      <c r="BL49" cm="1">
        <f t="array" ref="BL49">IFERROR(_xlfn.XLOOKUP(A49,Table6[Country],'2018'!$S$4:$S$163),"0")</f>
        <v>2.462494</v>
      </c>
      <c r="BM49">
        <f>IFERROR(_xlfn.XLOOKUP(A49,'2023_Analysis_Hub'!$A$3:$A$141,'2023_Analysis_Hub'!$L$3:$L$141),"0")</f>
        <v>2.6</v>
      </c>
      <c r="BN49">
        <f t="shared" si="3"/>
        <v>2.4558814999999998</v>
      </c>
      <c r="BP49" t="str" cm="1">
        <f t="array" ref="BP49">IFERROR(_xlfn.XLOOKUP(A49,Table4[Country],'2007'!$N$4:$N$153),"0")</f>
        <v>0</v>
      </c>
      <c r="BQ49" cm="1">
        <f t="array" ref="BQ49">IFERROR(_xlfn.XLOOKUP(A49,Table5[Country],'2010'!$Q$4:$Q$158),"0")</f>
        <v>2.0268640000000002</v>
      </c>
      <c r="BR49" cm="1">
        <f t="array" ref="BR49">IFERROR(_xlfn.XLOOKUP(A49,Table12[Country],'2012'!$Q$4:$Q$158),"0")</f>
        <v>2.2640980000000002</v>
      </c>
      <c r="BS49" cm="1">
        <f t="array" ref="BS49">IFERROR(_xlfn.XLOOKUP(A49,Table10[Country],'2014'!$Q$4:$Q$163),"0")</f>
        <v>1.9888509999999999</v>
      </c>
      <c r="BT49" cm="1">
        <f t="array" ref="BT49">IFERROR(_xlfn.XLOOKUP(A49,Table11[Country],'2016'!$Q$4:$Q$163),"0")</f>
        <v>2.3125</v>
      </c>
      <c r="BU49" cm="1">
        <f t="array" ref="BU49">IFERROR(_xlfn.XLOOKUP(A49, Table6[Country], '2018'!$Q$4:$Q$163),"0")</f>
        <v>2.1468859999999999</v>
      </c>
      <c r="BV49">
        <f>IFERROR(_xlfn.XLOOKUP(A49, '2023_Analysis_Hub'!$A$3:$A$141,'2023_Analysis_Hub'!$N$3:$N$141),"0")</f>
        <v>2.4</v>
      </c>
      <c r="BW49">
        <f t="shared" si="4"/>
        <v>2.1898665000000004</v>
      </c>
    </row>
    <row r="50" spans="1:75" x14ac:dyDescent="0.35">
      <c r="A50" t="s">
        <v>302</v>
      </c>
      <c r="B50" t="str" cm="1">
        <f t="array" ref="B50">IFERROR(_xlfn.XLOOKUP(A50,Table4[Country],'2007'!$B$4:$B$153),"0")</f>
        <v>0</v>
      </c>
      <c r="C50" t="str" cm="1">
        <f t="array" ref="C50">IFERROR(_xlfn.XLOOKUP(A50,Table5[Country],'2010'!$B$4:$B$158),"0")</f>
        <v>0</v>
      </c>
      <c r="D50" t="str" cm="1">
        <f t="array" ref="D50">IFERROR(_xlfn.XLOOKUP(A50,Table12[Country],'2012'!$B$4:$B$158),"0")</f>
        <v>0</v>
      </c>
      <c r="E50" t="str" cm="1">
        <f t="array" ref="E50">IFERROR(_xlfn.XLOOKUP(A50,Table10[Country],'2014'!$B$4:$B$163),"0")</f>
        <v>0</v>
      </c>
      <c r="F50" t="str" cm="1">
        <f t="array" ref="F50">IFERROR(_xlfn.XLOOKUP(A50,Table11[Country],'2016'!$B$4:$B$163),"0")</f>
        <v>0</v>
      </c>
      <c r="G50" t="str" cm="1">
        <f t="array" ref="G50">IFERROR(_xlfn.XLOOKUP(A50,Table6[Country],'2018'!$B$4:$B$163),"0")</f>
        <v>0</v>
      </c>
      <c r="H50" t="str">
        <f>IFERROR(_xlfn.XLOOKUP(A50,'2023_Analysis_Hub'!$A$3:$A$141,'2023_Analysis_Hub'!$B$3:$B$141),"0")</f>
        <v>0</v>
      </c>
      <c r="I50" t="str">
        <f t="shared" si="0"/>
        <v>0</v>
      </c>
      <c r="J50" s="68" t="str">
        <f>IFERROR(RANK(Table16[[#This Row],[Avergae LPI Score ]],Table16[[Avergae LPI Score ]],0), "No Data Available")</f>
        <v>No Data Available</v>
      </c>
      <c r="L50" t="str" cm="1">
        <f t="array" ref="L50">IFERROR(_xlfn.XLOOKUP(A50,Table4[Country],'2007'!$C$4:$C$153),"0")</f>
        <v>0</v>
      </c>
      <c r="M50" t="str" cm="1">
        <f t="array" ref="M50">IFERROR(_xlfn.XLOOKUP(A50,Table5[Country],'2010'!$E$4:$E$158),"0")</f>
        <v>0</v>
      </c>
      <c r="N50" t="str" cm="1">
        <f t="array" ref="N50">IFERROR(_xlfn.XLOOKUP(A50,Table12[Country],'2012'!$E$4:$E$158),"0")</f>
        <v>0</v>
      </c>
      <c r="O50" t="str" cm="1">
        <f t="array" ref="O50">IFERROR(_xlfn.XLOOKUP(A50,Table10[Country],'2014'!$E$4:$E$163),"0")</f>
        <v>0</v>
      </c>
      <c r="P50" t="str" cm="1">
        <f t="array" ref="P50">IFERROR(_xlfn.XLOOKUP(A50,Table11[Country],'2016'!$E$4:$E$163),"0")</f>
        <v>0</v>
      </c>
      <c r="Q50" t="str" cm="1">
        <f t="array" ref="Q50">IFERROR(_xlfn.XLOOKUP(A50,Table6[Country],'2018'!$E$4:$E$163),"0")</f>
        <v>0</v>
      </c>
      <c r="R50" t="str">
        <f>IFERROR(_xlfn.XLOOKUP(A50,'2023_Analysis_Hub'!$A$3:$A$141,'2023_Analysis_Hub'!$C$3:$C$141),"0")</f>
        <v>0</v>
      </c>
      <c r="S50" t="str">
        <f t="shared" si="5"/>
        <v>0</v>
      </c>
      <c r="T50" t="str">
        <f t="shared" si="6"/>
        <v>No Data Available</v>
      </c>
      <c r="W50" t="str" cm="1">
        <f t="array" ref="W50">IFERROR(_xlfn.XLOOKUP(A50,Table4[Country],'2007'!$F$4:$F$153),"0")</f>
        <v>0</v>
      </c>
      <c r="X50" t="str" cm="1">
        <f t="array" ref="X50">IFERROR(_xlfn.XLOOKUP('LPI_performance_time_series '!A50,Table5[Country],'2010'!$I$4:$I$158),"0")</f>
        <v>0</v>
      </c>
      <c r="Y50" t="str" cm="1">
        <f t="array" ref="Y50">IFERROR(_xlfn.XLOOKUP(A50,Table12[Country],'2012'!$I$4:$I$158),"0")</f>
        <v>0</v>
      </c>
      <c r="Z50" t="str" cm="1">
        <f t="array" ref="Z50">IFERROR(_xlfn.XLOOKUP('LPI_performance_time_series '!A50,Table10[Country],'2014'!$I$4:$I$163),"0")</f>
        <v>0</v>
      </c>
      <c r="AA50" t="str" cm="1">
        <f t="array" ref="AA50">IFERROR(_xlfn.XLOOKUP(A50,Table11[Country],'2016'!$I$4:$I$163),"0")</f>
        <v>0</v>
      </c>
      <c r="AB50" t="str" cm="1">
        <f t="array" ref="AB50">IFERROR(_xlfn.XLOOKUP(A50,Table6[Country],'2018'!$I$4:$I$163),"0")</f>
        <v>0</v>
      </c>
      <c r="AC50" t="str">
        <f>IFERROR(_xlfn.XLOOKUP(A51,'2023_Analysis_Hub'!$A$3:$A$141,'2023_Analysis_Hub'!$D$3:$D$141),"0")</f>
        <v>0</v>
      </c>
      <c r="AD50" t="str">
        <f t="shared" si="7"/>
        <v>No Data Available</v>
      </c>
      <c r="AF50" t="str" cm="1">
        <f t="array" ref="AF50">IFERROR(_xlfn.XLOOKUP(A50,Table4[Country],'2007'!$H$4:$H$153),"0")</f>
        <v>0</v>
      </c>
      <c r="AG50" t="str" cm="1">
        <f t="array" ref="AG50">IFERROR(_xlfn.XLOOKUP(A50,Table5[Country],'2010'!$K$4:$K$158),"0")</f>
        <v>0</v>
      </c>
      <c r="AH50" t="str" cm="1">
        <f t="array" ref="AH50">IFERROR(_xlfn.XLOOKUP(A50,Table12[Country],'2012'!$K$4:$K$158),"0")</f>
        <v>0</v>
      </c>
      <c r="AI50" t="str" cm="1">
        <f t="array" ref="AI50">IFERROR(_xlfn.XLOOKUP(A50,Table10[Country],'2014'!$K$4:$K$163),"0")</f>
        <v>0</v>
      </c>
      <c r="AJ50" t="str" cm="1">
        <f t="array" ref="AJ50">IFERROR(_xlfn.XLOOKUP(A50,Table11[Country],'2016'!$K$4:$K$163),"0")</f>
        <v>0</v>
      </c>
      <c r="AK50" t="str" cm="1">
        <f t="array" ref="AK50">IFERROR(_xlfn.XLOOKUP(A50,Table6[Country],'2018'!$K$4:$K$163),"0")</f>
        <v>0</v>
      </c>
      <c r="AL50" s="19" t="str">
        <f>IFERROR(_xlfn.XLOOKUP(A50,'2023_Analysis_Hub'!$A$3:$A$141,'2023_Analysis_Hub'!$F$3:$F$141),"0")</f>
        <v>0</v>
      </c>
      <c r="AM50" t="str">
        <f t="shared" si="8"/>
        <v>No Data Available</v>
      </c>
      <c r="AO50" s="71" t="str" cm="1">
        <f t="array" ref="AO50">IFERROR(_xlfn.XLOOKUP(Table18[[#This Row],[Economy]],Table4[Country],'2007'!$J$4:$J$153), "0")</f>
        <v>0</v>
      </c>
      <c r="AP50" s="71" t="str" cm="1">
        <f t="array" ref="AP50">IFERROR(_xlfn.XLOOKUP(Table18[[#This Row],[Economy]],Table5[Country],'2010'!$M$4:$M$158),"0")</f>
        <v>0</v>
      </c>
      <c r="AQ50" s="71" t="str" cm="1">
        <f t="array" ref="AQ50">IFERROR(_xlfn.XLOOKUP(Table18[[#This Row],[Economy]],Table12[Country],'2012'!$M$4:$M$158),"0")</f>
        <v>0</v>
      </c>
      <c r="AR50" s="71" t="str" cm="1">
        <f t="array" ref="AR50">IFERROR(_xlfn.XLOOKUP(Table18[[#This Row],[Economy]],Table10[Country],'2014'!$M$4:$M$163),"0")</f>
        <v>0</v>
      </c>
      <c r="AS50" s="71" t="str" cm="1">
        <f t="array" ref="AS50">IFERROR(_xlfn.XLOOKUP(A50,Table11[Country],'2016'!$M$4:$M$163),"0")</f>
        <v>0</v>
      </c>
      <c r="AT50" s="71" t="str" cm="1">
        <f t="array" ref="AT50">IFERROR(_xlfn.XLOOKUP(A50,Table6[Country],'2018'!$M$4:$M$163),"0")</f>
        <v>0</v>
      </c>
      <c r="AU50" s="71" t="str">
        <f>IFERROR(_xlfn.XLOOKUP(A50, '2023_Analysis_Hub'!$A$3:$A$141,'2023_Analysis_Hub'!$H$3:$H$141),"0")</f>
        <v>0</v>
      </c>
      <c r="AV50" t="str">
        <f t="shared" si="1"/>
        <v xml:space="preserve">No Data Available </v>
      </c>
      <c r="AX50" t="str" cm="1">
        <f t="array" ref="AX50">IFERROR(_xlfn.XLOOKUP(A50,Table4[Country],'2007'!$L$4:$L$153),"0")</f>
        <v>0</v>
      </c>
      <c r="AY50" t="str" cm="1">
        <f t="array" ref="AY50">IFERROR(_xlfn.XLOOKUP(A50,Table5[Country], '2010'!$O$4:$O$158),"0")</f>
        <v>0</v>
      </c>
      <c r="AZ50" t="str" cm="1">
        <f t="array" ref="AZ50">IFERROR(_xlfn.XLOOKUP(A50, Table12[Country], '2012'!$O$4:$O$158),"0")</f>
        <v>0</v>
      </c>
      <c r="BA50" t="str" cm="1">
        <f t="array" ref="BA50">IFERROR(_xlfn.XLOOKUP(A50, Table10[Country], '2014'!$O$4:$O$163),"0")</f>
        <v>0</v>
      </c>
      <c r="BB50" t="str" cm="1">
        <f t="array" ref="BB50">IFERROR(_xlfn.XLOOKUP(A50, Table11[Country],'2016'!$O$4:$O$163),"0")</f>
        <v>0</v>
      </c>
      <c r="BC50" t="str" cm="1">
        <f t="array" ref="BC50">IFERROR(_xlfn.XLOOKUP(A50,Table6[Country],'2018'!$O$4:$O$163),"0")</f>
        <v>0</v>
      </c>
      <c r="BD50" t="str">
        <f>IFERROR(_xlfn.XLOOKUP(A50, '2023_Analysis_Hub'!$A$3:$A$141,'2023_Analysis_Hub'!$J$3:$J$141),"0")</f>
        <v>0</v>
      </c>
      <c r="BE50" t="str">
        <f t="shared" si="2"/>
        <v>No Data Available</v>
      </c>
      <c r="BG50" t="str" cm="1">
        <f t="array" ref="BG50">IFERROR(_xlfn.XLOOKUP(A50,Table4[Country],'2007'!$R$4:$R$153),"0")</f>
        <v>0</v>
      </c>
      <c r="BH50" t="str" cm="1">
        <f t="array" ref="BH50">IFERROR(_xlfn.XLOOKUP(A50,Table5[Country],'2010'!$S$4:$S$158),"0")</f>
        <v>0</v>
      </c>
      <c r="BI50" t="str" cm="1">
        <f t="array" ref="BI50">IFERROR(_xlfn.XLOOKUP(A50,Table12[Country],'2012'!$S$4:$S$158),"0")</f>
        <v>0</v>
      </c>
      <c r="BJ50" t="str" cm="1">
        <f t="array" ref="BJ50">IFERROR(_xlfn.XLOOKUP(A50,Table10[Country],'2014'!$S$4:$S$163),"0")</f>
        <v>0</v>
      </c>
      <c r="BK50" t="str" cm="1">
        <f t="array" ref="BK50">IFERROR(_xlfn.XLOOKUP(A50,Table11[Country],'2016'!$S$4:$S$163),"0")</f>
        <v>0</v>
      </c>
      <c r="BL50" t="str" cm="1">
        <f t="array" ref="BL50">IFERROR(_xlfn.XLOOKUP(A50,Table6[Country],'2018'!$S$4:$S$163),"0")</f>
        <v>0</v>
      </c>
      <c r="BM50" t="str">
        <f>IFERROR(_xlfn.XLOOKUP(A50,'2023_Analysis_Hub'!$A$3:$A$141,'2023_Analysis_Hub'!$L$3:$L$141),"0")</f>
        <v>0</v>
      </c>
      <c r="BN50" t="str">
        <f t="shared" si="3"/>
        <v>No Data Available</v>
      </c>
      <c r="BP50" t="str" cm="1">
        <f t="array" ref="BP50">IFERROR(_xlfn.XLOOKUP(A50,Table4[Country],'2007'!$N$4:$N$153),"0")</f>
        <v>0</v>
      </c>
      <c r="BQ50" t="str" cm="1">
        <f t="array" ref="BQ50">IFERROR(_xlfn.XLOOKUP(A50,Table5[Country],'2010'!$Q$4:$Q$158),"0")</f>
        <v>0</v>
      </c>
      <c r="BR50" t="str" cm="1">
        <f t="array" ref="BR50">IFERROR(_xlfn.XLOOKUP(A50,Table12[Country],'2012'!$Q$4:$Q$158),"0")</f>
        <v>0</v>
      </c>
      <c r="BS50" t="str" cm="1">
        <f t="array" ref="BS50">IFERROR(_xlfn.XLOOKUP(A50,Table10[Country],'2014'!$Q$4:$Q$163),"0")</f>
        <v>0</v>
      </c>
      <c r="BT50" t="str" cm="1">
        <f t="array" ref="BT50">IFERROR(_xlfn.XLOOKUP(A50,Table11[Country],'2016'!$Q$4:$Q$163),"0")</f>
        <v>0</v>
      </c>
      <c r="BU50" t="str" cm="1">
        <f t="array" ref="BU50">IFERROR(_xlfn.XLOOKUP(A50, Table6[Country], '2018'!$Q$4:$Q$163),"0")</f>
        <v>0</v>
      </c>
      <c r="BV50" t="str">
        <f>IFERROR(_xlfn.XLOOKUP(A50, '2023_Analysis_Hub'!$A$3:$A$141,'2023_Analysis_Hub'!$N$3:$N$141),"0")</f>
        <v>0</v>
      </c>
      <c r="BW50" t="str">
        <f t="shared" si="4"/>
        <v>No Data Available</v>
      </c>
    </row>
    <row r="51" spans="1:75" x14ac:dyDescent="0.35">
      <c r="A51" t="s">
        <v>304</v>
      </c>
      <c r="B51" t="str" cm="1">
        <f t="array" ref="B51">IFERROR(_xlfn.XLOOKUP(A51,Table4[Country],'2007'!$B$4:$B$153),"0")</f>
        <v>0</v>
      </c>
      <c r="C51" t="str" cm="1">
        <f t="array" ref="C51">IFERROR(_xlfn.XLOOKUP(A51,Table5[Country],'2010'!$B$4:$B$158),"0")</f>
        <v>0</v>
      </c>
      <c r="D51" t="str" cm="1">
        <f t="array" ref="D51">IFERROR(_xlfn.XLOOKUP(A51,Table12[Country],'2012'!$B$4:$B$158),"0")</f>
        <v>0</v>
      </c>
      <c r="E51" t="str" cm="1">
        <f t="array" ref="E51">IFERROR(_xlfn.XLOOKUP(A51,Table10[Country],'2014'!$B$4:$B$163),"0")</f>
        <v>0</v>
      </c>
      <c r="F51" t="str" cm="1">
        <f t="array" ref="F51">IFERROR(_xlfn.XLOOKUP(A51,Table11[Country],'2016'!$B$4:$B$163),"0")</f>
        <v>0</v>
      </c>
      <c r="G51" t="str" cm="1">
        <f t="array" ref="G51">IFERROR(_xlfn.XLOOKUP(A51,Table6[Country],'2018'!$B$4:$B$163),"0")</f>
        <v>0</v>
      </c>
      <c r="H51" t="str">
        <f>IFERROR(_xlfn.XLOOKUP(A51,'2023_Analysis_Hub'!$A$3:$A$141,'2023_Analysis_Hub'!$B$3:$B$141),"0")</f>
        <v>0</v>
      </c>
      <c r="I51" t="str">
        <f t="shared" si="0"/>
        <v>0</v>
      </c>
      <c r="J51" s="68" t="str">
        <f>IFERROR(RANK(Table16[[#This Row],[Avergae LPI Score ]],Table16[[Avergae LPI Score ]],0), "No Data Available")</f>
        <v>No Data Available</v>
      </c>
      <c r="L51" t="str" cm="1">
        <f t="array" ref="L51">IFERROR(_xlfn.XLOOKUP(A51,Table4[Country],'2007'!$C$4:$C$153),"0")</f>
        <v>0</v>
      </c>
      <c r="M51" t="str" cm="1">
        <f t="array" ref="M51">IFERROR(_xlfn.XLOOKUP(A51,Table5[Country],'2010'!$E$4:$E$158),"0")</f>
        <v>0</v>
      </c>
      <c r="N51" t="str" cm="1">
        <f t="array" ref="N51">IFERROR(_xlfn.XLOOKUP(A51,Table12[Country],'2012'!$E$4:$E$158),"0")</f>
        <v>0</v>
      </c>
      <c r="O51" t="str" cm="1">
        <f t="array" ref="O51">IFERROR(_xlfn.XLOOKUP(A51,Table10[Country],'2014'!$E$4:$E$163),"0")</f>
        <v>0</v>
      </c>
      <c r="P51" t="str" cm="1">
        <f t="array" ref="P51">IFERROR(_xlfn.XLOOKUP(A51,Table11[Country],'2016'!$E$4:$E$163),"0")</f>
        <v>0</v>
      </c>
      <c r="Q51" t="str" cm="1">
        <f t="array" ref="Q51">IFERROR(_xlfn.XLOOKUP(A51,Table6[Country],'2018'!$E$4:$E$163),"0")</f>
        <v>0</v>
      </c>
      <c r="R51" t="str">
        <f>IFERROR(_xlfn.XLOOKUP(A51,'2023_Analysis_Hub'!$A$3:$A$141,'2023_Analysis_Hub'!$C$3:$C$141),"0")</f>
        <v>0</v>
      </c>
      <c r="S51" t="str">
        <f t="shared" si="5"/>
        <v>0</v>
      </c>
      <c r="T51" t="str">
        <f t="shared" si="6"/>
        <v>No Data Available</v>
      </c>
      <c r="W51" t="str" cm="1">
        <f t="array" ref="W51">IFERROR(_xlfn.XLOOKUP(A51,Table4[Country],'2007'!$F$4:$F$153),"0")</f>
        <v>0</v>
      </c>
      <c r="X51" t="str" cm="1">
        <f t="array" ref="X51">IFERROR(_xlfn.XLOOKUP('LPI_performance_time_series '!A51,Table5[Country],'2010'!$I$4:$I$158),"0")</f>
        <v>0</v>
      </c>
      <c r="Y51" t="str" cm="1">
        <f t="array" ref="Y51">IFERROR(_xlfn.XLOOKUP(A51,Table12[Country],'2012'!$I$4:$I$158),"0")</f>
        <v>0</v>
      </c>
      <c r="Z51" t="str" cm="1">
        <f t="array" ref="Z51">IFERROR(_xlfn.XLOOKUP('LPI_performance_time_series '!A51,Table10[Country],'2014'!$I$4:$I$163),"0")</f>
        <v>0</v>
      </c>
      <c r="AA51" t="str" cm="1">
        <f t="array" ref="AA51">IFERROR(_xlfn.XLOOKUP(A51,Table11[Country],'2016'!$I$4:$I$163),"0")</f>
        <v>0</v>
      </c>
      <c r="AB51" t="str" cm="1">
        <f t="array" ref="AB51">IFERROR(_xlfn.XLOOKUP(A51,Table6[Country],'2018'!$I$4:$I$163),"0")</f>
        <v>0</v>
      </c>
      <c r="AC51">
        <f>IFERROR(_xlfn.XLOOKUP(A52,'2023_Analysis_Hub'!$A$3:$A$141,'2023_Analysis_Hub'!$D$3:$D$141),"0")</f>
        <v>2.9</v>
      </c>
      <c r="AD51">
        <f t="shared" si="7"/>
        <v>2.9</v>
      </c>
      <c r="AF51" t="str" cm="1">
        <f t="array" ref="AF51">IFERROR(_xlfn.XLOOKUP(A51,Table4[Country],'2007'!$H$4:$H$153),"0")</f>
        <v>0</v>
      </c>
      <c r="AG51" t="str" cm="1">
        <f t="array" ref="AG51">IFERROR(_xlfn.XLOOKUP(A51,Table5[Country],'2010'!$K$4:$K$158),"0")</f>
        <v>0</v>
      </c>
      <c r="AH51" t="str" cm="1">
        <f t="array" ref="AH51">IFERROR(_xlfn.XLOOKUP(A51,Table12[Country],'2012'!$K$4:$K$158),"0")</f>
        <v>0</v>
      </c>
      <c r="AI51" t="str" cm="1">
        <f t="array" ref="AI51">IFERROR(_xlfn.XLOOKUP(A51,Table10[Country],'2014'!$K$4:$K$163),"0")</f>
        <v>0</v>
      </c>
      <c r="AJ51" t="str" cm="1">
        <f t="array" ref="AJ51">IFERROR(_xlfn.XLOOKUP(A51,Table11[Country],'2016'!$K$4:$K$163),"0")</f>
        <v>0</v>
      </c>
      <c r="AK51" t="str" cm="1">
        <f t="array" ref="AK51">IFERROR(_xlfn.XLOOKUP(A51,Table6[Country],'2018'!$K$4:$K$163),"0")</f>
        <v>0</v>
      </c>
      <c r="AL51" s="19" t="str">
        <f>IFERROR(_xlfn.XLOOKUP(A51,'2023_Analysis_Hub'!$A$3:$A$141,'2023_Analysis_Hub'!$F$3:$F$141),"0")</f>
        <v>0</v>
      </c>
      <c r="AM51" t="str">
        <f t="shared" si="8"/>
        <v>No Data Available</v>
      </c>
      <c r="AO51" s="71" t="str" cm="1">
        <f t="array" ref="AO51">IFERROR(_xlfn.XLOOKUP(Table18[[#This Row],[Economy]],Table4[Country],'2007'!$J$4:$J$153), "0")</f>
        <v>0</v>
      </c>
      <c r="AP51" s="71" t="str" cm="1">
        <f t="array" ref="AP51">IFERROR(_xlfn.XLOOKUP(Table18[[#This Row],[Economy]],Table5[Country],'2010'!$M$4:$M$158),"0")</f>
        <v>0</v>
      </c>
      <c r="AQ51" s="71" t="str" cm="1">
        <f t="array" ref="AQ51">IFERROR(_xlfn.XLOOKUP(Table18[[#This Row],[Economy]],Table12[Country],'2012'!$M$4:$M$158),"0")</f>
        <v>0</v>
      </c>
      <c r="AR51" s="71" t="str" cm="1">
        <f t="array" ref="AR51">IFERROR(_xlfn.XLOOKUP(Table18[[#This Row],[Economy]],Table10[Country],'2014'!$M$4:$M$163),"0")</f>
        <v>0</v>
      </c>
      <c r="AS51" s="71" t="str" cm="1">
        <f t="array" ref="AS51">IFERROR(_xlfn.XLOOKUP(A51,Table11[Country],'2016'!$M$4:$M$163),"0")</f>
        <v>0</v>
      </c>
      <c r="AT51" s="71" t="str" cm="1">
        <f t="array" ref="AT51">IFERROR(_xlfn.XLOOKUP(A51,Table6[Country],'2018'!$M$4:$M$163),"0")</f>
        <v>0</v>
      </c>
      <c r="AU51" s="71" t="str">
        <f>IFERROR(_xlfn.XLOOKUP(A51, '2023_Analysis_Hub'!$A$3:$A$141,'2023_Analysis_Hub'!$H$3:$H$141),"0")</f>
        <v>0</v>
      </c>
      <c r="AV51" t="str">
        <f t="shared" si="1"/>
        <v xml:space="preserve">No Data Available </v>
      </c>
      <c r="AX51" t="str" cm="1">
        <f t="array" ref="AX51">IFERROR(_xlfn.XLOOKUP(A51,Table4[Country],'2007'!$L$4:$L$153),"0")</f>
        <v>0</v>
      </c>
      <c r="AY51" t="str" cm="1">
        <f t="array" ref="AY51">IFERROR(_xlfn.XLOOKUP(A51,Table5[Country], '2010'!$O$4:$O$158),"0")</f>
        <v>0</v>
      </c>
      <c r="AZ51" t="str" cm="1">
        <f t="array" ref="AZ51">IFERROR(_xlfn.XLOOKUP(A51, Table12[Country], '2012'!$O$4:$O$158),"0")</f>
        <v>0</v>
      </c>
      <c r="BA51" t="str" cm="1">
        <f t="array" ref="BA51">IFERROR(_xlfn.XLOOKUP(A51, Table10[Country], '2014'!$O$4:$O$163),"0")</f>
        <v>0</v>
      </c>
      <c r="BB51" t="str" cm="1">
        <f t="array" ref="BB51">IFERROR(_xlfn.XLOOKUP(A51, Table11[Country],'2016'!$O$4:$O$163),"0")</f>
        <v>0</v>
      </c>
      <c r="BC51" t="str" cm="1">
        <f t="array" ref="BC51">IFERROR(_xlfn.XLOOKUP(A51,Table6[Country],'2018'!$O$4:$O$163),"0")</f>
        <v>0</v>
      </c>
      <c r="BD51" t="str">
        <f>IFERROR(_xlfn.XLOOKUP(A51, '2023_Analysis_Hub'!$A$3:$A$141,'2023_Analysis_Hub'!$J$3:$J$141),"0")</f>
        <v>0</v>
      </c>
      <c r="BE51" t="str">
        <f t="shared" si="2"/>
        <v>No Data Available</v>
      </c>
      <c r="BG51" t="str" cm="1">
        <f t="array" ref="BG51">IFERROR(_xlfn.XLOOKUP(A51,Table4[Country],'2007'!$R$4:$R$153),"0")</f>
        <v>0</v>
      </c>
      <c r="BH51" t="str" cm="1">
        <f t="array" ref="BH51">IFERROR(_xlfn.XLOOKUP(A51,Table5[Country],'2010'!$S$4:$S$158),"0")</f>
        <v>0</v>
      </c>
      <c r="BI51" t="str" cm="1">
        <f t="array" ref="BI51">IFERROR(_xlfn.XLOOKUP(A51,Table12[Country],'2012'!$S$4:$S$158),"0")</f>
        <v>0</v>
      </c>
      <c r="BJ51" t="str" cm="1">
        <f t="array" ref="BJ51">IFERROR(_xlfn.XLOOKUP(A51,Table10[Country],'2014'!$S$4:$S$163),"0")</f>
        <v>0</v>
      </c>
      <c r="BK51" t="str" cm="1">
        <f t="array" ref="BK51">IFERROR(_xlfn.XLOOKUP(A51,Table11[Country],'2016'!$S$4:$S$163),"0")</f>
        <v>0</v>
      </c>
      <c r="BL51" t="str" cm="1">
        <f t="array" ref="BL51">IFERROR(_xlfn.XLOOKUP(A51,Table6[Country],'2018'!$S$4:$S$163),"0")</f>
        <v>0</v>
      </c>
      <c r="BM51" t="str">
        <f>IFERROR(_xlfn.XLOOKUP(A51,'2023_Analysis_Hub'!$A$3:$A$141,'2023_Analysis_Hub'!$L$3:$L$141),"0")</f>
        <v>0</v>
      </c>
      <c r="BN51" t="str">
        <f t="shared" si="3"/>
        <v>No Data Available</v>
      </c>
      <c r="BP51" t="str" cm="1">
        <f t="array" ref="BP51">IFERROR(_xlfn.XLOOKUP(A51,Table4[Country],'2007'!$N$4:$N$153),"0")</f>
        <v>0</v>
      </c>
      <c r="BQ51" t="str" cm="1">
        <f t="array" ref="BQ51">IFERROR(_xlfn.XLOOKUP(A51,Table5[Country],'2010'!$Q$4:$Q$158),"0")</f>
        <v>0</v>
      </c>
      <c r="BR51" t="str" cm="1">
        <f t="array" ref="BR51">IFERROR(_xlfn.XLOOKUP(A51,Table12[Country],'2012'!$Q$4:$Q$158),"0")</f>
        <v>0</v>
      </c>
      <c r="BS51" t="str" cm="1">
        <f t="array" ref="BS51">IFERROR(_xlfn.XLOOKUP(A51,Table10[Country],'2014'!$Q$4:$Q$163),"0")</f>
        <v>0</v>
      </c>
      <c r="BT51" t="str" cm="1">
        <f t="array" ref="BT51">IFERROR(_xlfn.XLOOKUP(A51,Table11[Country],'2016'!$Q$4:$Q$163),"0")</f>
        <v>0</v>
      </c>
      <c r="BU51" t="str" cm="1">
        <f t="array" ref="BU51">IFERROR(_xlfn.XLOOKUP(A51, Table6[Country], '2018'!$Q$4:$Q$163),"0")</f>
        <v>0</v>
      </c>
      <c r="BV51" t="str">
        <f>IFERROR(_xlfn.XLOOKUP(A51, '2023_Analysis_Hub'!$A$3:$A$141,'2023_Analysis_Hub'!$N$3:$N$141),"0")</f>
        <v>0</v>
      </c>
      <c r="BW51" t="str">
        <f t="shared" si="4"/>
        <v>No Data Available</v>
      </c>
    </row>
    <row r="52" spans="1:75" x14ac:dyDescent="0.35">
      <c r="A52" t="s">
        <v>39</v>
      </c>
      <c r="B52" cm="1">
        <f t="array" ref="B52">IFERROR(_xlfn.XLOOKUP(A52,Table4[Country],'2007'!$B$4:$B$153),"0")</f>
        <v>2.9205663319693373</v>
      </c>
      <c r="C52" cm="1">
        <f t="array" ref="C52">IFERROR(_xlfn.XLOOKUP(A52,Table5[Country],'2010'!$B$4:$B$158),"0")</f>
        <v>3.129378</v>
      </c>
      <c r="D52" cm="1">
        <f t="array" ref="D52">IFERROR(_xlfn.XLOOKUP(A52,Table12[Country],'2012'!$B$4:$B$158),"0")</f>
        <v>3.2431019999999999</v>
      </c>
      <c r="E52" cm="1">
        <f t="array" ref="E52">IFERROR(_xlfn.XLOOKUP(A52,Table10[Country],'2014'!$B$4:$B$163),"0")</f>
        <v>3.0005769999999998</v>
      </c>
      <c r="F52" cm="1">
        <f t="array" ref="F52">IFERROR(_xlfn.XLOOKUP(A52,Table11[Country],'2016'!$B$4:$B$163),"0")</f>
        <v>2.9990610000000002</v>
      </c>
      <c r="G52" cm="1">
        <f t="array" ref="G52">IFERROR(_xlfn.XLOOKUP(A52,Table6[Country],'2018'!$B$4:$B$163),"0")</f>
        <v>3.1508370000000001</v>
      </c>
      <c r="H52">
        <f>IFERROR(_xlfn.XLOOKUP(A52,'2023_Analysis_Hub'!$A$3:$A$141,'2023_Analysis_Hub'!$B$3:$B$141),"0")</f>
        <v>3.15</v>
      </c>
      <c r="I52">
        <f t="shared" si="0"/>
        <v>3.084788761709905</v>
      </c>
      <c r="J52" s="68">
        <f>IFERROR(RANK(Table16[[#This Row],[Avergae LPI Score ]],Table16[[Avergae LPI Score ]],0), "No Data Available")</f>
        <v>47</v>
      </c>
      <c r="L52" cm="1">
        <f t="array" ref="L52">IFERROR(_xlfn.XLOOKUP(A52,Table4[Country],'2007'!$C$4:$C$153),"0")</f>
        <v>49</v>
      </c>
      <c r="M52" cm="1">
        <f t="array" ref="M52">IFERROR(_xlfn.XLOOKUP(A52,Table5[Country],'2010'!$E$4:$E$158),"0")</f>
        <v>46</v>
      </c>
      <c r="N52" cm="1">
        <f t="array" ref="N52">IFERROR(_xlfn.XLOOKUP(A52,Table12[Country],'2012'!$E$4:$E$158),"0")</f>
        <v>35</v>
      </c>
      <c r="O52" cm="1">
        <f t="array" ref="O52">IFERROR(_xlfn.XLOOKUP(A52,Table10[Country],'2014'!$E$4:$E$163),"0")</f>
        <v>58</v>
      </c>
      <c r="P52" cm="1">
        <f t="array" ref="P52">IFERROR(_xlfn.XLOOKUP(A52,Table11[Country],'2016'!$E$4:$E$163),"0")</f>
        <v>59</v>
      </c>
      <c r="Q52" cm="1">
        <f t="array" ref="Q52">IFERROR(_xlfn.XLOOKUP(A52,Table6[Country],'2018'!$E$4:$E$163),"0")</f>
        <v>45</v>
      </c>
      <c r="R52">
        <f>IFERROR(_xlfn.XLOOKUP(A52,'2023_Analysis_Hub'!$A$3:$A$141,'2023_Analysis_Hub'!$C$3:$C$141),"0")</f>
        <v>51</v>
      </c>
      <c r="S52">
        <f t="shared" si="5"/>
        <v>49</v>
      </c>
      <c r="T52">
        <f t="shared" si="6"/>
        <v>45</v>
      </c>
      <c r="W52" cm="1">
        <f t="array" ref="W52">IFERROR(_xlfn.XLOOKUP(A52,Table4[Country],'2007'!$F$4:$F$153),"0")</f>
        <v>2.7692299999999999</v>
      </c>
      <c r="X52" cm="1">
        <f t="array" ref="X52">IFERROR(_xlfn.XLOOKUP('LPI_performance_time_series '!A52,Table5[Country],'2010'!$I$4:$I$158),"0")</f>
        <v>2.9175420000000001</v>
      </c>
      <c r="Y52" cm="1">
        <f t="array" ref="Y52">IFERROR(_xlfn.XLOOKUP(A52,Table12[Country],'2012'!$I$4:$I$158),"0")</f>
        <v>3.0237959999999999</v>
      </c>
      <c r="Z52" cm="1">
        <f t="array" ref="Z52">IFERROR(_xlfn.XLOOKUP('LPI_performance_time_series '!A52,Table10[Country],'2014'!$I$4:$I$163),"0")</f>
        <v>2.8778760000000001</v>
      </c>
      <c r="AA52" cm="1">
        <f t="array" ref="AA52">IFERROR(_xlfn.XLOOKUP(A52,Table11[Country],'2016'!$I$4:$I$163),"0")</f>
        <v>3.1111110000000002</v>
      </c>
      <c r="AB52" cm="1">
        <f t="array" ref="AB52">IFERROR(_xlfn.XLOOKUP(A52,Table6[Country],'2018'!$I$4:$I$163),"0")</f>
        <v>3.0516480000000001</v>
      </c>
      <c r="AC52" t="str">
        <f>IFERROR(_xlfn.XLOOKUP(A53,'2023_Analysis_Hub'!$A$3:$A$141,'2023_Analysis_Hub'!$D$3:$D$141),"0")</f>
        <v>0</v>
      </c>
      <c r="AD52">
        <f t="shared" si="7"/>
        <v>2.9585338333333335</v>
      </c>
      <c r="AF52" cm="1">
        <f t="array" ref="AF52">IFERROR(_xlfn.XLOOKUP(A52,Table4[Country],'2007'!$H$4:$H$153),"0")</f>
        <v>2.90909</v>
      </c>
      <c r="AG52" cm="1">
        <f t="array" ref="AG52">IFERROR(_xlfn.XLOOKUP(A52,Table5[Country],'2010'!$K$4:$K$158),"0")</f>
        <v>2.9354149999999999</v>
      </c>
      <c r="AH52" cm="1">
        <f t="array" ref="AH52">IFERROR(_xlfn.XLOOKUP(A52,Table12[Country],'2012'!$K$4:$K$158),"0")</f>
        <v>3.1651349999999998</v>
      </c>
      <c r="AI52" cm="1">
        <f t="array" ref="AI52">IFERROR(_xlfn.XLOOKUP(A52,Table10[Country],'2014'!$K$4:$K$163),"0")</f>
        <v>2.8714279999999999</v>
      </c>
      <c r="AJ52" cm="1">
        <f t="array" ref="AJ52">IFERROR(_xlfn.XLOOKUP(A52,Table11[Country],'2016'!$K$4:$K$163),"0")</f>
        <v>3</v>
      </c>
      <c r="AK52" cm="1">
        <f t="array" ref="AK52">IFERROR(_xlfn.XLOOKUP(A52,Table6[Country],'2018'!$K$4:$K$163),"0")</f>
        <v>2.8924539999999999</v>
      </c>
      <c r="AL52" s="19">
        <f>IFERROR(_xlfn.XLOOKUP(A52,'2023_Analysis_Hub'!$A$3:$A$141,'2023_Analysis_Hub'!$F$3:$F$141),"0")</f>
        <v>2.8</v>
      </c>
      <c r="AM52">
        <f t="shared" si="8"/>
        <v>2.9390745714285713</v>
      </c>
      <c r="AO52" s="71" cm="1">
        <f t="array" ref="AO52">IFERROR(_xlfn.XLOOKUP(Table18[[#This Row],[Economy]],Table4[Country],'2007'!$J$4:$J$153), "0")</f>
        <v>2.9230800000000001</v>
      </c>
      <c r="AP52" s="71" cm="1">
        <f t="array" ref="AP52">IFERROR(_xlfn.XLOOKUP(Table18[[#This Row],[Economy]],Table5[Country],'2010'!$M$4:$M$158),"0")</f>
        <v>3.1323530000000002</v>
      </c>
      <c r="AQ52" s="71" cm="1">
        <f t="array" ref="AQ52">IFERROR(_xlfn.XLOOKUP(Table18[[#This Row],[Economy]],Table12[Country],'2012'!$M$4:$M$158),"0")</f>
        <v>3.2058819999999999</v>
      </c>
      <c r="AR52" s="71" cm="1">
        <f t="array" ref="AR52">IFERROR(_xlfn.XLOOKUP(Table18[[#This Row],[Economy]],Table10[Country],'2014'!$M$4:$M$163),"0")</f>
        <v>3.0142859999999998</v>
      </c>
      <c r="AS52" s="71" cm="1">
        <f t="array" ref="AS52">IFERROR(_xlfn.XLOOKUP(A52,Table11[Country],'2016'!$M$4:$M$163),"0")</f>
        <v>2.7972980000000001</v>
      </c>
      <c r="AT52" s="71" cm="1">
        <f t="array" ref="AT52">IFERROR(_xlfn.XLOOKUP(A52,Table6[Country],'2018'!$M$4:$M$163),"0")</f>
        <v>3.1476190000000002</v>
      </c>
      <c r="AU52" s="71">
        <f>IFERROR(_xlfn.XLOOKUP(A52, '2023_Analysis_Hub'!$A$3:$A$141,'2023_Analysis_Hub'!$H$3:$H$141),"0")</f>
        <v>3.1</v>
      </c>
      <c r="AV52">
        <f t="shared" si="1"/>
        <v>3.0457882857142855</v>
      </c>
      <c r="AX52" cm="1">
        <f t="array" ref="AX52">IFERROR(_xlfn.XLOOKUP(A52,Table4[Country],'2007'!$L$4:$L$153),"0")</f>
        <v>2.7692299999999999</v>
      </c>
      <c r="AY52" cm="1">
        <f t="array" ref="AY52">IFERROR(_xlfn.XLOOKUP(A52,Table5[Country], '2010'!$O$4:$O$158),"0")</f>
        <v>2.8219270000000001</v>
      </c>
      <c r="AZ52" cm="1">
        <f t="array" ref="AZ52">IFERROR(_xlfn.XLOOKUP(A52, Table12[Country], '2012'!$O$4:$O$158),"0")</f>
        <v>3.1651349999999998</v>
      </c>
      <c r="BA52" cm="1">
        <f t="array" ref="BA52">IFERROR(_xlfn.XLOOKUP(A52, Table10[Country], '2014'!$O$4:$O$163),"0")</f>
        <v>2.9230770000000001</v>
      </c>
      <c r="BB52" cm="1">
        <f t="array" ref="BB52">IFERROR(_xlfn.XLOOKUP(A52, Table11[Country],'2016'!$O$4:$O$163),"0")</f>
        <v>2.7222219999999999</v>
      </c>
      <c r="BC52" cm="1">
        <f t="array" ref="BC52">IFERROR(_xlfn.XLOOKUP(A52,Table6[Country],'2018'!$O$4:$O$163),"0")</f>
        <v>3.0047619999999999</v>
      </c>
      <c r="BD52">
        <f>IFERROR(_xlfn.XLOOKUP(A52, '2023_Analysis_Hub'!$A$3:$A$141,'2023_Analysis_Hub'!$J$3:$J$141),"0")</f>
        <v>3.2</v>
      </c>
      <c r="BE52">
        <f t="shared" si="2"/>
        <v>2.9437647142857144</v>
      </c>
      <c r="BG52" cm="1">
        <f t="array" ref="BG52">IFERROR(_xlfn.XLOOKUP(A52,Table4[Country],'2007'!$R$4:$R$153),"0")</f>
        <v>3.25</v>
      </c>
      <c r="BH52" cm="1">
        <f t="array" ref="BH52">IFERROR(_xlfn.XLOOKUP(A52,Table5[Country],'2010'!$S$4:$S$158),"0")</f>
        <v>3.4387249999999998</v>
      </c>
      <c r="BI52" cm="1">
        <f t="array" ref="BI52">IFERROR(_xlfn.XLOOKUP(A52,Table12[Country],'2012'!$S$4:$S$158),"0")</f>
        <v>3.5364170000000001</v>
      </c>
      <c r="BJ52" cm="1">
        <f t="array" ref="BJ52">IFERROR(_xlfn.XLOOKUP(A52,Table10[Country],'2014'!$S$4:$S$163),"0")</f>
        <v>3.3076919999999999</v>
      </c>
      <c r="BK52" cm="1">
        <f t="array" ref="BK52">IFERROR(_xlfn.XLOOKUP(A52,Table11[Country],'2016'!$S$4:$S$163),"0")</f>
        <v>3.7934100000000002</v>
      </c>
      <c r="BL52" cm="1">
        <f t="array" ref="BL52">IFERROR(_xlfn.XLOOKUP(A52,Table6[Country],'2018'!$S$4:$S$163),"0")</f>
        <v>3.6227109999999998</v>
      </c>
      <c r="BM52">
        <f>IFERROR(_xlfn.XLOOKUP(A52,'2023_Analysis_Hub'!$A$3:$A$141,'2023_Analysis_Hub'!$L$3:$L$141),"0")</f>
        <v>3.5</v>
      </c>
      <c r="BN52">
        <f t="shared" si="3"/>
        <v>3.4927078571428569</v>
      </c>
      <c r="BP52" cm="1">
        <f t="array" ref="BP52">IFERROR(_xlfn.XLOOKUP(A52,Table4[Country],'2007'!$N$4:$N$153),"0")</f>
        <v>2.9230800000000001</v>
      </c>
      <c r="BQ52" cm="1">
        <f t="array" ref="BQ52">IFERROR(_xlfn.XLOOKUP(A52,Table5[Country],'2010'!$Q$4:$Q$158),"0")</f>
        <v>3.5142350000000002</v>
      </c>
      <c r="BR52" cm="1">
        <f t="array" ref="BR52">IFERROR(_xlfn.XLOOKUP(A52,Table12[Country],'2012'!$Q$4:$Q$158),"0")</f>
        <v>3.3563109999999998</v>
      </c>
      <c r="BS52" cm="1">
        <f t="array" ref="BS52">IFERROR(_xlfn.XLOOKUP(A52,Table10[Country],'2014'!$Q$4:$Q$163),"0")</f>
        <v>3</v>
      </c>
      <c r="BT52" cm="1">
        <f t="array" ref="BT52">IFERROR(_xlfn.XLOOKUP(A52,Table11[Country],'2016'!$Q$4:$Q$163),"0")</f>
        <v>2.5389430000000002</v>
      </c>
      <c r="BU52" cm="1">
        <f t="array" ref="BU52">IFERROR(_xlfn.XLOOKUP(A52, Table6[Country], '2018'!$Q$4:$Q$163),"0")</f>
        <v>3.1476190000000002</v>
      </c>
      <c r="BV52">
        <f>IFERROR(_xlfn.XLOOKUP(A52, '2023_Analysis_Hub'!$A$3:$A$141,'2023_Analysis_Hub'!$N$3:$N$141),"0")</f>
        <v>3.4</v>
      </c>
      <c r="BW52">
        <f t="shared" si="4"/>
        <v>3.1257411428571422</v>
      </c>
    </row>
    <row r="53" spans="1:75" x14ac:dyDescent="0.35">
      <c r="A53" t="s">
        <v>307</v>
      </c>
      <c r="B53" t="str" cm="1">
        <f t="array" ref="B53">IFERROR(_xlfn.XLOOKUP(A53,Table4[Country],'2007'!$B$4:$B$153),"0")</f>
        <v>0</v>
      </c>
      <c r="C53" t="str" cm="1">
        <f t="array" ref="C53">IFERROR(_xlfn.XLOOKUP(A53,Table5[Country],'2010'!$B$4:$B$158),"0")</f>
        <v>0</v>
      </c>
      <c r="D53" t="str" cm="1">
        <f t="array" ref="D53">IFERROR(_xlfn.XLOOKUP(A53,Table12[Country],'2012'!$B$4:$B$158),"0")</f>
        <v>0</v>
      </c>
      <c r="E53" t="str" cm="1">
        <f t="array" ref="E53">IFERROR(_xlfn.XLOOKUP(A53,Table10[Country],'2014'!$B$4:$B$163),"0")</f>
        <v>0</v>
      </c>
      <c r="F53" t="str" cm="1">
        <f t="array" ref="F53">IFERROR(_xlfn.XLOOKUP(A53,Table11[Country],'2016'!$B$4:$B$163),"0")</f>
        <v>0</v>
      </c>
      <c r="G53" t="str" cm="1">
        <f t="array" ref="G53">IFERROR(_xlfn.XLOOKUP(A53,Table6[Country],'2018'!$B$4:$B$163),"0")</f>
        <v>0</v>
      </c>
      <c r="H53" t="str">
        <f>IFERROR(_xlfn.XLOOKUP(A53,'2023_Analysis_Hub'!$A$3:$A$141,'2023_Analysis_Hub'!$B$3:$B$141),"0")</f>
        <v>0</v>
      </c>
      <c r="I53" t="str">
        <f t="shared" si="0"/>
        <v>0</v>
      </c>
      <c r="J53" s="68" t="str">
        <f>IFERROR(RANK(Table16[[#This Row],[Avergae LPI Score ]],Table16[[Avergae LPI Score ]],0), "No Data Available")</f>
        <v>No Data Available</v>
      </c>
      <c r="L53" t="str" cm="1">
        <f t="array" ref="L53">IFERROR(_xlfn.XLOOKUP(A53,Table4[Country],'2007'!$C$4:$C$153),"0")</f>
        <v>0</v>
      </c>
      <c r="M53" t="str" cm="1">
        <f t="array" ref="M53">IFERROR(_xlfn.XLOOKUP(A53,Table5[Country],'2010'!$E$4:$E$158),"0")</f>
        <v>0</v>
      </c>
      <c r="N53" t="str" cm="1">
        <f t="array" ref="N53">IFERROR(_xlfn.XLOOKUP(A53,Table12[Country],'2012'!$E$4:$E$158),"0")</f>
        <v>0</v>
      </c>
      <c r="O53" t="str" cm="1">
        <f t="array" ref="O53">IFERROR(_xlfn.XLOOKUP(A53,Table10[Country],'2014'!$E$4:$E$163),"0")</f>
        <v>0</v>
      </c>
      <c r="P53" t="str" cm="1">
        <f t="array" ref="P53">IFERROR(_xlfn.XLOOKUP(A53,Table11[Country],'2016'!$E$4:$E$163),"0")</f>
        <v>0</v>
      </c>
      <c r="Q53" t="str" cm="1">
        <f t="array" ref="Q53">IFERROR(_xlfn.XLOOKUP(A53,Table6[Country],'2018'!$E$4:$E$163),"0")</f>
        <v>0</v>
      </c>
      <c r="R53" t="str">
        <f>IFERROR(_xlfn.XLOOKUP(A53,'2023_Analysis_Hub'!$A$3:$A$141,'2023_Analysis_Hub'!$C$3:$C$141),"0")</f>
        <v>0</v>
      </c>
      <c r="S53" t="str">
        <f t="shared" si="5"/>
        <v>0</v>
      </c>
      <c r="T53" t="str">
        <f t="shared" si="6"/>
        <v>No Data Available</v>
      </c>
      <c r="W53" t="str" cm="1">
        <f t="array" ref="W53">IFERROR(_xlfn.XLOOKUP(A53,Table4[Country],'2007'!$F$4:$F$153),"0")</f>
        <v>0</v>
      </c>
      <c r="X53" t="str" cm="1">
        <f t="array" ref="X53">IFERROR(_xlfn.XLOOKUP('LPI_performance_time_series '!A53,Table5[Country],'2010'!$I$4:$I$158),"0")</f>
        <v>0</v>
      </c>
      <c r="Y53" t="str" cm="1">
        <f t="array" ref="Y53">IFERROR(_xlfn.XLOOKUP(A53,Table12[Country],'2012'!$I$4:$I$158),"0")</f>
        <v>0</v>
      </c>
      <c r="Z53" t="str" cm="1">
        <f t="array" ref="Z53">IFERROR(_xlfn.XLOOKUP('LPI_performance_time_series '!A53,Table10[Country],'2014'!$I$4:$I$163),"0")</f>
        <v>0</v>
      </c>
      <c r="AA53" t="str" cm="1">
        <f t="array" ref="AA53">IFERROR(_xlfn.XLOOKUP(A53,Table11[Country],'2016'!$I$4:$I$163),"0")</f>
        <v>0</v>
      </c>
      <c r="AB53" t="str" cm="1">
        <f t="array" ref="AB53">IFERROR(_xlfn.XLOOKUP(A53,Table6[Country],'2018'!$I$4:$I$163),"0")</f>
        <v>0</v>
      </c>
      <c r="AC53">
        <f>IFERROR(_xlfn.XLOOKUP(A54,'2023_Analysis_Hub'!$A$3:$A$141,'2023_Analysis_Hub'!$D$3:$D$141),"0")</f>
        <v>3.9</v>
      </c>
      <c r="AD53">
        <f t="shared" si="7"/>
        <v>3.9</v>
      </c>
      <c r="AF53" t="str" cm="1">
        <f t="array" ref="AF53">IFERROR(_xlfn.XLOOKUP(A53,Table4[Country],'2007'!$H$4:$H$153),"0")</f>
        <v>0</v>
      </c>
      <c r="AG53" t="str" cm="1">
        <f t="array" ref="AG53">IFERROR(_xlfn.XLOOKUP(A53,Table5[Country],'2010'!$K$4:$K$158),"0")</f>
        <v>0</v>
      </c>
      <c r="AH53" t="str" cm="1">
        <f t="array" ref="AH53">IFERROR(_xlfn.XLOOKUP(A53,Table12[Country],'2012'!$K$4:$K$158),"0")</f>
        <v>0</v>
      </c>
      <c r="AI53" t="str" cm="1">
        <f t="array" ref="AI53">IFERROR(_xlfn.XLOOKUP(A53,Table10[Country],'2014'!$K$4:$K$163),"0")</f>
        <v>0</v>
      </c>
      <c r="AJ53" t="str" cm="1">
        <f t="array" ref="AJ53">IFERROR(_xlfn.XLOOKUP(A53,Table11[Country],'2016'!$K$4:$K$163),"0")</f>
        <v>0</v>
      </c>
      <c r="AK53" t="str" cm="1">
        <f t="array" ref="AK53">IFERROR(_xlfn.XLOOKUP(A53,Table6[Country],'2018'!$K$4:$K$163),"0")</f>
        <v>0</v>
      </c>
      <c r="AL53" s="19" t="str">
        <f>IFERROR(_xlfn.XLOOKUP(A53,'2023_Analysis_Hub'!$A$3:$A$141,'2023_Analysis_Hub'!$F$3:$F$141),"0")</f>
        <v>0</v>
      </c>
      <c r="AM53" t="str">
        <f t="shared" si="8"/>
        <v>No Data Available</v>
      </c>
      <c r="AO53" s="71" t="str" cm="1">
        <f t="array" ref="AO53">IFERROR(_xlfn.XLOOKUP(Table18[[#This Row],[Economy]],Table4[Country],'2007'!$J$4:$J$153), "0")</f>
        <v>0</v>
      </c>
      <c r="AP53" s="71" t="str" cm="1">
        <f t="array" ref="AP53">IFERROR(_xlfn.XLOOKUP(Table18[[#This Row],[Economy]],Table5[Country],'2010'!$M$4:$M$158),"0")</f>
        <v>0</v>
      </c>
      <c r="AQ53" s="71" t="str" cm="1">
        <f t="array" ref="AQ53">IFERROR(_xlfn.XLOOKUP(Table18[[#This Row],[Economy]],Table12[Country],'2012'!$M$4:$M$158),"0")</f>
        <v>0</v>
      </c>
      <c r="AR53" s="71" t="str" cm="1">
        <f t="array" ref="AR53">IFERROR(_xlfn.XLOOKUP(Table18[[#This Row],[Economy]],Table10[Country],'2014'!$M$4:$M$163),"0")</f>
        <v>0</v>
      </c>
      <c r="AS53" s="71" t="str" cm="1">
        <f t="array" ref="AS53">IFERROR(_xlfn.XLOOKUP(A53,Table11[Country],'2016'!$M$4:$M$163),"0")</f>
        <v>0</v>
      </c>
      <c r="AT53" s="71" t="str" cm="1">
        <f t="array" ref="AT53">IFERROR(_xlfn.XLOOKUP(A53,Table6[Country],'2018'!$M$4:$M$163),"0")</f>
        <v>0</v>
      </c>
      <c r="AU53" s="71" t="str">
        <f>IFERROR(_xlfn.XLOOKUP(A53, '2023_Analysis_Hub'!$A$3:$A$141,'2023_Analysis_Hub'!$H$3:$H$141),"0")</f>
        <v>0</v>
      </c>
      <c r="AV53" t="str">
        <f t="shared" si="1"/>
        <v xml:space="preserve">No Data Available </v>
      </c>
      <c r="AX53" t="str" cm="1">
        <f t="array" ref="AX53">IFERROR(_xlfn.XLOOKUP(A53,Table4[Country],'2007'!$L$4:$L$153),"0")</f>
        <v>0</v>
      </c>
      <c r="AY53" t="str" cm="1">
        <f t="array" ref="AY53">IFERROR(_xlfn.XLOOKUP(A53,Table5[Country], '2010'!$O$4:$O$158),"0")</f>
        <v>0</v>
      </c>
      <c r="AZ53" t="str" cm="1">
        <f t="array" ref="AZ53">IFERROR(_xlfn.XLOOKUP(A53, Table12[Country], '2012'!$O$4:$O$158),"0")</f>
        <v>0</v>
      </c>
      <c r="BA53" t="str" cm="1">
        <f t="array" ref="BA53">IFERROR(_xlfn.XLOOKUP(A53, Table10[Country], '2014'!$O$4:$O$163),"0")</f>
        <v>0</v>
      </c>
      <c r="BB53" t="str" cm="1">
        <f t="array" ref="BB53">IFERROR(_xlfn.XLOOKUP(A53, Table11[Country],'2016'!$O$4:$O$163),"0")</f>
        <v>0</v>
      </c>
      <c r="BC53" t="str" cm="1">
        <f t="array" ref="BC53">IFERROR(_xlfn.XLOOKUP(A53,Table6[Country],'2018'!$O$4:$O$163),"0")</f>
        <v>0</v>
      </c>
      <c r="BD53" t="str">
        <f>IFERROR(_xlfn.XLOOKUP(A53, '2023_Analysis_Hub'!$A$3:$A$141,'2023_Analysis_Hub'!$J$3:$J$141),"0")</f>
        <v>0</v>
      </c>
      <c r="BE53" t="str">
        <f t="shared" si="2"/>
        <v>No Data Available</v>
      </c>
      <c r="BG53" t="str" cm="1">
        <f t="array" ref="BG53">IFERROR(_xlfn.XLOOKUP(A53,Table4[Country],'2007'!$R$4:$R$153),"0")</f>
        <v>0</v>
      </c>
      <c r="BH53" t="str" cm="1">
        <f t="array" ref="BH53">IFERROR(_xlfn.XLOOKUP(A53,Table5[Country],'2010'!$S$4:$S$158),"0")</f>
        <v>0</v>
      </c>
      <c r="BI53" t="str" cm="1">
        <f t="array" ref="BI53">IFERROR(_xlfn.XLOOKUP(A53,Table12[Country],'2012'!$S$4:$S$158),"0")</f>
        <v>0</v>
      </c>
      <c r="BJ53" t="str" cm="1">
        <f t="array" ref="BJ53">IFERROR(_xlfn.XLOOKUP(A53,Table10[Country],'2014'!$S$4:$S$163),"0")</f>
        <v>0</v>
      </c>
      <c r="BK53" t="str" cm="1">
        <f t="array" ref="BK53">IFERROR(_xlfn.XLOOKUP(A53,Table11[Country],'2016'!$S$4:$S$163),"0")</f>
        <v>0</v>
      </c>
      <c r="BL53" t="str" cm="1">
        <f t="array" ref="BL53">IFERROR(_xlfn.XLOOKUP(A53,Table6[Country],'2018'!$S$4:$S$163),"0")</f>
        <v>0</v>
      </c>
      <c r="BM53" t="str">
        <f>IFERROR(_xlfn.XLOOKUP(A53,'2023_Analysis_Hub'!$A$3:$A$141,'2023_Analysis_Hub'!$L$3:$L$141),"0")</f>
        <v>0</v>
      </c>
      <c r="BN53" t="str">
        <f t="shared" si="3"/>
        <v>No Data Available</v>
      </c>
      <c r="BP53" t="str" cm="1">
        <f t="array" ref="BP53">IFERROR(_xlfn.XLOOKUP(A53,Table4[Country],'2007'!$N$4:$N$153),"0")</f>
        <v>0</v>
      </c>
      <c r="BQ53" t="str" cm="1">
        <f t="array" ref="BQ53">IFERROR(_xlfn.XLOOKUP(A53,Table5[Country],'2010'!$Q$4:$Q$158),"0")</f>
        <v>0</v>
      </c>
      <c r="BR53" t="str" cm="1">
        <f t="array" ref="BR53">IFERROR(_xlfn.XLOOKUP(A53,Table12[Country],'2012'!$Q$4:$Q$158),"0")</f>
        <v>0</v>
      </c>
      <c r="BS53" t="str" cm="1">
        <f t="array" ref="BS53">IFERROR(_xlfn.XLOOKUP(A53,Table10[Country],'2014'!$Q$4:$Q$163),"0")</f>
        <v>0</v>
      </c>
      <c r="BT53" t="str" cm="1">
        <f t="array" ref="BT53">IFERROR(_xlfn.XLOOKUP(A53,Table11[Country],'2016'!$Q$4:$Q$163),"0")</f>
        <v>0</v>
      </c>
      <c r="BU53" t="str" cm="1">
        <f t="array" ref="BU53">IFERROR(_xlfn.XLOOKUP(A53, Table6[Country], '2018'!$Q$4:$Q$163),"0")</f>
        <v>0</v>
      </c>
      <c r="BV53" t="str">
        <f>IFERROR(_xlfn.XLOOKUP(A53, '2023_Analysis_Hub'!$A$3:$A$141,'2023_Analysis_Hub'!$N$3:$N$141),"0")</f>
        <v>0</v>
      </c>
      <c r="BW53" t="str">
        <f t="shared" si="4"/>
        <v>No Data Available</v>
      </c>
    </row>
    <row r="54" spans="1:75" x14ac:dyDescent="0.35">
      <c r="A54" t="s">
        <v>41</v>
      </c>
      <c r="B54" cm="1">
        <f t="array" ref="B54">IFERROR(_xlfn.XLOOKUP(A54,Table4[Country],'2007'!$B$4:$B$153),"0")</f>
        <v>4.0986952364612765</v>
      </c>
      <c r="C54" cm="1">
        <f t="array" ref="C54">IFERROR(_xlfn.XLOOKUP(A54,Table5[Country],'2010'!$B$4:$B$158),"0")</f>
        <v>4.1144499999999997</v>
      </c>
      <c r="D54" cm="1">
        <f t="array" ref="D54">IFERROR(_xlfn.XLOOKUP(A54,Table12[Country],'2012'!$B$4:$B$158),"0")</f>
        <v>4.0327200000000003</v>
      </c>
      <c r="E54" cm="1">
        <f t="array" ref="E54">IFERROR(_xlfn.XLOOKUP(A54,Table10[Country],'2014'!$B$4:$B$163),"0")</f>
        <v>4.1219830000000002</v>
      </c>
      <c r="F54" cm="1">
        <f t="array" ref="F54">IFERROR(_xlfn.XLOOKUP(A54,Table11[Country],'2016'!$B$4:$B$163),"0")</f>
        <v>4.2259669999999998</v>
      </c>
      <c r="G54" cm="1">
        <f t="array" ref="G54">IFERROR(_xlfn.XLOOKUP(A54,Table6[Country],'2018'!$B$4:$B$163),"0")</f>
        <v>4.2014440000000004</v>
      </c>
      <c r="H54">
        <f>IFERROR(_xlfn.XLOOKUP(A54,'2023_Analysis_Hub'!$A$3:$A$141,'2023_Analysis_Hub'!$B$3:$B$141),"0")</f>
        <v>4.0666666666666655</v>
      </c>
      <c r="I54">
        <f t="shared" si="0"/>
        <v>4.1231322718754209</v>
      </c>
      <c r="J54" s="68">
        <f>IFERROR(RANK(Table16[[#This Row],[Avergae LPI Score ]],Table16[[Avergae LPI Score ]],0), "No Data Available")</f>
        <v>2</v>
      </c>
      <c r="L54" cm="1">
        <f t="array" ref="L54">IFERROR(_xlfn.XLOOKUP(A54,Table4[Country],'2007'!$C$4:$C$153),"0")</f>
        <v>3</v>
      </c>
      <c r="M54" cm="1">
        <f t="array" ref="M54">IFERROR(_xlfn.XLOOKUP(A54,Table5[Country],'2010'!$E$4:$E$158),"0")</f>
        <v>1</v>
      </c>
      <c r="N54" cm="1">
        <f t="array" ref="N54">IFERROR(_xlfn.XLOOKUP(A54,Table12[Country],'2012'!$E$4:$E$158),"0")</f>
        <v>4</v>
      </c>
      <c r="O54" cm="1">
        <f t="array" ref="O54">IFERROR(_xlfn.XLOOKUP(A54,Table10[Country],'2014'!$E$4:$E$163),"0")</f>
        <v>1</v>
      </c>
      <c r="P54" cm="1">
        <f t="array" ref="P54">IFERROR(_xlfn.XLOOKUP(A54,Table11[Country],'2016'!$E$4:$E$163),"0")</f>
        <v>1</v>
      </c>
      <c r="Q54" cm="1">
        <f t="array" ref="Q54">IFERROR(_xlfn.XLOOKUP(A54,Table6[Country],'2018'!$E$4:$E$163),"0")</f>
        <v>1</v>
      </c>
      <c r="R54">
        <f>IFERROR(_xlfn.XLOOKUP(A54,'2023_Analysis_Hub'!$A$3:$A$141,'2023_Analysis_Hub'!$C$3:$C$141),"0")</f>
        <v>3</v>
      </c>
      <c r="S54">
        <f t="shared" si="5"/>
        <v>2</v>
      </c>
      <c r="T54">
        <f t="shared" si="6"/>
        <v>1</v>
      </c>
      <c r="W54" cm="1">
        <f t="array" ref="W54">IFERROR(_xlfn.XLOOKUP(A54,Table4[Country],'2007'!$F$4:$F$153),"0")</f>
        <v>3.88279</v>
      </c>
      <c r="X54" cm="1">
        <f t="array" ref="X54">IFERROR(_xlfn.XLOOKUP('LPI_performance_time_series '!A54,Table5[Country],'2010'!$I$4:$I$158),"0")</f>
        <v>4.0027499999999998</v>
      </c>
      <c r="Y54" cm="1">
        <f t="array" ref="Y54">IFERROR(_xlfn.XLOOKUP(A54,Table12[Country],'2012'!$I$4:$I$158),"0")</f>
        <v>3.8721450000000002</v>
      </c>
      <c r="Z54" cm="1">
        <f t="array" ref="Z54">IFERROR(_xlfn.XLOOKUP('LPI_performance_time_series '!A54,Table10[Country],'2014'!$I$4:$I$163),"0")</f>
        <v>4.0980980000000002</v>
      </c>
      <c r="AA54" cm="1">
        <f t="array" ref="AA54">IFERROR(_xlfn.XLOOKUP(A54,Table11[Country],'2016'!$I$4:$I$163),"0")</f>
        <v>4.1230669999999998</v>
      </c>
      <c r="AB54" cm="1">
        <f t="array" ref="AB54">IFERROR(_xlfn.XLOOKUP(A54,Table6[Country],'2018'!$I$4:$I$163),"0")</f>
        <v>4.0922559999999999</v>
      </c>
      <c r="AC54">
        <f>IFERROR(_xlfn.XLOOKUP(A55,'2023_Analysis_Hub'!$A$3:$A$141,'2023_Analysis_Hub'!$D$3:$D$141),"0")</f>
        <v>2.6</v>
      </c>
      <c r="AD54">
        <f t="shared" si="7"/>
        <v>3.8101580000000004</v>
      </c>
      <c r="AF54" cm="1">
        <f t="array" ref="AF54">IFERROR(_xlfn.XLOOKUP(A54,Table4[Country],'2007'!$H$4:$H$153),"0")</f>
        <v>4.1913299999999998</v>
      </c>
      <c r="AG54" cm="1">
        <f t="array" ref="AG54">IFERROR(_xlfn.XLOOKUP(A54,Table5[Country],'2010'!$K$4:$K$158),"0")</f>
        <v>4.3361879999999999</v>
      </c>
      <c r="AH54" cm="1">
        <f t="array" ref="AH54">IFERROR(_xlfn.XLOOKUP(A54,Table12[Country],'2012'!$K$4:$K$158),"0")</f>
        <v>4.257549</v>
      </c>
      <c r="AI54" cm="1">
        <f t="array" ref="AI54">IFERROR(_xlfn.XLOOKUP(A54,Table10[Country],'2014'!$K$4:$K$163),"0")</f>
        <v>4.3232949999999999</v>
      </c>
      <c r="AJ54" cm="1">
        <f t="array" ref="AJ54">IFERROR(_xlfn.XLOOKUP(A54,Table11[Country],'2016'!$K$4:$K$163),"0")</f>
        <v>4.4393560000000001</v>
      </c>
      <c r="AK54" cm="1">
        <f t="array" ref="AK54">IFERROR(_xlfn.XLOOKUP(A54,Table6[Country],'2018'!$K$4:$K$163),"0")</f>
        <v>4.374447</v>
      </c>
      <c r="AL54" s="19">
        <f>IFERROR(_xlfn.XLOOKUP(A54,'2023_Analysis_Hub'!$A$3:$A$141,'2023_Analysis_Hub'!$F$3:$F$141),"0")</f>
        <v>4.3</v>
      </c>
      <c r="AM54">
        <f t="shared" si="8"/>
        <v>4.3174521428571433</v>
      </c>
      <c r="AO54" s="71" cm="1">
        <f t="array" ref="AO54">IFERROR(_xlfn.XLOOKUP(Table18[[#This Row],[Economy]],Table4[Country],'2007'!$J$4:$J$153), "0")</f>
        <v>3.90984</v>
      </c>
      <c r="AP54" s="71" cm="1">
        <f t="array" ref="AP54">IFERROR(_xlfn.XLOOKUP(Table18[[#This Row],[Economy]],Table5[Country],'2010'!$M$4:$M$158),"0")</f>
        <v>3.6564939999999999</v>
      </c>
      <c r="AQ54" s="71" cm="1">
        <f t="array" ref="AQ54">IFERROR(_xlfn.XLOOKUP(Table18[[#This Row],[Economy]],Table12[Country],'2012'!$M$4:$M$158),"0")</f>
        <v>3.6709930000000002</v>
      </c>
      <c r="AR54" s="71" cm="1">
        <f t="array" ref="AR54">IFERROR(_xlfn.XLOOKUP(Table18[[#This Row],[Economy]],Table10[Country],'2014'!$M$4:$M$163),"0")</f>
        <v>3.744272</v>
      </c>
      <c r="AS54" s="71" cm="1">
        <f t="array" ref="AS54">IFERROR(_xlfn.XLOOKUP(A54,Table11[Country],'2016'!$M$4:$M$163),"0")</f>
        <v>3.8572410000000001</v>
      </c>
      <c r="AT54" s="71" cm="1">
        <f t="array" ref="AT54">IFERROR(_xlfn.XLOOKUP(A54,Table6[Country],'2018'!$M$4:$M$163),"0")</f>
        <v>3.8589980000000002</v>
      </c>
      <c r="AU54" s="71">
        <f>IFERROR(_xlfn.XLOOKUP(A54, '2023_Analysis_Hub'!$A$3:$A$141,'2023_Analysis_Hub'!$H$3:$H$141),"0")</f>
        <v>3.7</v>
      </c>
      <c r="AV54">
        <f t="shared" si="1"/>
        <v>3.7711197142857142</v>
      </c>
      <c r="AX54" cm="1">
        <f t="array" ref="AX54">IFERROR(_xlfn.XLOOKUP(A54,Table4[Country],'2007'!$L$4:$L$153),"0")</f>
        <v>4.2072799999999999</v>
      </c>
      <c r="AY54" cm="1">
        <f t="array" ref="AY54">IFERROR(_xlfn.XLOOKUP(A54,Table5[Country], '2010'!$O$4:$O$158),"0")</f>
        <v>4.1382469999999998</v>
      </c>
      <c r="AZ54" cm="1">
        <f t="array" ref="AZ54">IFERROR(_xlfn.XLOOKUP(A54, Table12[Country], '2012'!$O$4:$O$158),"0")</f>
        <v>4.0938910000000002</v>
      </c>
      <c r="BA54" cm="1">
        <f t="array" ref="BA54">IFERROR(_xlfn.XLOOKUP(A54, Table10[Country], '2014'!$O$4:$O$163),"0")</f>
        <v>4.122776</v>
      </c>
      <c r="BB54" cm="1">
        <f t="array" ref="BB54">IFERROR(_xlfn.XLOOKUP(A54, Table11[Country],'2016'!$O$4:$O$163),"0")</f>
        <v>4.2790499999999998</v>
      </c>
      <c r="BC54" cm="1">
        <f t="array" ref="BC54">IFERROR(_xlfn.XLOOKUP(A54,Table6[Country],'2018'!$O$4:$O$163),"0")</f>
        <v>4.3106499999999999</v>
      </c>
      <c r="BD54">
        <f>IFERROR(_xlfn.XLOOKUP(A54, '2023_Analysis_Hub'!$A$3:$A$141,'2023_Analysis_Hub'!$J$3:$J$141),"0")</f>
        <v>4.2</v>
      </c>
      <c r="BE54">
        <f t="shared" si="2"/>
        <v>4.1931277142857137</v>
      </c>
      <c r="BG54" cm="1">
        <f t="array" ref="BG54">IFERROR(_xlfn.XLOOKUP(A54,Table4[Country],'2007'!$R$4:$R$153),"0")</f>
        <v>4.3272700000000004</v>
      </c>
      <c r="BH54" cm="1">
        <f t="array" ref="BH54">IFERROR(_xlfn.XLOOKUP(A54,Table5[Country],'2010'!$S$4:$S$158),"0")</f>
        <v>4.4829169999999996</v>
      </c>
      <c r="BI54" cm="1">
        <f t="array" ref="BI54">IFERROR(_xlfn.XLOOKUP(A54,Table12[Country],'2012'!$S$4:$S$158),"0")</f>
        <v>4.3176420000000002</v>
      </c>
      <c r="BJ54" cm="1">
        <f t="array" ref="BJ54">IFERROR(_xlfn.XLOOKUP(A54,Table10[Country],'2014'!$S$4:$S$163),"0")</f>
        <v>4.3608130000000003</v>
      </c>
      <c r="BK54" cm="1">
        <f t="array" ref="BK54">IFERROR(_xlfn.XLOOKUP(A54,Table11[Country],'2016'!$S$4:$S$163),"0")</f>
        <v>4.4533680000000002</v>
      </c>
      <c r="BL54" cm="1">
        <f t="array" ref="BL54">IFERROR(_xlfn.XLOOKUP(A54,Table6[Country],'2018'!$S$4:$S$163),"0")</f>
        <v>4.3921140000000003</v>
      </c>
      <c r="BM54">
        <f>IFERROR(_xlfn.XLOOKUP(A54,'2023_Analysis_Hub'!$A$3:$A$141,'2023_Analysis_Hub'!$L$3:$L$141),"0")</f>
        <v>4.0999999999999996</v>
      </c>
      <c r="BN54">
        <f t="shared" si="3"/>
        <v>4.3477319999999997</v>
      </c>
      <c r="BP54" cm="1">
        <f t="array" ref="BP54">IFERROR(_xlfn.XLOOKUP(A54,Table4[Country],'2007'!$N$4:$N$153),"0")</f>
        <v>4.1186400000000001</v>
      </c>
      <c r="BQ54" cm="1">
        <f t="array" ref="BQ54">IFERROR(_xlfn.XLOOKUP(A54,Table5[Country],'2010'!$Q$4:$Q$158),"0")</f>
        <v>4.1836729999999998</v>
      </c>
      <c r="BR54" cm="1">
        <f t="array" ref="BR54">IFERROR(_xlfn.XLOOKUP(A54,Table12[Country],'2012'!$Q$4:$Q$158),"0")</f>
        <v>4.0497319999999997</v>
      </c>
      <c r="BS54" cm="1">
        <f t="array" ref="BS54">IFERROR(_xlfn.XLOOKUP(A54,Table10[Country],'2014'!$Q$4:$Q$163),"0")</f>
        <v>4.1679219999999999</v>
      </c>
      <c r="BT54" cm="1">
        <f t="array" ref="BT54">IFERROR(_xlfn.XLOOKUP(A54,Table11[Country],'2016'!$Q$4:$Q$163),"0")</f>
        <v>4.26539</v>
      </c>
      <c r="BU54" cm="1">
        <f t="array" ref="BU54">IFERROR(_xlfn.XLOOKUP(A54, Table6[Country], '2018'!$Q$4:$Q$163),"0")</f>
        <v>4.239401</v>
      </c>
      <c r="BV54">
        <f>IFERROR(_xlfn.XLOOKUP(A54, '2023_Analysis_Hub'!$A$3:$A$141,'2023_Analysis_Hub'!$N$3:$N$141),"0")</f>
        <v>4.2</v>
      </c>
      <c r="BW54">
        <f t="shared" si="4"/>
        <v>4.1749654285714284</v>
      </c>
    </row>
    <row r="55" spans="1:75" x14ac:dyDescent="0.35">
      <c r="A55" t="s">
        <v>42</v>
      </c>
      <c r="B55" cm="1">
        <f t="array" ref="B55">IFERROR(_xlfn.XLOOKUP(A55,Table4[Country],'2007'!$B$4:$B$153),"0")</f>
        <v>1.9427440193104379</v>
      </c>
      <c r="C55" cm="1">
        <f t="array" ref="C55">IFERROR(_xlfn.XLOOKUP(A55,Table5[Country],'2010'!$B$4:$B$158),"0")</f>
        <v>2.3945660000000002</v>
      </c>
      <c r="D55" cm="1">
        <f t="array" ref="D55">IFERROR(_xlfn.XLOOKUP(A55,Table12[Country],'2012'!$B$4:$B$158),"0")</f>
        <v>1.7978350000000001</v>
      </c>
      <c r="E55" cm="1">
        <f t="array" ref="E55">IFERROR(_xlfn.XLOOKUP(A55,Table10[Country],'2014'!$B$4:$B$163),"0")</f>
        <v>2.149867</v>
      </c>
      <c r="F55" cm="1">
        <f t="array" ref="F55">IFERROR(_xlfn.XLOOKUP(A55,Table11[Country],'2016'!$B$4:$B$163),"0")</f>
        <v>2.32254</v>
      </c>
      <c r="G55" cm="1">
        <f t="array" ref="G55">IFERROR(_xlfn.XLOOKUP(A55,Table6[Country],'2018'!$B$4:$B$163),"0")</f>
        <v>2.6346210000000001</v>
      </c>
      <c r="H55">
        <f>IFERROR(_xlfn.XLOOKUP(A55,'2023_Analysis_Hub'!$A$3:$A$141,'2023_Analysis_Hub'!$B$3:$B$141),"0")</f>
        <v>2.75</v>
      </c>
      <c r="I55">
        <f t="shared" si="0"/>
        <v>2.2845961456157768</v>
      </c>
      <c r="J55">
        <f>IFERROR(RANK(Table16[[#This Row],[Avergae LPI Score ]],Table16[[Avergae LPI Score ]],0), "No Data Available")</f>
        <v>144</v>
      </c>
      <c r="L55" cm="1">
        <f t="array" ref="L55">IFERROR(_xlfn.XLOOKUP(A55,Table4[Country],'2007'!$C$4:$C$153),"0")</f>
        <v>145</v>
      </c>
      <c r="M55" cm="1">
        <f t="array" ref="M55">IFERROR(_xlfn.XLOOKUP(A55,Table5[Country],'2010'!$E$4:$E$158),"0")</f>
        <v>126</v>
      </c>
      <c r="N55" cm="1">
        <f t="array" ref="N55">IFERROR(_xlfn.XLOOKUP(A55,Table12[Country],'2012'!$E$4:$E$158),"0")</f>
        <v>154</v>
      </c>
      <c r="O55" cm="1">
        <f t="array" ref="O55">IFERROR(_xlfn.XLOOKUP(A55,Table10[Country],'2014'!$E$4:$E$163),"0")</f>
        <v>154</v>
      </c>
      <c r="P55" cm="1">
        <f t="array" ref="P55">IFERROR(_xlfn.XLOOKUP(A55,Table11[Country],'2016'!$E$4:$E$163),"0")</f>
        <v>134</v>
      </c>
      <c r="Q55" cm="1">
        <f t="array" ref="Q55">IFERROR(_xlfn.XLOOKUP(A55,Table6[Country],'2018'!$E$4:$E$163),"0")</f>
        <v>90</v>
      </c>
      <c r="R55">
        <f>IFERROR(_xlfn.XLOOKUP(A55,'2023_Analysis_Hub'!$A$3:$A$141,'2023_Analysis_Hub'!$C$3:$C$141),"0")</f>
        <v>79</v>
      </c>
      <c r="S55">
        <f t="shared" si="5"/>
        <v>126</v>
      </c>
      <c r="T55">
        <f t="shared" si="6"/>
        <v>137</v>
      </c>
      <c r="W55" cm="1">
        <f t="array" ref="W55">IFERROR(_xlfn.XLOOKUP(A55,Table4[Country],'2007'!$F$4:$F$153),"0")</f>
        <v>1.63636</v>
      </c>
      <c r="X55" cm="1">
        <f t="array" ref="X55">IFERROR(_xlfn.XLOOKUP('LPI_performance_time_series '!A55,Table5[Country],'2010'!$I$4:$I$158),"0")</f>
        <v>2.25</v>
      </c>
      <c r="Y55" cm="1">
        <f t="array" ref="Y55">IFERROR(_xlfn.XLOOKUP(A55,Table12[Country],'2012'!$I$4:$I$158),"0")</f>
        <v>1.7181820000000001</v>
      </c>
      <c r="Z55" cm="1">
        <f t="array" ref="Z55">IFERROR(_xlfn.XLOOKUP('LPI_performance_time_series '!A55,Table10[Country],'2014'!$I$4:$I$163),"0")</f>
        <v>2.2000000000000002</v>
      </c>
      <c r="AA55" cm="1">
        <f t="array" ref="AA55">IFERROR(_xlfn.XLOOKUP(A55,Table11[Country],'2016'!$I$4:$I$163),"0")</f>
        <v>2.3744779999999999</v>
      </c>
      <c r="AB55" cm="1">
        <f t="array" ref="AB55">IFERROR(_xlfn.XLOOKUP(A55,Table6[Country],'2018'!$I$4:$I$163),"0")</f>
        <v>2.347337</v>
      </c>
      <c r="AC55" t="str">
        <f>IFERROR(_xlfn.XLOOKUP(A56,'2023_Analysis_Hub'!$A$3:$A$141,'2023_Analysis_Hub'!$D$3:$D$141),"0")</f>
        <v>0</v>
      </c>
      <c r="AD55">
        <f t="shared" si="7"/>
        <v>2.0877261666666667</v>
      </c>
      <c r="AF55" cm="1">
        <f t="array" ref="AF55">IFERROR(_xlfn.XLOOKUP(A55,Table4[Country],'2007'!$H$4:$H$153),"0")</f>
        <v>1.9166700000000001</v>
      </c>
      <c r="AG55" cm="1">
        <f t="array" ref="AG55">IFERROR(_xlfn.XLOOKUP(A55,Table5[Country],'2010'!$K$4:$K$158),"0")</f>
        <v>2.3333330000000001</v>
      </c>
      <c r="AH55" cm="1">
        <f t="array" ref="AH55">IFERROR(_xlfn.XLOOKUP(A55,Table12[Country],'2012'!$K$4:$K$158),"0")</f>
        <v>1.506643</v>
      </c>
      <c r="AI55" cm="1">
        <f t="array" ref="AI55">IFERROR(_xlfn.XLOOKUP(A55,Table10[Country],'2014'!$K$4:$K$163),"0")</f>
        <v>2</v>
      </c>
      <c r="AJ55" cm="1">
        <f t="array" ref="AJ55">IFERROR(_xlfn.XLOOKUP(A55,Table11[Country],'2016'!$K$4:$K$163),"0")</f>
        <v>2.297812</v>
      </c>
      <c r="AK55" cm="1">
        <f t="array" ref="AK55">IFERROR(_xlfn.XLOOKUP(A55,Table6[Country],'2018'!$K$4:$K$163),"0")</f>
        <v>2.7917809999999998</v>
      </c>
      <c r="AL55" s="19">
        <f>IFERROR(_xlfn.XLOOKUP(A55,'2023_Analysis_Hub'!$A$3:$A$141,'2023_Analysis_Hub'!$F$3:$F$141),"0")</f>
        <v>2.2999999999999998</v>
      </c>
      <c r="AM55">
        <f t="shared" si="8"/>
        <v>2.1637484285714286</v>
      </c>
      <c r="AO55" s="71" cm="1">
        <f t="array" ref="AO55">IFERROR(_xlfn.XLOOKUP(Table18[[#This Row],[Economy]],Table4[Country],'2007'!$J$4:$J$153), "0")</f>
        <v>2</v>
      </c>
      <c r="AP55" s="71" cm="1">
        <f t="array" ref="AP55">IFERROR(_xlfn.XLOOKUP(Table18[[#This Row],[Economy]],Table5[Country],'2010'!$M$4:$M$158),"0")</f>
        <v>2.5</v>
      </c>
      <c r="AQ55" s="71" cm="1">
        <f t="array" ref="AQ55">IFERROR(_xlfn.XLOOKUP(Table18[[#This Row],[Economy]],Table12[Country],'2012'!$M$4:$M$158),"0")</f>
        <v>1.7657339999999999</v>
      </c>
      <c r="AR55" s="71" cm="1">
        <f t="array" ref="AR55">IFERROR(_xlfn.XLOOKUP(Table18[[#This Row],[Economy]],Table10[Country],'2014'!$M$4:$M$163),"0")</f>
        <v>1.8</v>
      </c>
      <c r="AS55" s="71" cm="1">
        <f t="array" ref="AS55">IFERROR(_xlfn.XLOOKUP(A55,Table11[Country],'2016'!$M$4:$M$163),"0")</f>
        <v>2.4805280000000001</v>
      </c>
      <c r="AT55" s="71" cm="1">
        <f t="array" ref="AT55">IFERROR(_xlfn.XLOOKUP(A55,Table6[Country],'2018'!$M$4:$M$163),"0")</f>
        <v>2.454545</v>
      </c>
      <c r="AU55" s="71">
        <f>IFERROR(_xlfn.XLOOKUP(A55, '2023_Analysis_Hub'!$A$3:$A$141,'2023_Analysis_Hub'!$H$3:$H$141),"0")</f>
        <v>2.5</v>
      </c>
      <c r="AV55">
        <f t="shared" si="1"/>
        <v>2.2144010000000001</v>
      </c>
      <c r="AX55" cm="1">
        <f t="array" ref="AX55">IFERROR(_xlfn.XLOOKUP(A55,Table4[Country],'2007'!$L$4:$L$153),"0")</f>
        <v>2</v>
      </c>
      <c r="AY55" cm="1">
        <f t="array" ref="AY55">IFERROR(_xlfn.XLOOKUP(A55,Table5[Country], '2010'!$O$4:$O$158),"0")</f>
        <v>2.1666669999999999</v>
      </c>
      <c r="AZ55" cm="1">
        <f t="array" ref="AZ55">IFERROR(_xlfn.XLOOKUP(A55, Table12[Country], '2012'!$O$4:$O$158),"0")</f>
        <v>1.8362860000000001</v>
      </c>
      <c r="BA55" cm="1">
        <f t="array" ref="BA55">IFERROR(_xlfn.XLOOKUP(A55, Table10[Country], '2014'!$O$4:$O$163),"0")</f>
        <v>2.213333</v>
      </c>
      <c r="BB55" cm="1">
        <f t="array" ref="BB55">IFERROR(_xlfn.XLOOKUP(A55, Table11[Country],'2016'!$O$4:$O$163),"0")</f>
        <v>1.956725</v>
      </c>
      <c r="BC55" cm="1">
        <f t="array" ref="BC55">IFERROR(_xlfn.XLOOKUP(A55,Table6[Country],'2018'!$O$4:$O$163),"0")</f>
        <v>2.249587</v>
      </c>
      <c r="BD55">
        <f>IFERROR(_xlfn.XLOOKUP(A55, '2023_Analysis_Hub'!$A$3:$A$141,'2023_Analysis_Hub'!$J$3:$J$141),"0")</f>
        <v>2.8</v>
      </c>
      <c r="BE55">
        <f t="shared" si="2"/>
        <v>2.1746568571428573</v>
      </c>
      <c r="BG55" cm="1">
        <f t="array" ref="BG55">IFERROR(_xlfn.XLOOKUP(A55,Table4[Country],'2007'!$R$4:$R$153),"0")</f>
        <v>2.2999999999999998</v>
      </c>
      <c r="BH55" cm="1">
        <f t="array" ref="BH55">IFERROR(_xlfn.XLOOKUP(A55,Table5[Country],'2010'!$S$4:$S$158),"0")</f>
        <v>2.6666669999999999</v>
      </c>
      <c r="BI55" cm="1">
        <f t="array" ref="BI55">IFERROR(_xlfn.XLOOKUP(A55,Table12[Country],'2012'!$S$4:$S$158),"0")</f>
        <v>2.1903260000000002</v>
      </c>
      <c r="BJ55" cm="1">
        <f t="array" ref="BJ55">IFERROR(_xlfn.XLOOKUP(A55,Table10[Country],'2014'!$S$4:$S$163),"0")</f>
        <v>2.742111</v>
      </c>
      <c r="BK55" cm="1">
        <f t="array" ref="BK55">IFERROR(_xlfn.XLOOKUP(A55,Table11[Country],'2016'!$S$4:$S$163),"0")</f>
        <v>2.6900580000000001</v>
      </c>
      <c r="BL55" cm="1">
        <f t="array" ref="BL55">IFERROR(_xlfn.XLOOKUP(A55,Table6[Country],'2018'!$S$4:$S$163),"0")</f>
        <v>3.1504129999999999</v>
      </c>
      <c r="BM55">
        <f>IFERROR(_xlfn.XLOOKUP(A55,'2023_Analysis_Hub'!$A$3:$A$141,'2023_Analysis_Hub'!$L$3:$L$141),"0")</f>
        <v>3.6</v>
      </c>
      <c r="BN55">
        <f t="shared" si="3"/>
        <v>2.7627964285714284</v>
      </c>
      <c r="BP55" cm="1">
        <f t="array" ref="BP55">IFERROR(_xlfn.XLOOKUP(A55,Table4[Country],'2007'!$N$4:$N$153),"0")</f>
        <v>1.8181799999999999</v>
      </c>
      <c r="BQ55" cm="1">
        <f t="array" ref="BQ55">IFERROR(_xlfn.XLOOKUP(A55,Table5[Country],'2010'!$Q$4:$Q$158),"0")</f>
        <v>2.4166669999999999</v>
      </c>
      <c r="BR55" cm="1">
        <f t="array" ref="BR55">IFERROR(_xlfn.XLOOKUP(A55,Table12[Country],'2012'!$Q$4:$Q$158),"0")</f>
        <v>1.7251749999999999</v>
      </c>
      <c r="BS55" cm="1">
        <f t="array" ref="BS55">IFERROR(_xlfn.XLOOKUP(A55,Table10[Country],'2014'!$Q$4:$Q$163),"0")</f>
        <v>2</v>
      </c>
      <c r="BT55" cm="1">
        <f t="array" ref="BT55">IFERROR(_xlfn.XLOOKUP(A55,Table11[Country],'2016'!$Q$4:$Q$163),"0")</f>
        <v>2.0900590000000001</v>
      </c>
      <c r="BU55" cm="1">
        <f t="array" ref="BU55">IFERROR(_xlfn.XLOOKUP(A55, Table6[Country], '2018'!$Q$4:$Q$163),"0")</f>
        <v>2.8495870000000001</v>
      </c>
      <c r="BV55">
        <f>IFERROR(_xlfn.XLOOKUP(A55, '2023_Analysis_Hub'!$A$3:$A$141,'2023_Analysis_Hub'!$N$3:$N$141),"0")</f>
        <v>2.7</v>
      </c>
      <c r="BW55">
        <f t="shared" si="4"/>
        <v>2.2285240000000002</v>
      </c>
    </row>
    <row r="56" spans="1:75" x14ac:dyDescent="0.35">
      <c r="A56" t="s">
        <v>311</v>
      </c>
      <c r="B56" t="str" cm="1">
        <f t="array" ref="B56">IFERROR(_xlfn.XLOOKUP(A56,Table4[Country],'2007'!$B$4:$B$153),"0")</f>
        <v>0</v>
      </c>
      <c r="C56" t="str" cm="1">
        <f t="array" ref="C56">IFERROR(_xlfn.XLOOKUP(A56,Table5[Country],'2010'!$B$4:$B$158),"0")</f>
        <v>0</v>
      </c>
      <c r="D56" t="str" cm="1">
        <f t="array" ref="D56">IFERROR(_xlfn.XLOOKUP(A56,Table12[Country],'2012'!$B$4:$B$158),"0")</f>
        <v>0</v>
      </c>
      <c r="E56" t="str" cm="1">
        <f t="array" ref="E56">IFERROR(_xlfn.XLOOKUP(A56,Table10[Country],'2014'!$B$4:$B$163),"0")</f>
        <v>0</v>
      </c>
      <c r="F56" t="str" cm="1">
        <f t="array" ref="F56">IFERROR(_xlfn.XLOOKUP(A56,Table11[Country],'2016'!$B$4:$B$163),"0")</f>
        <v>0</v>
      </c>
      <c r="G56" t="str" cm="1">
        <f t="array" ref="G56">IFERROR(_xlfn.XLOOKUP(A56,Table6[Country],'2018'!$B$4:$B$163),"0")</f>
        <v>0</v>
      </c>
      <c r="H56" t="str">
        <f>IFERROR(_xlfn.XLOOKUP(A56,'2023_Analysis_Hub'!$A$3:$A$141,'2023_Analysis_Hub'!$B$3:$B$141),"0")</f>
        <v>0</v>
      </c>
      <c r="I56" t="str">
        <f t="shared" si="0"/>
        <v>0</v>
      </c>
      <c r="J56" s="68" t="str">
        <f>IFERROR(RANK(Table16[[#This Row],[Avergae LPI Score ]],Table16[[Avergae LPI Score ]],0), "No Data Available")</f>
        <v>No Data Available</v>
      </c>
      <c r="L56" t="str" cm="1">
        <f t="array" ref="L56">IFERROR(_xlfn.XLOOKUP(A56,Table4[Country],'2007'!$C$4:$C$153),"0")</f>
        <v>0</v>
      </c>
      <c r="M56" t="str" cm="1">
        <f t="array" ref="M56">IFERROR(_xlfn.XLOOKUP(A56,Table5[Country],'2010'!$E$4:$E$158),"0")</f>
        <v>0</v>
      </c>
      <c r="N56" t="str" cm="1">
        <f t="array" ref="N56">IFERROR(_xlfn.XLOOKUP(A56,Table12[Country],'2012'!$E$4:$E$158),"0")</f>
        <v>0</v>
      </c>
      <c r="O56" t="str" cm="1">
        <f t="array" ref="O56">IFERROR(_xlfn.XLOOKUP(A56,Table10[Country],'2014'!$E$4:$E$163),"0")</f>
        <v>0</v>
      </c>
      <c r="P56" t="str" cm="1">
        <f t="array" ref="P56">IFERROR(_xlfn.XLOOKUP(A56,Table11[Country],'2016'!$E$4:$E$163),"0")</f>
        <v>0</v>
      </c>
      <c r="Q56" t="str" cm="1">
        <f t="array" ref="Q56">IFERROR(_xlfn.XLOOKUP(A56,Table6[Country],'2018'!$E$4:$E$163),"0")</f>
        <v>0</v>
      </c>
      <c r="R56" t="str">
        <f>IFERROR(_xlfn.XLOOKUP(A56,'2023_Analysis_Hub'!$A$3:$A$141,'2023_Analysis_Hub'!$C$3:$C$141),"0")</f>
        <v>0</v>
      </c>
      <c r="S56" t="str">
        <f t="shared" si="5"/>
        <v>0</v>
      </c>
      <c r="T56" t="str">
        <f t="shared" si="6"/>
        <v>No Data Available</v>
      </c>
      <c r="W56" t="str" cm="1">
        <f t="array" ref="W56">IFERROR(_xlfn.XLOOKUP(A56,Table4[Country],'2007'!$F$4:$F$153),"0")</f>
        <v>0</v>
      </c>
      <c r="X56" t="str" cm="1">
        <f t="array" ref="X56">IFERROR(_xlfn.XLOOKUP('LPI_performance_time_series '!A56,Table5[Country],'2010'!$I$4:$I$158),"0")</f>
        <v>0</v>
      </c>
      <c r="Y56" t="str" cm="1">
        <f t="array" ref="Y56">IFERROR(_xlfn.XLOOKUP(A56,Table12[Country],'2012'!$I$4:$I$158),"0")</f>
        <v>0</v>
      </c>
      <c r="Z56" t="str" cm="1">
        <f t="array" ref="Z56">IFERROR(_xlfn.XLOOKUP('LPI_performance_time_series '!A56,Table10[Country],'2014'!$I$4:$I$163),"0")</f>
        <v>0</v>
      </c>
      <c r="AA56" t="str" cm="1">
        <f t="array" ref="AA56">IFERROR(_xlfn.XLOOKUP(A56,Table11[Country],'2016'!$I$4:$I$163),"0")</f>
        <v>0</v>
      </c>
      <c r="AB56" t="str" cm="1">
        <f t="array" ref="AB56">IFERROR(_xlfn.XLOOKUP(A56,Table6[Country],'2018'!$I$4:$I$163),"0")</f>
        <v>0</v>
      </c>
      <c r="AC56">
        <f>IFERROR(_xlfn.XLOOKUP(A57,'2023_Analysis_Hub'!$A$3:$A$141,'2023_Analysis_Hub'!$D$3:$D$141),"0")</f>
        <v>4.0999999999999996</v>
      </c>
      <c r="AD56">
        <f t="shared" si="7"/>
        <v>4.0999999999999996</v>
      </c>
      <c r="AF56" t="str" cm="1">
        <f t="array" ref="AF56">IFERROR(_xlfn.XLOOKUP(A56,Table4[Country],'2007'!$H$4:$H$153),"0")</f>
        <v>0</v>
      </c>
      <c r="AG56" t="str" cm="1">
        <f t="array" ref="AG56">IFERROR(_xlfn.XLOOKUP(A56,Table5[Country],'2010'!$K$4:$K$158),"0")</f>
        <v>0</v>
      </c>
      <c r="AH56" t="str" cm="1">
        <f t="array" ref="AH56">IFERROR(_xlfn.XLOOKUP(A56,Table12[Country],'2012'!$K$4:$K$158),"0")</f>
        <v>0</v>
      </c>
      <c r="AI56" t="str" cm="1">
        <f t="array" ref="AI56">IFERROR(_xlfn.XLOOKUP(A56,Table10[Country],'2014'!$K$4:$K$163),"0")</f>
        <v>0</v>
      </c>
      <c r="AJ56" t="str" cm="1">
        <f t="array" ref="AJ56">IFERROR(_xlfn.XLOOKUP(A56,Table11[Country],'2016'!$K$4:$K$163),"0")</f>
        <v>0</v>
      </c>
      <c r="AK56" t="str" cm="1">
        <f t="array" ref="AK56">IFERROR(_xlfn.XLOOKUP(A56,Table6[Country],'2018'!$K$4:$K$163),"0")</f>
        <v>0</v>
      </c>
      <c r="AL56" s="19" t="str">
        <f>IFERROR(_xlfn.XLOOKUP(A56,'2023_Analysis_Hub'!$A$3:$A$141,'2023_Analysis_Hub'!$F$3:$F$141),"0")</f>
        <v>0</v>
      </c>
      <c r="AM56" t="str">
        <f t="shared" si="8"/>
        <v>No Data Available</v>
      </c>
      <c r="AO56" s="71" t="str" cm="1">
        <f t="array" ref="AO56">IFERROR(_xlfn.XLOOKUP(Table18[[#This Row],[Economy]],Table4[Country],'2007'!$J$4:$J$153), "0")</f>
        <v>0</v>
      </c>
      <c r="AP56" s="71" t="str" cm="1">
        <f t="array" ref="AP56">IFERROR(_xlfn.XLOOKUP(Table18[[#This Row],[Economy]],Table5[Country],'2010'!$M$4:$M$158),"0")</f>
        <v>0</v>
      </c>
      <c r="AQ56" s="71" t="str" cm="1">
        <f t="array" ref="AQ56">IFERROR(_xlfn.XLOOKUP(Table18[[#This Row],[Economy]],Table12[Country],'2012'!$M$4:$M$158),"0")</f>
        <v>0</v>
      </c>
      <c r="AR56" s="71" t="str" cm="1">
        <f t="array" ref="AR56">IFERROR(_xlfn.XLOOKUP(Table18[[#This Row],[Economy]],Table10[Country],'2014'!$M$4:$M$163),"0")</f>
        <v>0</v>
      </c>
      <c r="AS56" s="71" t="str" cm="1">
        <f t="array" ref="AS56">IFERROR(_xlfn.XLOOKUP(A56,Table11[Country],'2016'!$M$4:$M$163),"0")</f>
        <v>0</v>
      </c>
      <c r="AT56" s="71" t="str" cm="1">
        <f t="array" ref="AT56">IFERROR(_xlfn.XLOOKUP(A56,Table6[Country],'2018'!$M$4:$M$163),"0")</f>
        <v>0</v>
      </c>
      <c r="AU56" s="71" t="str">
        <f>IFERROR(_xlfn.XLOOKUP(A56, '2023_Analysis_Hub'!$A$3:$A$141,'2023_Analysis_Hub'!$H$3:$H$141),"0")</f>
        <v>0</v>
      </c>
      <c r="AV56" t="str">
        <f t="shared" si="1"/>
        <v xml:space="preserve">No Data Available </v>
      </c>
      <c r="AX56" t="str" cm="1">
        <f t="array" ref="AX56">IFERROR(_xlfn.XLOOKUP(A56,Table4[Country],'2007'!$L$4:$L$153),"0")</f>
        <v>0</v>
      </c>
      <c r="AY56" t="str" cm="1">
        <f t="array" ref="AY56">IFERROR(_xlfn.XLOOKUP(A56,Table5[Country], '2010'!$O$4:$O$158),"0")</f>
        <v>0</v>
      </c>
      <c r="AZ56" t="str" cm="1">
        <f t="array" ref="AZ56">IFERROR(_xlfn.XLOOKUP(A56, Table12[Country], '2012'!$O$4:$O$158),"0")</f>
        <v>0</v>
      </c>
      <c r="BA56" t="str" cm="1">
        <f t="array" ref="BA56">IFERROR(_xlfn.XLOOKUP(A56, Table10[Country], '2014'!$O$4:$O$163),"0")</f>
        <v>0</v>
      </c>
      <c r="BB56" t="str" cm="1">
        <f t="array" ref="BB56">IFERROR(_xlfn.XLOOKUP(A56, Table11[Country],'2016'!$O$4:$O$163),"0")</f>
        <v>0</v>
      </c>
      <c r="BC56" t="str" cm="1">
        <f t="array" ref="BC56">IFERROR(_xlfn.XLOOKUP(A56,Table6[Country],'2018'!$O$4:$O$163),"0")</f>
        <v>0</v>
      </c>
      <c r="BD56" t="str">
        <f>IFERROR(_xlfn.XLOOKUP(A56, '2023_Analysis_Hub'!$A$3:$A$141,'2023_Analysis_Hub'!$J$3:$J$141),"0")</f>
        <v>0</v>
      </c>
      <c r="BE56" t="str">
        <f t="shared" si="2"/>
        <v>No Data Available</v>
      </c>
      <c r="BG56" t="str" cm="1">
        <f t="array" ref="BG56">IFERROR(_xlfn.XLOOKUP(A56,Table4[Country],'2007'!$R$4:$R$153),"0")</f>
        <v>0</v>
      </c>
      <c r="BH56" t="str" cm="1">
        <f t="array" ref="BH56">IFERROR(_xlfn.XLOOKUP(A56,Table5[Country],'2010'!$S$4:$S$158),"0")</f>
        <v>0</v>
      </c>
      <c r="BI56" t="str" cm="1">
        <f t="array" ref="BI56">IFERROR(_xlfn.XLOOKUP(A56,Table12[Country],'2012'!$S$4:$S$158),"0")</f>
        <v>0</v>
      </c>
      <c r="BJ56" t="str" cm="1">
        <f t="array" ref="BJ56">IFERROR(_xlfn.XLOOKUP(A56,Table10[Country],'2014'!$S$4:$S$163),"0")</f>
        <v>0</v>
      </c>
      <c r="BK56" t="str" cm="1">
        <f t="array" ref="BK56">IFERROR(_xlfn.XLOOKUP(A56,Table11[Country],'2016'!$S$4:$S$163),"0")</f>
        <v>0</v>
      </c>
      <c r="BL56" t="str" cm="1">
        <f t="array" ref="BL56">IFERROR(_xlfn.XLOOKUP(A56,Table6[Country],'2018'!$S$4:$S$163),"0")</f>
        <v>0</v>
      </c>
      <c r="BM56" t="str">
        <f>IFERROR(_xlfn.XLOOKUP(A56,'2023_Analysis_Hub'!$A$3:$A$141,'2023_Analysis_Hub'!$L$3:$L$141),"0")</f>
        <v>0</v>
      </c>
      <c r="BN56" t="str">
        <f t="shared" si="3"/>
        <v>No Data Available</v>
      </c>
      <c r="BP56" t="str" cm="1">
        <f t="array" ref="BP56">IFERROR(_xlfn.XLOOKUP(A56,Table4[Country],'2007'!$N$4:$N$153),"0")</f>
        <v>0</v>
      </c>
      <c r="BQ56" t="str" cm="1">
        <f t="array" ref="BQ56">IFERROR(_xlfn.XLOOKUP(A56,Table5[Country],'2010'!$Q$4:$Q$158),"0")</f>
        <v>0</v>
      </c>
      <c r="BR56" t="str" cm="1">
        <f t="array" ref="BR56">IFERROR(_xlfn.XLOOKUP(A56,Table12[Country],'2012'!$Q$4:$Q$158),"0")</f>
        <v>0</v>
      </c>
      <c r="BS56" t="str" cm="1">
        <f t="array" ref="BS56">IFERROR(_xlfn.XLOOKUP(A56,Table10[Country],'2014'!$Q$4:$Q$163),"0")</f>
        <v>0</v>
      </c>
      <c r="BT56" t="str" cm="1">
        <f t="array" ref="BT56">IFERROR(_xlfn.XLOOKUP(A56,Table11[Country],'2016'!$Q$4:$Q$163),"0")</f>
        <v>0</v>
      </c>
      <c r="BU56" t="str" cm="1">
        <f t="array" ref="BU56">IFERROR(_xlfn.XLOOKUP(A56, Table6[Country], '2018'!$Q$4:$Q$163),"0")</f>
        <v>0</v>
      </c>
      <c r="BV56" t="str">
        <f>IFERROR(_xlfn.XLOOKUP(A56, '2023_Analysis_Hub'!$A$3:$A$141,'2023_Analysis_Hub'!$N$3:$N$141),"0")</f>
        <v>0</v>
      </c>
      <c r="BW56" t="str">
        <f t="shared" si="4"/>
        <v>No Data Available</v>
      </c>
    </row>
    <row r="57" spans="1:75" x14ac:dyDescent="0.35">
      <c r="A57" t="s">
        <v>43</v>
      </c>
      <c r="B57" cm="1">
        <f t="array" ref="B57">IFERROR(_xlfn.XLOOKUP(A57,Table4[Country],'2007'!$B$4:$B$153),"0")</f>
        <v>3.8590460375901223</v>
      </c>
      <c r="C57" cm="1">
        <f t="array" ref="C57">IFERROR(_xlfn.XLOOKUP(A57,Table5[Country],'2010'!$B$4:$B$158),"0")</f>
        <v>3.8469410000000002</v>
      </c>
      <c r="D57" cm="1">
        <f t="array" ref="D57">IFERROR(_xlfn.XLOOKUP(A57,Table12[Country],'2012'!$B$4:$B$158),"0")</f>
        <v>4.0181930000000001</v>
      </c>
      <c r="E57" cm="1">
        <f t="array" ref="E57">IFERROR(_xlfn.XLOOKUP(A57,Table10[Country],'2014'!$B$4:$B$163),"0")</f>
        <v>3.7825199999999999</v>
      </c>
      <c r="F57" cm="1">
        <f t="array" ref="F57">IFERROR(_xlfn.XLOOKUP(A57,Table11[Country],'2016'!$B$4:$B$163),"0")</f>
        <v>3.8157939999999999</v>
      </c>
      <c r="G57" cm="1">
        <f t="array" ref="G57">IFERROR(_xlfn.XLOOKUP(A57,Table6[Country],'2018'!$B$4:$B$163),"0")</f>
        <v>3.9918589999999998</v>
      </c>
      <c r="H57">
        <f>IFERROR(_xlfn.XLOOKUP(A57,'2023_Analysis_Hub'!$A$3:$A$141,'2023_Analysis_Hub'!$B$3:$B$141),"0")</f>
        <v>4.05</v>
      </c>
      <c r="I57">
        <f t="shared" si="0"/>
        <v>3.9091932910843035</v>
      </c>
      <c r="J57" s="68">
        <f>IFERROR(RANK(Table16[[#This Row],[Avergae LPI Score ]],Table16[[Avergae LPI Score ]],0), "No Data Available")</f>
        <v>12</v>
      </c>
      <c r="L57" cm="1">
        <f t="array" ref="L57">IFERROR(_xlfn.XLOOKUP(A57,Table4[Country],'2007'!$C$4:$C$153),"0")</f>
        <v>13</v>
      </c>
      <c r="M57" cm="1">
        <f t="array" ref="M57">IFERROR(_xlfn.XLOOKUP(A57,Table5[Country],'2010'!$E$4:$E$158),"0")</f>
        <v>16</v>
      </c>
      <c r="N57" cm="1">
        <f t="array" ref="N57">IFERROR(_xlfn.XLOOKUP(A57,Table12[Country],'2012'!$E$4:$E$158),"0")</f>
        <v>6</v>
      </c>
      <c r="O57" cm="1">
        <f t="array" ref="O57">IFERROR(_xlfn.XLOOKUP(A57,Table10[Country],'2014'!$E$4:$E$163),"0")</f>
        <v>17</v>
      </c>
      <c r="P57" cm="1">
        <f t="array" ref="P57">IFERROR(_xlfn.XLOOKUP(A57,Table11[Country],'2016'!$E$4:$E$163),"0")</f>
        <v>17</v>
      </c>
      <c r="Q57" cm="1">
        <f t="array" ref="Q57">IFERROR(_xlfn.XLOOKUP(A57,Table6[Country],'2018'!$E$4:$E$163),"0")</f>
        <v>8</v>
      </c>
      <c r="R57">
        <f>IFERROR(_xlfn.XLOOKUP(A57,'2023_Analysis_Hub'!$A$3:$A$141,'2023_Analysis_Hub'!$C$3:$C$141),"0")</f>
        <v>3</v>
      </c>
      <c r="S57">
        <f t="shared" si="5"/>
        <v>11.428571428571429</v>
      </c>
      <c r="T57">
        <f t="shared" si="6"/>
        <v>11</v>
      </c>
      <c r="W57" cm="1">
        <f t="array" ref="W57">IFERROR(_xlfn.XLOOKUP(A57,Table4[Country],'2007'!$F$4:$F$153),"0")</f>
        <v>3.9714299999999998</v>
      </c>
      <c r="X57" cm="1">
        <f t="array" ref="X57">IFERROR(_xlfn.XLOOKUP('LPI_performance_time_series '!A57,Table5[Country],'2010'!$I$4:$I$158),"0")</f>
        <v>3.5762870000000002</v>
      </c>
      <c r="Y57" cm="1">
        <f t="array" ref="Y57">IFERROR(_xlfn.XLOOKUP(A57,Table12[Country],'2012'!$I$4:$I$158),"0")</f>
        <v>3.9339050000000002</v>
      </c>
      <c r="Z57" cm="1">
        <f t="array" ref="Z57">IFERROR(_xlfn.XLOOKUP('LPI_performance_time_series '!A57,Table10[Country],'2014'!$I$4:$I$163),"0")</f>
        <v>3.7899880000000001</v>
      </c>
      <c r="AA57" cm="1">
        <f t="array" ref="AA57">IFERROR(_xlfn.XLOOKUP(A57,Table11[Country],'2016'!$I$4:$I$163),"0")</f>
        <v>3.819922</v>
      </c>
      <c r="AB57" cm="1">
        <f t="array" ref="AB57">IFERROR(_xlfn.XLOOKUP(A57,Table6[Country],'2018'!$I$4:$I$163),"0")</f>
        <v>3.9180579999999998</v>
      </c>
      <c r="AC57">
        <f>IFERROR(_xlfn.XLOOKUP(A58,'2023_Analysis_Hub'!$A$3:$A$141,'2023_Analysis_Hub'!$D$3:$D$141),"0")</f>
        <v>2.6</v>
      </c>
      <c r="AD57">
        <f t="shared" si="7"/>
        <v>3.6585128571428571</v>
      </c>
      <c r="AF57" cm="1">
        <f t="array" ref="AF57">IFERROR(_xlfn.XLOOKUP(A57,Table4[Country],'2007'!$H$4:$H$153),"0")</f>
        <v>3.8235299999999999</v>
      </c>
      <c r="AG57" cm="1">
        <f t="array" ref="AG57">IFERROR(_xlfn.XLOOKUP(A57,Table5[Country],'2010'!$K$4:$K$158),"0")</f>
        <v>3.9860090000000001</v>
      </c>
      <c r="AH57" cm="1">
        <f t="array" ref="AH57">IFERROR(_xlfn.XLOOKUP(A57,Table12[Country],'2012'!$K$4:$K$158),"0")</f>
        <v>4.0734519999999996</v>
      </c>
      <c r="AI57" cm="1">
        <f t="array" ref="AI57">IFERROR(_xlfn.XLOOKUP(A57,Table10[Country],'2014'!$K$4:$K$163),"0")</f>
        <v>3.8161779999999998</v>
      </c>
      <c r="AJ57" cm="1">
        <f t="array" ref="AJ57">IFERROR(_xlfn.XLOOKUP(A57,Table11[Country],'2016'!$K$4:$K$163),"0")</f>
        <v>3.7459030000000002</v>
      </c>
      <c r="AK57" cm="1">
        <f t="array" ref="AK57">IFERROR(_xlfn.XLOOKUP(A57,Table6[Country],'2018'!$K$4:$K$163),"0")</f>
        <v>3.9587300000000001</v>
      </c>
      <c r="AL57" s="19">
        <f>IFERROR(_xlfn.XLOOKUP(A57,'2023_Analysis_Hub'!$A$3:$A$141,'2023_Analysis_Hub'!$F$3:$F$141),"0")</f>
        <v>4.0999999999999996</v>
      </c>
      <c r="AM57">
        <f t="shared" si="8"/>
        <v>3.9291145714285713</v>
      </c>
      <c r="AO57" s="71" cm="1">
        <f t="array" ref="AO57">IFERROR(_xlfn.XLOOKUP(Table18[[#This Row],[Economy]],Table4[Country],'2007'!$J$4:$J$153), "0")</f>
        <v>3.6666699999999999</v>
      </c>
      <c r="AP57" s="71" cm="1">
        <f t="array" ref="AP57">IFERROR(_xlfn.XLOOKUP(Table18[[#This Row],[Economy]],Table5[Country],'2010'!$M$4:$M$158),"0")</f>
        <v>3.4586399999999999</v>
      </c>
      <c r="AQ57" s="71" cm="1">
        <f t="array" ref="AQ57">IFERROR(_xlfn.XLOOKUP(Table18[[#This Row],[Economy]],Table12[Country],'2012'!$M$4:$M$158),"0")</f>
        <v>3.7027380000000001</v>
      </c>
      <c r="AR57" s="71" cm="1">
        <f t="array" ref="AR57">IFERROR(_xlfn.XLOOKUP(Table18[[#This Row],[Economy]],Table10[Country],'2014'!$M$4:$M$163),"0")</f>
        <v>3.6495120000000001</v>
      </c>
      <c r="AS57" s="71" cm="1">
        <f t="array" ref="AS57">IFERROR(_xlfn.XLOOKUP(A57,Table11[Country],'2016'!$M$4:$M$163),"0")</f>
        <v>3.6584569999999998</v>
      </c>
      <c r="AT57" s="71" cm="1">
        <f t="array" ref="AT57">IFERROR(_xlfn.XLOOKUP(A57,Table6[Country],'2018'!$M$4:$M$163),"0")</f>
        <v>3.5301589999999998</v>
      </c>
      <c r="AU57" s="71">
        <f>IFERROR(_xlfn.XLOOKUP(A57, '2023_Analysis_Hub'!$A$3:$A$141,'2023_Analysis_Hub'!$H$3:$H$141),"0")</f>
        <v>3.6</v>
      </c>
      <c r="AV57">
        <f t="shared" si="1"/>
        <v>3.6094537142857144</v>
      </c>
      <c r="AX57" cm="1">
        <f t="array" ref="AX57">IFERROR(_xlfn.XLOOKUP(A57,Table4[Country],'2007'!$L$4:$L$153),"0")</f>
        <v>3.8333300000000001</v>
      </c>
      <c r="AY57" cm="1">
        <f t="array" ref="AY57">IFERROR(_xlfn.XLOOKUP(A57,Table5[Country], '2010'!$O$4:$O$158),"0")</f>
        <v>3.8279969999999999</v>
      </c>
      <c r="AZ57" cm="1">
        <f t="array" ref="AZ57">IFERROR(_xlfn.XLOOKUP(A57, Table12[Country], '2012'!$O$4:$O$158),"0")</f>
        <v>4.137143</v>
      </c>
      <c r="BA57" cm="1">
        <f t="array" ref="BA57">IFERROR(_xlfn.XLOOKUP(A57, Table10[Country], '2014'!$O$4:$O$163),"0")</f>
        <v>3.7413919999999998</v>
      </c>
      <c r="BB57" cm="1">
        <f t="array" ref="BB57">IFERROR(_xlfn.XLOOKUP(A57, Table11[Country],'2016'!$O$4:$O$163),"0")</f>
        <v>4.0105579999999996</v>
      </c>
      <c r="BC57" cm="1">
        <f t="array" ref="BC57">IFERROR(_xlfn.XLOOKUP(A57,Table6[Country],'2018'!$O$4:$O$163),"0")</f>
        <v>4.0078430000000003</v>
      </c>
      <c r="BD57">
        <f>IFERROR(_xlfn.XLOOKUP(A57, '2023_Analysis_Hub'!$A$3:$A$141,'2023_Analysis_Hub'!$J$3:$J$141),"0")</f>
        <v>4.0999999999999996</v>
      </c>
      <c r="BE57">
        <f t="shared" si="2"/>
        <v>3.9511804285714285</v>
      </c>
      <c r="BG57" cm="1">
        <f t="array" ref="BG57">IFERROR(_xlfn.XLOOKUP(A57,Table4[Country],'2007'!$R$4:$R$153),"0")</f>
        <v>4.11111</v>
      </c>
      <c r="BH57" cm="1">
        <f t="array" ref="BH57">IFERROR(_xlfn.XLOOKUP(A57,Table5[Country],'2010'!$S$4:$S$158),"0")</f>
        <v>4.3788809999999998</v>
      </c>
      <c r="BI57" cm="1">
        <f t="array" ref="BI57">IFERROR(_xlfn.XLOOKUP(A57,Table12[Country],'2012'!$S$4:$S$158),"0")</f>
        <v>4.2081900000000001</v>
      </c>
      <c r="BJ57" cm="1">
        <f t="array" ref="BJ57">IFERROR(_xlfn.XLOOKUP(A57,Table10[Country],'2014'!$S$4:$S$163),"0")</f>
        <v>4.3851040000000001</v>
      </c>
      <c r="BK57" cm="1">
        <f t="array" ref="BK57">IFERROR(_xlfn.XLOOKUP(A57,Table11[Country],'2016'!$S$4:$S$163),"0")</f>
        <v>3.9243049999999999</v>
      </c>
      <c r="BL57" cm="1">
        <f t="array" ref="BL57">IFERROR(_xlfn.XLOOKUP(A57,Table6[Country],'2018'!$S$4:$S$163),"0")</f>
        <v>4.4078429999999997</v>
      </c>
      <c r="BM57">
        <f>IFERROR(_xlfn.XLOOKUP(A57,'2023_Analysis_Hub'!$A$3:$A$141,'2023_Analysis_Hub'!$L$3:$L$141),"0")</f>
        <v>4.0999999999999996</v>
      </c>
      <c r="BN57">
        <f t="shared" si="3"/>
        <v>4.2164904285714284</v>
      </c>
      <c r="BP57" cm="1">
        <f t="array" ref="BP57">IFERROR(_xlfn.XLOOKUP(A57,Table4[Country],'2007'!$N$4:$N$153),"0")</f>
        <v>3.7586200000000001</v>
      </c>
      <c r="BQ57" cm="1">
        <f t="array" ref="BQ57">IFERROR(_xlfn.XLOOKUP(A57,Table5[Country],'2010'!$Q$4:$Q$158),"0")</f>
        <v>3.9413809999999998</v>
      </c>
      <c r="BR57" cm="1">
        <f t="array" ref="BR57">IFERROR(_xlfn.XLOOKUP(A57,Table12[Country],'2012'!$Q$4:$Q$158),"0")</f>
        <v>4.097143</v>
      </c>
      <c r="BS57" cm="1">
        <f t="array" ref="BS57">IFERROR(_xlfn.XLOOKUP(A57,Table10[Country],'2014'!$Q$4:$Q$163),"0")</f>
        <v>3.356776</v>
      </c>
      <c r="BT57" cm="1">
        <f t="array" ref="BT57">IFERROR(_xlfn.XLOOKUP(A57,Table11[Country],'2016'!$Q$4:$Q$163),"0")</f>
        <v>3.7360709999999999</v>
      </c>
      <c r="BU57" cm="1">
        <f t="array" ref="BU57">IFERROR(_xlfn.XLOOKUP(A57, Table6[Country], '2018'!$Q$4:$Q$163),"0")</f>
        <v>4.1760780000000004</v>
      </c>
      <c r="BV57">
        <f>IFERROR(_xlfn.XLOOKUP(A57, '2023_Analysis_Hub'!$A$3:$A$141,'2023_Analysis_Hub'!$N$3:$N$141),"0")</f>
        <v>4.3</v>
      </c>
      <c r="BW57">
        <f t="shared" si="4"/>
        <v>3.9094384285714283</v>
      </c>
    </row>
    <row r="58" spans="1:75" x14ac:dyDescent="0.35">
      <c r="A58" t="s">
        <v>44</v>
      </c>
      <c r="B58" cm="1">
        <f t="array" ref="B58">IFERROR(_xlfn.XLOOKUP(A58,Table4[Country],'2007'!$B$4:$B$153),"0")</f>
        <v>2.3801819522522498</v>
      </c>
      <c r="C58" cm="1">
        <f t="array" ref="C58">IFERROR(_xlfn.XLOOKUP(A58,Table5[Country],'2010'!$B$4:$B$158),"0")</f>
        <v>2.8207499999999999</v>
      </c>
      <c r="D58" cm="1">
        <f t="array" ref="D58">IFERROR(_xlfn.XLOOKUP(A58,Table12[Country],'2012'!$B$4:$B$158),"0")</f>
        <v>2.7001719999999998</v>
      </c>
      <c r="E58" cm="1">
        <f t="array" ref="E58">IFERROR(_xlfn.XLOOKUP(A58,Table10[Country],'2014'!$B$4:$B$163),"0")</f>
        <v>2.8605510000000001</v>
      </c>
      <c r="F58" cm="1">
        <f t="array" ref="F58">IFERROR(_xlfn.XLOOKUP(A58,Table11[Country],'2016'!$B$4:$B$163),"0")</f>
        <v>2.6272799999999998</v>
      </c>
      <c r="G58" cm="1">
        <f t="array" ref="G58">IFERROR(_xlfn.XLOOKUP(A58,Table6[Country],'2018'!$B$4:$B$163),"0")</f>
        <v>2.6617649999999999</v>
      </c>
      <c r="H58">
        <f>IFERROR(_xlfn.XLOOKUP(A58,'2023_Analysis_Hub'!$A$3:$A$141,'2023_Analysis_Hub'!$B$3:$B$141),"0")</f>
        <v>2.6333333333333333</v>
      </c>
      <c r="I58">
        <f t="shared" si="0"/>
        <v>2.6691476122265114</v>
      </c>
      <c r="J58" s="68">
        <f>IFERROR(RANK(Table16[[#This Row],[Avergae LPI Score ]],Table16[[Avergae LPI Score ]],0), "No Data Available")</f>
        <v>78</v>
      </c>
      <c r="L58" cm="1">
        <f t="array" ref="L58">IFERROR(_xlfn.XLOOKUP(A58,Table4[Country],'2007'!$C$4:$C$153),"0")</f>
        <v>96</v>
      </c>
      <c r="M58" cm="1">
        <f t="array" ref="M58">IFERROR(_xlfn.XLOOKUP(A58,Table5[Country],'2010'!$E$4:$E$158),"0")</f>
        <v>65</v>
      </c>
      <c r="N58" cm="1">
        <f t="array" ref="N58">IFERROR(_xlfn.XLOOKUP(A58,Table12[Country],'2012'!$E$4:$E$158),"0")</f>
        <v>85</v>
      </c>
      <c r="O58" cm="1">
        <f t="array" ref="O58">IFERROR(_xlfn.XLOOKUP(A58,Table10[Country],'2014'!$E$4:$E$163),"0")</f>
        <v>69</v>
      </c>
      <c r="P58" cm="1">
        <f t="array" ref="P58">IFERROR(_xlfn.XLOOKUP(A58,Table11[Country],'2016'!$E$4:$E$163),"0")</f>
        <v>91</v>
      </c>
      <c r="Q58" cm="1">
        <f t="array" ref="Q58">IFERROR(_xlfn.XLOOKUP(A58,Table6[Country],'2018'!$E$4:$E$163),"0")</f>
        <v>87</v>
      </c>
      <c r="R58">
        <f>IFERROR(_xlfn.XLOOKUP(A58,'2023_Analysis_Hub'!$A$3:$A$141,'2023_Analysis_Hub'!$C$3:$C$141),"0")</f>
        <v>88</v>
      </c>
      <c r="S58">
        <f t="shared" si="5"/>
        <v>83</v>
      </c>
      <c r="T58">
        <f t="shared" si="6"/>
        <v>76</v>
      </c>
      <c r="W58" cm="1">
        <f t="array" ref="W58">IFERROR(_xlfn.XLOOKUP(A58,Table4[Country],'2007'!$F$4:$F$153),"0")</f>
        <v>2.3333300000000001</v>
      </c>
      <c r="X58" cm="1">
        <f t="array" ref="X58">IFERROR(_xlfn.XLOOKUP('LPI_performance_time_series '!A58,Table5[Country],'2010'!$I$4:$I$158),"0")</f>
        <v>2.5130919999999999</v>
      </c>
      <c r="Y58" cm="1">
        <f t="array" ref="Y58">IFERROR(_xlfn.XLOOKUP(A58,Table12[Country],'2012'!$I$4:$I$158),"0")</f>
        <v>2.5257079999999998</v>
      </c>
      <c r="Z58" cm="1">
        <f t="array" ref="Z58">IFERROR(_xlfn.XLOOKUP('LPI_performance_time_series '!A58,Table10[Country],'2014'!$I$4:$I$163),"0")</f>
        <v>2.584387</v>
      </c>
      <c r="AA58" cm="1">
        <f t="array" ref="AA58">IFERROR(_xlfn.XLOOKUP(A58,Table11[Country],'2016'!$I$4:$I$163),"0")</f>
        <v>2.3878789999999999</v>
      </c>
      <c r="AB58" cm="1">
        <f t="array" ref="AB58">IFERROR(_xlfn.XLOOKUP(A58,Table6[Country],'2018'!$I$4:$I$163),"0")</f>
        <v>2.4050020000000001</v>
      </c>
      <c r="AC58">
        <f>IFERROR(_xlfn.XLOOKUP(A59,'2023_Analysis_Hub'!$A$3:$A$141,'2023_Analysis_Hub'!$D$3:$D$141),"0")</f>
        <v>2.2999999999999998</v>
      </c>
      <c r="AD58">
        <f t="shared" si="7"/>
        <v>2.4356282857142859</v>
      </c>
      <c r="AF58" cm="1">
        <f t="array" ref="AF58">IFERROR(_xlfn.XLOOKUP(A58,Table4[Country],'2007'!$H$4:$H$153),"0")</f>
        <v>2.1842100000000002</v>
      </c>
      <c r="AG58" cm="1">
        <f t="array" ref="AG58">IFERROR(_xlfn.XLOOKUP(A58,Table5[Country],'2010'!$K$4:$K$158),"0")</f>
        <v>2.3425630000000002</v>
      </c>
      <c r="AH58" cm="1">
        <f t="array" ref="AH58">IFERROR(_xlfn.XLOOKUP(A58,Table12[Country],'2012'!$K$4:$K$158),"0")</f>
        <v>2.607577</v>
      </c>
      <c r="AI58" cm="1">
        <f t="array" ref="AI58">IFERROR(_xlfn.XLOOKUP(A58,Table10[Country],'2014'!$K$4:$K$163),"0")</f>
        <v>2.6106720000000001</v>
      </c>
      <c r="AJ58" cm="1">
        <f t="array" ref="AJ58">IFERROR(_xlfn.XLOOKUP(A58,Table11[Country],'2016'!$K$4:$K$163),"0")</f>
        <v>2.2896969999999999</v>
      </c>
      <c r="AK58" cm="1">
        <f t="array" ref="AK58">IFERROR(_xlfn.XLOOKUP(A58,Table6[Country],'2018'!$K$4:$K$163),"0")</f>
        <v>2.357383</v>
      </c>
      <c r="AL58" s="19">
        <f>IFERROR(_xlfn.XLOOKUP(A58,'2023_Analysis_Hub'!$A$3:$A$141,'2023_Analysis_Hub'!$F$3:$F$141),"0")</f>
        <v>2.7</v>
      </c>
      <c r="AM58">
        <f t="shared" si="8"/>
        <v>2.441728857142857</v>
      </c>
      <c r="AO58" s="71" cm="1">
        <f t="array" ref="AO58">IFERROR(_xlfn.XLOOKUP(Table18[[#This Row],[Economy]],Table4[Country],'2007'!$J$4:$J$153), "0")</f>
        <v>2.3421099999999999</v>
      </c>
      <c r="AP58" s="71" cm="1">
        <f t="array" ref="AP58">IFERROR(_xlfn.XLOOKUP(Table18[[#This Row],[Economy]],Table5[Country],'2010'!$M$4:$M$158),"0")</f>
        <v>2.5949140000000002</v>
      </c>
      <c r="AQ58" s="71" cm="1">
        <f t="array" ref="AQ58">IFERROR(_xlfn.XLOOKUP(Table18[[#This Row],[Economy]],Table12[Country],'2012'!$M$4:$M$158),"0")</f>
        <v>2.8292259999999998</v>
      </c>
      <c r="AR58" s="71" cm="1">
        <f t="array" ref="AR58">IFERROR(_xlfn.XLOOKUP(Table18[[#This Row],[Economy]],Table10[Country],'2014'!$M$4:$M$163),"0")</f>
        <v>2.9288539999999998</v>
      </c>
      <c r="AS58" s="71" cm="1">
        <f t="array" ref="AS58">IFERROR(_xlfn.XLOOKUP(A58,Table11[Country],'2016'!$M$4:$M$163),"0")</f>
        <v>2.6701009999999998</v>
      </c>
      <c r="AT58" s="71" cm="1">
        <f t="array" ref="AT58">IFERROR(_xlfn.XLOOKUP(A58,Table6[Country],'2018'!$M$4:$M$163),"0")</f>
        <v>2.7700819999999999</v>
      </c>
      <c r="AU58" s="71">
        <f>IFERROR(_xlfn.XLOOKUP(A58, '2023_Analysis_Hub'!$A$3:$A$141,'2023_Analysis_Hub'!$H$3:$H$141),"0")</f>
        <v>2.4</v>
      </c>
      <c r="AV58">
        <f t="shared" si="1"/>
        <v>2.6478981428571422</v>
      </c>
      <c r="AX58" cm="1">
        <f t="array" ref="AX58">IFERROR(_xlfn.XLOOKUP(A58,Table4[Country],'2007'!$L$4:$L$153),"0")</f>
        <v>2.25</v>
      </c>
      <c r="AY58" cm="1">
        <f t="array" ref="AY58">IFERROR(_xlfn.XLOOKUP(A58,Table5[Country], '2010'!$O$4:$O$158),"0")</f>
        <v>2.4216609999999998</v>
      </c>
      <c r="AZ58" cm="1">
        <f t="array" ref="AZ58">IFERROR(_xlfn.XLOOKUP(A58, Table12[Country], '2012'!$O$4:$O$158),"0")</f>
        <v>2.7416680000000002</v>
      </c>
      <c r="BA58" cm="1">
        <f t="array" ref="BA58">IFERROR(_xlfn.XLOOKUP(A58, Table10[Country], '2014'!$O$4:$O$163),"0")</f>
        <v>2.9116599999999999</v>
      </c>
      <c r="BB58" cm="1">
        <f t="array" ref="BB58">IFERROR(_xlfn.XLOOKUP(A58, Table11[Country],'2016'!$O$4:$O$163),"0")</f>
        <v>2.677222</v>
      </c>
      <c r="BC58" cm="1">
        <f t="array" ref="BC58">IFERROR(_xlfn.XLOOKUP(A58,Table6[Country],'2018'!$O$4:$O$163),"0")</f>
        <v>2.4415719999999999</v>
      </c>
      <c r="BD58">
        <f>IFERROR(_xlfn.XLOOKUP(A58, '2023_Analysis_Hub'!$A$3:$A$141,'2023_Analysis_Hub'!$J$3:$J$141),"0")</f>
        <v>2.6</v>
      </c>
      <c r="BE58">
        <f t="shared" si="2"/>
        <v>2.577683285714286</v>
      </c>
      <c r="BG58" cm="1">
        <f t="array" ref="BG58">IFERROR(_xlfn.XLOOKUP(A58,Table4[Country],'2007'!$R$4:$R$153),"0")</f>
        <v>2.8947400000000001</v>
      </c>
      <c r="BH58" cm="1">
        <f t="array" ref="BH58">IFERROR(_xlfn.XLOOKUP(A58,Table5[Country],'2010'!$S$4:$S$158),"0")</f>
        <v>3.8525649999999998</v>
      </c>
      <c r="BI58" cm="1">
        <f t="array" ref="BI58">IFERROR(_xlfn.XLOOKUP(A58,Table12[Country],'2012'!$S$4:$S$158),"0")</f>
        <v>2.9667110000000001</v>
      </c>
      <c r="BJ58" cm="1">
        <f t="array" ref="BJ58">IFERROR(_xlfn.XLOOKUP(A58,Table10[Country],'2014'!$S$4:$S$163),"0")</f>
        <v>3.178105</v>
      </c>
      <c r="BK58" cm="1">
        <f t="array" ref="BK58">IFERROR(_xlfn.XLOOKUP(A58,Table11[Country],'2016'!$S$4:$S$163),"0")</f>
        <v>3.062424</v>
      </c>
      <c r="BL58" cm="1">
        <f t="array" ref="BL58">IFERROR(_xlfn.XLOOKUP(A58,Table6[Country],'2018'!$S$4:$S$163),"0")</f>
        <v>2.9805950000000001</v>
      </c>
      <c r="BM58">
        <f>IFERROR(_xlfn.XLOOKUP(A58,'2023_Analysis_Hub'!$A$3:$A$141,'2023_Analysis_Hub'!$L$3:$L$141),"0")</f>
        <v>3.1</v>
      </c>
      <c r="BN58">
        <f t="shared" si="3"/>
        <v>3.1478771428571433</v>
      </c>
      <c r="BP58" cm="1">
        <f t="array" ref="BP58">IFERROR(_xlfn.XLOOKUP(A58,Table4[Country],'2007'!$N$4:$N$153),"0")</f>
        <v>2.2820499999999999</v>
      </c>
      <c r="BQ58" cm="1">
        <f t="array" ref="BQ58">IFERROR(_xlfn.XLOOKUP(A58,Table5[Country],'2010'!$Q$4:$Q$158),"0")</f>
        <v>3.1678459999999999</v>
      </c>
      <c r="BR58" cm="1">
        <f t="array" ref="BR58">IFERROR(_xlfn.XLOOKUP(A58,Table12[Country],'2012'!$Q$4:$Q$158),"0")</f>
        <v>2.4884499999999998</v>
      </c>
      <c r="BS58" cm="1">
        <f t="array" ref="BS58">IFERROR(_xlfn.XLOOKUP(A58,Table10[Country],'2014'!$Q$4:$Q$163),"0")</f>
        <v>2.9116599999999999</v>
      </c>
      <c r="BT58" cm="1">
        <f t="array" ref="BT58">IFERROR(_xlfn.XLOOKUP(A58,Table11[Country],'2016'!$Q$4:$Q$163),"0")</f>
        <v>2.6272220000000002</v>
      </c>
      <c r="BU58" cm="1">
        <f t="array" ref="BU58">IFERROR(_xlfn.XLOOKUP(A58, Table6[Country], '2018'!$Q$4:$Q$163),"0")</f>
        <v>2.9749050000000001</v>
      </c>
      <c r="BV58">
        <f>IFERROR(_xlfn.XLOOKUP(A58, '2023_Analysis_Hub'!$A$3:$A$141,'2023_Analysis_Hub'!$N$3:$N$141),"0")</f>
        <v>2.4</v>
      </c>
      <c r="BW58">
        <f t="shared" si="4"/>
        <v>2.6931618571428571</v>
      </c>
    </row>
    <row r="59" spans="1:75" x14ac:dyDescent="0.35">
      <c r="A59" t="s">
        <v>45</v>
      </c>
      <c r="B59" cm="1">
        <f t="array" ref="B59">IFERROR(_xlfn.XLOOKUP(A59,Table4[Country],'2007'!$B$4:$B$153),"0")</f>
        <v>2.0633803491051586</v>
      </c>
      <c r="C59" cm="1">
        <f t="array" ref="C59">IFERROR(_xlfn.XLOOKUP(A59,Table5[Country],'2010'!$B$4:$B$158),"0")</f>
        <v>2.3603730000000001</v>
      </c>
      <c r="D59" cm="1">
        <f t="array" ref="D59">IFERROR(_xlfn.XLOOKUP(A59,Table12[Country],'2012'!$B$4:$B$158),"0")</f>
        <v>2.414844</v>
      </c>
      <c r="E59" cm="1">
        <f t="array" ref="E59">IFERROR(_xlfn.XLOOKUP(A59,Table10[Country],'2014'!$B$4:$B$163),"0")</f>
        <v>2.649451</v>
      </c>
      <c r="F59" cm="1">
        <f t="array" ref="F59">IFERROR(_xlfn.XLOOKUP(A59,Table11[Country],'2016'!$B$4:$B$163),"0")</f>
        <v>2.7696830000000001</v>
      </c>
      <c r="G59" cm="1">
        <f t="array" ref="G59">IFERROR(_xlfn.XLOOKUP(A59,Table6[Country],'2018'!$B$4:$B$163),"0")</f>
        <v>2.4480710000000001</v>
      </c>
      <c r="H59">
        <f>IFERROR(_xlfn.XLOOKUP(A59,'2023_Analysis_Hub'!$A$3:$A$141,'2023_Analysis_Hub'!$B$3:$B$141),"0")</f>
        <v>2.4500000000000002</v>
      </c>
      <c r="I59">
        <f t="shared" si="0"/>
        <v>2.4508289070150231</v>
      </c>
      <c r="J59" s="68">
        <f>IFERROR(RANK(Table16[[#This Row],[Avergae LPI Score ]],Table16[[Avergae LPI Score ]],0), "No Data Available")</f>
        <v>115</v>
      </c>
      <c r="L59" cm="1">
        <f t="array" ref="L59">IFERROR(_xlfn.XLOOKUP(A59,Table4[Country],'2007'!$C$4:$C$153),"0")</f>
        <v>140</v>
      </c>
      <c r="M59" cm="1">
        <f t="array" ref="M59">IFERROR(_xlfn.XLOOKUP(A59,Table5[Country],'2010'!$E$4:$E$158),"0")</f>
        <v>130</v>
      </c>
      <c r="N59" cm="1">
        <f t="array" ref="N59">IFERROR(_xlfn.XLOOKUP(A59,Table12[Country],'2012'!$E$4:$E$158),"0")</f>
        <v>125</v>
      </c>
      <c r="O59" cm="1">
        <f t="array" ref="O59">IFERROR(_xlfn.XLOOKUP(A59,Table10[Country],'2014'!$E$4:$E$163),"0")</f>
        <v>96</v>
      </c>
      <c r="P59" cm="1">
        <f t="array" ref="P59">IFERROR(_xlfn.XLOOKUP(A59,Table11[Country],'2016'!$E$4:$E$163),"0")</f>
        <v>75</v>
      </c>
      <c r="Q59" cm="1">
        <f t="array" ref="Q59">IFERROR(_xlfn.XLOOKUP(A59,Table6[Country],'2018'!$E$4:$E$163),"0")</f>
        <v>117</v>
      </c>
      <c r="R59">
        <f>IFERROR(_xlfn.XLOOKUP(A59,'2023_Analysis_Hub'!$A$3:$A$141,'2023_Analysis_Hub'!$C$3:$C$141),"0")</f>
        <v>97</v>
      </c>
      <c r="S59">
        <f t="shared" si="5"/>
        <v>111.42857142857143</v>
      </c>
      <c r="T59">
        <f t="shared" si="6"/>
        <v>114</v>
      </c>
      <c r="W59" cm="1">
        <f t="array" ref="W59">IFERROR(_xlfn.XLOOKUP(A59,Table4[Country],'2007'!$F$4:$F$153),"0")</f>
        <v>1.6</v>
      </c>
      <c r="X59" cm="1">
        <f t="array" ref="X59">IFERROR(_xlfn.XLOOKUP('LPI_performance_time_series '!A59,Table5[Country],'2010'!$I$4:$I$158),"0")</f>
        <v>1.96875</v>
      </c>
      <c r="Y59" cm="1">
        <f t="array" ref="Y59">IFERROR(_xlfn.XLOOKUP(A59,Table12[Country],'2012'!$I$4:$I$158),"0")</f>
        <v>2.2595960000000002</v>
      </c>
      <c r="Z59" cm="1">
        <f t="array" ref="Z59">IFERROR(_xlfn.XLOOKUP('LPI_performance_time_series '!A59,Table10[Country],'2014'!$I$4:$I$163),"0")</f>
        <v>2.714286</v>
      </c>
      <c r="AA59" cm="1">
        <f t="array" ref="AA59">IFERROR(_xlfn.XLOOKUP(A59,Table11[Country],'2016'!$I$4:$I$163),"0")</f>
        <v>2.3684210000000001</v>
      </c>
      <c r="AB59" cm="1">
        <f t="array" ref="AB59">IFERROR(_xlfn.XLOOKUP(A59,Table6[Country],'2018'!$I$4:$I$163),"0")</f>
        <v>2.13028</v>
      </c>
      <c r="AC59" t="str">
        <f>IFERROR(_xlfn.XLOOKUP(A60,'2023_Analysis_Hub'!$A$3:$A$141,'2023_Analysis_Hub'!$D$3:$D$141),"0")</f>
        <v>0</v>
      </c>
      <c r="AD59">
        <f t="shared" si="7"/>
        <v>2.1735554999999995</v>
      </c>
      <c r="AF59" cm="1">
        <f t="array" ref="AF59">IFERROR(_xlfn.XLOOKUP(A59,Table4[Country],'2007'!$H$4:$H$153),"0")</f>
        <v>1.8333299999999999</v>
      </c>
      <c r="AG59" cm="1">
        <f t="array" ref="AG59">IFERROR(_xlfn.XLOOKUP(A59,Table5[Country],'2010'!$K$4:$K$158),"0")</f>
        <v>2.0596589999999999</v>
      </c>
      <c r="AH59" cm="1">
        <f t="array" ref="AH59">IFERROR(_xlfn.XLOOKUP(A59,Table12[Country],'2012'!$K$4:$K$158),"0")</f>
        <v>2.016162</v>
      </c>
      <c r="AI59" cm="1">
        <f t="array" ref="AI59">IFERROR(_xlfn.XLOOKUP(A59,Table10[Country],'2014'!$K$4:$K$163),"0")</f>
        <v>2.540816</v>
      </c>
      <c r="AJ59" cm="1">
        <f t="array" ref="AJ59">IFERROR(_xlfn.XLOOKUP(A59,Table11[Country],'2016'!$K$4:$K$163),"0")</f>
        <v>2.577318</v>
      </c>
      <c r="AK59" cm="1">
        <f t="array" ref="AK59">IFERROR(_xlfn.XLOOKUP(A59,Table6[Country],'2018'!$K$4:$K$163),"0")</f>
        <v>2.4213830000000001</v>
      </c>
      <c r="AL59" s="19">
        <f>IFERROR(_xlfn.XLOOKUP(A59,'2023_Analysis_Hub'!$A$3:$A$141,'2023_Analysis_Hub'!$F$3:$F$141),"0")</f>
        <v>2.1</v>
      </c>
      <c r="AM59">
        <f t="shared" si="8"/>
        <v>2.2212382857142856</v>
      </c>
      <c r="AO59" s="71" cm="1">
        <f t="array" ref="AO59">IFERROR(_xlfn.XLOOKUP(Table18[[#This Row],[Economy]],Table4[Country],'2007'!$J$4:$J$153), "0")</f>
        <v>2</v>
      </c>
      <c r="AP59" s="71" cm="1">
        <f t="array" ref="AP59">IFERROR(_xlfn.XLOOKUP(Table18[[#This Row],[Economy]],Table5[Country],'2010'!$M$4:$M$158),"0")</f>
        <v>2.6960229999999998</v>
      </c>
      <c r="AQ59" s="71" cm="1">
        <f t="array" ref="AQ59">IFERROR(_xlfn.XLOOKUP(Table18[[#This Row],[Economy]],Table12[Country],'2012'!$M$4:$M$158),"0")</f>
        <v>2.6828280000000002</v>
      </c>
      <c r="AR59" s="71" cm="1">
        <f t="array" ref="AR59">IFERROR(_xlfn.XLOOKUP(Table18[[#This Row],[Economy]],Table10[Country],'2014'!$M$4:$M$163),"0")</f>
        <v>2.540816</v>
      </c>
      <c r="AS59" s="71" cm="1">
        <f t="array" ref="AS59">IFERROR(_xlfn.XLOOKUP(A59,Table11[Country],'2016'!$M$4:$M$163),"0")</f>
        <v>2.8010429999999999</v>
      </c>
      <c r="AT59" s="71" cm="1">
        <f t="array" ref="AT59">IFERROR(_xlfn.XLOOKUP(A59,Table6[Country],'2018'!$M$4:$M$163),"0")</f>
        <v>2.38747</v>
      </c>
      <c r="AU59" s="71">
        <f>IFERROR(_xlfn.XLOOKUP(A59, '2023_Analysis_Hub'!$A$3:$A$141,'2023_Analysis_Hub'!$H$3:$H$141),"0")</f>
        <v>3</v>
      </c>
      <c r="AV59">
        <f t="shared" si="1"/>
        <v>2.5868828571428573</v>
      </c>
      <c r="AX59" cm="1">
        <f t="array" ref="AX59">IFERROR(_xlfn.XLOOKUP(A59,Table4[Country],'2007'!$L$4:$L$153),"0")</f>
        <v>1.9166700000000001</v>
      </c>
      <c r="AY59" cm="1">
        <f t="array" ref="AY59">IFERROR(_xlfn.XLOOKUP(A59,Table5[Country], '2010'!$O$4:$O$158),"0")</f>
        <v>2.2414770000000002</v>
      </c>
      <c r="AZ59" cm="1">
        <f t="array" ref="AZ59">IFERROR(_xlfn.XLOOKUP(A59, Table12[Country], '2012'!$O$4:$O$158),"0")</f>
        <v>2.1272730000000002</v>
      </c>
      <c r="BA59" cm="1">
        <f t="array" ref="BA59">IFERROR(_xlfn.XLOOKUP(A59, Table10[Country], '2014'!$O$4:$O$163),"0")</f>
        <v>2.540816</v>
      </c>
      <c r="BB59" cm="1">
        <f t="array" ref="BB59">IFERROR(_xlfn.XLOOKUP(A59, Table11[Country],'2016'!$O$4:$O$163),"0")</f>
        <v>2.9124979999999998</v>
      </c>
      <c r="BC59" cm="1">
        <f t="array" ref="BC59">IFERROR(_xlfn.XLOOKUP(A59,Table6[Country],'2018'!$O$4:$O$163),"0")</f>
        <v>2.3912469999999999</v>
      </c>
      <c r="BD59">
        <f>IFERROR(_xlfn.XLOOKUP(A59, '2023_Analysis_Hub'!$A$3:$A$141,'2023_Analysis_Hub'!$J$3:$J$141),"0")</f>
        <v>2.2000000000000002</v>
      </c>
      <c r="BE59">
        <f t="shared" si="2"/>
        <v>2.3328544285714288</v>
      </c>
      <c r="BG59" cm="1">
        <f t="array" ref="BG59">IFERROR(_xlfn.XLOOKUP(A59,Table4[Country],'2007'!$R$4:$R$153),"0")</f>
        <v>2.8181799999999999</v>
      </c>
      <c r="BH59" cm="1">
        <f t="array" ref="BH59">IFERROR(_xlfn.XLOOKUP(A59,Table5[Country],'2010'!$S$4:$S$158),"0")</f>
        <v>2.814489</v>
      </c>
      <c r="BI59" cm="1">
        <f t="array" ref="BI59">IFERROR(_xlfn.XLOOKUP(A59,Table12[Country],'2012'!$S$4:$S$158),"0")</f>
        <v>2.8542860000000001</v>
      </c>
      <c r="BJ59" cm="1">
        <f t="array" ref="BJ59">IFERROR(_xlfn.XLOOKUP(A59,Table10[Country],'2014'!$S$4:$S$163),"0")</f>
        <v>3.040816</v>
      </c>
      <c r="BK59" cm="1">
        <f t="array" ref="BK59">IFERROR(_xlfn.XLOOKUP(A59,Table11[Country],'2016'!$S$4:$S$163),"0")</f>
        <v>3.0796809999999999</v>
      </c>
      <c r="BL59" cm="1">
        <f t="array" ref="BL59">IFERROR(_xlfn.XLOOKUP(A59,Table6[Country],'2018'!$S$4:$S$163),"0")</f>
        <v>2.761177</v>
      </c>
      <c r="BM59">
        <f>IFERROR(_xlfn.XLOOKUP(A59,'2023_Analysis_Hub'!$A$3:$A$141,'2023_Analysis_Hub'!$L$3:$L$141),"0")</f>
        <v>2.6</v>
      </c>
      <c r="BN59">
        <f t="shared" si="3"/>
        <v>2.8526612857142859</v>
      </c>
      <c r="BP59" cm="1">
        <f t="array" ref="BP59">IFERROR(_xlfn.XLOOKUP(A59,Table4[Country],'2007'!$N$4:$N$153),"0")</f>
        <v>2.2727300000000001</v>
      </c>
      <c r="BQ59" cm="1">
        <f t="array" ref="BQ59">IFERROR(_xlfn.XLOOKUP(A59,Table5[Country],'2010'!$Q$4:$Q$158),"0")</f>
        <v>2.2638639999999999</v>
      </c>
      <c r="BR59" cm="1">
        <f t="array" ref="BR59">IFERROR(_xlfn.XLOOKUP(A59,Table12[Country],'2012'!$Q$4:$Q$158),"0")</f>
        <v>2.4606059999999998</v>
      </c>
      <c r="BS59" cm="1">
        <f t="array" ref="BS59">IFERROR(_xlfn.XLOOKUP(A59,Table10[Country],'2014'!$Q$4:$Q$163),"0")</f>
        <v>2.540816</v>
      </c>
      <c r="BT59" cm="1">
        <f t="array" ref="BT59">IFERROR(_xlfn.XLOOKUP(A59,Table11[Country],'2016'!$Q$4:$Q$163),"0")</f>
        <v>2.8567710000000002</v>
      </c>
      <c r="BU59" cm="1">
        <f t="array" ref="BU59">IFERROR(_xlfn.XLOOKUP(A59, Table6[Country], '2018'!$Q$4:$Q$163),"0")</f>
        <v>2.6048619999999998</v>
      </c>
      <c r="BV59">
        <f>IFERROR(_xlfn.XLOOKUP(A59, '2023_Analysis_Hub'!$A$3:$A$141,'2023_Analysis_Hub'!$N$3:$N$141),"0")</f>
        <v>2.5</v>
      </c>
      <c r="BW59">
        <f t="shared" si="4"/>
        <v>2.4999498571428567</v>
      </c>
    </row>
    <row r="60" spans="1:75" x14ac:dyDescent="0.35">
      <c r="A60" t="s">
        <v>46</v>
      </c>
      <c r="B60" cm="1">
        <f t="array" ref="B60">IFERROR(_xlfn.XLOOKUP(A60,Table4[Country],'2007'!$B$4:$B$153),"0")</f>
        <v>2.5996798159607128</v>
      </c>
      <c r="C60" cm="1">
        <f t="array" ref="C60">IFERROR(_xlfn.XLOOKUP(A60,Table5[Country],'2010'!$B$4:$B$158),"0")</f>
        <v>2.7745329999999999</v>
      </c>
      <c r="D60" cm="1">
        <f t="array" ref="D60">IFERROR(_xlfn.XLOOKUP(A60,Table12[Country],'2012'!$B$4:$B$158),"0")</f>
        <v>2.757479</v>
      </c>
      <c r="E60" cm="1">
        <f t="array" ref="E60">IFERROR(_xlfn.XLOOKUP(A60,Table10[Country],'2014'!$B$4:$B$163),"0")</f>
        <v>2.7109860000000001</v>
      </c>
      <c r="F60" cm="1">
        <f t="array" ref="F60">IFERROR(_xlfn.XLOOKUP(A60,Table11[Country],'2016'!$B$4:$B$163),"0")</f>
        <v>2.7790810000000001</v>
      </c>
      <c r="G60" cm="1">
        <f t="array" ref="G60">IFERROR(_xlfn.XLOOKUP(A60,Table6[Country],'2018'!$B$4:$B$163),"0")</f>
        <v>2.8816489999999999</v>
      </c>
      <c r="H60" t="str">
        <f>IFERROR(_xlfn.XLOOKUP(A60,'2023_Analysis_Hub'!$A$3:$A$141,'2023_Analysis_Hub'!$B$3:$B$141),"0")</f>
        <v>0</v>
      </c>
      <c r="I60">
        <f t="shared" si="0"/>
        <v>2.7505679693267857</v>
      </c>
      <c r="J60" s="68">
        <f>IFERROR(RANK(Table16[[#This Row],[Avergae LPI Score ]],Table16[[Avergae LPI Score ]],0), "No Data Available")</f>
        <v>68</v>
      </c>
      <c r="L60" cm="1">
        <f t="array" ref="L60">IFERROR(_xlfn.XLOOKUP(A60,Table4[Country],'2007'!$C$4:$C$153),"0")</f>
        <v>70</v>
      </c>
      <c r="M60" cm="1">
        <f t="array" ref="M60">IFERROR(_xlfn.XLOOKUP(A60,Table5[Country],'2010'!$E$4:$E$158),"0")</f>
        <v>71</v>
      </c>
      <c r="N60" cm="1">
        <f t="array" ref="N60">IFERROR(_xlfn.XLOOKUP(A60,Table12[Country],'2012'!$E$4:$E$158),"0")</f>
        <v>79</v>
      </c>
      <c r="O60" cm="1">
        <f t="array" ref="O60">IFERROR(_xlfn.XLOOKUP(A60,Table10[Country],'2014'!$E$4:$E$163),"0")</f>
        <v>86</v>
      </c>
      <c r="P60" cm="1">
        <f t="array" ref="P60">IFERROR(_xlfn.XLOOKUP(A60,Table11[Country],'2016'!$E$4:$E$163),"0")</f>
        <v>74</v>
      </c>
      <c r="Q60" cm="1">
        <f t="array" ref="Q60">IFERROR(_xlfn.XLOOKUP(A60,Table6[Country],'2018'!$E$4:$E$163),"0")</f>
        <v>62</v>
      </c>
      <c r="R60" t="str">
        <f>IFERROR(_xlfn.XLOOKUP(A60,'2023_Analysis_Hub'!$A$3:$A$141,'2023_Analysis_Hub'!$C$3:$C$141),"0")</f>
        <v>0</v>
      </c>
      <c r="S60">
        <f t="shared" si="5"/>
        <v>73.666666666666671</v>
      </c>
      <c r="T60">
        <f t="shared" si="6"/>
        <v>64</v>
      </c>
      <c r="W60" cm="1">
        <f t="array" ref="W60">IFERROR(_xlfn.XLOOKUP(A60,Table4[Country],'2007'!$F$4:$F$153),"0")</f>
        <v>2.25</v>
      </c>
      <c r="X60" cm="1">
        <f t="array" ref="X60">IFERROR(_xlfn.XLOOKUP('LPI_performance_time_series '!A60,Table5[Country],'2010'!$I$4:$I$158),"0")</f>
        <v>2.322978</v>
      </c>
      <c r="Y60" cm="1">
        <f t="array" ref="Y60">IFERROR(_xlfn.XLOOKUP(A60,Table12[Country],'2012'!$I$4:$I$158),"0")</f>
        <v>2.3592689999999998</v>
      </c>
      <c r="Z60" cm="1">
        <f t="array" ref="Z60">IFERROR(_xlfn.XLOOKUP('LPI_performance_time_series '!A60,Table10[Country],'2014'!$I$4:$I$163),"0")</f>
        <v>2.4872809999999999</v>
      </c>
      <c r="AA60" cm="1">
        <f t="array" ref="AA60">IFERROR(_xlfn.XLOOKUP(A60,Table11[Country],'2016'!$I$4:$I$163),"0")</f>
        <v>2.6393800000000001</v>
      </c>
      <c r="AB60" cm="1">
        <f t="array" ref="AB60">IFERROR(_xlfn.XLOOKUP(A60,Table6[Country],'2018'!$I$4:$I$163),"0")</f>
        <v>2.8016559999999999</v>
      </c>
      <c r="AC60" t="str">
        <f>IFERROR(_xlfn.XLOOKUP(A61,'2023_Analysis_Hub'!$A$3:$A$141,'2023_Analysis_Hub'!$D$3:$D$141),"0")</f>
        <v>0</v>
      </c>
      <c r="AD60">
        <f t="shared" si="7"/>
        <v>2.4767606666666664</v>
      </c>
      <c r="AF60" cm="1">
        <f t="array" ref="AF60">IFERROR(_xlfn.XLOOKUP(A60,Table4[Country],'2007'!$H$4:$H$153),"0")</f>
        <v>2.3636400000000002</v>
      </c>
      <c r="AG60" cm="1">
        <f t="array" ref="AG60">IFERROR(_xlfn.XLOOKUP(A60,Table5[Country],'2010'!$K$4:$K$158),"0")</f>
        <v>2.3816250000000001</v>
      </c>
      <c r="AH60" cm="1">
        <f t="array" ref="AH60">IFERROR(_xlfn.XLOOKUP(A60,Table12[Country],'2012'!$K$4:$K$158),"0")</f>
        <v>2.6198000000000001</v>
      </c>
      <c r="AI60" cm="1">
        <f t="array" ref="AI60">IFERROR(_xlfn.XLOOKUP(A60,Table10[Country],'2014'!$K$4:$K$163),"0")</f>
        <v>2.4973139999999998</v>
      </c>
      <c r="AJ60" cm="1">
        <f t="array" ref="AJ60">IFERROR(_xlfn.XLOOKUP(A60,Table11[Country],'2016'!$K$4:$K$163),"0")</f>
        <v>2.4692099999999999</v>
      </c>
      <c r="AK60" cm="1">
        <f t="array" ref="AK60">IFERROR(_xlfn.XLOOKUP(A60,Table6[Country],'2018'!$K$4:$K$163),"0")</f>
        <v>2.7217769999999999</v>
      </c>
      <c r="AL60" s="19" t="str">
        <f>IFERROR(_xlfn.XLOOKUP(A60,'2023_Analysis_Hub'!$A$3:$A$141,'2023_Analysis_Hub'!$F$3:$F$141),"0")</f>
        <v>0</v>
      </c>
      <c r="AM60">
        <f t="shared" si="8"/>
        <v>2.5088943333333331</v>
      </c>
      <c r="AO60" s="71" cm="1">
        <f t="array" ref="AO60">IFERROR(_xlfn.XLOOKUP(Table18[[#This Row],[Economy]],Table4[Country],'2007'!$J$4:$J$153), "0")</f>
        <v>2.6363599999999998</v>
      </c>
      <c r="AP60" s="71" cm="1">
        <f t="array" ref="AP60">IFERROR(_xlfn.XLOOKUP(Table18[[#This Row],[Economy]],Table5[Country],'2010'!$M$4:$M$158),"0")</f>
        <v>2.8626130000000001</v>
      </c>
      <c r="AQ60" s="71" cm="1">
        <f t="array" ref="AQ60">IFERROR(_xlfn.XLOOKUP(Table18[[#This Row],[Economy]],Table12[Country],'2012'!$M$4:$M$158),"0")</f>
        <v>2.8634970000000002</v>
      </c>
      <c r="AR60" s="71" cm="1">
        <f t="array" ref="AR60">IFERROR(_xlfn.XLOOKUP(Table18[[#This Row],[Economy]],Table10[Country],'2014'!$M$4:$M$163),"0")</f>
        <v>2.7914509999999999</v>
      </c>
      <c r="AS60" s="71" cm="1">
        <f t="array" ref="AS60">IFERROR(_xlfn.XLOOKUP(A60,Table11[Country],'2016'!$M$4:$M$163),"0")</f>
        <v>2.9532690000000001</v>
      </c>
      <c r="AT60" s="71" cm="1">
        <f t="array" ref="AT60">IFERROR(_xlfn.XLOOKUP(A60,Table6[Country],'2018'!$M$4:$M$163),"0")</f>
        <v>2.7513550000000002</v>
      </c>
      <c r="AU60" s="71" t="str">
        <f>IFERROR(_xlfn.XLOOKUP(A60, '2023_Analysis_Hub'!$A$3:$A$141,'2023_Analysis_Hub'!$H$3:$H$141),"0")</f>
        <v>0</v>
      </c>
      <c r="AV60">
        <f t="shared" si="1"/>
        <v>2.8097574999999999</v>
      </c>
      <c r="AX60" cm="1">
        <f t="array" ref="AX60">IFERROR(_xlfn.XLOOKUP(A60,Table4[Country],'2007'!$L$4:$L$153),"0")</f>
        <v>2.6363599999999998</v>
      </c>
      <c r="AY60" cm="1">
        <f t="array" ref="AY60">IFERROR(_xlfn.XLOOKUP(A60,Table5[Country], '2010'!$O$4:$O$158),"0")</f>
        <v>2.6003720000000001</v>
      </c>
      <c r="AZ60" cm="1">
        <f t="array" ref="AZ60">IFERROR(_xlfn.XLOOKUP(A60, Table12[Country], '2012'!$O$4:$O$158),"0")</f>
        <v>2.6473520000000001</v>
      </c>
      <c r="BA60" cm="1">
        <f t="array" ref="BA60">IFERROR(_xlfn.XLOOKUP(A60, Table10[Country], '2014'!$O$4:$O$163),"0")</f>
        <v>2.612717</v>
      </c>
      <c r="BB60" cm="1">
        <f t="array" ref="BB60">IFERROR(_xlfn.XLOOKUP(A60, Table11[Country],'2016'!$O$4:$O$163),"0")</f>
        <v>2.6593339999999999</v>
      </c>
      <c r="BC60" cm="1">
        <f t="array" ref="BC60">IFERROR(_xlfn.XLOOKUP(A60,Table6[Country],'2018'!$O$4:$O$163),"0")</f>
        <v>2.7507359999999998</v>
      </c>
      <c r="BD60" t="str">
        <f>IFERROR(_xlfn.XLOOKUP(A60, '2023_Analysis_Hub'!$A$3:$A$141,'2023_Analysis_Hub'!$J$3:$J$141),"0")</f>
        <v>0</v>
      </c>
      <c r="BE60">
        <f t="shared" si="2"/>
        <v>2.6511451666666663</v>
      </c>
      <c r="BG60" cm="1">
        <f t="array" ref="BG60">IFERROR(_xlfn.XLOOKUP(A60,Table4[Country],'2007'!$R$4:$R$153),"0")</f>
        <v>3.2727300000000001</v>
      </c>
      <c r="BH60" cm="1">
        <f t="array" ref="BH60">IFERROR(_xlfn.XLOOKUP(A60,Table5[Country],'2010'!$S$4:$S$158),"0")</f>
        <v>3.5549249999999999</v>
      </c>
      <c r="BI60" cm="1">
        <f t="array" ref="BI60">IFERROR(_xlfn.XLOOKUP(A60,Table12[Country],'2012'!$S$4:$S$158),"0")</f>
        <v>3.4215520000000001</v>
      </c>
      <c r="BJ60" cm="1">
        <f t="array" ref="BJ60">IFERROR(_xlfn.XLOOKUP(A60,Table10[Country],'2014'!$S$4:$S$163),"0")</f>
        <v>3.177934</v>
      </c>
      <c r="BK60" cm="1">
        <f t="array" ref="BK60">IFERROR(_xlfn.XLOOKUP(A60,Table11[Country],'2016'!$S$4:$S$163),"0")</f>
        <v>3.2326860000000002</v>
      </c>
      <c r="BL60" cm="1">
        <f t="array" ref="BL60">IFERROR(_xlfn.XLOOKUP(A60,Table6[Country],'2018'!$S$4:$S$163),"0")</f>
        <v>3.1899540000000002</v>
      </c>
      <c r="BM60" t="str">
        <f>IFERROR(_xlfn.XLOOKUP(A60,'2023_Analysis_Hub'!$A$3:$A$141,'2023_Analysis_Hub'!$L$3:$L$141),"0")</f>
        <v>0</v>
      </c>
      <c r="BN60">
        <f t="shared" si="3"/>
        <v>3.3082968333333334</v>
      </c>
      <c r="BP60" cm="1">
        <f t="array" ref="BP60">IFERROR(_xlfn.XLOOKUP(A60,Table4[Country],'2007'!$N$4:$N$153),"0")</f>
        <v>2.4545499999999998</v>
      </c>
      <c r="BQ60" cm="1">
        <f t="array" ref="BQ60">IFERROR(_xlfn.XLOOKUP(A60,Table5[Country],'2010'!$Q$4:$Q$158),"0")</f>
        <v>2.8409339999999998</v>
      </c>
      <c r="BR60" cm="1">
        <f t="array" ref="BR60">IFERROR(_xlfn.XLOOKUP(A60,Table12[Country],'2012'!$Q$4:$Q$158),"0")</f>
        <v>2.5826069999999999</v>
      </c>
      <c r="BS60" cm="1">
        <f t="array" ref="BS60">IFERROR(_xlfn.XLOOKUP(A60,Table10[Country],'2014'!$Q$4:$Q$163),"0")</f>
        <v>2.67279</v>
      </c>
      <c r="BT60" cm="1">
        <f t="array" ref="BT60">IFERROR(_xlfn.XLOOKUP(A60,Table11[Country],'2016'!$Q$4:$Q$163),"0")</f>
        <v>2.6493340000000001</v>
      </c>
      <c r="BU60" cm="1">
        <f t="array" ref="BU60">IFERROR(_xlfn.XLOOKUP(A60, Table6[Country], '2018'!$Q$4:$Q$163),"0")</f>
        <v>3.0707360000000001</v>
      </c>
      <c r="BV60" t="str">
        <f>IFERROR(_xlfn.XLOOKUP(A60, '2023_Analysis_Hub'!$A$3:$A$141,'2023_Analysis_Hub'!$N$3:$N$141),"0")</f>
        <v>0</v>
      </c>
      <c r="BW60">
        <f t="shared" si="4"/>
        <v>2.7118251666666668</v>
      </c>
    </row>
    <row r="61" spans="1:75" x14ac:dyDescent="0.35">
      <c r="A61" t="s">
        <v>175</v>
      </c>
      <c r="B61" t="str" cm="1">
        <f t="array" ref="B61">IFERROR(_xlfn.XLOOKUP(A61,Table4[Country],'2007'!$B$4:$B$153),"0")</f>
        <v>0</v>
      </c>
      <c r="C61" cm="1">
        <f t="array" ref="C61">IFERROR(_xlfn.XLOOKUP(A61,Table5[Country],'2010'!$B$4:$B$158),"0")</f>
        <v>2.6146129999999999</v>
      </c>
      <c r="D61" cm="1">
        <f t="array" ref="D61">IFERROR(_xlfn.XLOOKUP(A61,Table12[Country],'2012'!$B$4:$B$158),"0")</f>
        <v>2.9789469999999998</v>
      </c>
      <c r="E61" cm="1">
        <f t="array" ref="E61">IFERROR(_xlfn.XLOOKUP(A61,Table10[Country],'2014'!$B$4:$B$163),"0")</f>
        <v>2.9659110000000002</v>
      </c>
      <c r="F61" t="str" cm="1">
        <f t="array" ref="F61">IFERROR(_xlfn.XLOOKUP(A61,Table11[Country],'2016'!$B$4:$B$163),"0")</f>
        <v>0</v>
      </c>
      <c r="G61" cm="1">
        <f t="array" ref="G61">IFERROR(_xlfn.XLOOKUP(A61,Table6[Country],'2018'!$B$4:$B$163),"0")</f>
        <v>2.8249019999999998</v>
      </c>
      <c r="H61" t="str">
        <f>IFERROR(_xlfn.XLOOKUP(A61,'2023_Analysis_Hub'!$A$3:$A$141,'2023_Analysis_Hub'!$B$3:$B$141),"0")</f>
        <v>0</v>
      </c>
      <c r="I61">
        <f t="shared" si="0"/>
        <v>2.84609325</v>
      </c>
      <c r="J61" s="68">
        <f>IFERROR(RANK(Table16[[#This Row],[Avergae LPI Score ]],Table16[[Avergae LPI Score ]],0), "No Data Available")</f>
        <v>60</v>
      </c>
      <c r="L61" t="str" cm="1">
        <f t="array" ref="L61">IFERROR(_xlfn.XLOOKUP(A61,Table4[Country],'2007'!$C$4:$C$153),"0")</f>
        <v>0</v>
      </c>
      <c r="M61" cm="1">
        <f t="array" ref="M61">IFERROR(_xlfn.XLOOKUP(A61,Table5[Country],'2010'!$E$4:$E$158),"0")</f>
        <v>92</v>
      </c>
      <c r="N61" cm="1">
        <f t="array" ref="N61">IFERROR(_xlfn.XLOOKUP(A61,Table12[Country],'2012'!$E$4:$E$158),"0")</f>
        <v>57</v>
      </c>
      <c r="O61" cm="1">
        <f t="array" ref="O61">IFERROR(_xlfn.XLOOKUP(A61,Table10[Country],'2014'!$E$4:$E$163),"0")</f>
        <v>62</v>
      </c>
      <c r="P61" t="str" cm="1">
        <f t="array" ref="P61">IFERROR(_xlfn.XLOOKUP(A61,Table11[Country],'2016'!$E$4:$E$163),"0")</f>
        <v>0</v>
      </c>
      <c r="Q61" cm="1">
        <f t="array" ref="Q61">IFERROR(_xlfn.XLOOKUP(A61,Table6[Country],'2018'!$E$4:$E$163),"0")</f>
        <v>67</v>
      </c>
      <c r="R61" t="str">
        <f>IFERROR(_xlfn.XLOOKUP(A61,'2023_Analysis_Hub'!$A$3:$A$141,'2023_Analysis_Hub'!$C$3:$C$141),"0")</f>
        <v>0</v>
      </c>
      <c r="S61">
        <f t="shared" si="5"/>
        <v>69.5</v>
      </c>
      <c r="T61">
        <f t="shared" si="6"/>
        <v>61</v>
      </c>
      <c r="W61" t="str" cm="1">
        <f t="array" ref="W61">IFERROR(_xlfn.XLOOKUP(A61,Table4[Country],'2007'!$F$4:$F$153),"0")</f>
        <v>0</v>
      </c>
      <c r="X61" cm="1">
        <f t="array" ref="X61">IFERROR(_xlfn.XLOOKUP('LPI_performance_time_series '!A61,Table5[Country],'2010'!$I$4:$I$158),"0")</f>
        <v>2.1111110000000002</v>
      </c>
      <c r="Y61" cm="1">
        <f t="array" ref="Y61">IFERROR(_xlfn.XLOOKUP(A61,Table12[Country],'2012'!$I$4:$I$158),"0")</f>
        <v>2.5975290000000002</v>
      </c>
      <c r="Z61" cm="1">
        <f t="array" ref="Z61">IFERROR(_xlfn.XLOOKUP('LPI_performance_time_series '!A61,Table10[Country],'2014'!$I$4:$I$163),"0")</f>
        <v>2.8524129999999999</v>
      </c>
      <c r="AA61" t="str" cm="1">
        <f t="array" ref="AA61">IFERROR(_xlfn.XLOOKUP(A61,Table11[Country],'2016'!$I$4:$I$163),"0")</f>
        <v>0</v>
      </c>
      <c r="AB61" cm="1">
        <f t="array" ref="AB61">IFERROR(_xlfn.XLOOKUP(A61,Table6[Country],'2018'!$I$4:$I$163),"0")</f>
        <v>2.6</v>
      </c>
      <c r="AC61" t="str">
        <f>IFERROR(_xlfn.XLOOKUP(A62,'2023_Analysis_Hub'!$A$3:$A$141,'2023_Analysis_Hub'!$D$3:$D$141),"0")</f>
        <v>0</v>
      </c>
      <c r="AD61">
        <f t="shared" si="7"/>
        <v>2.5402632500000002</v>
      </c>
      <c r="AF61" t="str" cm="1">
        <f t="array" ref="AF61">IFERROR(_xlfn.XLOOKUP(A61,Table4[Country],'2007'!$H$4:$H$153),"0")</f>
        <v>0</v>
      </c>
      <c r="AG61" cm="1">
        <f t="array" ref="AG61">IFERROR(_xlfn.XLOOKUP(A61,Table5[Country],'2010'!$K$4:$K$158),"0")</f>
        <v>2.2175919999999998</v>
      </c>
      <c r="AH61" cm="1">
        <f t="array" ref="AH61">IFERROR(_xlfn.XLOOKUP(A61,Table12[Country],'2012'!$K$4:$K$158),"0")</f>
        <v>3.0686249999999999</v>
      </c>
      <c r="AI61" cm="1">
        <f t="array" ref="AI61">IFERROR(_xlfn.XLOOKUP(A61,Table10[Country],'2014'!$K$4:$K$163),"0")</f>
        <v>2.8612700000000002</v>
      </c>
      <c r="AJ61" t="str" cm="1">
        <f t="array" ref="AJ61">IFERROR(_xlfn.XLOOKUP(A61,Table11[Country],'2016'!$K$4:$K$163),"0")</f>
        <v>0</v>
      </c>
      <c r="AK61" cm="1">
        <f t="array" ref="AK61">IFERROR(_xlfn.XLOOKUP(A61,Table6[Country],'2018'!$K$4:$K$163),"0")</f>
        <v>2.8177780000000001</v>
      </c>
      <c r="AL61" s="19" t="str">
        <f>IFERROR(_xlfn.XLOOKUP(A61,'2023_Analysis_Hub'!$A$3:$A$141,'2023_Analysis_Hub'!$F$3:$F$141),"0")</f>
        <v>0</v>
      </c>
      <c r="AM61">
        <f t="shared" si="8"/>
        <v>2.7413162500000001</v>
      </c>
      <c r="AO61" s="71" t="str" cm="1">
        <f t="array" ref="AO61">IFERROR(_xlfn.XLOOKUP(Table18[[#This Row],[Economy]],Table4[Country],'2007'!$J$4:$J$153), "0")</f>
        <v>0</v>
      </c>
      <c r="AP61" s="71" cm="1">
        <f t="array" ref="AP61">IFERROR(_xlfn.XLOOKUP(Table18[[#This Row],[Economy]],Table5[Country],'2010'!$M$4:$M$158),"0")</f>
        <v>2.5555560000000002</v>
      </c>
      <c r="AQ61" s="71" cm="1">
        <f t="array" ref="AQ61">IFERROR(_xlfn.XLOOKUP(Table18[[#This Row],[Economy]],Table12[Country],'2012'!$M$4:$M$158),"0")</f>
        <v>3</v>
      </c>
      <c r="AR61" s="71" cm="1">
        <f t="array" ref="AR61">IFERROR(_xlfn.XLOOKUP(Table18[[#This Row],[Economy]],Table10[Country],'2014'!$M$4:$M$163),"0")</f>
        <v>2.8666670000000001</v>
      </c>
      <c r="AS61" s="71" t="str" cm="1">
        <f t="array" ref="AS61">IFERROR(_xlfn.XLOOKUP(A61,Table11[Country],'2016'!$M$4:$M$163),"0")</f>
        <v>0</v>
      </c>
      <c r="AT61" s="71" cm="1">
        <f t="array" ref="AT61">IFERROR(_xlfn.XLOOKUP(A61,Table6[Country],'2018'!$M$4:$M$163),"0")</f>
        <v>2.7918889999999998</v>
      </c>
      <c r="AU61" s="71" t="str">
        <f>IFERROR(_xlfn.XLOOKUP(A61, '2023_Analysis_Hub'!$A$3:$A$141,'2023_Analysis_Hub'!$H$3:$H$141),"0")</f>
        <v>0</v>
      </c>
      <c r="AV61">
        <f t="shared" si="1"/>
        <v>2.803528</v>
      </c>
      <c r="AX61" t="str" cm="1">
        <f t="array" ref="AX61">IFERROR(_xlfn.XLOOKUP(A61,Table4[Country],'2007'!$L$4:$L$153),"0")</f>
        <v>0</v>
      </c>
      <c r="AY61" cm="1">
        <f t="array" ref="AY61">IFERROR(_xlfn.XLOOKUP(A61,Table5[Country], '2010'!$O$4:$O$158),"0")</f>
        <v>2.8701500000000002</v>
      </c>
      <c r="AZ61" cm="1">
        <f t="array" ref="AZ61">IFERROR(_xlfn.XLOOKUP(A61, Table12[Country], '2012'!$O$4:$O$158),"0")</f>
        <v>2.9541010000000001</v>
      </c>
      <c r="BA61" cm="1">
        <f t="array" ref="BA61">IFERROR(_xlfn.XLOOKUP(A61, Table10[Country], '2014'!$O$4:$O$163),"0")</f>
        <v>2.9909729999999999</v>
      </c>
      <c r="BB61" t="str" cm="1">
        <f t="array" ref="BB61">IFERROR(_xlfn.XLOOKUP(A61, Table11[Country],'2016'!$O$4:$O$163),"0")</f>
        <v>0</v>
      </c>
      <c r="BC61" cm="1">
        <f t="array" ref="BC61">IFERROR(_xlfn.XLOOKUP(A61,Table6[Country],'2018'!$O$4:$O$163),"0")</f>
        <v>2.8177780000000001</v>
      </c>
      <c r="BD61" t="str">
        <f>IFERROR(_xlfn.XLOOKUP(A61, '2023_Analysis_Hub'!$A$3:$A$141,'2023_Analysis_Hub'!$J$3:$J$141),"0")</f>
        <v>0</v>
      </c>
      <c r="BE61">
        <f t="shared" si="2"/>
        <v>2.9082505000000003</v>
      </c>
      <c r="BG61" t="str" cm="1">
        <f t="array" ref="BG61">IFERROR(_xlfn.XLOOKUP(A61,Table4[Country],'2007'!$R$4:$R$153),"0")</f>
        <v>0</v>
      </c>
      <c r="BH61" cm="1">
        <f t="array" ref="BH61">IFERROR(_xlfn.XLOOKUP(A61,Table5[Country],'2010'!$S$4:$S$158),"0")</f>
        <v>3.313272</v>
      </c>
      <c r="BI61" cm="1">
        <f t="array" ref="BI61">IFERROR(_xlfn.XLOOKUP(A61,Table12[Country],'2012'!$S$4:$S$158),"0")</f>
        <v>3.3904570000000001</v>
      </c>
      <c r="BJ61" cm="1">
        <f t="array" ref="BJ61">IFERROR(_xlfn.XLOOKUP(A61,Table10[Country],'2014'!$S$4:$S$163),"0")</f>
        <v>2.9921030000000002</v>
      </c>
      <c r="BK61" t="str" cm="1">
        <f t="array" ref="BK61">IFERROR(_xlfn.XLOOKUP(A61,Table11[Country],'2016'!$S$4:$S$163),"0")</f>
        <v>0</v>
      </c>
      <c r="BL61" cm="1">
        <f t="array" ref="BL61">IFERROR(_xlfn.XLOOKUP(A61,Table6[Country],'2018'!$S$4:$S$163),"0")</f>
        <v>3.1943890000000001</v>
      </c>
      <c r="BM61" t="str">
        <f>IFERROR(_xlfn.XLOOKUP(A61,'2023_Analysis_Hub'!$A$3:$A$141,'2023_Analysis_Hub'!$L$3:$L$141),"0")</f>
        <v>0</v>
      </c>
      <c r="BN61">
        <f t="shared" si="3"/>
        <v>3.2225552500000001</v>
      </c>
      <c r="BP61" t="str" cm="1">
        <f t="array" ref="BP61">IFERROR(_xlfn.XLOOKUP(A61,Table4[Country],'2007'!$N$4:$N$153),"0")</f>
        <v>0</v>
      </c>
      <c r="BQ61" cm="1">
        <f t="array" ref="BQ61">IFERROR(_xlfn.XLOOKUP(A61,Table5[Country],'2010'!$Q$4:$Q$158),"0")</f>
        <v>2.563272</v>
      </c>
      <c r="BR61" cm="1">
        <f t="array" ref="BR61">IFERROR(_xlfn.XLOOKUP(A61,Table12[Country],'2012'!$Q$4:$Q$158),"0")</f>
        <v>2.8586459999999998</v>
      </c>
      <c r="BS61" cm="1">
        <f t="array" ref="BS61">IFERROR(_xlfn.XLOOKUP(A61,Table10[Country],'2014'!$Q$4:$Q$163),"0")</f>
        <v>3.2321029999999999</v>
      </c>
      <c r="BT61" t="str" cm="1">
        <f t="array" ref="BT61">IFERROR(_xlfn.XLOOKUP(A61,Table11[Country],'2016'!$Q$4:$Q$163),"0")</f>
        <v>0</v>
      </c>
      <c r="BU61" cm="1">
        <f t="array" ref="BU61">IFERROR(_xlfn.XLOOKUP(A61, Table6[Country], '2018'!$Q$4:$Q$163),"0")</f>
        <v>2.7243889999999999</v>
      </c>
      <c r="BV61" t="str">
        <f>IFERROR(_xlfn.XLOOKUP(A61, '2023_Analysis_Hub'!$A$3:$A$141,'2023_Analysis_Hub'!$N$3:$N$141),"0")</f>
        <v>0</v>
      </c>
      <c r="BW61">
        <f t="shared" si="4"/>
        <v>2.8446025000000001</v>
      </c>
    </row>
    <row r="62" spans="1:75" x14ac:dyDescent="0.35">
      <c r="A62" t="s">
        <v>328</v>
      </c>
      <c r="B62" t="str" cm="1">
        <f t="array" ref="B62">IFERROR(_xlfn.XLOOKUP(A62,Table4[Country],'2007'!$B$4:$B$153),"0")</f>
        <v>0</v>
      </c>
      <c r="C62" t="str" cm="1">
        <f t="array" ref="C62">IFERROR(_xlfn.XLOOKUP(A62,Table5[Country],'2010'!$B$4:$B$158),"0")</f>
        <v>0</v>
      </c>
      <c r="D62" t="str" cm="1">
        <f t="array" ref="D62">IFERROR(_xlfn.XLOOKUP(A62,Table12[Country],'2012'!$B$4:$B$158),"0")</f>
        <v>0</v>
      </c>
      <c r="E62" t="str" cm="1">
        <f t="array" ref="E62">IFERROR(_xlfn.XLOOKUP(A62,Table10[Country],'2014'!$B$4:$B$163),"0")</f>
        <v>0</v>
      </c>
      <c r="F62" t="str" cm="1">
        <f t="array" ref="F62">IFERROR(_xlfn.XLOOKUP(A62,Table11[Country],'2016'!$B$4:$B$163),"0")</f>
        <v>0</v>
      </c>
      <c r="G62" t="str" cm="1">
        <f t="array" ref="G62">IFERROR(_xlfn.XLOOKUP(A62,Table6[Country],'2018'!$B$4:$B$163),"0")</f>
        <v>0</v>
      </c>
      <c r="H62" t="str">
        <f>IFERROR(_xlfn.XLOOKUP(A62,'2023_Analysis_Hub'!$A$3:$A$141,'2023_Analysis_Hub'!$B$3:$B$141),"0")</f>
        <v>0</v>
      </c>
      <c r="I62" t="str">
        <f t="shared" si="0"/>
        <v>0</v>
      </c>
      <c r="J62" s="68" t="str">
        <f>IFERROR(RANK(Table16[[#This Row],[Avergae LPI Score ]],Table16[[Avergae LPI Score ]],0), "No Data Available")</f>
        <v>No Data Available</v>
      </c>
      <c r="L62" t="str" cm="1">
        <f t="array" ref="L62">IFERROR(_xlfn.XLOOKUP(A62,Table4[Country],'2007'!$C$4:$C$153),"0")</f>
        <v>0</v>
      </c>
      <c r="M62" t="str" cm="1">
        <f t="array" ref="M62">IFERROR(_xlfn.XLOOKUP(A62,Table5[Country],'2010'!$E$4:$E$158),"0")</f>
        <v>0</v>
      </c>
      <c r="N62" t="str" cm="1">
        <f t="array" ref="N62">IFERROR(_xlfn.XLOOKUP(A62,Table12[Country],'2012'!$E$4:$E$158),"0")</f>
        <v>0</v>
      </c>
      <c r="O62" t="str" cm="1">
        <f t="array" ref="O62">IFERROR(_xlfn.XLOOKUP(A62,Table10[Country],'2014'!$E$4:$E$163),"0")</f>
        <v>0</v>
      </c>
      <c r="P62" t="str" cm="1">
        <f t="array" ref="P62">IFERROR(_xlfn.XLOOKUP(A62,Table11[Country],'2016'!$E$4:$E$163),"0")</f>
        <v>0</v>
      </c>
      <c r="Q62" t="str" cm="1">
        <f t="array" ref="Q62">IFERROR(_xlfn.XLOOKUP(A62,Table6[Country],'2018'!$E$4:$E$163),"0")</f>
        <v>0</v>
      </c>
      <c r="R62" t="str">
        <f>IFERROR(_xlfn.XLOOKUP(A62,'2023_Analysis_Hub'!$A$3:$A$141,'2023_Analysis_Hub'!$C$3:$C$141),"0")</f>
        <v>0</v>
      </c>
      <c r="S62" t="str">
        <f t="shared" si="5"/>
        <v>0</v>
      </c>
      <c r="T62" t="str">
        <f t="shared" si="6"/>
        <v>No Data Available</v>
      </c>
      <c r="W62" t="str" cm="1">
        <f t="array" ref="W62">IFERROR(_xlfn.XLOOKUP(A62,Table4[Country],'2007'!$F$4:$F$153),"0")</f>
        <v>0</v>
      </c>
      <c r="X62" t="str" cm="1">
        <f t="array" ref="X62">IFERROR(_xlfn.XLOOKUP('LPI_performance_time_series '!A62,Table5[Country],'2010'!$I$4:$I$158),"0")</f>
        <v>0</v>
      </c>
      <c r="Y62" t="str" cm="1">
        <f t="array" ref="Y62">IFERROR(_xlfn.XLOOKUP(A62,Table12[Country],'2012'!$I$4:$I$158),"0")</f>
        <v>0</v>
      </c>
      <c r="Z62" t="str" cm="1">
        <f t="array" ref="Z62">IFERROR(_xlfn.XLOOKUP('LPI_performance_time_series '!A62,Table10[Country],'2014'!$I$4:$I$163),"0")</f>
        <v>0</v>
      </c>
      <c r="AA62" t="str" cm="1">
        <f t="array" ref="AA62">IFERROR(_xlfn.XLOOKUP(A62,Table11[Country],'2016'!$I$4:$I$163),"0")</f>
        <v>0</v>
      </c>
      <c r="AB62" t="str" cm="1">
        <f t="array" ref="AB62">IFERROR(_xlfn.XLOOKUP(A62,Table6[Country],'2018'!$I$4:$I$163),"0")</f>
        <v>0</v>
      </c>
      <c r="AC62" t="str">
        <f>IFERROR(_xlfn.XLOOKUP(A63,'2023_Analysis_Hub'!$A$3:$A$141,'2023_Analysis_Hub'!$D$3:$D$141),"0")</f>
        <v>0</v>
      </c>
      <c r="AD62" t="str">
        <f t="shared" si="7"/>
        <v>No Data Available</v>
      </c>
      <c r="AF62" t="str" cm="1">
        <f t="array" ref="AF62">IFERROR(_xlfn.XLOOKUP(A62,Table4[Country],'2007'!$H$4:$H$153),"0")</f>
        <v>0</v>
      </c>
      <c r="AG62" t="str" cm="1">
        <f t="array" ref="AG62">IFERROR(_xlfn.XLOOKUP(A62,Table5[Country],'2010'!$K$4:$K$158),"0")</f>
        <v>0</v>
      </c>
      <c r="AH62" t="str" cm="1">
        <f t="array" ref="AH62">IFERROR(_xlfn.XLOOKUP(A62,Table12[Country],'2012'!$K$4:$K$158),"0")</f>
        <v>0</v>
      </c>
      <c r="AI62" t="str" cm="1">
        <f t="array" ref="AI62">IFERROR(_xlfn.XLOOKUP(A62,Table10[Country],'2014'!$K$4:$K$163),"0")</f>
        <v>0</v>
      </c>
      <c r="AJ62" t="str" cm="1">
        <f t="array" ref="AJ62">IFERROR(_xlfn.XLOOKUP(A62,Table11[Country],'2016'!$K$4:$K$163),"0")</f>
        <v>0</v>
      </c>
      <c r="AK62" t="str" cm="1">
        <f t="array" ref="AK62">IFERROR(_xlfn.XLOOKUP(A62,Table6[Country],'2018'!$K$4:$K$163),"0")</f>
        <v>0</v>
      </c>
      <c r="AL62" s="19" t="str">
        <f>IFERROR(_xlfn.XLOOKUP(A62,'2023_Analysis_Hub'!$A$3:$A$141,'2023_Analysis_Hub'!$F$3:$F$141),"0")</f>
        <v>0</v>
      </c>
      <c r="AM62" t="str">
        <f t="shared" si="8"/>
        <v>No Data Available</v>
      </c>
      <c r="AO62" s="71" t="str" cm="1">
        <f t="array" ref="AO62">IFERROR(_xlfn.XLOOKUP(Table18[[#This Row],[Economy]],Table4[Country],'2007'!$J$4:$J$153), "0")</f>
        <v>0</v>
      </c>
      <c r="AP62" s="71" t="str" cm="1">
        <f t="array" ref="AP62">IFERROR(_xlfn.XLOOKUP(Table18[[#This Row],[Economy]],Table5[Country],'2010'!$M$4:$M$158),"0")</f>
        <v>0</v>
      </c>
      <c r="AQ62" s="71" t="str" cm="1">
        <f t="array" ref="AQ62">IFERROR(_xlfn.XLOOKUP(Table18[[#This Row],[Economy]],Table12[Country],'2012'!$M$4:$M$158),"0")</f>
        <v>0</v>
      </c>
      <c r="AR62" s="71" t="str" cm="1">
        <f t="array" ref="AR62">IFERROR(_xlfn.XLOOKUP(Table18[[#This Row],[Economy]],Table10[Country],'2014'!$M$4:$M$163),"0")</f>
        <v>0</v>
      </c>
      <c r="AS62" s="71" t="str" cm="1">
        <f t="array" ref="AS62">IFERROR(_xlfn.XLOOKUP(A62,Table11[Country],'2016'!$M$4:$M$163),"0")</f>
        <v>0</v>
      </c>
      <c r="AT62" s="71" t="str" cm="1">
        <f t="array" ref="AT62">IFERROR(_xlfn.XLOOKUP(A62,Table6[Country],'2018'!$M$4:$M$163),"0")</f>
        <v>0</v>
      </c>
      <c r="AU62" s="71" t="str">
        <f>IFERROR(_xlfn.XLOOKUP(A62, '2023_Analysis_Hub'!$A$3:$A$141,'2023_Analysis_Hub'!$H$3:$H$141),"0")</f>
        <v>0</v>
      </c>
      <c r="AV62" t="str">
        <f t="shared" si="1"/>
        <v xml:space="preserve">No Data Available </v>
      </c>
      <c r="AX62" t="str" cm="1">
        <f t="array" ref="AX62">IFERROR(_xlfn.XLOOKUP(A62,Table4[Country],'2007'!$L$4:$L$153),"0")</f>
        <v>0</v>
      </c>
      <c r="AY62" t="str" cm="1">
        <f t="array" ref="AY62">IFERROR(_xlfn.XLOOKUP(A62,Table5[Country], '2010'!$O$4:$O$158),"0")</f>
        <v>0</v>
      </c>
      <c r="AZ62" t="str" cm="1">
        <f t="array" ref="AZ62">IFERROR(_xlfn.XLOOKUP(A62, Table12[Country], '2012'!$O$4:$O$158),"0")</f>
        <v>0</v>
      </c>
      <c r="BA62" t="str" cm="1">
        <f t="array" ref="BA62">IFERROR(_xlfn.XLOOKUP(A62, Table10[Country], '2014'!$O$4:$O$163),"0")</f>
        <v>0</v>
      </c>
      <c r="BB62" t="str" cm="1">
        <f t="array" ref="BB62">IFERROR(_xlfn.XLOOKUP(A62, Table11[Country],'2016'!$O$4:$O$163),"0")</f>
        <v>0</v>
      </c>
      <c r="BC62" t="str" cm="1">
        <f t="array" ref="BC62">IFERROR(_xlfn.XLOOKUP(A62,Table6[Country],'2018'!$O$4:$O$163),"0")</f>
        <v>0</v>
      </c>
      <c r="BD62" t="str">
        <f>IFERROR(_xlfn.XLOOKUP(A62, '2023_Analysis_Hub'!$A$3:$A$141,'2023_Analysis_Hub'!$J$3:$J$141),"0")</f>
        <v>0</v>
      </c>
      <c r="BE62" t="str">
        <f t="shared" si="2"/>
        <v>No Data Available</v>
      </c>
      <c r="BG62" t="str" cm="1">
        <f t="array" ref="BG62">IFERROR(_xlfn.XLOOKUP(A62,Table4[Country],'2007'!$R$4:$R$153),"0")</f>
        <v>0</v>
      </c>
      <c r="BH62" t="str" cm="1">
        <f t="array" ref="BH62">IFERROR(_xlfn.XLOOKUP(A62,Table5[Country],'2010'!$S$4:$S$158),"0")</f>
        <v>0</v>
      </c>
      <c r="BI62" t="str" cm="1">
        <f t="array" ref="BI62">IFERROR(_xlfn.XLOOKUP(A62,Table12[Country],'2012'!$S$4:$S$158),"0")</f>
        <v>0</v>
      </c>
      <c r="BJ62" t="str" cm="1">
        <f t="array" ref="BJ62">IFERROR(_xlfn.XLOOKUP(A62,Table10[Country],'2014'!$S$4:$S$163),"0")</f>
        <v>0</v>
      </c>
      <c r="BK62" t="str" cm="1">
        <f t="array" ref="BK62">IFERROR(_xlfn.XLOOKUP(A62,Table11[Country],'2016'!$S$4:$S$163),"0")</f>
        <v>0</v>
      </c>
      <c r="BL62" t="str" cm="1">
        <f t="array" ref="BL62">IFERROR(_xlfn.XLOOKUP(A62,Table6[Country],'2018'!$S$4:$S$163),"0")</f>
        <v>0</v>
      </c>
      <c r="BM62" t="str">
        <f>IFERROR(_xlfn.XLOOKUP(A62,'2023_Analysis_Hub'!$A$3:$A$141,'2023_Analysis_Hub'!$L$3:$L$141),"0")</f>
        <v>0</v>
      </c>
      <c r="BN62" t="str">
        <f t="shared" si="3"/>
        <v>No Data Available</v>
      </c>
      <c r="BP62" t="str" cm="1">
        <f t="array" ref="BP62">IFERROR(_xlfn.XLOOKUP(A62,Table4[Country],'2007'!$N$4:$N$153),"0")</f>
        <v>0</v>
      </c>
      <c r="BQ62" t="str" cm="1">
        <f t="array" ref="BQ62">IFERROR(_xlfn.XLOOKUP(A62,Table5[Country],'2010'!$Q$4:$Q$158),"0")</f>
        <v>0</v>
      </c>
      <c r="BR62" t="str" cm="1">
        <f t="array" ref="BR62">IFERROR(_xlfn.XLOOKUP(A62,Table12[Country],'2012'!$Q$4:$Q$158),"0")</f>
        <v>0</v>
      </c>
      <c r="BS62" t="str" cm="1">
        <f t="array" ref="BS62">IFERROR(_xlfn.XLOOKUP(A62,Table10[Country],'2014'!$Q$4:$Q$163),"0")</f>
        <v>0</v>
      </c>
      <c r="BT62" t="str" cm="1">
        <f t="array" ref="BT62">IFERROR(_xlfn.XLOOKUP(A62,Table11[Country],'2016'!$Q$4:$Q$163),"0")</f>
        <v>0</v>
      </c>
      <c r="BU62" t="str" cm="1">
        <f t="array" ref="BU62">IFERROR(_xlfn.XLOOKUP(A62, Table6[Country], '2018'!$Q$4:$Q$163),"0")</f>
        <v>0</v>
      </c>
      <c r="BV62" t="str">
        <f>IFERROR(_xlfn.XLOOKUP(A62, '2023_Analysis_Hub'!$A$3:$A$141,'2023_Analysis_Hub'!$N$3:$N$141),"0")</f>
        <v>0</v>
      </c>
      <c r="BW62" t="str">
        <f t="shared" si="4"/>
        <v>No Data Available</v>
      </c>
    </row>
    <row r="63" spans="1:75" x14ac:dyDescent="0.35">
      <c r="A63" t="s">
        <v>48</v>
      </c>
      <c r="B63" cm="1">
        <f t="array" ref="B63">IFERROR(_xlfn.XLOOKUP(A63,Table4[Country],'2007'!$B$4:$B$153),"0")</f>
        <v>2.1878113621746555</v>
      </c>
      <c r="C63" cm="1">
        <f t="array" ref="C63">IFERROR(_xlfn.XLOOKUP(A63,Table5[Country],'2010'!$B$4:$B$158),"0")</f>
        <v>1.6964360000000001</v>
      </c>
      <c r="D63" cm="1">
        <f t="array" ref="D63">IFERROR(_xlfn.XLOOKUP(A63,Table12[Country],'2012'!$B$4:$B$158),"0")</f>
        <v>2.1101990000000002</v>
      </c>
      <c r="E63" cm="1">
        <f t="array" ref="E63">IFERROR(_xlfn.XLOOKUP(A63,Table10[Country],'2014'!$B$4:$B$163),"0")</f>
        <v>2.0847549999999999</v>
      </c>
      <c r="F63" cm="1">
        <f t="array" ref="F63">IFERROR(_xlfn.XLOOKUP(A63,Table11[Country],'2016'!$B$4:$B$163),"0")</f>
        <v>2.1718419999999998</v>
      </c>
      <c r="G63" cm="1">
        <f t="array" ref="G63">IFERROR(_xlfn.XLOOKUP(A63,Table6[Country],'2018'!$B$4:$B$163),"0")</f>
        <v>2.0871420000000001</v>
      </c>
      <c r="H63" t="str">
        <f>IFERROR(_xlfn.XLOOKUP(A63,'2023_Analysis_Hub'!$A$3:$A$141,'2023_Analysis_Hub'!$B$3:$B$141),"0")</f>
        <v>0</v>
      </c>
      <c r="I63">
        <f t="shared" si="0"/>
        <v>2.0563642270291091</v>
      </c>
      <c r="J63" s="68">
        <f>IFERROR(RANK(Table16[[#This Row],[Avergae LPI Score ]],Table16[[Avergae LPI Score ]],0), "No Data Available")</f>
        <v>159</v>
      </c>
      <c r="L63" cm="1">
        <f t="array" ref="L63">IFERROR(_xlfn.XLOOKUP(A63,Table4[Country],'2007'!$C$4:$C$153),"0")</f>
        <v>124</v>
      </c>
      <c r="M63" cm="1">
        <f t="array" ref="M63">IFERROR(_xlfn.XLOOKUP(A63,Table5[Country],'2010'!$E$4:$E$158),"0")</f>
        <v>154</v>
      </c>
      <c r="N63" cm="1">
        <f t="array" ref="N63">IFERROR(_xlfn.XLOOKUP(A63,Table12[Country],'2012'!$E$4:$E$158),"0")</f>
        <v>147</v>
      </c>
      <c r="O63" cm="1">
        <f t="array" ref="O63">IFERROR(_xlfn.XLOOKUP(A63,Table10[Country],'2014'!$E$4:$E$163),"0")</f>
        <v>156</v>
      </c>
      <c r="P63" cm="1">
        <f t="array" ref="P63">IFERROR(_xlfn.XLOOKUP(A63,Table11[Country],'2016'!$E$4:$E$163),"0")</f>
        <v>144</v>
      </c>
      <c r="Q63" cm="1">
        <f t="array" ref="Q63">IFERROR(_xlfn.XLOOKUP(A63,Table6[Country],'2018'!$E$4:$E$163),"0")</f>
        <v>155</v>
      </c>
      <c r="R63" t="str">
        <f>IFERROR(_xlfn.XLOOKUP(A63,'2023_Analysis_Hub'!$A$3:$A$141,'2023_Analysis_Hub'!$C$3:$C$141),"0")</f>
        <v>0</v>
      </c>
      <c r="S63">
        <f t="shared" si="5"/>
        <v>146.66666666666666</v>
      </c>
      <c r="T63">
        <f t="shared" si="6"/>
        <v>159</v>
      </c>
      <c r="W63" cm="1">
        <f t="array" ref="W63">IFERROR(_xlfn.XLOOKUP(A63,Table4[Country],'2007'!$F$4:$F$153),"0")</f>
        <v>2.1428600000000002</v>
      </c>
      <c r="X63" cm="1">
        <f t="array" ref="X63">IFERROR(_xlfn.XLOOKUP('LPI_performance_time_series '!A63,Table5[Country],'2010'!$I$4:$I$158),"0")</f>
        <v>1.5</v>
      </c>
      <c r="Y63" cm="1">
        <f t="array" ref="Y63">IFERROR(_xlfn.XLOOKUP(A63,Table12[Country],'2012'!$I$4:$I$158),"0")</f>
        <v>1.78</v>
      </c>
      <c r="Z63" cm="1">
        <f t="array" ref="Z63">IFERROR(_xlfn.XLOOKUP('LPI_performance_time_series '!A63,Table10[Country],'2014'!$I$4:$I$163),"0")</f>
        <v>1.898889</v>
      </c>
      <c r="AA63" cm="1">
        <f t="array" ref="AA63">IFERROR(_xlfn.XLOOKUP(A63,Table11[Country],'2016'!$I$4:$I$163),"0")</f>
        <v>2.006993</v>
      </c>
      <c r="AB63" cm="1">
        <f t="array" ref="AB63">IFERROR(_xlfn.XLOOKUP(A63,Table6[Country],'2018'!$I$4:$I$163),"0")</f>
        <v>2.1339290000000002</v>
      </c>
      <c r="AC63">
        <f>IFERROR(_xlfn.XLOOKUP(A64,'2023_Analysis_Hub'!$A$3:$A$141,'2023_Analysis_Hub'!$D$3:$D$141),"0")</f>
        <v>3.6</v>
      </c>
      <c r="AD63">
        <f t="shared" si="7"/>
        <v>2.1518101428571428</v>
      </c>
      <c r="AF63" cm="1">
        <f t="array" ref="AF63">IFERROR(_xlfn.XLOOKUP(A63,Table4[Country],'2007'!$H$4:$H$153),"0")</f>
        <v>2</v>
      </c>
      <c r="AG63" cm="1">
        <f t="array" ref="AG63">IFERROR(_xlfn.XLOOKUP(A63,Table5[Country],'2010'!$K$4:$K$158),"0")</f>
        <v>1.348214</v>
      </c>
      <c r="AH63" cm="1">
        <f t="array" ref="AH63">IFERROR(_xlfn.XLOOKUP(A63,Table12[Country],'2012'!$K$4:$K$158),"0")</f>
        <v>1.8333330000000001</v>
      </c>
      <c r="AI63" cm="1">
        <f t="array" ref="AI63">IFERROR(_xlfn.XLOOKUP(A63,Table10[Country],'2014'!$K$4:$K$163),"0")</f>
        <v>1.6766669999999999</v>
      </c>
      <c r="AJ63" cm="1">
        <f t="array" ref="AJ63">IFERROR(_xlfn.XLOOKUP(A63,Table11[Country],'2016'!$K$4:$K$163),"0")</f>
        <v>2.0629369999999998</v>
      </c>
      <c r="AK63" cm="1">
        <f t="array" ref="AK63">IFERROR(_xlfn.XLOOKUP(A63,Table6[Country],'2018'!$K$4:$K$163),"0")</f>
        <v>1.8625</v>
      </c>
      <c r="AL63" s="19" t="str">
        <f>IFERROR(_xlfn.XLOOKUP(A63,'2023_Analysis_Hub'!$A$3:$A$141,'2023_Analysis_Hub'!$F$3:$F$141),"0")</f>
        <v>0</v>
      </c>
      <c r="AM63">
        <f t="shared" si="8"/>
        <v>1.7972751666666669</v>
      </c>
      <c r="AO63" s="71" cm="1">
        <f t="array" ref="AO63">IFERROR(_xlfn.XLOOKUP(Table18[[#This Row],[Economy]],Table4[Country],'2007'!$J$4:$J$153), "0")</f>
        <v>2</v>
      </c>
      <c r="AP63" s="71" cm="1">
        <f t="array" ref="AP63">IFERROR(_xlfn.XLOOKUP(Table18[[#This Row],[Economy]],Table5[Country],'2010'!$M$4:$M$158),"0")</f>
        <v>1.633929</v>
      </c>
      <c r="AQ63" s="71" cm="1">
        <f t="array" ref="AQ63">IFERROR(_xlfn.XLOOKUP(Table18[[#This Row],[Economy]],Table12[Country],'2012'!$M$4:$M$158),"0")</f>
        <v>2.6333329999999999</v>
      </c>
      <c r="AR63" s="71" cm="1">
        <f t="array" ref="AR63">IFERROR(_xlfn.XLOOKUP(Table18[[#This Row],[Economy]],Table10[Country],'2014'!$M$4:$M$163),"0")</f>
        <v>1.9</v>
      </c>
      <c r="AS63" s="71" cm="1">
        <f t="array" ref="AS63">IFERROR(_xlfn.XLOOKUP(A63,Table11[Country],'2016'!$M$4:$M$163),"0")</f>
        <v>2.1608390000000002</v>
      </c>
      <c r="AT63" s="71" cm="1">
        <f t="array" ref="AT63">IFERROR(_xlfn.XLOOKUP(A63,Table6[Country],'2018'!$M$4:$M$163),"0")</f>
        <v>2.0874999999999999</v>
      </c>
      <c r="AU63" s="71" t="str">
        <f>IFERROR(_xlfn.XLOOKUP(A63, '2023_Analysis_Hub'!$A$3:$A$141,'2023_Analysis_Hub'!$H$3:$H$141),"0")</f>
        <v>0</v>
      </c>
      <c r="AV63">
        <f t="shared" si="1"/>
        <v>2.0692668333333333</v>
      </c>
      <c r="AX63" cm="1">
        <f t="array" ref="AX63">IFERROR(_xlfn.XLOOKUP(A63,Table4[Country],'2007'!$L$4:$L$153),"0")</f>
        <v>2.6666699999999999</v>
      </c>
      <c r="AY63" cm="1">
        <f t="array" ref="AY63">IFERROR(_xlfn.XLOOKUP(A63,Table5[Country], '2010'!$O$4:$O$158),"0")</f>
        <v>1.880952</v>
      </c>
      <c r="AZ63" cm="1">
        <f t="array" ref="AZ63">IFERROR(_xlfn.XLOOKUP(A63, Table12[Country], '2012'!$O$4:$O$158),"0")</f>
        <v>2.0333329999999998</v>
      </c>
      <c r="BA63" cm="1">
        <f t="array" ref="BA63">IFERROR(_xlfn.XLOOKUP(A63, Table10[Country], '2014'!$O$4:$O$163),"0")</f>
        <v>2.2322220000000002</v>
      </c>
      <c r="BB63" cm="1">
        <f t="array" ref="BB63">IFERROR(_xlfn.XLOOKUP(A63, Table11[Country],'2016'!$O$4:$O$163),"0")</f>
        <v>2.24864</v>
      </c>
      <c r="BC63" cm="1">
        <f t="array" ref="BC63">IFERROR(_xlfn.XLOOKUP(A63,Table6[Country],'2018'!$O$4:$O$163),"0")</f>
        <v>2.167262</v>
      </c>
      <c r="BD63" t="str">
        <f>IFERROR(_xlfn.XLOOKUP(A63, '2023_Analysis_Hub'!$A$3:$A$141,'2023_Analysis_Hub'!$J$3:$J$141),"0")</f>
        <v>0</v>
      </c>
      <c r="BE63">
        <f t="shared" si="2"/>
        <v>2.2048464999999999</v>
      </c>
      <c r="BG63" cm="1">
        <f t="array" ref="BG63">IFERROR(_xlfn.XLOOKUP(A63,Table4[Country],'2007'!$R$4:$R$153),"0")</f>
        <v>1.8333299999999999</v>
      </c>
      <c r="BH63" cm="1">
        <f t="array" ref="BH63">IFERROR(_xlfn.XLOOKUP(A63,Table5[Country],'2010'!$S$4:$S$158),"0")</f>
        <v>2.214286</v>
      </c>
      <c r="BI63" cm="1">
        <f t="array" ref="BI63">IFERROR(_xlfn.XLOOKUP(A63,Table12[Country],'2012'!$S$4:$S$158),"0")</f>
        <v>2.4333330000000002</v>
      </c>
      <c r="BJ63" cm="1">
        <f t="array" ref="BJ63">IFERROR(_xlfn.XLOOKUP(A63,Table10[Country],'2014'!$S$4:$S$163),"0")</f>
        <v>2.7877779999999999</v>
      </c>
      <c r="BK63" cm="1">
        <f t="array" ref="BK63">IFERROR(_xlfn.XLOOKUP(A63,Table11[Country],'2016'!$S$4:$S$163),"0")</f>
        <v>2.4966200000000001</v>
      </c>
      <c r="BL63" cm="1">
        <f t="array" ref="BL63">IFERROR(_xlfn.XLOOKUP(A63,Table6[Country],'2018'!$S$4:$S$163),"0")</f>
        <v>2.0815480000000002</v>
      </c>
      <c r="BM63" t="str">
        <f>IFERROR(_xlfn.XLOOKUP(A63,'2023_Analysis_Hub'!$A$3:$A$141,'2023_Analysis_Hub'!$L$3:$L$141),"0")</f>
        <v>0</v>
      </c>
      <c r="BN63">
        <f t="shared" si="3"/>
        <v>2.3078158333333332</v>
      </c>
      <c r="BP63" cm="1">
        <f t="array" ref="BP63">IFERROR(_xlfn.XLOOKUP(A63,Table4[Country],'2007'!$N$4:$N$153),"0")</f>
        <v>2.5</v>
      </c>
      <c r="BQ63" cm="1">
        <f t="array" ref="BQ63">IFERROR(_xlfn.XLOOKUP(A63,Table5[Country],'2010'!$Q$4:$Q$158),"0")</f>
        <v>1.5476190000000001</v>
      </c>
      <c r="BR63" cm="1">
        <f t="array" ref="BR63">IFERROR(_xlfn.XLOOKUP(A63,Table12[Country],'2012'!$Q$4:$Q$158),"0")</f>
        <v>1.8333330000000001</v>
      </c>
      <c r="BS63" cm="1">
        <f t="array" ref="BS63">IFERROR(_xlfn.XLOOKUP(A63,Table10[Country],'2014'!$Q$4:$Q$163),"0")</f>
        <v>2.0099999999999998</v>
      </c>
      <c r="BT63" cm="1">
        <f t="array" ref="BT63">IFERROR(_xlfn.XLOOKUP(A63,Table11[Country],'2016'!$Q$4:$Q$163),"0")</f>
        <v>2.0264180000000001</v>
      </c>
      <c r="BU63" cm="1">
        <f t="array" ref="BU63">IFERROR(_xlfn.XLOOKUP(A63, Table6[Country], '2018'!$Q$4:$Q$163),"0")</f>
        <v>2.167262</v>
      </c>
      <c r="BV63" t="str">
        <f>IFERROR(_xlfn.XLOOKUP(A63, '2023_Analysis_Hub'!$A$3:$A$141,'2023_Analysis_Hub'!$N$3:$N$141),"0")</f>
        <v>0</v>
      </c>
      <c r="BW63">
        <f t="shared" si="4"/>
        <v>2.0141053333333332</v>
      </c>
    </row>
    <row r="64" spans="1:75" x14ac:dyDescent="0.35">
      <c r="A64" t="s">
        <v>49</v>
      </c>
      <c r="B64" cm="1">
        <f t="array" ref="B64">IFERROR(_xlfn.XLOOKUP(A64,Table4[Country],'2007'!$B$4:$B$153),"0")</f>
        <v>3.5189092913049462</v>
      </c>
      <c r="C64" cm="1">
        <f t="array" ref="C64">IFERROR(_xlfn.XLOOKUP(A64,Table5[Country],'2010'!$B$4:$B$158),"0")</f>
        <v>3.6255760000000001</v>
      </c>
      <c r="D64" cm="1">
        <f t="array" ref="D64">IFERROR(_xlfn.XLOOKUP(A64,Table12[Country],'2012'!$B$4:$B$158),"0")</f>
        <v>3.6997249999999999</v>
      </c>
      <c r="E64" cm="1">
        <f t="array" ref="E64">IFERROR(_xlfn.XLOOKUP(A64,Table10[Country],'2014'!$B$4:$B$163),"0")</f>
        <v>3.7186360000000001</v>
      </c>
      <c r="F64" cm="1">
        <f t="array" ref="F64">IFERROR(_xlfn.XLOOKUP(A64,Table11[Country],'2016'!$B$4:$B$163),"0")</f>
        <v>3.7274120000000002</v>
      </c>
      <c r="G64" cm="1">
        <f t="array" ref="G64">IFERROR(_xlfn.XLOOKUP(A64,Table6[Country],'2018'!$B$4:$B$163),"0")</f>
        <v>3.8313359999999999</v>
      </c>
      <c r="H64">
        <f>IFERROR(_xlfn.XLOOKUP(A64,'2023_Analysis_Hub'!$A$3:$A$141,'2023_Analysis_Hub'!$B$3:$B$141),"0")</f>
        <v>3.8833333333333342</v>
      </c>
      <c r="I64">
        <f t="shared" si="0"/>
        <v>3.7149896606626114</v>
      </c>
      <c r="J64" s="68">
        <f>IFERROR(RANK(Table16[[#This Row],[Avergae LPI Score ]],Table16[[Avergae LPI Score ]],0), "No Data Available")</f>
        <v>21</v>
      </c>
      <c r="L64" cm="1">
        <f t="array" ref="L64">IFERROR(_xlfn.XLOOKUP(A64,Table4[Country],'2007'!$C$4:$C$153),"0")</f>
        <v>26</v>
      </c>
      <c r="M64" cm="1">
        <f t="array" ref="M64">IFERROR(_xlfn.XLOOKUP(A64,Table5[Country],'2010'!$E$4:$E$158),"0")</f>
        <v>25</v>
      </c>
      <c r="N64" cm="1">
        <f t="array" ref="N64">IFERROR(_xlfn.XLOOKUP(A64,Table12[Country],'2012'!$E$4:$E$158),"0")</f>
        <v>20</v>
      </c>
      <c r="O64" cm="1">
        <f t="array" ref="O64">IFERROR(_xlfn.XLOOKUP(A64,Table10[Country],'2014'!$E$4:$E$163),"0")</f>
        <v>18</v>
      </c>
      <c r="P64" cm="1">
        <f t="array" ref="P64">IFERROR(_xlfn.XLOOKUP(A64,Table11[Country],'2016'!$E$4:$E$163),"0")</f>
        <v>23</v>
      </c>
      <c r="Q64" cm="1">
        <f t="array" ref="Q64">IFERROR(_xlfn.XLOOKUP(A64,Table6[Country],'2018'!$E$4:$E$163),"0")</f>
        <v>17</v>
      </c>
      <c r="R64">
        <f>IFERROR(_xlfn.XLOOKUP(A64,'2023_Analysis_Hub'!$A$3:$A$141,'2023_Analysis_Hub'!$C$3:$C$141),"0")</f>
        <v>13</v>
      </c>
      <c r="S64">
        <f t="shared" si="5"/>
        <v>20.285714285714285</v>
      </c>
      <c r="T64">
        <f t="shared" si="6"/>
        <v>21</v>
      </c>
      <c r="W64" cm="1">
        <f t="array" ref="W64">IFERROR(_xlfn.XLOOKUP(A64,Table4[Country],'2007'!$F$4:$F$153),"0")</f>
        <v>3.1666699999999999</v>
      </c>
      <c r="X64" cm="1">
        <f t="array" ref="X64">IFERROR(_xlfn.XLOOKUP('LPI_performance_time_series '!A64,Table5[Country],'2010'!$I$4:$I$158),"0")</f>
        <v>3.4675210000000001</v>
      </c>
      <c r="Y64" cm="1">
        <f t="array" ref="Y64">IFERROR(_xlfn.XLOOKUP(A64,Table12[Country],'2012'!$I$4:$I$158),"0")</f>
        <v>3.3974850000000001</v>
      </c>
      <c r="Z64" cm="1">
        <f t="array" ref="Z64">IFERROR(_xlfn.XLOOKUP('LPI_performance_time_series '!A64,Table10[Country],'2014'!$I$4:$I$163),"0")</f>
        <v>3.6274700000000002</v>
      </c>
      <c r="AA64" cm="1">
        <f t="array" ref="AA64">IFERROR(_xlfn.XLOOKUP(A64,Table11[Country],'2016'!$I$4:$I$163),"0")</f>
        <v>3.477058</v>
      </c>
      <c r="AB64" cm="1">
        <f t="array" ref="AB64">IFERROR(_xlfn.XLOOKUP(A64,Table6[Country],'2018'!$I$4:$I$163),"0")</f>
        <v>3.6208879999999999</v>
      </c>
      <c r="AC64">
        <f>IFERROR(_xlfn.XLOOKUP(A65,'2023_Analysis_Hub'!$A$3:$A$141,'2023_Analysis_Hub'!$D$3:$D$141),"0")</f>
        <v>3.2</v>
      </c>
      <c r="AD64">
        <f t="shared" si="7"/>
        <v>3.4224417142857142</v>
      </c>
      <c r="AF64" cm="1">
        <f t="array" ref="AF64">IFERROR(_xlfn.XLOOKUP(A64,Table4[Country],'2007'!$H$4:$H$153),"0")</f>
        <v>3.51064</v>
      </c>
      <c r="AG64" cm="1">
        <f t="array" ref="AG64">IFERROR(_xlfn.XLOOKUP(A64,Table5[Country],'2010'!$K$4:$K$158),"0")</f>
        <v>3.5799690000000002</v>
      </c>
      <c r="AH64" cm="1">
        <f t="array" ref="AH64">IFERROR(_xlfn.XLOOKUP(A64,Table12[Country],'2012'!$K$4:$K$158),"0")</f>
        <v>3.7369279999999998</v>
      </c>
      <c r="AI64" cm="1">
        <f t="array" ref="AI64">IFERROR(_xlfn.XLOOKUP(A64,Table10[Country],'2014'!$K$4:$K$163),"0")</f>
        <v>3.773806</v>
      </c>
      <c r="AJ64" cm="1">
        <f t="array" ref="AJ64">IFERROR(_xlfn.XLOOKUP(A64,Table11[Country],'2016'!$K$4:$K$163),"0")</f>
        <v>3.716888</v>
      </c>
      <c r="AK64" cm="1">
        <f t="array" ref="AK64">IFERROR(_xlfn.XLOOKUP(A64,Table6[Country],'2018'!$K$4:$K$163),"0")</f>
        <v>3.8398699999999999</v>
      </c>
      <c r="AL64" s="19">
        <f>IFERROR(_xlfn.XLOOKUP(A64,'2023_Analysis_Hub'!$A$3:$A$141,'2023_Analysis_Hub'!$F$3:$F$141),"0")</f>
        <v>3.8</v>
      </c>
      <c r="AM64">
        <f t="shared" si="8"/>
        <v>3.7083001428571434</v>
      </c>
      <c r="AO64" s="71" cm="1">
        <f t="array" ref="AO64">IFERROR(_xlfn.XLOOKUP(Table18[[#This Row],[Economy]],Table4[Country],'2007'!$J$4:$J$153), "0")</f>
        <v>3.45</v>
      </c>
      <c r="AP64" s="71" cm="1">
        <f t="array" ref="AP64">IFERROR(_xlfn.XLOOKUP(Table18[[#This Row],[Economy]],Table5[Country],'2010'!$M$4:$M$158),"0")</f>
        <v>3.1071550000000001</v>
      </c>
      <c r="AQ64" s="71" cm="1">
        <f t="array" ref="AQ64">IFERROR(_xlfn.XLOOKUP(Table18[[#This Row],[Economy]],Table12[Country],'2012'!$M$4:$M$158),"0")</f>
        <v>3.677127</v>
      </c>
      <c r="AR64" s="71" cm="1">
        <f t="array" ref="AR64">IFERROR(_xlfn.XLOOKUP(Table18[[#This Row],[Economy]],Table10[Country],'2014'!$M$4:$M$163),"0")</f>
        <v>3.5051489999999998</v>
      </c>
      <c r="AS64" s="71" cm="1">
        <f t="array" ref="AS64">IFERROR(_xlfn.XLOOKUP(A64,Table11[Country],'2016'!$M$4:$M$163),"0")</f>
        <v>3.6315659999999998</v>
      </c>
      <c r="AT64" s="71" cm="1">
        <f t="array" ref="AT64">IFERROR(_xlfn.XLOOKUP(A64,Table6[Country],'2018'!$M$4:$M$163),"0")</f>
        <v>3.82952</v>
      </c>
      <c r="AU64" s="71">
        <f>IFERROR(_xlfn.XLOOKUP(A64, '2023_Analysis_Hub'!$A$3:$A$141,'2023_Analysis_Hub'!$H$3:$H$141),"0")</f>
        <v>3.7</v>
      </c>
      <c r="AV64">
        <f t="shared" si="1"/>
        <v>3.5572167142857141</v>
      </c>
      <c r="AX64" cm="1">
        <f t="array" ref="AX64">IFERROR(_xlfn.XLOOKUP(A64,Table4[Country],'2007'!$L$4:$L$153),"0")</f>
        <v>3.55</v>
      </c>
      <c r="AY64" cm="1">
        <f t="array" ref="AY64">IFERROR(_xlfn.XLOOKUP(A64,Table5[Country], '2010'!$O$4:$O$158),"0")</f>
        <v>3.6228720000000001</v>
      </c>
      <c r="AZ64" cm="1">
        <f t="array" ref="AZ64">IFERROR(_xlfn.XLOOKUP(A64, Table12[Country], '2012'!$O$4:$O$158),"0")</f>
        <v>3.693794</v>
      </c>
      <c r="BA64" cm="1">
        <f t="array" ref="BA64">IFERROR(_xlfn.XLOOKUP(A64, Table10[Country], '2014'!$O$4:$O$163),"0")</f>
        <v>3.8304320000000001</v>
      </c>
      <c r="BB64" cm="1">
        <f t="array" ref="BB64">IFERROR(_xlfn.XLOOKUP(A64, Table11[Country],'2016'!$O$4:$O$163),"0")</f>
        <v>3.7288779999999999</v>
      </c>
      <c r="BC64" cm="1">
        <f t="array" ref="BC64">IFERROR(_xlfn.XLOOKUP(A64,Table6[Country],'2018'!$O$4:$O$163),"0")</f>
        <v>3.800271</v>
      </c>
      <c r="BD64">
        <f>IFERROR(_xlfn.XLOOKUP(A64, '2023_Analysis_Hub'!$A$3:$A$141,'2023_Analysis_Hub'!$J$3:$J$141),"0")</f>
        <v>3.9</v>
      </c>
      <c r="BE64">
        <f t="shared" si="2"/>
        <v>3.7323209999999993</v>
      </c>
      <c r="BG64" cm="1">
        <f t="array" ref="BG64">IFERROR(_xlfn.XLOOKUP(A64,Table4[Country],'2007'!$R$4:$R$153),"0")</f>
        <v>3.8571399999999998</v>
      </c>
      <c r="BH64" cm="1">
        <f t="array" ref="BH64">IFERROR(_xlfn.XLOOKUP(A64,Table5[Country],'2010'!$S$4:$S$158),"0")</f>
        <v>4.118271</v>
      </c>
      <c r="BI64" cm="1">
        <f t="array" ref="BI64">IFERROR(_xlfn.XLOOKUP(A64,Table12[Country],'2012'!$S$4:$S$158),"0")</f>
        <v>4.0204300000000002</v>
      </c>
      <c r="BJ64" cm="1">
        <f t="array" ref="BJ64">IFERROR(_xlfn.XLOOKUP(A64,Table10[Country],'2014'!$S$4:$S$163),"0")</f>
        <v>4.0742880000000001</v>
      </c>
      <c r="BK64" cm="1">
        <f t="array" ref="BK64">IFERROR(_xlfn.XLOOKUP(A64,Table11[Country],'2016'!$S$4:$S$163),"0")</f>
        <v>3.9991919999999999</v>
      </c>
      <c r="BL64" cm="1">
        <f t="array" ref="BL64">IFERROR(_xlfn.XLOOKUP(A64,Table6[Country],'2018'!$S$4:$S$163),"0")</f>
        <v>4.0633689999999998</v>
      </c>
      <c r="BM64">
        <f>IFERROR(_xlfn.XLOOKUP(A64,'2023_Analysis_Hub'!$A$3:$A$141,'2023_Analysis_Hub'!$L$3:$L$141),"0")</f>
        <v>4.2</v>
      </c>
      <c r="BN64">
        <f t="shared" si="3"/>
        <v>4.0475271428571427</v>
      </c>
      <c r="BP64" cm="1">
        <f t="array" ref="BP64">IFERROR(_xlfn.XLOOKUP(A64,Table4[Country],'2007'!$N$4:$N$153),"0")</f>
        <v>3.625</v>
      </c>
      <c r="BQ64" cm="1">
        <f t="array" ref="BQ64">IFERROR(_xlfn.XLOOKUP(A64,Table5[Country],'2010'!$Q$4:$Q$158),"0")</f>
        <v>3.955317</v>
      </c>
      <c r="BR64" cm="1">
        <f t="array" ref="BR64">IFERROR(_xlfn.XLOOKUP(A64,Table12[Country],'2012'!$Q$4:$Q$158),"0")</f>
        <v>3.6726930000000002</v>
      </c>
      <c r="BS64" cm="1">
        <f t="array" ref="BS64">IFERROR(_xlfn.XLOOKUP(A64,Table10[Country],'2014'!$Q$4:$Q$163),"0")</f>
        <v>3.5446279999999999</v>
      </c>
      <c r="BT64" cm="1">
        <f t="array" ref="BT64">IFERROR(_xlfn.XLOOKUP(A64,Table11[Country],'2016'!$Q$4:$Q$163),"0")</f>
        <v>3.8231570000000001</v>
      </c>
      <c r="BU64" cm="1">
        <f t="array" ref="BU64">IFERROR(_xlfn.XLOOKUP(A64, Table6[Country], '2018'!$Q$4:$Q$163),"0")</f>
        <v>3.8345020000000001</v>
      </c>
      <c r="BV64">
        <f>IFERROR(_xlfn.XLOOKUP(A64, '2023_Analysis_Hub'!$A$3:$A$141,'2023_Analysis_Hub'!$N$3:$N$141),"0")</f>
        <v>4.0999999999999996</v>
      </c>
      <c r="BW64">
        <f t="shared" si="4"/>
        <v>3.7936138571428577</v>
      </c>
    </row>
    <row r="65" spans="1:75" x14ac:dyDescent="0.35">
      <c r="A65" t="s">
        <v>50</v>
      </c>
      <c r="B65" cm="1">
        <f t="array" ref="B65">IFERROR(_xlfn.XLOOKUP(A65,Table4[Country],'2007'!$B$4:$B$153),"0")</f>
        <v>2.9471880461366462</v>
      </c>
      <c r="C65" cm="1">
        <f t="array" ref="C65">IFERROR(_xlfn.XLOOKUP(A65,Table5[Country],'2010'!$B$4:$B$158),"0")</f>
        <v>3.1579670000000002</v>
      </c>
      <c r="D65" cm="1">
        <f t="array" ref="D65">IFERROR(_xlfn.XLOOKUP(A65,Table12[Country],'2012'!$B$4:$B$158),"0")</f>
        <v>2.860271</v>
      </c>
      <c r="E65" cm="1">
        <f t="array" ref="E65">IFERROR(_xlfn.XLOOKUP(A65,Table10[Country],'2014'!$B$4:$B$163),"0")</f>
        <v>3.34592</v>
      </c>
      <c r="F65" cm="1">
        <f t="array" ref="F65">IFERROR(_xlfn.XLOOKUP(A65,Table11[Country],'2016'!$B$4:$B$163),"0")</f>
        <v>3.363489</v>
      </c>
      <c r="G65" cm="1">
        <f t="array" ref="G65">IFERROR(_xlfn.XLOOKUP(A65,Table6[Country],'2018'!$B$4:$B$163),"0")</f>
        <v>3.3116129999999999</v>
      </c>
      <c r="H65">
        <f>IFERROR(_xlfn.XLOOKUP(A65,'2023_Analysis_Hub'!$A$3:$A$141,'2023_Analysis_Hub'!$B$3:$B$141),"0")</f>
        <v>3.6166666666666667</v>
      </c>
      <c r="I65">
        <f t="shared" si="0"/>
        <v>3.22901638754333</v>
      </c>
      <c r="J65" s="68">
        <f>IFERROR(RANK(Table16[[#This Row],[Avergae LPI Score ]],Table16[[Avergae LPI Score ]],0), "No Data Available")</f>
        <v>35</v>
      </c>
      <c r="L65" cm="1">
        <f t="array" ref="L65">IFERROR(_xlfn.XLOOKUP(A65,Table4[Country],'2007'!$C$4:$C$153),"0")</f>
        <v>47</v>
      </c>
      <c r="M65" cm="1">
        <f t="array" ref="M65">IFERROR(_xlfn.XLOOKUP(A65,Table5[Country],'2010'!$E$4:$E$158),"0")</f>
        <v>43</v>
      </c>
      <c r="N65" cm="1">
        <f t="array" ref="N65">IFERROR(_xlfn.XLOOKUP(A65,Table12[Country],'2012'!$E$4:$E$158),"0")</f>
        <v>65</v>
      </c>
      <c r="O65" cm="1">
        <f t="array" ref="O65">IFERROR(_xlfn.XLOOKUP(A65,Table10[Country],'2014'!$E$4:$E$163),"0")</f>
        <v>39</v>
      </c>
      <c r="P65" cm="1">
        <f t="array" ref="P65">IFERROR(_xlfn.XLOOKUP(A65,Table11[Country],'2016'!$E$4:$E$163),"0")</f>
        <v>38</v>
      </c>
      <c r="Q65" cm="1">
        <f t="array" ref="Q65">IFERROR(_xlfn.XLOOKUP(A65,Table6[Country],'2018'!$E$4:$E$163),"0")</f>
        <v>36</v>
      </c>
      <c r="R65">
        <f>IFERROR(_xlfn.XLOOKUP(A65,'2023_Analysis_Hub'!$A$3:$A$141,'2023_Analysis_Hub'!$C$3:$C$141),"0")</f>
        <v>26</v>
      </c>
      <c r="S65">
        <f t="shared" si="5"/>
        <v>42</v>
      </c>
      <c r="T65">
        <f t="shared" si="6"/>
        <v>35</v>
      </c>
      <c r="W65" cm="1">
        <f t="array" ref="W65">IFERROR(_xlfn.XLOOKUP(A65,Table4[Country],'2007'!$F$4:$F$153),"0")</f>
        <v>2.75</v>
      </c>
      <c r="X65" cm="1">
        <f t="array" ref="X65">IFERROR(_xlfn.XLOOKUP('LPI_performance_time_series '!A65,Table5[Country],'2010'!$I$4:$I$158),"0")</f>
        <v>3.139043</v>
      </c>
      <c r="Y65" cm="1">
        <f t="array" ref="Y65">IFERROR(_xlfn.XLOOKUP(A65,Table12[Country],'2012'!$I$4:$I$158),"0")</f>
        <v>2.5091570000000001</v>
      </c>
      <c r="Z65" cm="1">
        <f t="array" ref="Z65">IFERROR(_xlfn.XLOOKUP('LPI_performance_time_series '!A65,Table10[Country],'2014'!$I$4:$I$163),"0")</f>
        <v>3.395238</v>
      </c>
      <c r="AA65" cm="1">
        <f t="array" ref="AA65">IFERROR(_xlfn.XLOOKUP(A65,Table11[Country],'2016'!$I$4:$I$163),"0")</f>
        <v>3.4118249999999999</v>
      </c>
      <c r="AB65" cm="1">
        <f t="array" ref="AB65">IFERROR(_xlfn.XLOOKUP(A65,Table6[Country],'2018'!$I$4:$I$163),"0")</f>
        <v>3.3220369999999999</v>
      </c>
      <c r="AC65" t="str">
        <f>IFERROR(_xlfn.XLOOKUP(A66,'2023_Analysis_Hub'!$A$3:$A$141,'2023_Analysis_Hub'!$D$3:$D$141),"0")</f>
        <v>0</v>
      </c>
      <c r="AD65">
        <f t="shared" si="7"/>
        <v>3.0878833333333326</v>
      </c>
      <c r="AF65" cm="1">
        <f t="array" ref="AF65">IFERROR(_xlfn.XLOOKUP(A65,Table4[Country],'2007'!$H$4:$H$153),"0")</f>
        <v>2.9130400000000001</v>
      </c>
      <c r="AG65" cm="1">
        <f t="array" ref="AG65">IFERROR(_xlfn.XLOOKUP(A65,Table5[Country],'2010'!$K$4:$K$158),"0")</f>
        <v>2.7461859999999998</v>
      </c>
      <c r="AH65" cm="1">
        <f t="array" ref="AH65">IFERROR(_xlfn.XLOOKUP(A65,Table12[Country],'2012'!$K$4:$K$158),"0")</f>
        <v>2.7879119999999999</v>
      </c>
      <c r="AI65" cm="1">
        <f t="array" ref="AI65">IFERROR(_xlfn.XLOOKUP(A65,Table10[Country],'2014'!$K$4:$K$163),"0")</f>
        <v>3.338095</v>
      </c>
      <c r="AJ65" cm="1">
        <f t="array" ref="AJ65">IFERROR(_xlfn.XLOOKUP(A65,Table11[Country],'2016'!$K$4:$K$163),"0")</f>
        <v>3.1763499999999998</v>
      </c>
      <c r="AK65" cm="1">
        <f t="array" ref="AK65">IFERROR(_xlfn.XLOOKUP(A65,Table6[Country],'2018'!$K$4:$K$163),"0")</f>
        <v>3.0986379999999998</v>
      </c>
      <c r="AL65" s="19">
        <f>IFERROR(_xlfn.XLOOKUP(A65,'2023_Analysis_Hub'!$A$3:$A$141,'2023_Analysis_Hub'!$F$3:$F$141),"0")</f>
        <v>3.5</v>
      </c>
      <c r="AM65">
        <f t="shared" si="8"/>
        <v>3.0800315714285715</v>
      </c>
      <c r="AO65" s="71" cm="1">
        <f t="array" ref="AO65">IFERROR(_xlfn.XLOOKUP(Table18[[#This Row],[Economy]],Table4[Country],'2007'!$J$4:$J$153), "0")</f>
        <v>2.85</v>
      </c>
      <c r="AP65" s="71" cm="1">
        <f t="array" ref="AP65">IFERROR(_xlfn.XLOOKUP(Table18[[#This Row],[Economy]],Table5[Country],'2010'!$M$4:$M$158),"0")</f>
        <v>3.1722220000000001</v>
      </c>
      <c r="AQ65" s="71" cm="1">
        <f t="array" ref="AQ65">IFERROR(_xlfn.XLOOKUP(Table18[[#This Row],[Economy]],Table12[Country],'2012'!$M$4:$M$158),"0")</f>
        <v>2.8168500000000001</v>
      </c>
      <c r="AR65" s="71" cm="1">
        <f t="array" ref="AR65">IFERROR(_xlfn.XLOOKUP(Table18[[#This Row],[Economy]],Table10[Country],'2014'!$M$4:$M$163),"0")</f>
        <v>3.338095</v>
      </c>
      <c r="AS65" s="71" cm="1">
        <f t="array" ref="AS65">IFERROR(_xlfn.XLOOKUP(A65,Table11[Country],'2016'!$M$4:$M$163),"0")</f>
        <v>3.07308</v>
      </c>
      <c r="AT65" s="71" cm="1">
        <f t="array" ref="AT65">IFERROR(_xlfn.XLOOKUP(A65,Table6[Country],'2018'!$M$4:$M$163),"0")</f>
        <v>3.2621540000000002</v>
      </c>
      <c r="AU65" s="71">
        <f>IFERROR(_xlfn.XLOOKUP(A65, '2023_Analysis_Hub'!$A$3:$A$141,'2023_Analysis_Hub'!$H$3:$H$141),"0")</f>
        <v>3.4</v>
      </c>
      <c r="AV65">
        <f t="shared" si="1"/>
        <v>3.1303429999999999</v>
      </c>
      <c r="AX65" cm="1">
        <f t="array" ref="AX65">IFERROR(_xlfn.XLOOKUP(A65,Table4[Country],'2007'!$L$4:$L$153),"0")</f>
        <v>3</v>
      </c>
      <c r="AY65" cm="1">
        <f t="array" ref="AY65">IFERROR(_xlfn.XLOOKUP(A65,Table5[Country], '2010'!$O$4:$O$158),"0")</f>
        <v>3.1747570000000001</v>
      </c>
      <c r="AZ65" cm="1">
        <f t="array" ref="AZ65">IFERROR(_xlfn.XLOOKUP(A65, Table12[Country], '2012'!$O$4:$O$158),"0")</f>
        <v>2.8168500000000001</v>
      </c>
      <c r="BA65" cm="1">
        <f t="array" ref="BA65">IFERROR(_xlfn.XLOOKUP(A65, Table10[Country], '2014'!$O$4:$O$163),"0")</f>
        <v>3.266667</v>
      </c>
      <c r="BB65" cm="1">
        <f t="array" ref="BB65">IFERROR(_xlfn.XLOOKUP(A65, Table11[Country],'2016'!$O$4:$O$163),"0")</f>
        <v>3.1763499999999998</v>
      </c>
      <c r="BC65" cm="1">
        <f t="array" ref="BC65">IFERROR(_xlfn.XLOOKUP(A65,Table6[Country],'2018'!$O$4:$O$163),"0")</f>
        <v>3.1478510000000002</v>
      </c>
      <c r="BD65">
        <f>IFERROR(_xlfn.XLOOKUP(A65, '2023_Analysis_Hub'!$A$3:$A$141,'2023_Analysis_Hub'!$J$3:$J$141),"0")</f>
        <v>3.7</v>
      </c>
      <c r="BE65">
        <f t="shared" si="2"/>
        <v>3.183210714285714</v>
      </c>
      <c r="BG65" cm="1">
        <f t="array" ref="BG65">IFERROR(_xlfn.XLOOKUP(A65,Table4[Country],'2007'!$R$4:$R$153),"0")</f>
        <v>3.3529399999999998</v>
      </c>
      <c r="BH65" cm="1">
        <f t="array" ref="BH65">IFERROR(_xlfn.XLOOKUP(A65,Table5[Country],'2010'!$S$4:$S$158),"0")</f>
        <v>3.6822490000000001</v>
      </c>
      <c r="BI65" cm="1">
        <f t="array" ref="BI65">IFERROR(_xlfn.XLOOKUP(A65,Table12[Country],'2012'!$S$4:$S$158),"0")</f>
        <v>3.2263739999999999</v>
      </c>
      <c r="BJ65" cm="1">
        <f t="array" ref="BJ65">IFERROR(_xlfn.XLOOKUP(A65,Table10[Country],'2014'!$S$4:$S$163),"0")</f>
        <v>3.552381</v>
      </c>
      <c r="BK65" cm="1">
        <f t="array" ref="BK65">IFERROR(_xlfn.XLOOKUP(A65,Table11[Country],'2016'!$S$4:$S$163),"0")</f>
        <v>4.0775300000000003</v>
      </c>
      <c r="BL65" cm="1">
        <f t="array" ref="BL65">IFERROR(_xlfn.XLOOKUP(A65,Table6[Country],'2018'!$S$4:$S$163),"0")</f>
        <v>3.7986840000000002</v>
      </c>
      <c r="BM65">
        <f>IFERROR(_xlfn.XLOOKUP(A65,'2023_Analysis_Hub'!$A$3:$A$141,'2023_Analysis_Hub'!$L$3:$L$141),"0")</f>
        <v>4.0999999999999996</v>
      </c>
      <c r="BN65">
        <f t="shared" si="3"/>
        <v>3.6843082857142853</v>
      </c>
      <c r="BP65" cm="1">
        <f t="array" ref="BP65">IFERROR(_xlfn.XLOOKUP(A65,Table4[Country],'2007'!$N$4:$N$153),"0")</f>
        <v>2.8421099999999999</v>
      </c>
      <c r="BQ65" cm="1">
        <f t="array" ref="BQ65">IFERROR(_xlfn.XLOOKUP(A65,Table5[Country],'2010'!$Q$4:$Q$158),"0")</f>
        <v>2.95</v>
      </c>
      <c r="BR65" cm="1">
        <f t="array" ref="BR65">IFERROR(_xlfn.XLOOKUP(A65,Table12[Country],'2012'!$Q$4:$Q$158),"0")</f>
        <v>3</v>
      </c>
      <c r="BS65" cm="1">
        <f t="array" ref="BS65">IFERROR(_xlfn.XLOOKUP(A65,Table10[Country],'2014'!$Q$4:$Q$163),"0")</f>
        <v>3.1952379999999998</v>
      </c>
      <c r="BT65" cm="1">
        <f t="array" ref="BT65">IFERROR(_xlfn.XLOOKUP(A65,Table11[Country],'2016'!$Q$4:$Q$163),"0")</f>
        <v>3.254</v>
      </c>
      <c r="BU65" cm="1">
        <f t="array" ref="BU65">IFERROR(_xlfn.XLOOKUP(A65, Table6[Country], '2018'!$Q$4:$Q$163),"0")</f>
        <v>3.2066750000000002</v>
      </c>
      <c r="BV65">
        <f>IFERROR(_xlfn.XLOOKUP(A65, '2023_Analysis_Hub'!$A$3:$A$141,'2023_Analysis_Hub'!$N$3:$N$141),"0")</f>
        <v>3.8</v>
      </c>
      <c r="BW65">
        <f t="shared" si="4"/>
        <v>3.1782889999999999</v>
      </c>
    </row>
    <row r="66" spans="1:75" x14ac:dyDescent="0.35">
      <c r="A66" t="s">
        <v>51</v>
      </c>
      <c r="B66" cm="1">
        <f t="array" ref="B66">IFERROR(_xlfn.XLOOKUP(A66,Table4[Country],'2007'!$B$4:$B$153),"0")</f>
        <v>2.326745435832871</v>
      </c>
      <c r="C66" cm="1">
        <f t="array" ref="C66">IFERROR(_xlfn.XLOOKUP(A66,Table5[Country],'2010'!$B$4:$B$158),"0")</f>
        <v>2.4127610000000002</v>
      </c>
      <c r="D66" cm="1">
        <f t="array" ref="D66">IFERROR(_xlfn.XLOOKUP(A66,Table12[Country],'2012'!$B$4:$B$158),"0")</f>
        <v>2.2368540000000001</v>
      </c>
      <c r="E66" cm="1">
        <f t="array" ref="E66">IFERROR(_xlfn.XLOOKUP(A66,Table10[Country],'2014'!$B$4:$B$163),"0")</f>
        <v>2.5936249999999998</v>
      </c>
      <c r="F66" cm="1">
        <f t="array" ref="F66">IFERROR(_xlfn.XLOOKUP(A66,Table11[Country],'2016'!$B$4:$B$163),"0")</f>
        <v>2.3767670000000001</v>
      </c>
      <c r="G66" t="str" cm="1">
        <f t="array" ref="G66">IFERROR(_xlfn.XLOOKUP(A66,Table6[Country],'2018'!$B$4:$B$163),"0")</f>
        <v>0</v>
      </c>
      <c r="H66" t="str">
        <f>IFERROR(_xlfn.XLOOKUP(A66,'2023_Analysis_Hub'!$A$3:$A$141,'2023_Analysis_Hub'!$B$3:$B$141),"0")</f>
        <v>0</v>
      </c>
      <c r="I66">
        <f t="shared" si="0"/>
        <v>2.3893504871665741</v>
      </c>
      <c r="J66" s="68">
        <f>IFERROR(RANK(Table16[[#This Row],[Avergae LPI Score ]],Table16[[Avergae LPI Score ]],0), "No Data Available")</f>
        <v>128</v>
      </c>
      <c r="L66" cm="1">
        <f t="array" ref="L66">IFERROR(_xlfn.XLOOKUP(A66,Table4[Country],'2007'!$C$4:$C$153),"0")</f>
        <v>104</v>
      </c>
      <c r="M66" cm="1">
        <f t="array" ref="M66">IFERROR(_xlfn.XLOOKUP(A66,Table5[Country],'2010'!$E$4:$E$158),"0")</f>
        <v>123</v>
      </c>
      <c r="N66" cm="1">
        <f t="array" ref="N66">IFERROR(_xlfn.XLOOKUP(A66,Table12[Country],'2012'!$E$4:$E$158),"0")</f>
        <v>141</v>
      </c>
      <c r="O66" cm="1">
        <f t="array" ref="O66">IFERROR(_xlfn.XLOOKUP(A66,Table10[Country],'2014'!$E$4:$E$163),"0")</f>
        <v>104</v>
      </c>
      <c r="P66" cm="1">
        <f t="array" ref="P66">IFERROR(_xlfn.XLOOKUP(A66,Table11[Country],'2016'!$E$4:$E$163),"0")</f>
        <v>126</v>
      </c>
      <c r="Q66" t="str" cm="1">
        <f t="array" ref="Q66">IFERROR(_xlfn.XLOOKUP(A66,Table6[Country],'2018'!$E$4:$E$163),"0")</f>
        <v>0</v>
      </c>
      <c r="R66" t="str">
        <f>IFERROR(_xlfn.XLOOKUP(A66,'2023_Analysis_Hub'!$A$3:$A$141,'2023_Analysis_Hub'!$C$3:$C$141),"0")</f>
        <v>0</v>
      </c>
      <c r="S66">
        <f t="shared" si="5"/>
        <v>119.6</v>
      </c>
      <c r="T66">
        <f t="shared" si="6"/>
        <v>128</v>
      </c>
      <c r="W66" cm="1">
        <f t="array" ref="W66">IFERROR(_xlfn.XLOOKUP(A66,Table4[Country],'2007'!$F$4:$F$153),"0")</f>
        <v>2.1428600000000002</v>
      </c>
      <c r="X66" cm="1">
        <f t="array" ref="X66">IFERROR(_xlfn.XLOOKUP('LPI_performance_time_series '!A66,Table5[Country],'2010'!$I$4:$I$158),"0")</f>
        <v>2.1340910000000002</v>
      </c>
      <c r="Y66" cm="1">
        <f t="array" ref="Y66">IFERROR(_xlfn.XLOOKUP(A66,Table12[Country],'2012'!$I$4:$I$158),"0")</f>
        <v>2.0288469999999998</v>
      </c>
      <c r="Z66" cm="1">
        <f t="array" ref="Z66">IFERROR(_xlfn.XLOOKUP('LPI_performance_time_series '!A66,Table10[Country],'2014'!$I$4:$I$163),"0")</f>
        <v>2.420833</v>
      </c>
      <c r="AA66" cm="1">
        <f t="array" ref="AA66">IFERROR(_xlfn.XLOOKUP(A66,Table11[Country],'2016'!$I$4:$I$163),"0")</f>
        <v>2.5989429999999998</v>
      </c>
      <c r="AB66" t="str" cm="1">
        <f t="array" ref="AB66">IFERROR(_xlfn.XLOOKUP(A66,Table6[Country],'2018'!$I$4:$I$163),"0")</f>
        <v>0</v>
      </c>
      <c r="AC66" t="str">
        <f>IFERROR(_xlfn.XLOOKUP(A67,'2023_Analysis_Hub'!$A$3:$A$141,'2023_Analysis_Hub'!$D$3:$D$141),"0")</f>
        <v>0</v>
      </c>
      <c r="AD66">
        <f t="shared" si="7"/>
        <v>2.2651148000000001</v>
      </c>
      <c r="AF66" cm="1">
        <f t="array" ref="AF66">IFERROR(_xlfn.XLOOKUP(A66,Table4[Country],'2007'!$H$4:$H$153),"0")</f>
        <v>1.875</v>
      </c>
      <c r="AG66" cm="1">
        <f t="array" ref="AG66">IFERROR(_xlfn.XLOOKUP(A66,Table5[Country],'2010'!$K$4:$K$158),"0")</f>
        <v>1.767857</v>
      </c>
      <c r="AH66" cm="1">
        <f t="array" ref="AH66">IFERROR(_xlfn.XLOOKUP(A66,Table12[Country],'2012'!$K$4:$K$158),"0")</f>
        <v>2.2173910000000001</v>
      </c>
      <c r="AI66" cm="1">
        <f t="array" ref="AI66">IFERROR(_xlfn.XLOOKUP(A66,Table10[Country],'2014'!$K$4:$K$163),"0")</f>
        <v>2.1666669999999999</v>
      </c>
      <c r="AJ66" cm="1">
        <f t="array" ref="AJ66">IFERROR(_xlfn.XLOOKUP(A66,Table11[Country],'2016'!$K$4:$K$163),"0")</f>
        <v>2.1176740000000001</v>
      </c>
      <c r="AK66" t="str" cm="1">
        <f t="array" ref="AK66">IFERROR(_xlfn.XLOOKUP(A66,Table6[Country],'2018'!$K$4:$K$163),"0")</f>
        <v>0</v>
      </c>
      <c r="AL66" s="19" t="str">
        <f>IFERROR(_xlfn.XLOOKUP(A66,'2023_Analysis_Hub'!$A$3:$A$141,'2023_Analysis_Hub'!$F$3:$F$141),"0")</f>
        <v>0</v>
      </c>
      <c r="AM66">
        <f t="shared" si="8"/>
        <v>2.0289177999999999</v>
      </c>
      <c r="AO66" s="71" cm="1">
        <f t="array" ref="AO66">IFERROR(_xlfn.XLOOKUP(Table18[[#This Row],[Economy]],Table4[Country],'2007'!$J$4:$J$153), "0")</f>
        <v>2.4285700000000001</v>
      </c>
      <c r="AP66" s="71" cm="1">
        <f t="array" ref="AP66">IFERROR(_xlfn.XLOOKUP(Table18[[#This Row],[Economy]],Table5[Country],'2010'!$M$4:$M$158),"0")</f>
        <v>2.7560820000000001</v>
      </c>
      <c r="AQ66" s="71" cm="1">
        <f t="array" ref="AQ66">IFERROR(_xlfn.XLOOKUP(Table18[[#This Row],[Economy]],Table12[Country],'2012'!$M$4:$M$158),"0")</f>
        <v>2.347029</v>
      </c>
      <c r="AR66" s="71" cm="1">
        <f t="array" ref="AR66">IFERROR(_xlfn.XLOOKUP(Table18[[#This Row],[Economy]],Table10[Country],'2014'!$M$4:$M$163),"0")</f>
        <v>2.5</v>
      </c>
      <c r="AS66" s="71" cm="1">
        <f t="array" ref="AS66">IFERROR(_xlfn.XLOOKUP(A66,Table11[Country],'2016'!$M$4:$M$163),"0")</f>
        <v>2.562729</v>
      </c>
      <c r="AT66" s="71" t="str" cm="1">
        <f t="array" ref="AT66">IFERROR(_xlfn.XLOOKUP(A66,Table6[Country],'2018'!$M$4:$M$163),"0")</f>
        <v>0</v>
      </c>
      <c r="AU66" s="71" t="str">
        <f>IFERROR(_xlfn.XLOOKUP(A66, '2023_Analysis_Hub'!$A$3:$A$141,'2023_Analysis_Hub'!$H$3:$H$141),"0")</f>
        <v>0</v>
      </c>
      <c r="AV66">
        <f t="shared" si="1"/>
        <v>2.5188820000000001</v>
      </c>
      <c r="AX66" cm="1">
        <f t="array" ref="AX66">IFERROR(_xlfn.XLOOKUP(A66,Table4[Country],'2007'!$L$4:$L$153),"0")</f>
        <v>2</v>
      </c>
      <c r="AY66" cm="1">
        <f t="array" ref="AY66">IFERROR(_xlfn.XLOOKUP(A66,Table5[Country], '2010'!$O$4:$O$158),"0")</f>
        <v>2.1409090000000002</v>
      </c>
      <c r="AZ66" cm="1">
        <f t="array" ref="AZ66">IFERROR(_xlfn.XLOOKUP(A66, Table12[Country], '2012'!$O$4:$O$158),"0")</f>
        <v>2.1604909999999999</v>
      </c>
      <c r="BA66" cm="1">
        <f t="array" ref="BA66">IFERROR(_xlfn.XLOOKUP(A66, Table10[Country], '2014'!$O$4:$O$163),"0")</f>
        <v>2.6208330000000002</v>
      </c>
      <c r="BB66" cm="1">
        <f t="array" ref="BB66">IFERROR(_xlfn.XLOOKUP(A66, Table11[Country],'2016'!$O$4:$O$163),"0")</f>
        <v>2.3676740000000001</v>
      </c>
      <c r="BC66" t="str" cm="1">
        <f t="array" ref="BC66">IFERROR(_xlfn.XLOOKUP(A66,Table6[Country],'2018'!$O$4:$O$163),"0")</f>
        <v>0</v>
      </c>
      <c r="BD66" t="str">
        <f>IFERROR(_xlfn.XLOOKUP(A66, '2023_Analysis_Hub'!$A$3:$A$141,'2023_Analysis_Hub'!$J$3:$J$141),"0")</f>
        <v>0</v>
      </c>
      <c r="BE66">
        <f t="shared" si="2"/>
        <v>2.2579814000000007</v>
      </c>
      <c r="BG66" cm="1">
        <f t="array" ref="BG66">IFERROR(_xlfn.XLOOKUP(A66,Table4[Country],'2007'!$R$4:$R$153),"0")</f>
        <v>3.6666699999999999</v>
      </c>
      <c r="BH66" cm="1">
        <f t="array" ref="BH66">IFERROR(_xlfn.XLOOKUP(A66,Table5[Country],'2010'!$S$4:$S$158),"0")</f>
        <v>2.6503459999999999</v>
      </c>
      <c r="BI66" cm="1">
        <f t="array" ref="BI66">IFERROR(_xlfn.XLOOKUP(A66,Table12[Country],'2012'!$S$4:$S$158),"0")</f>
        <v>2.5373770000000002</v>
      </c>
      <c r="BJ66" cm="1">
        <f t="array" ref="BJ66">IFERROR(_xlfn.XLOOKUP(A66,Table10[Country],'2014'!$S$4:$S$163),"0")</f>
        <v>3.1666669999999999</v>
      </c>
      <c r="BK66" cm="1">
        <f t="array" ref="BK66">IFERROR(_xlfn.XLOOKUP(A66,Table11[Country],'2016'!$S$4:$S$163),"0")</f>
        <v>2.3708040000000001</v>
      </c>
      <c r="BL66" t="str" cm="1">
        <f t="array" ref="BL66">IFERROR(_xlfn.XLOOKUP(A66,Table6[Country],'2018'!$S$4:$S$163),"0")</f>
        <v>0</v>
      </c>
      <c r="BM66" t="str">
        <f>IFERROR(_xlfn.XLOOKUP(A66,'2023_Analysis_Hub'!$A$3:$A$141,'2023_Analysis_Hub'!$L$3:$L$141),"0")</f>
        <v>0</v>
      </c>
      <c r="BN66">
        <f t="shared" si="3"/>
        <v>2.8783728000000002</v>
      </c>
      <c r="BP66" cm="1">
        <f t="array" ref="BP66">IFERROR(_xlfn.XLOOKUP(A66,Table4[Country],'2007'!$N$4:$N$153),"0")</f>
        <v>1.8333299999999999</v>
      </c>
      <c r="BQ66" cm="1">
        <f t="array" ref="BQ66">IFERROR(_xlfn.XLOOKUP(A66,Table5[Country],'2010'!$Q$4:$Q$158),"0")</f>
        <v>2.8909090000000002</v>
      </c>
      <c r="BR66" cm="1">
        <f t="array" ref="BR66">IFERROR(_xlfn.XLOOKUP(A66,Table12[Country],'2012'!$Q$4:$Q$158),"0")</f>
        <v>2.1027580000000001</v>
      </c>
      <c r="BS66" cm="1">
        <f t="array" ref="BS66">IFERROR(_xlfn.XLOOKUP(A66,Table10[Country],'2014'!$Q$4:$Q$163),"0")</f>
        <v>2.6666669999999999</v>
      </c>
      <c r="BT66" cm="1">
        <f t="array" ref="BT66">IFERROR(_xlfn.XLOOKUP(A66,Table11[Country],'2016'!$Q$4:$Q$163),"0")</f>
        <v>2.1781130000000002</v>
      </c>
      <c r="BU66" t="str" cm="1">
        <f t="array" ref="BU66">IFERROR(_xlfn.XLOOKUP(A66, Table6[Country], '2018'!$Q$4:$Q$163),"0")</f>
        <v>0</v>
      </c>
      <c r="BV66" t="str">
        <f>IFERROR(_xlfn.XLOOKUP(A66, '2023_Analysis_Hub'!$A$3:$A$141,'2023_Analysis_Hub'!$N$3:$N$141),"0")</f>
        <v>0</v>
      </c>
      <c r="BW66">
        <f t="shared" si="4"/>
        <v>2.3343554000000002</v>
      </c>
    </row>
    <row r="67" spans="1:75" x14ac:dyDescent="0.35">
      <c r="A67" t="s">
        <v>334</v>
      </c>
      <c r="B67" t="str" cm="1">
        <f t="array" ref="B67">IFERROR(_xlfn.XLOOKUP(A67,Table4[Country],'2007'!$B$4:$B$153),"0")</f>
        <v>0</v>
      </c>
      <c r="C67" t="str" cm="1">
        <f t="array" ref="C67">IFERROR(_xlfn.XLOOKUP(A67,Table5[Country],'2010'!$B$4:$B$158),"0")</f>
        <v>0</v>
      </c>
      <c r="D67" t="str" cm="1">
        <f t="array" ref="D67">IFERROR(_xlfn.XLOOKUP(A67,Table12[Country],'2012'!$B$4:$B$158),"0")</f>
        <v>0</v>
      </c>
      <c r="E67" t="str" cm="1">
        <f t="array" ref="E67">IFERROR(_xlfn.XLOOKUP(A67,Table10[Country],'2014'!$B$4:$B$163),"0")</f>
        <v>0</v>
      </c>
      <c r="F67" t="str" cm="1">
        <f t="array" ref="F67">IFERROR(_xlfn.XLOOKUP(A67,Table11[Country],'2016'!$B$4:$B$163),"0")</f>
        <v>0</v>
      </c>
      <c r="G67" t="str" cm="1">
        <f t="array" ref="G67">IFERROR(_xlfn.XLOOKUP(A67,Table6[Country],'2018'!$B$4:$B$163),"0")</f>
        <v>0</v>
      </c>
      <c r="H67" t="str">
        <f>IFERROR(_xlfn.XLOOKUP(A67,'2023_Analysis_Hub'!$A$3:$A$141,'2023_Analysis_Hub'!$B$3:$B$141),"0")</f>
        <v>0</v>
      </c>
      <c r="I67" t="str">
        <f t="shared" ref="I67:I130" si="9">IFERROR(AVERAGE(B67:H67),"0")</f>
        <v>0</v>
      </c>
      <c r="J67" s="68" t="str">
        <f>IFERROR(RANK(Table16[[#This Row],[Avergae LPI Score ]],Table16[[Avergae LPI Score ]],0), "No Data Available")</f>
        <v>No Data Available</v>
      </c>
      <c r="L67" t="str" cm="1">
        <f t="array" ref="L67">IFERROR(_xlfn.XLOOKUP(A67,Table4[Country],'2007'!$C$4:$C$153),"0")</f>
        <v>0</v>
      </c>
      <c r="M67" t="str" cm="1">
        <f t="array" ref="M67">IFERROR(_xlfn.XLOOKUP(A67,Table5[Country],'2010'!$E$4:$E$158),"0")</f>
        <v>0</v>
      </c>
      <c r="N67" t="str" cm="1">
        <f t="array" ref="N67">IFERROR(_xlfn.XLOOKUP(A67,Table12[Country],'2012'!$E$4:$E$158),"0")</f>
        <v>0</v>
      </c>
      <c r="O67" t="str" cm="1">
        <f t="array" ref="O67">IFERROR(_xlfn.XLOOKUP(A67,Table10[Country],'2014'!$E$4:$E$163),"0")</f>
        <v>0</v>
      </c>
      <c r="P67" t="str" cm="1">
        <f t="array" ref="P67">IFERROR(_xlfn.XLOOKUP(A67,Table11[Country],'2016'!$E$4:$E$163),"0")</f>
        <v>0</v>
      </c>
      <c r="Q67" t="str" cm="1">
        <f t="array" ref="Q67">IFERROR(_xlfn.XLOOKUP(A67,Table6[Country],'2018'!$E$4:$E$163),"0")</f>
        <v>0</v>
      </c>
      <c r="R67" t="str">
        <f>IFERROR(_xlfn.XLOOKUP(A67,'2023_Analysis_Hub'!$A$3:$A$141,'2023_Analysis_Hub'!$C$3:$C$141),"0")</f>
        <v>0</v>
      </c>
      <c r="S67" t="str">
        <f t="shared" si="5"/>
        <v>0</v>
      </c>
      <c r="T67" t="str">
        <f t="shared" si="6"/>
        <v>No Data Available</v>
      </c>
      <c r="W67" t="str" cm="1">
        <f t="array" ref="W67">IFERROR(_xlfn.XLOOKUP(A67,Table4[Country],'2007'!$F$4:$F$153),"0")</f>
        <v>0</v>
      </c>
      <c r="X67" t="str" cm="1">
        <f t="array" ref="X67">IFERROR(_xlfn.XLOOKUP('LPI_performance_time_series '!A67,Table5[Country],'2010'!$I$4:$I$158),"0")</f>
        <v>0</v>
      </c>
      <c r="Y67" t="str" cm="1">
        <f t="array" ref="Y67">IFERROR(_xlfn.XLOOKUP(A67,Table12[Country],'2012'!$I$4:$I$158),"0")</f>
        <v>0</v>
      </c>
      <c r="Z67" t="str" cm="1">
        <f t="array" ref="Z67">IFERROR(_xlfn.XLOOKUP('LPI_performance_time_series '!A67,Table10[Country],'2014'!$I$4:$I$163),"0")</f>
        <v>0</v>
      </c>
      <c r="AA67" t="str" cm="1">
        <f t="array" ref="AA67">IFERROR(_xlfn.XLOOKUP(A67,Table11[Country],'2016'!$I$4:$I$163),"0")</f>
        <v>0</v>
      </c>
      <c r="AB67" t="str" cm="1">
        <f t="array" ref="AB67">IFERROR(_xlfn.XLOOKUP(A67,Table6[Country],'2018'!$I$4:$I$163),"0")</f>
        <v>0</v>
      </c>
      <c r="AC67" t="str">
        <f>IFERROR(_xlfn.XLOOKUP(A68,'2023_Analysis_Hub'!$A$3:$A$141,'2023_Analysis_Hub'!$D$3:$D$141),"0")</f>
        <v>0</v>
      </c>
      <c r="AD67" t="str">
        <f t="shared" si="7"/>
        <v>No Data Available</v>
      </c>
      <c r="AF67" t="str" cm="1">
        <f t="array" ref="AF67">IFERROR(_xlfn.XLOOKUP(A67,Table4[Country],'2007'!$H$4:$H$153),"0")</f>
        <v>0</v>
      </c>
      <c r="AG67" t="str" cm="1">
        <f t="array" ref="AG67">IFERROR(_xlfn.XLOOKUP(A67,Table5[Country],'2010'!$K$4:$K$158),"0")</f>
        <v>0</v>
      </c>
      <c r="AH67" t="str" cm="1">
        <f t="array" ref="AH67">IFERROR(_xlfn.XLOOKUP(A67,Table12[Country],'2012'!$K$4:$K$158),"0")</f>
        <v>0</v>
      </c>
      <c r="AI67" t="str" cm="1">
        <f t="array" ref="AI67">IFERROR(_xlfn.XLOOKUP(A67,Table10[Country],'2014'!$K$4:$K$163),"0")</f>
        <v>0</v>
      </c>
      <c r="AJ67" t="str" cm="1">
        <f t="array" ref="AJ67">IFERROR(_xlfn.XLOOKUP(A67,Table11[Country],'2016'!$K$4:$K$163),"0")</f>
        <v>0</v>
      </c>
      <c r="AK67" t="str" cm="1">
        <f t="array" ref="AK67">IFERROR(_xlfn.XLOOKUP(A67,Table6[Country],'2018'!$K$4:$K$163),"0")</f>
        <v>0</v>
      </c>
      <c r="AL67" s="19" t="str">
        <f>IFERROR(_xlfn.XLOOKUP(A67,'2023_Analysis_Hub'!$A$3:$A$141,'2023_Analysis_Hub'!$F$3:$F$141),"0")</f>
        <v>0</v>
      </c>
      <c r="AM67" t="str">
        <f t="shared" si="8"/>
        <v>No Data Available</v>
      </c>
      <c r="AO67" s="71" t="str" cm="1">
        <f t="array" ref="AO67">IFERROR(_xlfn.XLOOKUP(Table18[[#This Row],[Economy]],Table4[Country],'2007'!$J$4:$J$153), "0")</f>
        <v>0</v>
      </c>
      <c r="AP67" s="71" t="str" cm="1">
        <f t="array" ref="AP67">IFERROR(_xlfn.XLOOKUP(Table18[[#This Row],[Economy]],Table5[Country],'2010'!$M$4:$M$158),"0")</f>
        <v>0</v>
      </c>
      <c r="AQ67" s="71" t="str" cm="1">
        <f t="array" ref="AQ67">IFERROR(_xlfn.XLOOKUP(Table18[[#This Row],[Economy]],Table12[Country],'2012'!$M$4:$M$158),"0")</f>
        <v>0</v>
      </c>
      <c r="AR67" s="71" t="str" cm="1">
        <f t="array" ref="AR67">IFERROR(_xlfn.XLOOKUP(Table18[[#This Row],[Economy]],Table10[Country],'2014'!$M$4:$M$163),"0")</f>
        <v>0</v>
      </c>
      <c r="AS67" s="71" t="str" cm="1">
        <f t="array" ref="AS67">IFERROR(_xlfn.XLOOKUP(A67,Table11[Country],'2016'!$M$4:$M$163),"0")</f>
        <v>0</v>
      </c>
      <c r="AT67" s="71" t="str" cm="1">
        <f t="array" ref="AT67">IFERROR(_xlfn.XLOOKUP(A67,Table6[Country],'2018'!$M$4:$M$163),"0")</f>
        <v>0</v>
      </c>
      <c r="AU67" s="71" t="str">
        <f>IFERROR(_xlfn.XLOOKUP(A67, '2023_Analysis_Hub'!$A$3:$A$141,'2023_Analysis_Hub'!$H$3:$H$141),"0")</f>
        <v>0</v>
      </c>
      <c r="AV67" t="str">
        <f t="shared" si="1"/>
        <v xml:space="preserve">No Data Available </v>
      </c>
      <c r="AX67" t="str" cm="1">
        <f t="array" ref="AX67">IFERROR(_xlfn.XLOOKUP(A67,Table4[Country],'2007'!$L$4:$L$153),"0")</f>
        <v>0</v>
      </c>
      <c r="AY67" t="str" cm="1">
        <f t="array" ref="AY67">IFERROR(_xlfn.XLOOKUP(A67,Table5[Country], '2010'!$O$4:$O$158),"0")</f>
        <v>0</v>
      </c>
      <c r="AZ67" t="str" cm="1">
        <f t="array" ref="AZ67">IFERROR(_xlfn.XLOOKUP(A67, Table12[Country], '2012'!$O$4:$O$158),"0")</f>
        <v>0</v>
      </c>
      <c r="BA67" t="str" cm="1">
        <f t="array" ref="BA67">IFERROR(_xlfn.XLOOKUP(A67, Table10[Country], '2014'!$O$4:$O$163),"0")</f>
        <v>0</v>
      </c>
      <c r="BB67" t="str" cm="1">
        <f t="array" ref="BB67">IFERROR(_xlfn.XLOOKUP(A67, Table11[Country],'2016'!$O$4:$O$163),"0")</f>
        <v>0</v>
      </c>
      <c r="BC67" t="str" cm="1">
        <f t="array" ref="BC67">IFERROR(_xlfn.XLOOKUP(A67,Table6[Country],'2018'!$O$4:$O$163),"0")</f>
        <v>0</v>
      </c>
      <c r="BD67" t="str">
        <f>IFERROR(_xlfn.XLOOKUP(A67, '2023_Analysis_Hub'!$A$3:$A$141,'2023_Analysis_Hub'!$J$3:$J$141),"0")</f>
        <v>0</v>
      </c>
      <c r="BE67" t="str">
        <f t="shared" si="2"/>
        <v>No Data Available</v>
      </c>
      <c r="BG67" t="str" cm="1">
        <f t="array" ref="BG67">IFERROR(_xlfn.XLOOKUP(A67,Table4[Country],'2007'!$R$4:$R$153),"0")</f>
        <v>0</v>
      </c>
      <c r="BH67" t="str" cm="1">
        <f t="array" ref="BH67">IFERROR(_xlfn.XLOOKUP(A67,Table5[Country],'2010'!$S$4:$S$158),"0")</f>
        <v>0</v>
      </c>
      <c r="BI67" t="str" cm="1">
        <f t="array" ref="BI67">IFERROR(_xlfn.XLOOKUP(A67,Table12[Country],'2012'!$S$4:$S$158),"0")</f>
        <v>0</v>
      </c>
      <c r="BJ67" t="str" cm="1">
        <f t="array" ref="BJ67">IFERROR(_xlfn.XLOOKUP(A67,Table10[Country],'2014'!$S$4:$S$163),"0")</f>
        <v>0</v>
      </c>
      <c r="BK67" t="str" cm="1">
        <f t="array" ref="BK67">IFERROR(_xlfn.XLOOKUP(A67,Table11[Country],'2016'!$S$4:$S$163),"0")</f>
        <v>0</v>
      </c>
      <c r="BL67" t="str" cm="1">
        <f t="array" ref="BL67">IFERROR(_xlfn.XLOOKUP(A67,Table6[Country],'2018'!$S$4:$S$163),"0")</f>
        <v>0</v>
      </c>
      <c r="BM67" t="str">
        <f>IFERROR(_xlfn.XLOOKUP(A67,'2023_Analysis_Hub'!$A$3:$A$141,'2023_Analysis_Hub'!$L$3:$L$141),"0")</f>
        <v>0</v>
      </c>
      <c r="BN67" t="str">
        <f t="shared" si="3"/>
        <v>No Data Available</v>
      </c>
      <c r="BP67" t="str" cm="1">
        <f t="array" ref="BP67">IFERROR(_xlfn.XLOOKUP(A67,Table4[Country],'2007'!$N$4:$N$153),"0")</f>
        <v>0</v>
      </c>
      <c r="BQ67" t="str" cm="1">
        <f t="array" ref="BQ67">IFERROR(_xlfn.XLOOKUP(A67,Table5[Country],'2010'!$Q$4:$Q$158),"0")</f>
        <v>0</v>
      </c>
      <c r="BR67" t="str" cm="1">
        <f t="array" ref="BR67">IFERROR(_xlfn.XLOOKUP(A67,Table12[Country],'2012'!$Q$4:$Q$158),"0")</f>
        <v>0</v>
      </c>
      <c r="BS67" t="str" cm="1">
        <f t="array" ref="BS67">IFERROR(_xlfn.XLOOKUP(A67,Table10[Country],'2014'!$Q$4:$Q$163),"0")</f>
        <v>0</v>
      </c>
      <c r="BT67" t="str" cm="1">
        <f t="array" ref="BT67">IFERROR(_xlfn.XLOOKUP(A67,Table11[Country],'2016'!$Q$4:$Q$163),"0")</f>
        <v>0</v>
      </c>
      <c r="BU67" t="str" cm="1">
        <f t="array" ref="BU67">IFERROR(_xlfn.XLOOKUP(A67, Table6[Country], '2018'!$Q$4:$Q$163),"0")</f>
        <v>0</v>
      </c>
      <c r="BV67" t="str">
        <f>IFERROR(_xlfn.XLOOKUP(A67, '2023_Analysis_Hub'!$A$3:$A$141,'2023_Analysis_Hub'!$N$3:$N$141),"0")</f>
        <v>0</v>
      </c>
      <c r="BW67" t="str">
        <f t="shared" si="4"/>
        <v>No Data Available</v>
      </c>
    </row>
    <row r="68" spans="1:75" x14ac:dyDescent="0.35">
      <c r="A68" t="s">
        <v>336</v>
      </c>
      <c r="B68" t="str" cm="1">
        <f t="array" ref="B68">IFERROR(_xlfn.XLOOKUP(A68,Table4[Country],'2007'!$B$4:$B$153),"0")</f>
        <v>0</v>
      </c>
      <c r="C68" t="str" cm="1">
        <f t="array" ref="C68">IFERROR(_xlfn.XLOOKUP(A68,Table5[Country],'2010'!$B$4:$B$158),"0")</f>
        <v>0</v>
      </c>
      <c r="D68" t="str" cm="1">
        <f t="array" ref="D68">IFERROR(_xlfn.XLOOKUP(A68,Table12[Country],'2012'!$B$4:$B$158),"0")</f>
        <v>0</v>
      </c>
      <c r="E68" t="str" cm="1">
        <f t="array" ref="E68">IFERROR(_xlfn.XLOOKUP(A68,Table10[Country],'2014'!$B$4:$B$163),"0")</f>
        <v>0</v>
      </c>
      <c r="F68" t="str" cm="1">
        <f t="array" ref="F68">IFERROR(_xlfn.XLOOKUP(A68,Table11[Country],'2016'!$B$4:$B$163),"0")</f>
        <v>0</v>
      </c>
      <c r="G68" t="str" cm="1">
        <f t="array" ref="G68">IFERROR(_xlfn.XLOOKUP(A68,Table6[Country],'2018'!$B$4:$B$163),"0")</f>
        <v>0</v>
      </c>
      <c r="H68" t="str">
        <f>IFERROR(_xlfn.XLOOKUP(A68,'2023_Analysis_Hub'!$A$3:$A$141,'2023_Analysis_Hub'!$B$3:$B$141),"0")</f>
        <v>0</v>
      </c>
      <c r="I68" t="str">
        <f t="shared" si="9"/>
        <v>0</v>
      </c>
      <c r="J68" s="68" t="str">
        <f>IFERROR(RANK(Table16[[#This Row],[Avergae LPI Score ]],Table16[[Avergae LPI Score ]],0), "No Data Available")</f>
        <v>No Data Available</v>
      </c>
      <c r="L68" t="str" cm="1">
        <f t="array" ref="L68">IFERROR(_xlfn.XLOOKUP(A68,Table4[Country],'2007'!$C$4:$C$153),"0")</f>
        <v>0</v>
      </c>
      <c r="M68" t="str" cm="1">
        <f t="array" ref="M68">IFERROR(_xlfn.XLOOKUP(A68,Table5[Country],'2010'!$E$4:$E$158),"0")</f>
        <v>0</v>
      </c>
      <c r="N68" t="str" cm="1">
        <f t="array" ref="N68">IFERROR(_xlfn.XLOOKUP(A68,Table12[Country],'2012'!$E$4:$E$158),"0")</f>
        <v>0</v>
      </c>
      <c r="O68" t="str" cm="1">
        <f t="array" ref="O68">IFERROR(_xlfn.XLOOKUP(A68,Table10[Country],'2014'!$E$4:$E$163),"0")</f>
        <v>0</v>
      </c>
      <c r="P68" t="str" cm="1">
        <f t="array" ref="P68">IFERROR(_xlfn.XLOOKUP(A68,Table11[Country],'2016'!$E$4:$E$163),"0")</f>
        <v>0</v>
      </c>
      <c r="Q68" t="str" cm="1">
        <f t="array" ref="Q68">IFERROR(_xlfn.XLOOKUP(A68,Table6[Country],'2018'!$E$4:$E$163),"0")</f>
        <v>0</v>
      </c>
      <c r="R68" t="str">
        <f>IFERROR(_xlfn.XLOOKUP(A68,'2023_Analysis_Hub'!$A$3:$A$141,'2023_Analysis_Hub'!$C$3:$C$141),"0")</f>
        <v>0</v>
      </c>
      <c r="S68" t="str">
        <f t="shared" si="5"/>
        <v>0</v>
      </c>
      <c r="T68" t="str">
        <f t="shared" si="6"/>
        <v>No Data Available</v>
      </c>
      <c r="W68" t="str" cm="1">
        <f t="array" ref="W68">IFERROR(_xlfn.XLOOKUP(A68,Table4[Country],'2007'!$F$4:$F$153),"0")</f>
        <v>0</v>
      </c>
      <c r="X68" t="str" cm="1">
        <f t="array" ref="X68">IFERROR(_xlfn.XLOOKUP('LPI_performance_time_series '!A68,Table5[Country],'2010'!$I$4:$I$158),"0")</f>
        <v>0</v>
      </c>
      <c r="Y68" t="str" cm="1">
        <f t="array" ref="Y68">IFERROR(_xlfn.XLOOKUP(A68,Table12[Country],'2012'!$I$4:$I$158),"0")</f>
        <v>0</v>
      </c>
      <c r="Z68" t="str" cm="1">
        <f t="array" ref="Z68">IFERROR(_xlfn.XLOOKUP('LPI_performance_time_series '!A68,Table10[Country],'2014'!$I$4:$I$163),"0")</f>
        <v>0</v>
      </c>
      <c r="AA68" t="str" cm="1">
        <f t="array" ref="AA68">IFERROR(_xlfn.XLOOKUP(A68,Table11[Country],'2016'!$I$4:$I$163),"0")</f>
        <v>0</v>
      </c>
      <c r="AB68" t="str" cm="1">
        <f t="array" ref="AB68">IFERROR(_xlfn.XLOOKUP(A68,Table6[Country],'2018'!$I$4:$I$163),"0")</f>
        <v>0</v>
      </c>
      <c r="AC68">
        <f>IFERROR(_xlfn.XLOOKUP(A69,'2023_Analysis_Hub'!$A$3:$A$141,'2023_Analysis_Hub'!$D$3:$D$141),"0")</f>
        <v>4</v>
      </c>
      <c r="AD68">
        <f t="shared" si="7"/>
        <v>4</v>
      </c>
      <c r="AF68" t="str" cm="1">
        <f t="array" ref="AF68">IFERROR(_xlfn.XLOOKUP(A68,Table4[Country],'2007'!$H$4:$H$153),"0")</f>
        <v>0</v>
      </c>
      <c r="AG68" t="str" cm="1">
        <f t="array" ref="AG68">IFERROR(_xlfn.XLOOKUP(A68,Table5[Country],'2010'!$K$4:$K$158),"0")</f>
        <v>0</v>
      </c>
      <c r="AH68" t="str" cm="1">
        <f t="array" ref="AH68">IFERROR(_xlfn.XLOOKUP(A68,Table12[Country],'2012'!$K$4:$K$158),"0")</f>
        <v>0</v>
      </c>
      <c r="AI68" t="str" cm="1">
        <f t="array" ref="AI68">IFERROR(_xlfn.XLOOKUP(A68,Table10[Country],'2014'!$K$4:$K$163),"0")</f>
        <v>0</v>
      </c>
      <c r="AJ68" t="str" cm="1">
        <f t="array" ref="AJ68">IFERROR(_xlfn.XLOOKUP(A68,Table11[Country],'2016'!$K$4:$K$163),"0")</f>
        <v>0</v>
      </c>
      <c r="AK68" t="str" cm="1">
        <f t="array" ref="AK68">IFERROR(_xlfn.XLOOKUP(A68,Table6[Country],'2018'!$K$4:$K$163),"0")</f>
        <v>0</v>
      </c>
      <c r="AL68" s="19" t="str">
        <f>IFERROR(_xlfn.XLOOKUP(A68,'2023_Analysis_Hub'!$A$3:$A$141,'2023_Analysis_Hub'!$F$3:$F$141),"0")</f>
        <v>0</v>
      </c>
      <c r="AM68" t="str">
        <f t="shared" si="8"/>
        <v>No Data Available</v>
      </c>
      <c r="AO68" s="71" t="str" cm="1">
        <f t="array" ref="AO68">IFERROR(_xlfn.XLOOKUP(Table18[[#This Row],[Economy]],Table4[Country],'2007'!$J$4:$J$153), "0")</f>
        <v>0</v>
      </c>
      <c r="AP68" s="71" t="str" cm="1">
        <f t="array" ref="AP68">IFERROR(_xlfn.XLOOKUP(Table18[[#This Row],[Economy]],Table5[Country],'2010'!$M$4:$M$158),"0")</f>
        <v>0</v>
      </c>
      <c r="AQ68" s="71" t="str" cm="1">
        <f t="array" ref="AQ68">IFERROR(_xlfn.XLOOKUP(Table18[[#This Row],[Economy]],Table12[Country],'2012'!$M$4:$M$158),"0")</f>
        <v>0</v>
      </c>
      <c r="AR68" s="71" t="str" cm="1">
        <f t="array" ref="AR68">IFERROR(_xlfn.XLOOKUP(Table18[[#This Row],[Economy]],Table10[Country],'2014'!$M$4:$M$163),"0")</f>
        <v>0</v>
      </c>
      <c r="AS68" s="71" t="str" cm="1">
        <f t="array" ref="AS68">IFERROR(_xlfn.XLOOKUP(A68,Table11[Country],'2016'!$M$4:$M$163),"0")</f>
        <v>0</v>
      </c>
      <c r="AT68" s="71" t="str" cm="1">
        <f t="array" ref="AT68">IFERROR(_xlfn.XLOOKUP(A68,Table6[Country],'2018'!$M$4:$M$163),"0")</f>
        <v>0</v>
      </c>
      <c r="AU68" s="71" t="str">
        <f>IFERROR(_xlfn.XLOOKUP(A68, '2023_Analysis_Hub'!$A$3:$A$141,'2023_Analysis_Hub'!$H$3:$H$141),"0")</f>
        <v>0</v>
      </c>
      <c r="AV68" t="str">
        <f t="shared" ref="AV68:AV131" si="10">IFERROR(AVERAGE(AO68:AU68),"No Data Available ")</f>
        <v xml:space="preserve">No Data Available </v>
      </c>
      <c r="AX68" t="str" cm="1">
        <f t="array" ref="AX68">IFERROR(_xlfn.XLOOKUP(A68,Table4[Country],'2007'!$L$4:$L$153),"0")</f>
        <v>0</v>
      </c>
      <c r="AY68" t="str" cm="1">
        <f t="array" ref="AY68">IFERROR(_xlfn.XLOOKUP(A68,Table5[Country], '2010'!$O$4:$O$158),"0")</f>
        <v>0</v>
      </c>
      <c r="AZ68" t="str" cm="1">
        <f t="array" ref="AZ68">IFERROR(_xlfn.XLOOKUP(A68, Table12[Country], '2012'!$O$4:$O$158),"0")</f>
        <v>0</v>
      </c>
      <c r="BA68" t="str" cm="1">
        <f t="array" ref="BA68">IFERROR(_xlfn.XLOOKUP(A68, Table10[Country], '2014'!$O$4:$O$163),"0")</f>
        <v>0</v>
      </c>
      <c r="BB68" t="str" cm="1">
        <f t="array" ref="BB68">IFERROR(_xlfn.XLOOKUP(A68, Table11[Country],'2016'!$O$4:$O$163),"0")</f>
        <v>0</v>
      </c>
      <c r="BC68" t="str" cm="1">
        <f t="array" ref="BC68">IFERROR(_xlfn.XLOOKUP(A68,Table6[Country],'2018'!$O$4:$O$163),"0")</f>
        <v>0</v>
      </c>
      <c r="BD68" t="str">
        <f>IFERROR(_xlfn.XLOOKUP(A68, '2023_Analysis_Hub'!$A$3:$A$141,'2023_Analysis_Hub'!$J$3:$J$141),"0")</f>
        <v>0</v>
      </c>
      <c r="BE68" t="str">
        <f t="shared" ref="BE68:BE131" si="11">IFERROR(AVERAGE(AX68:BD68),"No Data Available")</f>
        <v>No Data Available</v>
      </c>
      <c r="BG68" t="str" cm="1">
        <f t="array" ref="BG68">IFERROR(_xlfn.XLOOKUP(A68,Table4[Country],'2007'!$R$4:$R$153),"0")</f>
        <v>0</v>
      </c>
      <c r="BH68" t="str" cm="1">
        <f t="array" ref="BH68">IFERROR(_xlfn.XLOOKUP(A68,Table5[Country],'2010'!$S$4:$S$158),"0")</f>
        <v>0</v>
      </c>
      <c r="BI68" t="str" cm="1">
        <f t="array" ref="BI68">IFERROR(_xlfn.XLOOKUP(A68,Table12[Country],'2012'!$S$4:$S$158),"0")</f>
        <v>0</v>
      </c>
      <c r="BJ68" t="str" cm="1">
        <f t="array" ref="BJ68">IFERROR(_xlfn.XLOOKUP(A68,Table10[Country],'2014'!$S$4:$S$163),"0")</f>
        <v>0</v>
      </c>
      <c r="BK68" t="str" cm="1">
        <f t="array" ref="BK68">IFERROR(_xlfn.XLOOKUP(A68,Table11[Country],'2016'!$S$4:$S$163),"0")</f>
        <v>0</v>
      </c>
      <c r="BL68" t="str" cm="1">
        <f t="array" ref="BL68">IFERROR(_xlfn.XLOOKUP(A68,Table6[Country],'2018'!$S$4:$S$163),"0")</f>
        <v>0</v>
      </c>
      <c r="BM68" t="str">
        <f>IFERROR(_xlfn.XLOOKUP(A68,'2023_Analysis_Hub'!$A$3:$A$141,'2023_Analysis_Hub'!$L$3:$L$141),"0")</f>
        <v>0</v>
      </c>
      <c r="BN68" t="str">
        <f t="shared" ref="BN68:BN131" si="12">IFERROR(AVERAGE(BG68:BM68),"No Data Available")</f>
        <v>No Data Available</v>
      </c>
      <c r="BP68" t="str" cm="1">
        <f t="array" ref="BP68">IFERROR(_xlfn.XLOOKUP(A68,Table4[Country],'2007'!$N$4:$N$153),"0")</f>
        <v>0</v>
      </c>
      <c r="BQ68" t="str" cm="1">
        <f t="array" ref="BQ68">IFERROR(_xlfn.XLOOKUP(A68,Table5[Country],'2010'!$Q$4:$Q$158),"0")</f>
        <v>0</v>
      </c>
      <c r="BR68" t="str" cm="1">
        <f t="array" ref="BR68">IFERROR(_xlfn.XLOOKUP(A68,Table12[Country],'2012'!$Q$4:$Q$158),"0")</f>
        <v>0</v>
      </c>
      <c r="BS68" t="str" cm="1">
        <f t="array" ref="BS68">IFERROR(_xlfn.XLOOKUP(A68,Table10[Country],'2014'!$Q$4:$Q$163),"0")</f>
        <v>0</v>
      </c>
      <c r="BT68" t="str" cm="1">
        <f t="array" ref="BT68">IFERROR(_xlfn.XLOOKUP(A68,Table11[Country],'2016'!$Q$4:$Q$163),"0")</f>
        <v>0</v>
      </c>
      <c r="BU68" t="str" cm="1">
        <f t="array" ref="BU68">IFERROR(_xlfn.XLOOKUP(A68, Table6[Country], '2018'!$Q$4:$Q$163),"0")</f>
        <v>0</v>
      </c>
      <c r="BV68" t="str">
        <f>IFERROR(_xlfn.XLOOKUP(A68, '2023_Analysis_Hub'!$A$3:$A$141,'2023_Analysis_Hub'!$N$3:$N$141),"0")</f>
        <v>0</v>
      </c>
      <c r="BW68" t="str">
        <f t="shared" ref="BW68:BW131" si="13">IFERROR(AVERAGE(BP68:BV68),"No Data Available")</f>
        <v>No Data Available</v>
      </c>
    </row>
    <row r="69" spans="1:75" x14ac:dyDescent="0.35">
      <c r="A69" t="s">
        <v>52</v>
      </c>
      <c r="B69" cm="1">
        <f t="array" ref="B69">IFERROR(_xlfn.XLOOKUP(A69,Table4[Country],'2007'!$B$4:$B$153),"0")</f>
        <v>3.8158038116429807</v>
      </c>
      <c r="C69" cm="1">
        <f t="array" ref="C69">IFERROR(_xlfn.XLOOKUP(A69,Table5[Country],'2010'!$B$4:$B$158),"0")</f>
        <v>3.8853149999999999</v>
      </c>
      <c r="D69" cm="1">
        <f t="array" ref="D69">IFERROR(_xlfn.XLOOKUP(A69,Table12[Country],'2012'!$B$4:$B$158),"0")</f>
        <v>4.0497170000000002</v>
      </c>
      <c r="E69" cm="1">
        <f t="array" ref="E69">IFERROR(_xlfn.XLOOKUP(A69,Table10[Country],'2014'!$B$4:$B$163),"0")</f>
        <v>3.6230349999999998</v>
      </c>
      <c r="F69" cm="1">
        <f t="array" ref="F69">IFERROR(_xlfn.XLOOKUP(A69,Table11[Country],'2016'!$B$4:$B$163),"0")</f>
        <v>3.9207450000000001</v>
      </c>
      <c r="G69" cm="1">
        <f t="array" ref="G69">IFERROR(_xlfn.XLOOKUP(A69,Table6[Country],'2018'!$B$4:$B$163),"0")</f>
        <v>3.9691480000000001</v>
      </c>
      <c r="H69">
        <f>IFERROR(_xlfn.XLOOKUP(A69,'2023_Analysis_Hub'!$A$3:$A$141,'2023_Analysis_Hub'!$B$3:$B$141),"0")</f>
        <v>4.166666666666667</v>
      </c>
      <c r="I69">
        <f t="shared" si="9"/>
        <v>3.9186329254728069</v>
      </c>
      <c r="J69" s="68">
        <f>IFERROR(RANK(Table16[[#This Row],[Avergae LPI Score ]],Table16[[Avergae LPI Score ]],0), "No Data Available")</f>
        <v>11</v>
      </c>
      <c r="L69" cm="1">
        <f t="array" ref="L69">IFERROR(_xlfn.XLOOKUP(A69,Table4[Country],'2007'!$C$4:$C$153),"0")</f>
        <v>15</v>
      </c>
      <c r="M69" cm="1">
        <f t="array" ref="M69">IFERROR(_xlfn.XLOOKUP(A69,Table5[Country],'2010'!$E$4:$E$158),"0")</f>
        <v>12</v>
      </c>
      <c r="N69" cm="1">
        <f t="array" ref="N69">IFERROR(_xlfn.XLOOKUP(A69,Table12[Country],'2012'!$E$4:$E$158),"0")</f>
        <v>3</v>
      </c>
      <c r="O69" cm="1">
        <f t="array" ref="O69">IFERROR(_xlfn.XLOOKUP(A69,Table10[Country],'2014'!$E$4:$E$163),"0")</f>
        <v>24</v>
      </c>
      <c r="P69" cm="1">
        <f t="array" ref="P69">IFERROR(_xlfn.XLOOKUP(A69,Table11[Country],'2016'!$E$4:$E$163),"0")</f>
        <v>15</v>
      </c>
      <c r="Q69" cm="1">
        <f t="array" ref="Q69">IFERROR(_xlfn.XLOOKUP(A69,Table6[Country],'2018'!$E$4:$E$163),"0")</f>
        <v>10</v>
      </c>
      <c r="R69">
        <f>IFERROR(_xlfn.XLOOKUP(A69,'2023_Analysis_Hub'!$A$3:$A$141,'2023_Analysis_Hub'!$C$3:$C$141),"0")</f>
        <v>2</v>
      </c>
      <c r="S69">
        <f t="shared" ref="S69:S132" si="14">IFERROR(AVERAGE(L69:R69),"0")</f>
        <v>11.571428571428571</v>
      </c>
      <c r="T69">
        <f t="shared" ref="T69:T132" si="15">IFERROR(RANK(S69,$S$4:$S$259,1),"No Data Available")</f>
        <v>12</v>
      </c>
      <c r="W69" cm="1">
        <f t="array" ref="W69">IFERROR(_xlfn.XLOOKUP(A69,Table4[Country],'2007'!$F$4:$F$153),"0")</f>
        <v>3.6842100000000002</v>
      </c>
      <c r="X69" cm="1">
        <f t="array" ref="X69">IFERROR(_xlfn.XLOOKUP('LPI_performance_time_series '!A69,Table5[Country],'2010'!$I$4:$I$158),"0")</f>
        <v>3.8563529999999999</v>
      </c>
      <c r="Y69" cm="1">
        <f t="array" ref="Y69">IFERROR(_xlfn.XLOOKUP(A69,Table12[Country],'2012'!$I$4:$I$158),"0")</f>
        <v>3.9807830000000002</v>
      </c>
      <c r="Z69" cm="1">
        <f t="array" ref="Z69">IFERROR(_xlfn.XLOOKUP('LPI_performance_time_series '!A69,Table10[Country],'2014'!$I$4:$I$163),"0")</f>
        <v>3.8920059999999999</v>
      </c>
      <c r="AA69" cm="1">
        <f t="array" ref="AA69">IFERROR(_xlfn.XLOOKUP(A69,Table11[Country],'2016'!$I$4:$I$163),"0")</f>
        <v>4.0053640000000001</v>
      </c>
      <c r="AB69" cm="1">
        <f t="array" ref="AB69">IFERROR(_xlfn.XLOOKUP(A69,Table6[Country],'2018'!$I$4:$I$163),"0")</f>
        <v>3.8150460000000002</v>
      </c>
      <c r="AC69">
        <f>IFERROR(_xlfn.XLOOKUP(A70,'2023_Analysis_Hub'!$A$3:$A$141,'2023_Analysis_Hub'!$D$3:$D$141),"0")</f>
        <v>2.2999999999999998</v>
      </c>
      <c r="AD69">
        <f t="shared" ref="AD69:AD132" si="16">IFERROR(AVERAGE(W69:AC69),"No Data Available")</f>
        <v>3.6476802857142863</v>
      </c>
      <c r="AF69" cm="1">
        <f t="array" ref="AF69">IFERROR(_xlfn.XLOOKUP(A69,Table4[Country],'2007'!$H$4:$H$153),"0")</f>
        <v>3.80952</v>
      </c>
      <c r="AG69" cm="1">
        <f t="array" ref="AG69">IFERROR(_xlfn.XLOOKUP(A69,Table5[Country],'2010'!$K$4:$K$158),"0")</f>
        <v>4.0814250000000003</v>
      </c>
      <c r="AH69" cm="1">
        <f t="array" ref="AH69">IFERROR(_xlfn.XLOOKUP(A69,Table12[Country],'2012'!$K$4:$K$158),"0")</f>
        <v>4.1236410000000001</v>
      </c>
      <c r="AI69" cm="1">
        <f t="array" ref="AI69">IFERROR(_xlfn.XLOOKUP(A69,Table10[Country],'2014'!$K$4:$K$163),"0")</f>
        <v>3.5182349999999998</v>
      </c>
      <c r="AJ69" cm="1">
        <f t="array" ref="AJ69">IFERROR(_xlfn.XLOOKUP(A69,Table11[Country],'2016'!$K$4:$K$163),"0")</f>
        <v>4.007231</v>
      </c>
      <c r="AK69" cm="1">
        <f t="array" ref="AK69">IFERROR(_xlfn.XLOOKUP(A69,Table6[Country],'2018'!$K$4:$K$163),"0")</f>
        <v>4.0034720000000004</v>
      </c>
      <c r="AL69" s="19">
        <f>IFERROR(_xlfn.XLOOKUP(A69,'2023_Analysis_Hub'!$A$3:$A$141,'2023_Analysis_Hub'!$F$3:$F$141),"0")</f>
        <v>4.2</v>
      </c>
      <c r="AM69">
        <f t="shared" ref="AM69:AM132" si="17">IFERROR(AVERAGE(AF69:AL69),"No Data Available")</f>
        <v>3.9633605714285722</v>
      </c>
      <c r="AO69" s="71" cm="1">
        <f t="array" ref="AO69">IFERROR(_xlfn.XLOOKUP(Table18[[#This Row],[Economy]],Table4[Country],'2007'!$J$4:$J$153), "0")</f>
        <v>3.3</v>
      </c>
      <c r="AP69" s="71" cm="1">
        <f t="array" ref="AP69">IFERROR(_xlfn.XLOOKUP(Table18[[#This Row],[Economy]],Table5[Country],'2010'!$M$4:$M$158),"0")</f>
        <v>3.4079199999999998</v>
      </c>
      <c r="AQ69" s="71" cm="1">
        <f t="array" ref="AQ69">IFERROR(_xlfn.XLOOKUP(Table18[[#This Row],[Economy]],Table12[Country],'2012'!$M$4:$M$158),"0")</f>
        <v>3.8464399999999999</v>
      </c>
      <c r="AR69" s="71" cm="1">
        <f t="array" ref="AR69">IFERROR(_xlfn.XLOOKUP(Table18[[#This Row],[Economy]],Table10[Country],'2014'!$M$4:$M$163),"0")</f>
        <v>3.5176470000000002</v>
      </c>
      <c r="AS69" s="71" cm="1">
        <f t="array" ref="AS69">IFERROR(_xlfn.XLOOKUP(A69,Table11[Country],'2016'!$M$4:$M$163),"0")</f>
        <v>3.507231</v>
      </c>
      <c r="AT69" s="71" cm="1">
        <f t="array" ref="AT69">IFERROR(_xlfn.XLOOKUP(A69,Table6[Country],'2018'!$M$4:$M$163),"0")</f>
        <v>3.562732</v>
      </c>
      <c r="AU69" s="71">
        <f>IFERROR(_xlfn.XLOOKUP(A69, '2023_Analysis_Hub'!$A$3:$A$141,'2023_Analysis_Hub'!$H$3:$H$141),"0")</f>
        <v>4.0999999999999996</v>
      </c>
      <c r="AV69">
        <f t="shared" si="10"/>
        <v>3.6059957142857146</v>
      </c>
      <c r="AX69" cm="1">
        <f t="array" ref="AX69">IFERROR(_xlfn.XLOOKUP(A69,Table4[Country],'2007'!$L$4:$L$153),"0")</f>
        <v>3.85</v>
      </c>
      <c r="AY69" cm="1">
        <f t="array" ref="AY69">IFERROR(_xlfn.XLOOKUP(A69,Table5[Country], '2010'!$O$4:$O$158),"0")</f>
        <v>3.918803</v>
      </c>
      <c r="AZ69" cm="1">
        <f t="array" ref="AZ69">IFERROR(_xlfn.XLOOKUP(A69, Table12[Country], '2012'!$O$4:$O$158),"0")</f>
        <v>4.1441739999999996</v>
      </c>
      <c r="BA69" cm="1">
        <f t="array" ref="BA69">IFERROR(_xlfn.XLOOKUP(A69, Table10[Country], '2014'!$O$4:$O$163),"0")</f>
        <v>3.7224740000000001</v>
      </c>
      <c r="BB69" cm="1">
        <f t="array" ref="BB69">IFERROR(_xlfn.XLOOKUP(A69, Table11[Country],'2016'!$O$4:$O$163),"0")</f>
        <v>3.883877</v>
      </c>
      <c r="BC69" cm="1">
        <f t="array" ref="BC69">IFERROR(_xlfn.XLOOKUP(A69,Table6[Country],'2018'!$O$4:$O$163),"0")</f>
        <v>3.8872689999999999</v>
      </c>
      <c r="BD69">
        <f>IFERROR(_xlfn.XLOOKUP(A69, '2023_Analysis_Hub'!$A$3:$A$141,'2023_Analysis_Hub'!$J$3:$J$141),"0")</f>
        <v>4.2</v>
      </c>
      <c r="BE69">
        <f t="shared" si="11"/>
        <v>3.9437995714285714</v>
      </c>
      <c r="BG69" cm="1">
        <f t="array" ref="BG69">IFERROR(_xlfn.XLOOKUP(A69,Table4[Country],'2007'!$R$4:$R$153),"0")</f>
        <v>4.1764700000000001</v>
      </c>
      <c r="BH69" cm="1">
        <f t="array" ref="BH69">IFERROR(_xlfn.XLOOKUP(A69,Table5[Country],'2010'!$S$4:$S$158),"0")</f>
        <v>4.0802509999999996</v>
      </c>
      <c r="BI69" cm="1">
        <f t="array" ref="BI69">IFERROR(_xlfn.XLOOKUP(A69,Table12[Country],'2012'!$S$4:$S$158),"0")</f>
        <v>4.095593</v>
      </c>
      <c r="BJ69" cm="1">
        <f t="array" ref="BJ69">IFERROR(_xlfn.XLOOKUP(A69,Table10[Country],'2014'!$S$4:$S$163),"0")</f>
        <v>3.7993969999999999</v>
      </c>
      <c r="BK69" cm="1">
        <f t="array" ref="BK69">IFERROR(_xlfn.XLOOKUP(A69,Table11[Country],'2016'!$S$4:$S$163),"0")</f>
        <v>4.1412680000000002</v>
      </c>
      <c r="BL69" cm="1">
        <f t="array" ref="BL69">IFERROR(_xlfn.XLOOKUP(A69,Table6[Country],'2018'!$S$4:$S$163),"0")</f>
        <v>4.2798610000000004</v>
      </c>
      <c r="BM69">
        <f>IFERROR(_xlfn.XLOOKUP(A69,'2023_Analysis_Hub'!$A$3:$A$141,'2023_Analysis_Hub'!$L$3:$L$141),"0")</f>
        <v>4.3</v>
      </c>
      <c r="BN69">
        <f t="shared" si="12"/>
        <v>4.1246914285714285</v>
      </c>
      <c r="BP69" cm="1">
        <f t="array" ref="BP69">IFERROR(_xlfn.XLOOKUP(A69,Table4[Country],'2007'!$N$4:$N$153),"0")</f>
        <v>4.1666699999999999</v>
      </c>
      <c r="BQ69" cm="1">
        <f t="array" ref="BQ69">IFERROR(_xlfn.XLOOKUP(A69,Table5[Country],'2010'!$Q$4:$Q$158),"0")</f>
        <v>4.0909180000000003</v>
      </c>
      <c r="BR69" cm="1">
        <f t="array" ref="BR69">IFERROR(_xlfn.XLOOKUP(A69,Table12[Country],'2012'!$Q$4:$Q$158),"0")</f>
        <v>4.1441739999999996</v>
      </c>
      <c r="BS69" cm="1">
        <f t="array" ref="BS69">IFERROR(_xlfn.XLOOKUP(A69,Table10[Country],'2014'!$Q$4:$Q$163),"0")</f>
        <v>3.306622</v>
      </c>
      <c r="BT69" cm="1">
        <f t="array" ref="BT69">IFERROR(_xlfn.XLOOKUP(A69,Table11[Country],'2016'!$Q$4:$Q$163),"0")</f>
        <v>4.0385390000000001</v>
      </c>
      <c r="BU69" cm="1">
        <f t="array" ref="BU69">IFERROR(_xlfn.XLOOKUP(A69, Table6[Country], '2018'!$Q$4:$Q$163),"0")</f>
        <v>4.3231659999999996</v>
      </c>
      <c r="BV69">
        <f>IFERROR(_xlfn.XLOOKUP(A69, '2023_Analysis_Hub'!$A$3:$A$141,'2023_Analysis_Hub'!$N$3:$N$141),"0")</f>
        <v>4.2</v>
      </c>
      <c r="BW69">
        <f t="shared" si="13"/>
        <v>4.0385841428571423</v>
      </c>
    </row>
    <row r="70" spans="1:75" x14ac:dyDescent="0.35">
      <c r="A70" t="s">
        <v>188</v>
      </c>
      <c r="B70" t="str" cm="1">
        <f t="array" ref="B70">IFERROR(_xlfn.XLOOKUP(A70,Table4[Country],'2007'!$B$4:$B$153),"0")</f>
        <v>0</v>
      </c>
      <c r="C70" cm="1">
        <f t="array" ref="C70">IFERROR(_xlfn.XLOOKUP(A70,Table5[Country],'2010'!$B$4:$B$158),"0")</f>
        <v>2.2351830000000001</v>
      </c>
      <c r="D70" cm="1">
        <f t="array" ref="D70">IFERROR(_xlfn.XLOOKUP(A70,Table12[Country],'2012'!$B$4:$B$158),"0")</f>
        <v>2.419238</v>
      </c>
      <c r="E70" cm="1">
        <f t="array" ref="E70">IFERROR(_xlfn.XLOOKUP(A70,Table10[Country],'2014'!$B$4:$B$163),"0")</f>
        <v>2.5450029999999999</v>
      </c>
      <c r="F70" cm="1">
        <f t="array" ref="F70">IFERROR(_xlfn.XLOOKUP(A70,Table11[Country],'2016'!$B$4:$B$163),"0")</f>
        <v>2.3161860000000001</v>
      </c>
      <c r="G70" cm="1">
        <f t="array" ref="G70">IFERROR(_xlfn.XLOOKUP(A70,Table6[Country],'2018'!$B$4:$B$163),"0")</f>
        <v>2.3517269999999999</v>
      </c>
      <c r="H70">
        <f>IFERROR(_xlfn.XLOOKUP(A70,'2023_Analysis_Hub'!$A$3:$A$141,'2023_Analysis_Hub'!$B$3:$B$141),"0")</f>
        <v>2.2666666666666662</v>
      </c>
      <c r="I70">
        <f t="shared" si="9"/>
        <v>2.3556672777777776</v>
      </c>
      <c r="J70" s="68">
        <f>IFERROR(RANK(Table16[[#This Row],[Avergae LPI Score ]],Table16[[Avergae LPI Score ]],0), "No Data Available")</f>
        <v>136</v>
      </c>
      <c r="L70" t="str" cm="1">
        <f t="array" ref="L70">IFERROR(_xlfn.XLOOKUP(A70,Table4[Country],'2007'!$C$4:$C$153),"0")</f>
        <v>0</v>
      </c>
      <c r="M70" cm="1">
        <f t="array" ref="M70">IFERROR(_xlfn.XLOOKUP(A70,Table5[Country],'2010'!$E$4:$E$158),"0")</f>
        <v>144</v>
      </c>
      <c r="N70" cm="1">
        <f t="array" ref="N70">IFERROR(_xlfn.XLOOKUP(A70,Table12[Country],'2012'!$E$4:$E$158),"0")</f>
        <v>123</v>
      </c>
      <c r="O70" cm="1">
        <f t="array" ref="O70">IFERROR(_xlfn.XLOOKUP(A70,Table10[Country],'2014'!$E$4:$E$163),"0")</f>
        <v>111</v>
      </c>
      <c r="P70" cm="1">
        <f t="array" ref="P70">IFERROR(_xlfn.XLOOKUP(A70,Table11[Country],'2016'!$E$4:$E$163),"0")</f>
        <v>136</v>
      </c>
      <c r="Q70" cm="1">
        <f t="array" ref="Q70">IFERROR(_xlfn.XLOOKUP(A70,Table6[Country],'2018'!$E$4:$E$163),"0")</f>
        <v>133</v>
      </c>
      <c r="R70">
        <f>IFERROR(_xlfn.XLOOKUP(A70,'2023_Analysis_Hub'!$A$3:$A$141,'2023_Analysis_Hub'!$C$3:$C$141),"0")</f>
        <v>123</v>
      </c>
      <c r="S70">
        <f t="shared" si="14"/>
        <v>128.33333333333334</v>
      </c>
      <c r="T70">
        <f t="shared" si="15"/>
        <v>144</v>
      </c>
      <c r="W70" t="str" cm="1">
        <f t="array" ref="W70">IFERROR(_xlfn.XLOOKUP(A70,Table4[Country],'2007'!$F$4:$F$153),"0")</f>
        <v>0</v>
      </c>
      <c r="X70" cm="1">
        <f t="array" ref="X70">IFERROR(_xlfn.XLOOKUP('LPI_performance_time_series '!A70,Table5[Country],'2010'!$I$4:$I$158),"0")</f>
        <v>1.9527859999999999</v>
      </c>
      <c r="Y70" cm="1">
        <f t="array" ref="Y70">IFERROR(_xlfn.XLOOKUP(A70,Table12[Country],'2012'!$I$4:$I$158),"0")</f>
        <v>2.0666669999999998</v>
      </c>
      <c r="Z70" cm="1">
        <f t="array" ref="Z70">IFERROR(_xlfn.XLOOKUP('LPI_performance_time_series '!A70,Table10[Country],'2014'!$I$4:$I$163),"0")</f>
        <v>2.4</v>
      </c>
      <c r="AA70" cm="1">
        <f t="array" ref="AA70">IFERROR(_xlfn.XLOOKUP(A70,Table11[Country],'2016'!$I$4:$I$163),"0")</f>
        <v>2.3318430000000001</v>
      </c>
      <c r="AB70" cm="1">
        <f t="array" ref="AB70">IFERROR(_xlfn.XLOOKUP(A70,Table6[Country],'2018'!$I$4:$I$163),"0")</f>
        <v>2.4121060000000001</v>
      </c>
      <c r="AC70">
        <f>IFERROR(_xlfn.XLOOKUP(A71,'2023_Analysis_Hub'!$A$3:$A$141,'2023_Analysis_Hub'!$D$3:$D$141),"0")</f>
        <v>3.7</v>
      </c>
      <c r="AD70">
        <f t="shared" si="16"/>
        <v>2.4772336666666668</v>
      </c>
      <c r="AF70" t="str" cm="1">
        <f t="array" ref="AF70">IFERROR(_xlfn.XLOOKUP(A70,Table4[Country],'2007'!$H$4:$H$153),"0")</f>
        <v>0</v>
      </c>
      <c r="AG70" cm="1">
        <f t="array" ref="AG70">IFERROR(_xlfn.XLOOKUP(A70,Table5[Country],'2010'!$K$4:$K$158),"0")</f>
        <v>1.9759439999999999</v>
      </c>
      <c r="AH70" cm="1">
        <f t="array" ref="AH70">IFERROR(_xlfn.XLOOKUP(A70,Table12[Country],'2012'!$K$4:$K$158),"0")</f>
        <v>2.2218800000000001</v>
      </c>
      <c r="AI70" cm="1">
        <f t="array" ref="AI70">IFERROR(_xlfn.XLOOKUP(A70,Table10[Country],'2014'!$K$4:$K$163),"0")</f>
        <v>2.4700000000000002</v>
      </c>
      <c r="AJ70" cm="1">
        <f t="array" ref="AJ70">IFERROR(_xlfn.XLOOKUP(A70,Table11[Country],'2016'!$K$4:$K$163),"0")</f>
        <v>2.2456960000000001</v>
      </c>
      <c r="AK70" cm="1">
        <f t="array" ref="AK70">IFERROR(_xlfn.XLOOKUP(A70,Table6[Country],'2018'!$K$4:$K$163),"0")</f>
        <v>2.4027609999999999</v>
      </c>
      <c r="AL70" s="19">
        <f>IFERROR(_xlfn.XLOOKUP(A70,'2023_Analysis_Hub'!$A$3:$A$141,'2023_Analysis_Hub'!$F$3:$F$141),"0")</f>
        <v>2.2000000000000002</v>
      </c>
      <c r="AM70">
        <f t="shared" si="17"/>
        <v>2.2527135</v>
      </c>
      <c r="AO70" s="71" t="str" cm="1">
        <f t="array" ref="AO70">IFERROR(_xlfn.XLOOKUP(Table18[[#This Row],[Economy]],Table4[Country],'2007'!$J$4:$J$153), "0")</f>
        <v>0</v>
      </c>
      <c r="AP70" s="71" cm="1">
        <f t="array" ref="AP70">IFERROR(_xlfn.XLOOKUP(Table18[[#This Row],[Economy]],Table5[Country],'2010'!$M$4:$M$158),"0")</f>
        <v>2.4821200000000001</v>
      </c>
      <c r="AQ70" s="71" cm="1">
        <f t="array" ref="AQ70">IFERROR(_xlfn.XLOOKUP(Table18[[#This Row],[Economy]],Table12[Country],'2012'!$M$4:$M$158),"0")</f>
        <v>2.4145300000000001</v>
      </c>
      <c r="AR70" s="71" cm="1">
        <f t="array" ref="AR70">IFERROR(_xlfn.XLOOKUP(Table18[[#This Row],[Economy]],Table10[Country],'2014'!$M$4:$M$163),"0")</f>
        <v>2.72</v>
      </c>
      <c r="AS70" s="71" cm="1">
        <f t="array" ref="AS70">IFERROR(_xlfn.XLOOKUP(A70,Table11[Country],'2016'!$M$4:$M$163),"0")</f>
        <v>2.211138</v>
      </c>
      <c r="AT70" s="71" cm="1">
        <f t="array" ref="AT70">IFERROR(_xlfn.XLOOKUP(A70,Table6[Country],'2018'!$M$4:$M$163),"0")</f>
        <v>2.1621060000000001</v>
      </c>
      <c r="AU70" s="71">
        <f>IFERROR(_xlfn.XLOOKUP(A70, '2023_Analysis_Hub'!$A$3:$A$141,'2023_Analysis_Hub'!$H$3:$H$141),"0")</f>
        <v>2.2999999999999998</v>
      </c>
      <c r="AV70">
        <f t="shared" si="10"/>
        <v>2.3816489999999999</v>
      </c>
      <c r="AX70" t="str" cm="1">
        <f t="array" ref="AX70">IFERROR(_xlfn.XLOOKUP(A70,Table4[Country],'2007'!$L$4:$L$153),"0")</f>
        <v>0</v>
      </c>
      <c r="AY70" cm="1">
        <f t="array" ref="AY70">IFERROR(_xlfn.XLOOKUP(A70,Table5[Country], '2010'!$O$4:$O$158),"0")</f>
        <v>2.1144959999999999</v>
      </c>
      <c r="AZ70" cm="1">
        <f t="array" ref="AZ70">IFERROR(_xlfn.XLOOKUP(A70, Table12[Country], '2012'!$O$4:$O$158),"0")</f>
        <v>2.1790880000000001</v>
      </c>
      <c r="BA70" cm="1">
        <f t="array" ref="BA70">IFERROR(_xlfn.XLOOKUP(A70, Table10[Country], '2014'!$O$4:$O$163),"0")</f>
        <v>2.2200000000000002</v>
      </c>
      <c r="BB70" cm="1">
        <f t="array" ref="BB70">IFERROR(_xlfn.XLOOKUP(A70, Table11[Country],'2016'!$O$4:$O$163),"0")</f>
        <v>2.2522440000000001</v>
      </c>
      <c r="BC70" cm="1">
        <f t="array" ref="BC70">IFERROR(_xlfn.XLOOKUP(A70,Table6[Country],'2018'!$O$4:$O$163),"0")</f>
        <v>2.3076919999999999</v>
      </c>
      <c r="BD70">
        <f>IFERROR(_xlfn.XLOOKUP(A70, '2023_Analysis_Hub'!$A$3:$A$141,'2023_Analysis_Hub'!$J$3:$J$141),"0")</f>
        <v>2.2999999999999998</v>
      </c>
      <c r="BE70">
        <f t="shared" si="11"/>
        <v>2.22892</v>
      </c>
      <c r="BG70" t="str" cm="1">
        <f t="array" ref="BG70">IFERROR(_xlfn.XLOOKUP(A70,Table4[Country],'2007'!$R$4:$R$153),"0")</f>
        <v>0</v>
      </c>
      <c r="BH70" cm="1">
        <f t="array" ref="BH70">IFERROR(_xlfn.XLOOKUP(A70,Table5[Country],'2010'!$S$4:$S$158),"0")</f>
        <v>2.8213979999999999</v>
      </c>
      <c r="BI70" cm="1">
        <f t="array" ref="BI70">IFERROR(_xlfn.XLOOKUP(A70,Table12[Country],'2012'!$S$4:$S$158),"0")</f>
        <v>3.1186780000000001</v>
      </c>
      <c r="BJ70" cm="1">
        <f t="array" ref="BJ70">IFERROR(_xlfn.XLOOKUP(A70,Table10[Country],'2014'!$S$4:$S$163),"0")</f>
        <v>2.97</v>
      </c>
      <c r="BK70" cm="1">
        <f t="array" ref="BK70">IFERROR(_xlfn.XLOOKUP(A70,Table11[Country],'2016'!$S$4:$S$163),"0")</f>
        <v>2.6028389999999999</v>
      </c>
      <c r="BL70" cm="1">
        <f t="array" ref="BL70">IFERROR(_xlfn.XLOOKUP(A70,Table6[Country],'2018'!$S$4:$S$163),"0")</f>
        <v>2.5384609999999999</v>
      </c>
      <c r="BM70">
        <f>IFERROR(_xlfn.XLOOKUP(A70,'2023_Analysis_Hub'!$A$3:$A$141,'2023_Analysis_Hub'!$L$3:$L$141),"0")</f>
        <v>2.2999999999999998</v>
      </c>
      <c r="BN70">
        <f t="shared" si="12"/>
        <v>2.7252293333333331</v>
      </c>
      <c r="BP70" t="str" cm="1">
        <f t="array" ref="BP70">IFERROR(_xlfn.XLOOKUP(A70,Table4[Country],'2007'!$N$4:$N$153),"0")</f>
        <v>0</v>
      </c>
      <c r="BQ70" cm="1">
        <f t="array" ref="BQ70">IFERROR(_xlfn.XLOOKUP(A70,Table5[Country],'2010'!$Q$4:$Q$158),"0")</f>
        <v>1.9554050000000001</v>
      </c>
      <c r="BR70" cm="1">
        <f t="array" ref="BR70">IFERROR(_xlfn.XLOOKUP(A70,Table12[Country],'2012'!$Q$4:$Q$158),"0")</f>
        <v>2.479088</v>
      </c>
      <c r="BS70" cm="1">
        <f t="array" ref="BS70">IFERROR(_xlfn.XLOOKUP(A70,Table10[Country],'2014'!$Q$4:$Q$163),"0")</f>
        <v>2.4700000000000002</v>
      </c>
      <c r="BT70" cm="1">
        <f t="array" ref="BT70">IFERROR(_xlfn.XLOOKUP(A70,Table11[Country],'2016'!$Q$4:$Q$163),"0")</f>
        <v>2.2456960000000001</v>
      </c>
      <c r="BU70" cm="1">
        <f t="array" ref="BU70">IFERROR(_xlfn.XLOOKUP(A70, Table6[Country], '2018'!$Q$4:$Q$163),"0")</f>
        <v>2.3076919999999999</v>
      </c>
      <c r="BV70">
        <f>IFERROR(_xlfn.XLOOKUP(A70, '2023_Analysis_Hub'!$A$3:$A$141,'2023_Analysis_Hub'!$N$3:$N$141),"0")</f>
        <v>2.2000000000000002</v>
      </c>
      <c r="BW70">
        <f t="shared" si="13"/>
        <v>2.2763135000000001</v>
      </c>
    </row>
    <row r="71" spans="1:75" x14ac:dyDescent="0.35">
      <c r="A71" t="s">
        <v>53</v>
      </c>
      <c r="B71" cm="1">
        <f t="array" ref="B71">IFERROR(_xlfn.XLOOKUP(A71,Table4[Country],'2007'!$B$4:$B$153),"0")</f>
        <v>3.7618841676528714</v>
      </c>
      <c r="C71" cm="1">
        <f t="array" ref="C71">IFERROR(_xlfn.XLOOKUP(A71,Table5[Country],'2010'!$B$4:$B$158),"0")</f>
        <v>3.8430219999999999</v>
      </c>
      <c r="D71" cm="1">
        <f t="array" ref="D71">IFERROR(_xlfn.XLOOKUP(A71,Table12[Country],'2012'!$B$4:$B$158),"0")</f>
        <v>3.851483</v>
      </c>
      <c r="E71" cm="1">
        <f t="array" ref="E71">IFERROR(_xlfn.XLOOKUP(A71,Table10[Country],'2014'!$B$4:$B$163),"0")</f>
        <v>3.847305</v>
      </c>
      <c r="F71" cm="1">
        <f t="array" ref="F71">IFERROR(_xlfn.XLOOKUP(A71,Table11[Country],'2016'!$B$4:$B$163),"0")</f>
        <v>3.9009529999999999</v>
      </c>
      <c r="G71" cm="1">
        <f t="array" ref="G71">IFERROR(_xlfn.XLOOKUP(A71,Table6[Country],'2018'!$B$4:$B$163),"0")</f>
        <v>3.8444750000000001</v>
      </c>
      <c r="H71">
        <f>IFERROR(_xlfn.XLOOKUP(A71,'2023_Analysis_Hub'!$A$3:$A$141,'2023_Analysis_Hub'!$B$3:$B$141),"0")</f>
        <v>3.85</v>
      </c>
      <c r="I71">
        <f t="shared" si="9"/>
        <v>3.8427317382361248</v>
      </c>
      <c r="J71" s="68">
        <f>IFERROR(RANK(Table16[[#This Row],[Avergae LPI Score ]],Table16[[Avergae LPI Score ]],0), "No Data Available")</f>
        <v>16</v>
      </c>
      <c r="L71" cm="1">
        <f t="array" ref="L71">IFERROR(_xlfn.XLOOKUP(A71,Table4[Country],'2007'!$C$4:$C$153),"0")</f>
        <v>18</v>
      </c>
      <c r="M71" cm="1">
        <f t="array" ref="M71">IFERROR(_xlfn.XLOOKUP(A71,Table5[Country],'2010'!$E$4:$E$158),"0")</f>
        <v>17</v>
      </c>
      <c r="N71" cm="1">
        <f t="array" ref="N71">IFERROR(_xlfn.XLOOKUP(A71,Table12[Country],'2012'!$E$4:$E$158),"0")</f>
        <v>12</v>
      </c>
      <c r="O71" cm="1">
        <f t="array" ref="O71">IFERROR(_xlfn.XLOOKUP(A71,Table10[Country],'2014'!$E$4:$E$163),"0")</f>
        <v>13</v>
      </c>
      <c r="P71" cm="1">
        <f t="array" ref="P71">IFERROR(_xlfn.XLOOKUP(A71,Table11[Country],'2016'!$E$4:$E$163),"0")</f>
        <v>16</v>
      </c>
      <c r="Q71" cm="1">
        <f t="array" ref="Q71">IFERROR(_xlfn.XLOOKUP(A71,Table6[Country],'2018'!$E$4:$E$163),"0")</f>
        <v>16</v>
      </c>
      <c r="R71">
        <f>IFERROR(_xlfn.XLOOKUP(A71,'2023_Analysis_Hub'!$A$3:$A$141,'2023_Analysis_Hub'!$C$3:$C$141),"0")</f>
        <v>13</v>
      </c>
      <c r="S71">
        <f t="shared" si="14"/>
        <v>15</v>
      </c>
      <c r="T71">
        <f t="shared" si="15"/>
        <v>16</v>
      </c>
      <c r="W71" cm="1">
        <f t="array" ref="W71">IFERROR(_xlfn.XLOOKUP(A71,Table4[Country],'2007'!$F$4:$F$153),"0")</f>
        <v>3.5107900000000001</v>
      </c>
      <c r="X71" cm="1">
        <f t="array" ref="X71">IFERROR(_xlfn.XLOOKUP('LPI_performance_time_series '!A71,Table5[Country],'2010'!$I$4:$I$158),"0")</f>
        <v>3.6311619999999998</v>
      </c>
      <c r="Y71" cm="1">
        <f t="array" ref="Y71">IFERROR(_xlfn.XLOOKUP(A71,Table12[Country],'2012'!$I$4:$I$158),"0")</f>
        <v>3.6376970000000002</v>
      </c>
      <c r="Z71" cm="1">
        <f t="array" ref="Z71">IFERROR(_xlfn.XLOOKUP('LPI_performance_time_series '!A71,Table10[Country],'2014'!$I$4:$I$163),"0")</f>
        <v>3.6479010000000001</v>
      </c>
      <c r="AA71" cm="1">
        <f t="array" ref="AA71">IFERROR(_xlfn.XLOOKUP(A71,Table11[Country],'2016'!$I$4:$I$163),"0")</f>
        <v>3.7135180000000001</v>
      </c>
      <c r="AB71" cm="1">
        <f t="array" ref="AB71">IFERROR(_xlfn.XLOOKUP(A71,Table6[Country],'2018'!$I$4:$I$163),"0")</f>
        <v>3.5896430000000001</v>
      </c>
      <c r="AC71" t="str">
        <f>IFERROR(_xlfn.XLOOKUP(A72,'2023_Analysis_Hub'!$A$3:$A$141,'2023_Analysis_Hub'!$D$3:$D$141),"0")</f>
        <v>0</v>
      </c>
      <c r="AD71">
        <f t="shared" si="16"/>
        <v>3.6217851666666667</v>
      </c>
      <c r="AF71" cm="1">
        <f t="array" ref="AF71">IFERROR(_xlfn.XLOOKUP(A71,Table4[Country],'2007'!$H$4:$H$153),"0")</f>
        <v>3.8235299999999999</v>
      </c>
      <c r="AG71" cm="1">
        <f t="array" ref="AG71">IFERROR(_xlfn.XLOOKUP(A71,Table5[Country],'2010'!$K$4:$K$158),"0")</f>
        <v>3.9982329999999999</v>
      </c>
      <c r="AH71" cm="1">
        <f t="array" ref="AH71">IFERROR(_xlfn.XLOOKUP(A71,Table12[Country],'2012'!$K$4:$K$158),"0")</f>
        <v>3.9616400000000001</v>
      </c>
      <c r="AI71" cm="1">
        <f t="array" ref="AI71">IFERROR(_xlfn.XLOOKUP(A71,Table10[Country],'2014'!$K$4:$K$163),"0")</f>
        <v>3.982774</v>
      </c>
      <c r="AJ71" cm="1">
        <f t="array" ref="AJ71">IFERROR(_xlfn.XLOOKUP(A71,Table11[Country],'2016'!$K$4:$K$163),"0")</f>
        <v>4.0110150000000004</v>
      </c>
      <c r="AK71" cm="1">
        <f t="array" ref="AK71">IFERROR(_xlfn.XLOOKUP(A71,Table6[Country],'2018'!$K$4:$K$163),"0")</f>
        <v>3.99688</v>
      </c>
      <c r="AL71" s="19">
        <f>IFERROR(_xlfn.XLOOKUP(A71,'2023_Analysis_Hub'!$A$3:$A$141,'2023_Analysis_Hub'!$F$3:$F$141),"0")</f>
        <v>3.8</v>
      </c>
      <c r="AM71">
        <f t="shared" si="17"/>
        <v>3.9391531428571431</v>
      </c>
      <c r="AO71" s="71" cm="1">
        <f t="array" ref="AO71">IFERROR(_xlfn.XLOOKUP(Table18[[#This Row],[Economy]],Table4[Country],'2007'!$J$4:$J$153), "0")</f>
        <v>3.6296300000000001</v>
      </c>
      <c r="AP71" s="71" cm="1">
        <f t="array" ref="AP71">IFERROR(_xlfn.XLOOKUP(Table18[[#This Row],[Economy]],Table5[Country],'2010'!$M$4:$M$158),"0")</f>
        <v>3.300389</v>
      </c>
      <c r="AQ71" s="71" cm="1">
        <f t="array" ref="AQ71">IFERROR(_xlfn.XLOOKUP(Table18[[#This Row],[Economy]],Table12[Country],'2012'!$M$4:$M$158),"0")</f>
        <v>3.7337379999999998</v>
      </c>
      <c r="AR71" s="71" cm="1">
        <f t="array" ref="AR71">IFERROR(_xlfn.XLOOKUP(Table18[[#This Row],[Economy]],Table10[Country],'2014'!$M$4:$M$163),"0")</f>
        <v>3.6821130000000002</v>
      </c>
      <c r="AS71" s="71" cm="1">
        <f t="array" ref="AS71">IFERROR(_xlfn.XLOOKUP(A71,Table11[Country],'2016'!$M$4:$M$163),"0")</f>
        <v>3.641893</v>
      </c>
      <c r="AT71" s="71" cm="1">
        <f t="array" ref="AT71">IFERROR(_xlfn.XLOOKUP(A71,Table6[Country],'2018'!$M$4:$M$163),"0")</f>
        <v>3.5452949999999999</v>
      </c>
      <c r="AU71" s="71">
        <f>IFERROR(_xlfn.XLOOKUP(A71, '2023_Analysis_Hub'!$A$3:$A$141,'2023_Analysis_Hub'!$H$3:$H$141),"0")</f>
        <v>3.7</v>
      </c>
      <c r="AV71">
        <f t="shared" si="10"/>
        <v>3.6047225714285713</v>
      </c>
      <c r="AX71" cm="1">
        <f t="array" ref="AX71">IFERROR(_xlfn.XLOOKUP(A71,Table4[Country],'2007'!$L$4:$L$153),"0")</f>
        <v>3.75969</v>
      </c>
      <c r="AY71" cm="1">
        <f t="array" ref="AY71">IFERROR(_xlfn.XLOOKUP(A71,Table5[Country], '2010'!$O$4:$O$158),"0")</f>
        <v>3.8673639999999998</v>
      </c>
      <c r="AZ71" cm="1">
        <f t="array" ref="AZ71">IFERROR(_xlfn.XLOOKUP(A71, Table12[Country], '2012'!$O$4:$O$158),"0")</f>
        <v>3.8189069999999998</v>
      </c>
      <c r="BA71" cm="1">
        <f t="array" ref="BA71">IFERROR(_xlfn.XLOOKUP(A71, Table10[Country], '2014'!$O$4:$O$163),"0")</f>
        <v>3.7546439999999999</v>
      </c>
      <c r="BB71" cm="1">
        <f t="array" ref="BB71">IFERROR(_xlfn.XLOOKUP(A71, Table11[Country],'2016'!$O$4:$O$163),"0")</f>
        <v>3.8151540000000002</v>
      </c>
      <c r="BC71" cm="1">
        <f t="array" ref="BC71">IFERROR(_xlfn.XLOOKUP(A71,Table6[Country],'2018'!$O$4:$O$163),"0")</f>
        <v>3.8383379999999998</v>
      </c>
      <c r="BD71">
        <f>IFERROR(_xlfn.XLOOKUP(A71, '2023_Analysis_Hub'!$A$3:$A$141,'2023_Analysis_Hub'!$J$3:$J$141),"0")</f>
        <v>3.8</v>
      </c>
      <c r="BE71">
        <f t="shared" si="11"/>
        <v>3.807728142857143</v>
      </c>
      <c r="BG71" cm="1">
        <f t="array" ref="BG71">IFERROR(_xlfn.XLOOKUP(A71,Table4[Country],'2007'!$R$4:$R$153),"0")</f>
        <v>4.0245899999999999</v>
      </c>
      <c r="BH71" cm="1">
        <f t="array" ref="BH71">IFERROR(_xlfn.XLOOKUP(A71,Table5[Country],'2010'!$S$4:$S$158),"0")</f>
        <v>4.3726599999999998</v>
      </c>
      <c r="BI71" cm="1">
        <f t="array" ref="BI71">IFERROR(_xlfn.XLOOKUP(A71,Table12[Country],'2012'!$S$4:$S$158),"0")</f>
        <v>4.0194390000000002</v>
      </c>
      <c r="BJ71" cm="1">
        <f t="array" ref="BJ71">IFERROR(_xlfn.XLOOKUP(A71,Table10[Country],'2014'!$S$4:$S$163),"0")</f>
        <v>4.1740370000000002</v>
      </c>
      <c r="BK71" cm="1">
        <f t="array" ref="BK71">IFERROR(_xlfn.XLOOKUP(A71,Table11[Country],'2016'!$S$4:$S$163),"0")</f>
        <v>4.2468399999999997</v>
      </c>
      <c r="BL71" cm="1">
        <f t="array" ref="BL71">IFERROR(_xlfn.XLOOKUP(A71,Table6[Country],'2018'!$S$4:$S$163),"0")</f>
        <v>4.152037</v>
      </c>
      <c r="BM71">
        <f>IFERROR(_xlfn.XLOOKUP(A71,'2023_Analysis_Hub'!$A$3:$A$141,'2023_Analysis_Hub'!$L$3:$L$141),"0")</f>
        <v>4.0999999999999996</v>
      </c>
      <c r="BN71">
        <f t="shared" si="12"/>
        <v>4.1556575714285708</v>
      </c>
      <c r="BP71" cm="1">
        <f t="array" ref="BP71">IFERROR(_xlfn.XLOOKUP(A71,Table4[Country],'2007'!$N$4:$N$153),"0")</f>
        <v>3.8709699999999998</v>
      </c>
      <c r="BQ71" cm="1">
        <f t="array" ref="BQ71">IFERROR(_xlfn.XLOOKUP(A71,Table5[Country],'2010'!$Q$4:$Q$158),"0")</f>
        <v>4.0106310000000001</v>
      </c>
      <c r="BR71" cm="1">
        <f t="array" ref="BR71">IFERROR(_xlfn.XLOOKUP(A71,Table12[Country],'2012'!$Q$4:$Q$158),"0")</f>
        <v>3.967489</v>
      </c>
      <c r="BS71" cm="1">
        <f t="array" ref="BS71">IFERROR(_xlfn.XLOOKUP(A71,Table10[Country],'2014'!$Q$4:$Q$163),"0")</f>
        <v>3.8866860000000001</v>
      </c>
      <c r="BT71" cm="1">
        <f t="array" ref="BT71">IFERROR(_xlfn.XLOOKUP(A71,Table11[Country],'2016'!$Q$4:$Q$163),"0")</f>
        <v>4.0206379999999999</v>
      </c>
      <c r="BU71" cm="1">
        <f t="array" ref="BU71">IFERROR(_xlfn.XLOOKUP(A71, Table6[Country], '2018'!$Q$4:$Q$163),"0")</f>
        <v>3.9993650000000001</v>
      </c>
      <c r="BV71">
        <f>IFERROR(_xlfn.XLOOKUP(A71, '2023_Analysis_Hub'!$A$3:$A$141,'2023_Analysis_Hub'!$N$3:$N$141),"0")</f>
        <v>4</v>
      </c>
      <c r="BW71">
        <f t="shared" si="13"/>
        <v>3.9651112857142858</v>
      </c>
    </row>
    <row r="72" spans="1:75" x14ac:dyDescent="0.35">
      <c r="A72" t="s">
        <v>341</v>
      </c>
      <c r="B72" t="str" cm="1">
        <f t="array" ref="B72">IFERROR(_xlfn.XLOOKUP(A72,Table4[Country],'2007'!$B$4:$B$153),"0")</f>
        <v>0</v>
      </c>
      <c r="C72" t="str" cm="1">
        <f t="array" ref="C72">IFERROR(_xlfn.XLOOKUP(A72,Table5[Country],'2010'!$B$4:$B$158),"0")</f>
        <v>0</v>
      </c>
      <c r="D72" t="str" cm="1">
        <f t="array" ref="D72">IFERROR(_xlfn.XLOOKUP(A72,Table12[Country],'2012'!$B$4:$B$158),"0")</f>
        <v>0</v>
      </c>
      <c r="E72" t="str" cm="1">
        <f t="array" ref="E72">IFERROR(_xlfn.XLOOKUP(A72,Table10[Country],'2014'!$B$4:$B$163),"0")</f>
        <v>0</v>
      </c>
      <c r="F72" t="str" cm="1">
        <f t="array" ref="F72">IFERROR(_xlfn.XLOOKUP(A72,Table11[Country],'2016'!$B$4:$B$163),"0")</f>
        <v>0</v>
      </c>
      <c r="G72" t="str" cm="1">
        <f t="array" ref="G72">IFERROR(_xlfn.XLOOKUP(A72,Table6[Country],'2018'!$B$4:$B$163),"0")</f>
        <v>0</v>
      </c>
      <c r="H72" t="str">
        <f>IFERROR(_xlfn.XLOOKUP(A72,'2023_Analysis_Hub'!$A$3:$A$141,'2023_Analysis_Hub'!$B$3:$B$141),"0")</f>
        <v>0</v>
      </c>
      <c r="I72" t="str">
        <f t="shared" si="9"/>
        <v>0</v>
      </c>
      <c r="J72" s="68" t="str">
        <f>IFERROR(RANK(Table16[[#This Row],[Avergae LPI Score ]],Table16[[Avergae LPI Score ]],0), "No Data Available")</f>
        <v>No Data Available</v>
      </c>
      <c r="L72" t="str" cm="1">
        <f t="array" ref="L72">IFERROR(_xlfn.XLOOKUP(A72,Table4[Country],'2007'!$C$4:$C$153),"0")</f>
        <v>0</v>
      </c>
      <c r="M72" t="str" cm="1">
        <f t="array" ref="M72">IFERROR(_xlfn.XLOOKUP(A72,Table5[Country],'2010'!$E$4:$E$158),"0")</f>
        <v>0</v>
      </c>
      <c r="N72" t="str" cm="1">
        <f t="array" ref="N72">IFERROR(_xlfn.XLOOKUP(A72,Table12[Country],'2012'!$E$4:$E$158),"0")</f>
        <v>0</v>
      </c>
      <c r="O72" t="str" cm="1">
        <f t="array" ref="O72">IFERROR(_xlfn.XLOOKUP(A72,Table10[Country],'2014'!$E$4:$E$163),"0")</f>
        <v>0</v>
      </c>
      <c r="P72" t="str" cm="1">
        <f t="array" ref="P72">IFERROR(_xlfn.XLOOKUP(A72,Table11[Country],'2016'!$E$4:$E$163),"0")</f>
        <v>0</v>
      </c>
      <c r="Q72" t="str" cm="1">
        <f t="array" ref="Q72">IFERROR(_xlfn.XLOOKUP(A72,Table6[Country],'2018'!$E$4:$E$163),"0")</f>
        <v>0</v>
      </c>
      <c r="R72" t="str">
        <f>IFERROR(_xlfn.XLOOKUP(A72,'2023_Analysis_Hub'!$A$3:$A$141,'2023_Analysis_Hub'!$C$3:$C$141),"0")</f>
        <v>0</v>
      </c>
      <c r="S72" t="str">
        <f t="shared" si="14"/>
        <v>0</v>
      </c>
      <c r="T72" t="str">
        <f t="shared" si="15"/>
        <v>No Data Available</v>
      </c>
      <c r="W72" t="str" cm="1">
        <f t="array" ref="W72">IFERROR(_xlfn.XLOOKUP(A72,Table4[Country],'2007'!$F$4:$F$153),"0")</f>
        <v>0</v>
      </c>
      <c r="X72" t="str" cm="1">
        <f t="array" ref="X72">IFERROR(_xlfn.XLOOKUP('LPI_performance_time_series '!A72,Table5[Country],'2010'!$I$4:$I$158),"0")</f>
        <v>0</v>
      </c>
      <c r="Y72" t="str" cm="1">
        <f t="array" ref="Y72">IFERROR(_xlfn.XLOOKUP(A72,Table12[Country],'2012'!$I$4:$I$158),"0")</f>
        <v>0</v>
      </c>
      <c r="Z72" t="str" cm="1">
        <f t="array" ref="Z72">IFERROR(_xlfn.XLOOKUP('LPI_performance_time_series '!A72,Table10[Country],'2014'!$I$4:$I$163),"0")</f>
        <v>0</v>
      </c>
      <c r="AA72" t="str" cm="1">
        <f t="array" ref="AA72">IFERROR(_xlfn.XLOOKUP(A72,Table11[Country],'2016'!$I$4:$I$163),"0")</f>
        <v>0</v>
      </c>
      <c r="AB72" t="str" cm="1">
        <f t="array" ref="AB72">IFERROR(_xlfn.XLOOKUP(A72,Table6[Country],'2018'!$I$4:$I$163),"0")</f>
        <v>0</v>
      </c>
      <c r="AC72" t="str">
        <f>IFERROR(_xlfn.XLOOKUP(A73,'2023_Analysis_Hub'!$A$3:$A$141,'2023_Analysis_Hub'!$D$3:$D$141),"0")</f>
        <v>0</v>
      </c>
      <c r="AD72" t="str">
        <f t="shared" si="16"/>
        <v>No Data Available</v>
      </c>
      <c r="AF72" t="str" cm="1">
        <f t="array" ref="AF72">IFERROR(_xlfn.XLOOKUP(A72,Table4[Country],'2007'!$H$4:$H$153),"0")</f>
        <v>0</v>
      </c>
      <c r="AG72" t="str" cm="1">
        <f t="array" ref="AG72">IFERROR(_xlfn.XLOOKUP(A72,Table5[Country],'2010'!$K$4:$K$158),"0")</f>
        <v>0</v>
      </c>
      <c r="AH72" t="str" cm="1">
        <f t="array" ref="AH72">IFERROR(_xlfn.XLOOKUP(A72,Table12[Country],'2012'!$K$4:$K$158),"0")</f>
        <v>0</v>
      </c>
      <c r="AI72" t="str" cm="1">
        <f t="array" ref="AI72">IFERROR(_xlfn.XLOOKUP(A72,Table10[Country],'2014'!$K$4:$K$163),"0")</f>
        <v>0</v>
      </c>
      <c r="AJ72" t="str" cm="1">
        <f t="array" ref="AJ72">IFERROR(_xlfn.XLOOKUP(A72,Table11[Country],'2016'!$K$4:$K$163),"0")</f>
        <v>0</v>
      </c>
      <c r="AK72" t="str" cm="1">
        <f t="array" ref="AK72">IFERROR(_xlfn.XLOOKUP(A72,Table6[Country],'2018'!$K$4:$K$163),"0")</f>
        <v>0</v>
      </c>
      <c r="AL72" s="19" t="str">
        <f>IFERROR(_xlfn.XLOOKUP(A72,'2023_Analysis_Hub'!$A$3:$A$141,'2023_Analysis_Hub'!$F$3:$F$141),"0")</f>
        <v>0</v>
      </c>
      <c r="AM72" t="str">
        <f t="shared" si="17"/>
        <v>No Data Available</v>
      </c>
      <c r="AO72" s="71" t="str" cm="1">
        <f t="array" ref="AO72">IFERROR(_xlfn.XLOOKUP(Table18[[#This Row],[Economy]],Table4[Country],'2007'!$J$4:$J$153), "0")</f>
        <v>0</v>
      </c>
      <c r="AP72" s="71" t="str" cm="1">
        <f t="array" ref="AP72">IFERROR(_xlfn.XLOOKUP(Table18[[#This Row],[Economy]],Table5[Country],'2010'!$M$4:$M$158),"0")</f>
        <v>0</v>
      </c>
      <c r="AQ72" s="71" t="str" cm="1">
        <f t="array" ref="AQ72">IFERROR(_xlfn.XLOOKUP(Table18[[#This Row],[Economy]],Table12[Country],'2012'!$M$4:$M$158),"0")</f>
        <v>0</v>
      </c>
      <c r="AR72" s="71" t="str" cm="1">
        <f t="array" ref="AR72">IFERROR(_xlfn.XLOOKUP(Table18[[#This Row],[Economy]],Table10[Country],'2014'!$M$4:$M$163),"0")</f>
        <v>0</v>
      </c>
      <c r="AS72" s="71" t="str" cm="1">
        <f t="array" ref="AS72">IFERROR(_xlfn.XLOOKUP(A72,Table11[Country],'2016'!$M$4:$M$163),"0")</f>
        <v>0</v>
      </c>
      <c r="AT72" s="71" t="str" cm="1">
        <f t="array" ref="AT72">IFERROR(_xlfn.XLOOKUP(A72,Table6[Country],'2018'!$M$4:$M$163),"0")</f>
        <v>0</v>
      </c>
      <c r="AU72" s="71" t="str">
        <f>IFERROR(_xlfn.XLOOKUP(A72, '2023_Analysis_Hub'!$A$3:$A$141,'2023_Analysis_Hub'!$H$3:$H$141),"0")</f>
        <v>0</v>
      </c>
      <c r="AV72" t="str">
        <f t="shared" si="10"/>
        <v xml:space="preserve">No Data Available </v>
      </c>
      <c r="AX72" t="str" cm="1">
        <f t="array" ref="AX72">IFERROR(_xlfn.XLOOKUP(A72,Table4[Country],'2007'!$L$4:$L$153),"0")</f>
        <v>0</v>
      </c>
      <c r="AY72" t="str" cm="1">
        <f t="array" ref="AY72">IFERROR(_xlfn.XLOOKUP(A72,Table5[Country], '2010'!$O$4:$O$158),"0")</f>
        <v>0</v>
      </c>
      <c r="AZ72" t="str" cm="1">
        <f t="array" ref="AZ72">IFERROR(_xlfn.XLOOKUP(A72, Table12[Country], '2012'!$O$4:$O$158),"0")</f>
        <v>0</v>
      </c>
      <c r="BA72" t="str" cm="1">
        <f t="array" ref="BA72">IFERROR(_xlfn.XLOOKUP(A72, Table10[Country], '2014'!$O$4:$O$163),"0")</f>
        <v>0</v>
      </c>
      <c r="BB72" t="str" cm="1">
        <f t="array" ref="BB72">IFERROR(_xlfn.XLOOKUP(A72, Table11[Country],'2016'!$O$4:$O$163),"0")</f>
        <v>0</v>
      </c>
      <c r="BC72" t="str" cm="1">
        <f t="array" ref="BC72">IFERROR(_xlfn.XLOOKUP(A72,Table6[Country],'2018'!$O$4:$O$163),"0")</f>
        <v>0</v>
      </c>
      <c r="BD72" t="str">
        <f>IFERROR(_xlfn.XLOOKUP(A72, '2023_Analysis_Hub'!$A$3:$A$141,'2023_Analysis_Hub'!$J$3:$J$141),"0")</f>
        <v>0</v>
      </c>
      <c r="BE72" t="str">
        <f t="shared" si="11"/>
        <v>No Data Available</v>
      </c>
      <c r="BG72" t="str" cm="1">
        <f t="array" ref="BG72">IFERROR(_xlfn.XLOOKUP(A72,Table4[Country],'2007'!$R$4:$R$153),"0")</f>
        <v>0</v>
      </c>
      <c r="BH72" t="str" cm="1">
        <f t="array" ref="BH72">IFERROR(_xlfn.XLOOKUP(A72,Table5[Country],'2010'!$S$4:$S$158),"0")</f>
        <v>0</v>
      </c>
      <c r="BI72" t="str" cm="1">
        <f t="array" ref="BI72">IFERROR(_xlfn.XLOOKUP(A72,Table12[Country],'2012'!$S$4:$S$158),"0")</f>
        <v>0</v>
      </c>
      <c r="BJ72" t="str" cm="1">
        <f t="array" ref="BJ72">IFERROR(_xlfn.XLOOKUP(A72,Table10[Country],'2014'!$S$4:$S$163),"0")</f>
        <v>0</v>
      </c>
      <c r="BK72" t="str" cm="1">
        <f t="array" ref="BK72">IFERROR(_xlfn.XLOOKUP(A72,Table11[Country],'2016'!$S$4:$S$163),"0")</f>
        <v>0</v>
      </c>
      <c r="BL72" t="str" cm="1">
        <f t="array" ref="BL72">IFERROR(_xlfn.XLOOKUP(A72,Table6[Country],'2018'!$S$4:$S$163),"0")</f>
        <v>0</v>
      </c>
      <c r="BM72" t="str">
        <f>IFERROR(_xlfn.XLOOKUP(A72,'2023_Analysis_Hub'!$A$3:$A$141,'2023_Analysis_Hub'!$L$3:$L$141),"0")</f>
        <v>0</v>
      </c>
      <c r="BN72" t="str">
        <f t="shared" si="12"/>
        <v>No Data Available</v>
      </c>
      <c r="BP72" t="str" cm="1">
        <f t="array" ref="BP72">IFERROR(_xlfn.XLOOKUP(A72,Table4[Country],'2007'!$N$4:$N$153),"0")</f>
        <v>0</v>
      </c>
      <c r="BQ72" t="str" cm="1">
        <f t="array" ref="BQ72">IFERROR(_xlfn.XLOOKUP(A72,Table5[Country],'2010'!$Q$4:$Q$158),"0")</f>
        <v>0</v>
      </c>
      <c r="BR72" t="str" cm="1">
        <f t="array" ref="BR72">IFERROR(_xlfn.XLOOKUP(A72,Table12[Country],'2012'!$Q$4:$Q$158),"0")</f>
        <v>0</v>
      </c>
      <c r="BS72" t="str" cm="1">
        <f t="array" ref="BS72">IFERROR(_xlfn.XLOOKUP(A72,Table10[Country],'2014'!$Q$4:$Q$163),"0")</f>
        <v>0</v>
      </c>
      <c r="BT72" t="str" cm="1">
        <f t="array" ref="BT72">IFERROR(_xlfn.XLOOKUP(A72,Table11[Country],'2016'!$Q$4:$Q$163),"0")</f>
        <v>0</v>
      </c>
      <c r="BU72" t="str" cm="1">
        <f t="array" ref="BU72">IFERROR(_xlfn.XLOOKUP(A72, Table6[Country], '2018'!$Q$4:$Q$163),"0")</f>
        <v>0</v>
      </c>
      <c r="BV72" t="str">
        <f>IFERROR(_xlfn.XLOOKUP(A72, '2023_Analysis_Hub'!$A$3:$A$141,'2023_Analysis_Hub'!$N$3:$N$141),"0")</f>
        <v>0</v>
      </c>
      <c r="BW72" t="str">
        <f t="shared" si="13"/>
        <v>No Data Available</v>
      </c>
    </row>
    <row r="73" spans="1:75" x14ac:dyDescent="0.35">
      <c r="A73" t="s">
        <v>343</v>
      </c>
      <c r="B73" t="str" cm="1">
        <f t="array" ref="B73">IFERROR(_xlfn.XLOOKUP(A73,Table4[Country],'2007'!$B$4:$B$153),"0")</f>
        <v>0</v>
      </c>
      <c r="C73" t="str" cm="1">
        <f t="array" ref="C73">IFERROR(_xlfn.XLOOKUP(A73,Table5[Country],'2010'!$B$4:$B$158),"0")</f>
        <v>0</v>
      </c>
      <c r="D73" t="str" cm="1">
        <f t="array" ref="D73">IFERROR(_xlfn.XLOOKUP(A73,Table12[Country],'2012'!$B$4:$B$158),"0")</f>
        <v>0</v>
      </c>
      <c r="E73" t="str" cm="1">
        <f t="array" ref="E73">IFERROR(_xlfn.XLOOKUP(A73,Table10[Country],'2014'!$B$4:$B$163),"0")</f>
        <v>0</v>
      </c>
      <c r="F73" t="str" cm="1">
        <f t="array" ref="F73">IFERROR(_xlfn.XLOOKUP(A73,Table11[Country],'2016'!$B$4:$B$163),"0")</f>
        <v>0</v>
      </c>
      <c r="G73" t="str" cm="1">
        <f t="array" ref="G73">IFERROR(_xlfn.XLOOKUP(A73,Table6[Country],'2018'!$B$4:$B$163),"0")</f>
        <v>0</v>
      </c>
      <c r="H73" t="str">
        <f>IFERROR(_xlfn.XLOOKUP(A73,'2023_Analysis_Hub'!$A$3:$A$141,'2023_Analysis_Hub'!$B$3:$B$141),"0")</f>
        <v>0</v>
      </c>
      <c r="I73" t="str">
        <f t="shared" si="9"/>
        <v>0</v>
      </c>
      <c r="J73" s="68" t="str">
        <f>IFERROR(RANK(Table16[[#This Row],[Avergae LPI Score ]],Table16[[Avergae LPI Score ]],0), "No Data Available")</f>
        <v>No Data Available</v>
      </c>
      <c r="L73" t="str" cm="1">
        <f t="array" ref="L73">IFERROR(_xlfn.XLOOKUP(A73,Table4[Country],'2007'!$C$4:$C$153),"0")</f>
        <v>0</v>
      </c>
      <c r="M73" t="str" cm="1">
        <f t="array" ref="M73">IFERROR(_xlfn.XLOOKUP(A73,Table5[Country],'2010'!$E$4:$E$158),"0")</f>
        <v>0</v>
      </c>
      <c r="N73" t="str" cm="1">
        <f t="array" ref="N73">IFERROR(_xlfn.XLOOKUP(A73,Table12[Country],'2012'!$E$4:$E$158),"0")</f>
        <v>0</v>
      </c>
      <c r="O73" t="str" cm="1">
        <f t="array" ref="O73">IFERROR(_xlfn.XLOOKUP(A73,Table10[Country],'2014'!$E$4:$E$163),"0")</f>
        <v>0</v>
      </c>
      <c r="P73" t="str" cm="1">
        <f t="array" ref="P73">IFERROR(_xlfn.XLOOKUP(A73,Table11[Country],'2016'!$E$4:$E$163),"0")</f>
        <v>0</v>
      </c>
      <c r="Q73" t="str" cm="1">
        <f t="array" ref="Q73">IFERROR(_xlfn.XLOOKUP(A73,Table6[Country],'2018'!$E$4:$E$163),"0")</f>
        <v>0</v>
      </c>
      <c r="R73" t="str">
        <f>IFERROR(_xlfn.XLOOKUP(A73,'2023_Analysis_Hub'!$A$3:$A$141,'2023_Analysis_Hub'!$C$3:$C$141),"0")</f>
        <v>0</v>
      </c>
      <c r="S73" t="str">
        <f t="shared" si="14"/>
        <v>0</v>
      </c>
      <c r="T73" t="str">
        <f t="shared" si="15"/>
        <v>No Data Available</v>
      </c>
      <c r="W73" t="str" cm="1">
        <f t="array" ref="W73">IFERROR(_xlfn.XLOOKUP(A73,Table4[Country],'2007'!$F$4:$F$153),"0")</f>
        <v>0</v>
      </c>
      <c r="X73" t="str" cm="1">
        <f t="array" ref="X73">IFERROR(_xlfn.XLOOKUP('LPI_performance_time_series '!A73,Table5[Country],'2010'!$I$4:$I$158),"0")</f>
        <v>0</v>
      </c>
      <c r="Y73" t="str" cm="1">
        <f t="array" ref="Y73">IFERROR(_xlfn.XLOOKUP(A73,Table12[Country],'2012'!$I$4:$I$158),"0")</f>
        <v>0</v>
      </c>
      <c r="Z73" t="str" cm="1">
        <f t="array" ref="Z73">IFERROR(_xlfn.XLOOKUP('LPI_performance_time_series '!A73,Table10[Country],'2014'!$I$4:$I$163),"0")</f>
        <v>0</v>
      </c>
      <c r="AA73" t="str" cm="1">
        <f t="array" ref="AA73">IFERROR(_xlfn.XLOOKUP(A73,Table11[Country],'2016'!$I$4:$I$163),"0")</f>
        <v>0</v>
      </c>
      <c r="AB73" t="str" cm="1">
        <f t="array" ref="AB73">IFERROR(_xlfn.XLOOKUP(A73,Table6[Country],'2018'!$I$4:$I$163),"0")</f>
        <v>0</v>
      </c>
      <c r="AC73">
        <f>IFERROR(_xlfn.XLOOKUP(A74,'2023_Analysis_Hub'!$A$3:$A$141,'2023_Analysis_Hub'!$D$3:$D$141),"0")</f>
        <v>2</v>
      </c>
      <c r="AD73">
        <f t="shared" si="16"/>
        <v>2</v>
      </c>
      <c r="AF73" t="str" cm="1">
        <f t="array" ref="AF73">IFERROR(_xlfn.XLOOKUP(A73,Table4[Country],'2007'!$H$4:$H$153),"0")</f>
        <v>0</v>
      </c>
      <c r="AG73" t="str" cm="1">
        <f t="array" ref="AG73">IFERROR(_xlfn.XLOOKUP(A73,Table5[Country],'2010'!$K$4:$K$158),"0")</f>
        <v>0</v>
      </c>
      <c r="AH73" t="str" cm="1">
        <f t="array" ref="AH73">IFERROR(_xlfn.XLOOKUP(A73,Table12[Country],'2012'!$K$4:$K$158),"0")</f>
        <v>0</v>
      </c>
      <c r="AI73" t="str" cm="1">
        <f t="array" ref="AI73">IFERROR(_xlfn.XLOOKUP(A73,Table10[Country],'2014'!$K$4:$K$163),"0")</f>
        <v>0</v>
      </c>
      <c r="AJ73" t="str" cm="1">
        <f t="array" ref="AJ73">IFERROR(_xlfn.XLOOKUP(A73,Table11[Country],'2016'!$K$4:$K$163),"0")</f>
        <v>0</v>
      </c>
      <c r="AK73" t="str" cm="1">
        <f t="array" ref="AK73">IFERROR(_xlfn.XLOOKUP(A73,Table6[Country],'2018'!$K$4:$K$163),"0")</f>
        <v>0</v>
      </c>
      <c r="AL73" s="19" t="str">
        <f>IFERROR(_xlfn.XLOOKUP(A73,'2023_Analysis_Hub'!$A$3:$A$141,'2023_Analysis_Hub'!$F$3:$F$141),"0")</f>
        <v>0</v>
      </c>
      <c r="AM73" t="str">
        <f t="shared" si="17"/>
        <v>No Data Available</v>
      </c>
      <c r="AO73" s="71" t="str" cm="1">
        <f t="array" ref="AO73">IFERROR(_xlfn.XLOOKUP(Table18[[#This Row],[Economy]],Table4[Country],'2007'!$J$4:$J$153), "0")</f>
        <v>0</v>
      </c>
      <c r="AP73" s="71" t="str" cm="1">
        <f t="array" ref="AP73">IFERROR(_xlfn.XLOOKUP(Table18[[#This Row],[Economy]],Table5[Country],'2010'!$M$4:$M$158),"0")</f>
        <v>0</v>
      </c>
      <c r="AQ73" s="71" t="str" cm="1">
        <f t="array" ref="AQ73">IFERROR(_xlfn.XLOOKUP(Table18[[#This Row],[Economy]],Table12[Country],'2012'!$M$4:$M$158),"0")</f>
        <v>0</v>
      </c>
      <c r="AR73" s="71" t="str" cm="1">
        <f t="array" ref="AR73">IFERROR(_xlfn.XLOOKUP(Table18[[#This Row],[Economy]],Table10[Country],'2014'!$M$4:$M$163),"0")</f>
        <v>0</v>
      </c>
      <c r="AS73" s="71" t="str" cm="1">
        <f t="array" ref="AS73">IFERROR(_xlfn.XLOOKUP(A73,Table11[Country],'2016'!$M$4:$M$163),"0")</f>
        <v>0</v>
      </c>
      <c r="AT73" s="71" t="str" cm="1">
        <f t="array" ref="AT73">IFERROR(_xlfn.XLOOKUP(A73,Table6[Country],'2018'!$M$4:$M$163),"0")</f>
        <v>0</v>
      </c>
      <c r="AU73" s="71" t="str">
        <f>IFERROR(_xlfn.XLOOKUP(A73, '2023_Analysis_Hub'!$A$3:$A$141,'2023_Analysis_Hub'!$H$3:$H$141),"0")</f>
        <v>0</v>
      </c>
      <c r="AV73" t="str">
        <f t="shared" si="10"/>
        <v xml:space="preserve">No Data Available </v>
      </c>
      <c r="AX73" t="str" cm="1">
        <f t="array" ref="AX73">IFERROR(_xlfn.XLOOKUP(A73,Table4[Country],'2007'!$L$4:$L$153),"0")</f>
        <v>0</v>
      </c>
      <c r="AY73" t="str" cm="1">
        <f t="array" ref="AY73">IFERROR(_xlfn.XLOOKUP(A73,Table5[Country], '2010'!$O$4:$O$158),"0")</f>
        <v>0</v>
      </c>
      <c r="AZ73" t="str" cm="1">
        <f t="array" ref="AZ73">IFERROR(_xlfn.XLOOKUP(A73, Table12[Country], '2012'!$O$4:$O$158),"0")</f>
        <v>0</v>
      </c>
      <c r="BA73" t="str" cm="1">
        <f t="array" ref="BA73">IFERROR(_xlfn.XLOOKUP(A73, Table10[Country], '2014'!$O$4:$O$163),"0")</f>
        <v>0</v>
      </c>
      <c r="BB73" t="str" cm="1">
        <f t="array" ref="BB73">IFERROR(_xlfn.XLOOKUP(A73, Table11[Country],'2016'!$O$4:$O$163),"0")</f>
        <v>0</v>
      </c>
      <c r="BC73" t="str" cm="1">
        <f t="array" ref="BC73">IFERROR(_xlfn.XLOOKUP(A73,Table6[Country],'2018'!$O$4:$O$163),"0")</f>
        <v>0</v>
      </c>
      <c r="BD73" t="str">
        <f>IFERROR(_xlfn.XLOOKUP(A73, '2023_Analysis_Hub'!$A$3:$A$141,'2023_Analysis_Hub'!$J$3:$J$141),"0")</f>
        <v>0</v>
      </c>
      <c r="BE73" t="str">
        <f t="shared" si="11"/>
        <v>No Data Available</v>
      </c>
      <c r="BG73" t="str" cm="1">
        <f t="array" ref="BG73">IFERROR(_xlfn.XLOOKUP(A73,Table4[Country],'2007'!$R$4:$R$153),"0")</f>
        <v>0</v>
      </c>
      <c r="BH73" t="str" cm="1">
        <f t="array" ref="BH73">IFERROR(_xlfn.XLOOKUP(A73,Table5[Country],'2010'!$S$4:$S$158),"0")</f>
        <v>0</v>
      </c>
      <c r="BI73" t="str" cm="1">
        <f t="array" ref="BI73">IFERROR(_xlfn.XLOOKUP(A73,Table12[Country],'2012'!$S$4:$S$158),"0")</f>
        <v>0</v>
      </c>
      <c r="BJ73" t="str" cm="1">
        <f t="array" ref="BJ73">IFERROR(_xlfn.XLOOKUP(A73,Table10[Country],'2014'!$S$4:$S$163),"0")</f>
        <v>0</v>
      </c>
      <c r="BK73" t="str" cm="1">
        <f t="array" ref="BK73">IFERROR(_xlfn.XLOOKUP(A73,Table11[Country],'2016'!$S$4:$S$163),"0")</f>
        <v>0</v>
      </c>
      <c r="BL73" t="str" cm="1">
        <f t="array" ref="BL73">IFERROR(_xlfn.XLOOKUP(A73,Table6[Country],'2018'!$S$4:$S$163),"0")</f>
        <v>0</v>
      </c>
      <c r="BM73" t="str">
        <f>IFERROR(_xlfn.XLOOKUP(A73,'2023_Analysis_Hub'!$A$3:$A$141,'2023_Analysis_Hub'!$L$3:$L$141),"0")</f>
        <v>0</v>
      </c>
      <c r="BN73" t="str">
        <f t="shared" si="12"/>
        <v>No Data Available</v>
      </c>
      <c r="BP73" t="str" cm="1">
        <f t="array" ref="BP73">IFERROR(_xlfn.XLOOKUP(A73,Table4[Country],'2007'!$N$4:$N$153),"0")</f>
        <v>0</v>
      </c>
      <c r="BQ73" t="str" cm="1">
        <f t="array" ref="BQ73">IFERROR(_xlfn.XLOOKUP(A73,Table5[Country],'2010'!$Q$4:$Q$158),"0")</f>
        <v>0</v>
      </c>
      <c r="BR73" t="str" cm="1">
        <f t="array" ref="BR73">IFERROR(_xlfn.XLOOKUP(A73,Table12[Country],'2012'!$Q$4:$Q$158),"0")</f>
        <v>0</v>
      </c>
      <c r="BS73" t="str" cm="1">
        <f t="array" ref="BS73">IFERROR(_xlfn.XLOOKUP(A73,Table10[Country],'2014'!$Q$4:$Q$163),"0")</f>
        <v>0</v>
      </c>
      <c r="BT73" t="str" cm="1">
        <f t="array" ref="BT73">IFERROR(_xlfn.XLOOKUP(A73,Table11[Country],'2016'!$Q$4:$Q$163),"0")</f>
        <v>0</v>
      </c>
      <c r="BU73" t="str" cm="1">
        <f t="array" ref="BU73">IFERROR(_xlfn.XLOOKUP(A73, Table6[Country], '2018'!$Q$4:$Q$163),"0")</f>
        <v>0</v>
      </c>
      <c r="BV73" t="str">
        <f>IFERROR(_xlfn.XLOOKUP(A73, '2023_Analysis_Hub'!$A$3:$A$141,'2023_Analysis_Hub'!$N$3:$N$141),"0")</f>
        <v>0</v>
      </c>
      <c r="BW73" t="str">
        <f t="shared" si="13"/>
        <v>No Data Available</v>
      </c>
    </row>
    <row r="74" spans="1:75" x14ac:dyDescent="0.35">
      <c r="A74" t="s">
        <v>54</v>
      </c>
      <c r="B74" cm="1">
        <f t="array" ref="B74">IFERROR(_xlfn.XLOOKUP(A74,Table4[Country],'2007'!$B$4:$B$153),"0")</f>
        <v>2.0998139795909152</v>
      </c>
      <c r="C74" cm="1">
        <f t="array" ref="C74">IFERROR(_xlfn.XLOOKUP(A74,Table5[Country],'2010'!$B$4:$B$158),"0")</f>
        <v>2.4137719999999998</v>
      </c>
      <c r="D74" cm="1">
        <f t="array" ref="D74">IFERROR(_xlfn.XLOOKUP(A74,Table12[Country],'2012'!$B$4:$B$158),"0")</f>
        <v>2.3449650000000002</v>
      </c>
      <c r="E74" cm="1">
        <f t="array" ref="E74">IFERROR(_xlfn.XLOOKUP(A74,Table10[Country],'2014'!$B$4:$B$163),"0")</f>
        <v>2.2028989999999999</v>
      </c>
      <c r="F74" cm="1">
        <f t="array" ref="F74">IFERROR(_xlfn.XLOOKUP(A74,Table11[Country],'2016'!$B$4:$B$163),"0")</f>
        <v>2.1916500000000001</v>
      </c>
      <c r="G74" cm="1">
        <f t="array" ref="G74">IFERROR(_xlfn.XLOOKUP(A74,Table6[Country],'2018'!$B$4:$B$163),"0")</f>
        <v>2.161902</v>
      </c>
      <c r="H74">
        <f>IFERROR(_xlfn.XLOOKUP(A74,'2023_Analysis_Hub'!$A$3:$A$141,'2023_Analysis_Hub'!$B$3:$B$141),"0")</f>
        <v>2.3833333333333333</v>
      </c>
      <c r="I74">
        <f t="shared" si="9"/>
        <v>2.2569050447034638</v>
      </c>
      <c r="J74" s="68">
        <f>IFERROR(RANK(Table16[[#This Row],[Avergae LPI Score ]],Table16[[Avergae LPI Score ]],0), "No Data Available")</f>
        <v>151</v>
      </c>
      <c r="L74" cm="1">
        <f t="array" ref="L74">IFERROR(_xlfn.XLOOKUP(A74,Table4[Country],'2007'!$C$4:$C$153),"0")</f>
        <v>134</v>
      </c>
      <c r="M74" cm="1">
        <f t="array" ref="M74">IFERROR(_xlfn.XLOOKUP(A74,Table5[Country],'2010'!$E$4:$E$158),"0")</f>
        <v>122</v>
      </c>
      <c r="N74" cm="1">
        <f t="array" ref="N74">IFERROR(_xlfn.XLOOKUP(A74,Table12[Country],'2012'!$E$4:$E$158),"0")</f>
        <v>131</v>
      </c>
      <c r="O74" cm="1">
        <f t="array" ref="O74">IFERROR(_xlfn.XLOOKUP(A74,Table10[Country],'2014'!$E$4:$E$163),"0")</f>
        <v>150</v>
      </c>
      <c r="P74" cm="1">
        <f t="array" ref="P74">IFERROR(_xlfn.XLOOKUP(A74,Table11[Country],'2016'!$E$4:$E$163),"0")</f>
        <v>143</v>
      </c>
      <c r="Q74" cm="1">
        <f t="array" ref="Q74">IFERROR(_xlfn.XLOOKUP(A74,Table6[Country],'2018'!$E$4:$E$163),"0")</f>
        <v>150</v>
      </c>
      <c r="R74">
        <f>IFERROR(_xlfn.XLOOKUP(A74,'2023_Analysis_Hub'!$A$3:$A$141,'2023_Analysis_Hub'!$C$3:$C$141),"0")</f>
        <v>115</v>
      </c>
      <c r="S74">
        <f t="shared" si="14"/>
        <v>135</v>
      </c>
      <c r="T74">
        <f t="shared" si="15"/>
        <v>152</v>
      </c>
      <c r="W74" cm="1">
        <f t="array" ref="W74">IFERROR(_xlfn.XLOOKUP(A74,Table4[Country],'2007'!$F$4:$F$153),"0")</f>
        <v>2.25</v>
      </c>
      <c r="X74" cm="1">
        <f t="array" ref="X74">IFERROR(_xlfn.XLOOKUP('LPI_performance_time_series '!A74,Table5[Country],'2010'!$I$4:$I$158),"0")</f>
        <v>2.2347980000000001</v>
      </c>
      <c r="Y74" cm="1">
        <f t="array" ref="Y74">IFERROR(_xlfn.XLOOKUP(A74,Table12[Country],'2012'!$I$4:$I$158),"0")</f>
        <v>2</v>
      </c>
      <c r="Z74" cm="1">
        <f t="array" ref="Z74">IFERROR(_xlfn.XLOOKUP('LPI_performance_time_series '!A74,Table10[Country],'2014'!$I$4:$I$163),"0")</f>
        <v>2</v>
      </c>
      <c r="AA74" cm="1">
        <f t="array" ref="AA74">IFERROR(_xlfn.XLOOKUP(A74,Table11[Country],'2016'!$I$4:$I$163),"0")</f>
        <v>2.069849</v>
      </c>
      <c r="AB74" cm="1">
        <f t="array" ref="AB74">IFERROR(_xlfn.XLOOKUP(A74,Table6[Country],'2018'!$I$4:$I$163),"0")</f>
        <v>1.9555400000000001</v>
      </c>
      <c r="AC74">
        <f>IFERROR(_xlfn.XLOOKUP(A75,'2023_Analysis_Hub'!$A$3:$A$141,'2023_Analysis_Hub'!$D$3:$D$141),"0")</f>
        <v>3.5</v>
      </c>
      <c r="AD74">
        <f t="shared" si="16"/>
        <v>2.2871695714285711</v>
      </c>
      <c r="AF74" cm="1">
        <f t="array" ref="AF74">IFERROR(_xlfn.XLOOKUP(A74,Table4[Country],'2007'!$H$4:$H$153),"0")</f>
        <v>2.4</v>
      </c>
      <c r="AG74" cm="1">
        <f t="array" ref="AG74">IFERROR(_xlfn.XLOOKUP(A74,Table5[Country],'2010'!$K$4:$K$158),"0")</f>
        <v>2.0912090000000001</v>
      </c>
      <c r="AH74" cm="1">
        <f t="array" ref="AH74">IFERROR(_xlfn.XLOOKUP(A74,Table12[Country],'2012'!$K$4:$K$158),"0")</f>
        <v>2</v>
      </c>
      <c r="AI74" cm="1">
        <f t="array" ref="AI74">IFERROR(_xlfn.XLOOKUP(A74,Table10[Country],'2014'!$K$4:$K$163),"0")</f>
        <v>2.0833330000000001</v>
      </c>
      <c r="AJ74" cm="1">
        <f t="array" ref="AJ74">IFERROR(_xlfn.XLOOKUP(A74,Table11[Country],'2016'!$K$4:$K$163),"0")</f>
        <v>2.0459429999999998</v>
      </c>
      <c r="AK74" cm="1">
        <f t="array" ref="AK74">IFERROR(_xlfn.XLOOKUP(A74,Table6[Country],'2018'!$K$4:$K$163),"0")</f>
        <v>2.0918610000000002</v>
      </c>
      <c r="AL74" s="19">
        <f>IFERROR(_xlfn.XLOOKUP(A74,'2023_Analysis_Hub'!$A$3:$A$141,'2023_Analysis_Hub'!$F$3:$F$141),"0")</f>
        <v>2.2000000000000002</v>
      </c>
      <c r="AM74">
        <f t="shared" si="17"/>
        <v>2.1303351428571426</v>
      </c>
      <c r="AO74" s="71" cm="1">
        <f t="array" ref="AO74">IFERROR(_xlfn.XLOOKUP(Table18[[#This Row],[Economy]],Table4[Country],'2007'!$J$4:$J$153), "0")</f>
        <v>1.6666700000000001</v>
      </c>
      <c r="AP74" s="71" cm="1">
        <f t="array" ref="AP74">IFERROR(_xlfn.XLOOKUP(Table18[[#This Row],[Economy]],Table5[Country],'2010'!$M$4:$M$158),"0")</f>
        <v>2.2922099999999999</v>
      </c>
      <c r="AQ74" s="71" cm="1">
        <f t="array" ref="AQ74">IFERROR(_xlfn.XLOOKUP(Table18[[#This Row],[Economy]],Table12[Country],'2012'!$M$4:$M$158),"0")</f>
        <v>2.4</v>
      </c>
      <c r="AR74" s="71" cm="1">
        <f t="array" ref="AR74">IFERROR(_xlfn.XLOOKUP(Table18[[#This Row],[Economy]],Table10[Country],'2014'!$M$4:$M$163),"0")</f>
        <v>2.5833330000000001</v>
      </c>
      <c r="AS74" s="71" cm="1">
        <f t="array" ref="AS74">IFERROR(_xlfn.XLOOKUP(A74,Table11[Country],'2016'!$M$4:$M$163),"0")</f>
        <v>2.281237</v>
      </c>
      <c r="AT74" s="71" cm="1">
        <f t="array" ref="AT74">IFERROR(_xlfn.XLOOKUP(A74,Table6[Country],'2018'!$M$4:$M$163),"0")</f>
        <v>2.0986790000000002</v>
      </c>
      <c r="AU74" s="71">
        <f>IFERROR(_xlfn.XLOOKUP(A74, '2023_Analysis_Hub'!$A$3:$A$141,'2023_Analysis_Hub'!$H$3:$H$141),"0")</f>
        <v>2.6</v>
      </c>
      <c r="AV74">
        <f t="shared" si="10"/>
        <v>2.2745898571428573</v>
      </c>
      <c r="AX74" cm="1">
        <f t="array" ref="AX74">IFERROR(_xlfn.XLOOKUP(A74,Table4[Country],'2007'!$L$4:$L$153),"0")</f>
        <v>2</v>
      </c>
      <c r="AY74" cm="1">
        <f t="array" ref="AY74">IFERROR(_xlfn.XLOOKUP(A74,Table5[Country], '2010'!$O$4:$O$158),"0")</f>
        <v>2.3065929999999999</v>
      </c>
      <c r="AZ74" cm="1">
        <f t="array" ref="AZ74">IFERROR(_xlfn.XLOOKUP(A74, Table12[Country], '2012'!$O$4:$O$158),"0")</f>
        <v>2.4</v>
      </c>
      <c r="BA74" cm="1">
        <f t="array" ref="BA74">IFERROR(_xlfn.XLOOKUP(A74, Table10[Country], '2014'!$O$4:$O$163),"0")</f>
        <v>2.25</v>
      </c>
      <c r="BB74" cm="1">
        <f t="array" ref="BB74">IFERROR(_xlfn.XLOOKUP(A74, Table11[Country],'2016'!$O$4:$O$163),"0")</f>
        <v>2.1211690000000001</v>
      </c>
      <c r="BC74" cm="1">
        <f t="array" ref="BC74">IFERROR(_xlfn.XLOOKUP(A74,Table6[Country],'2018'!$O$4:$O$163),"0")</f>
        <v>2.0747620000000002</v>
      </c>
      <c r="BD74">
        <f>IFERROR(_xlfn.XLOOKUP(A74, '2023_Analysis_Hub'!$A$3:$A$141,'2023_Analysis_Hub'!$J$3:$J$141),"0")</f>
        <v>2</v>
      </c>
      <c r="BE74">
        <f t="shared" si="11"/>
        <v>2.1646462857142859</v>
      </c>
      <c r="BG74" cm="1">
        <f t="array" ref="BG74">IFERROR(_xlfn.XLOOKUP(A74,Table4[Country],'2007'!$R$4:$R$153),"0")</f>
        <v>2.3333300000000001</v>
      </c>
      <c r="BH74" cm="1">
        <f t="array" ref="BH74">IFERROR(_xlfn.XLOOKUP(A74,Table5[Country],'2010'!$S$4:$S$158),"0")</f>
        <v>2.8714279999999999</v>
      </c>
      <c r="BI74" cm="1">
        <f t="array" ref="BI74">IFERROR(_xlfn.XLOOKUP(A74,Table12[Country],'2012'!$S$4:$S$158),"0")</f>
        <v>3</v>
      </c>
      <c r="BJ74" cm="1">
        <f t="array" ref="BJ74">IFERROR(_xlfn.XLOOKUP(A74,Table10[Country],'2014'!$S$4:$S$163),"0")</f>
        <v>2.3088380000000002</v>
      </c>
      <c r="BK74" cm="1">
        <f t="array" ref="BK74">IFERROR(_xlfn.XLOOKUP(A74,Table11[Country],'2016'!$S$4:$S$163),"0")</f>
        <v>2.5223770000000001</v>
      </c>
      <c r="BL74" cm="1">
        <f t="array" ref="BL74">IFERROR(_xlfn.XLOOKUP(A74,Table6[Country],'2018'!$S$4:$S$163),"0")</f>
        <v>2.6722649999999999</v>
      </c>
      <c r="BM74">
        <f>IFERROR(_xlfn.XLOOKUP(A74,'2023_Analysis_Hub'!$A$3:$A$141,'2023_Analysis_Hub'!$L$3:$L$141),"0")</f>
        <v>3</v>
      </c>
      <c r="BN74">
        <f t="shared" si="12"/>
        <v>2.6726054285714289</v>
      </c>
      <c r="BP74" cm="1">
        <f t="array" ref="BP74">IFERROR(_xlfn.XLOOKUP(A74,Table4[Country],'2007'!$N$4:$N$153),"0")</f>
        <v>2</v>
      </c>
      <c r="BQ74" cm="1">
        <f t="array" ref="BQ74">IFERROR(_xlfn.XLOOKUP(A74,Table5[Country],'2010'!$Q$4:$Q$158),"0")</f>
        <v>2.6666669999999999</v>
      </c>
      <c r="BR74" cm="1">
        <f t="array" ref="BR74">IFERROR(_xlfn.XLOOKUP(A74,Table12[Country],'2012'!$Q$4:$Q$158),"0")</f>
        <v>2.2000000000000002</v>
      </c>
      <c r="BS74" cm="1">
        <f t="array" ref="BS74">IFERROR(_xlfn.XLOOKUP(A74,Table10[Country],'2014'!$Q$4:$Q$163),"0")</f>
        <v>1.9166669999999999</v>
      </c>
      <c r="BT74" cm="1">
        <f t="array" ref="BT74">IFERROR(_xlfn.XLOOKUP(A74,Table11[Country],'2016'!$Q$4:$Q$163),"0")</f>
        <v>2.0676600000000001</v>
      </c>
      <c r="BU74" cm="1">
        <f t="array" ref="BU74">IFERROR(_xlfn.XLOOKUP(A74, Table6[Country], '2018'!$Q$4:$Q$163),"0")</f>
        <v>2.0674600000000001</v>
      </c>
      <c r="BV74">
        <f>IFERROR(_xlfn.XLOOKUP(A74, '2023_Analysis_Hub'!$A$3:$A$141,'2023_Analysis_Hub'!$N$3:$N$141),"0")</f>
        <v>2.5</v>
      </c>
      <c r="BW74">
        <f t="shared" si="13"/>
        <v>2.2026362857142856</v>
      </c>
    </row>
    <row r="75" spans="1:75" x14ac:dyDescent="0.35">
      <c r="A75" t="s">
        <v>55</v>
      </c>
      <c r="B75" cm="1">
        <f t="array" ref="B75">IFERROR(_xlfn.XLOOKUP(A75,Table4[Country],'2007'!$B$4:$B$153),"0")</f>
        <v>3.9933617484221124</v>
      </c>
      <c r="C75" cm="1">
        <f t="array" ref="C75">IFERROR(_xlfn.XLOOKUP(A75,Table5[Country],'2010'!$B$4:$B$158),"0")</f>
        <v>3.9544489999999999</v>
      </c>
      <c r="D75" cm="1">
        <f t="array" ref="D75">IFERROR(_xlfn.XLOOKUP(A75,Table12[Country],'2012'!$B$4:$B$158),"0")</f>
        <v>3.8983159999999999</v>
      </c>
      <c r="E75" cm="1">
        <f t="array" ref="E75">IFERROR(_xlfn.XLOOKUP(A75,Table10[Country],'2014'!$B$4:$B$163),"0")</f>
        <v>4.0146490000000004</v>
      </c>
      <c r="F75" cm="1">
        <f t="array" ref="F75">IFERROR(_xlfn.XLOOKUP(A75,Table11[Country],'2016'!$B$4:$B$163),"0")</f>
        <v>4.0696690000000002</v>
      </c>
      <c r="G75" cm="1">
        <f t="array" ref="G75">IFERROR(_xlfn.XLOOKUP(A75,Table6[Country],'2018'!$B$4:$B$163),"0")</f>
        <v>3.9870570000000001</v>
      </c>
      <c r="H75">
        <f>IFERROR(_xlfn.XLOOKUP(A75,'2023_Analysis_Hub'!$A$3:$A$141,'2023_Analysis_Hub'!$B$3:$B$141),"0")</f>
        <v>3.6833333333333331</v>
      </c>
      <c r="I75">
        <f t="shared" si="9"/>
        <v>3.9429764402507779</v>
      </c>
      <c r="J75" s="68">
        <f>IFERROR(RANK(Table16[[#This Row],[Avergae LPI Score ]],Table16[[Avergae LPI Score ]],0), "No Data Available")</f>
        <v>9</v>
      </c>
      <c r="L75" cm="1">
        <f t="array" ref="L75">IFERROR(_xlfn.XLOOKUP(A75,Table4[Country],'2007'!$C$4:$C$153),"0")</f>
        <v>9</v>
      </c>
      <c r="M75" cm="1">
        <f t="array" ref="M75">IFERROR(_xlfn.XLOOKUP(A75,Table5[Country],'2010'!$E$4:$E$158),"0")</f>
        <v>8</v>
      </c>
      <c r="N75" cm="1">
        <f t="array" ref="N75">IFERROR(_xlfn.XLOOKUP(A75,Table12[Country],'2012'!$E$4:$E$158),"0")</f>
        <v>10</v>
      </c>
      <c r="O75" cm="1">
        <f t="array" ref="O75">IFERROR(_xlfn.XLOOKUP(A75,Table10[Country],'2014'!$E$4:$E$163),"0")</f>
        <v>4</v>
      </c>
      <c r="P75" cm="1">
        <f t="array" ref="P75">IFERROR(_xlfn.XLOOKUP(A75,Table11[Country],'2016'!$E$4:$E$163),"0")</f>
        <v>8</v>
      </c>
      <c r="Q75" cm="1">
        <f t="array" ref="Q75">IFERROR(_xlfn.XLOOKUP(A75,Table6[Country],'2018'!$E$4:$E$163),"0")</f>
        <v>9</v>
      </c>
      <c r="R75">
        <f>IFERROR(_xlfn.XLOOKUP(A75,'2023_Analysis_Hub'!$A$3:$A$141,'2023_Analysis_Hub'!$C$3:$C$141),"0")</f>
        <v>19</v>
      </c>
      <c r="S75">
        <f t="shared" si="14"/>
        <v>9.5714285714285712</v>
      </c>
      <c r="T75">
        <f t="shared" si="15"/>
        <v>8</v>
      </c>
      <c r="W75" cm="1">
        <f t="array" ref="W75">IFERROR(_xlfn.XLOOKUP(A75,Table4[Country],'2007'!$F$4:$F$153),"0")</f>
        <v>3.7389999999999999</v>
      </c>
      <c r="X75" cm="1">
        <f t="array" ref="X75">IFERROR(_xlfn.XLOOKUP('LPI_performance_time_series '!A75,Table5[Country],'2010'!$I$4:$I$158),"0")</f>
        <v>3.7395870000000002</v>
      </c>
      <c r="Y75" cm="1">
        <f t="array" ref="Y75">IFERROR(_xlfn.XLOOKUP(A75,Table12[Country],'2012'!$I$4:$I$158),"0")</f>
        <v>3.731096</v>
      </c>
      <c r="Z75" cm="1">
        <f t="array" ref="Z75">IFERROR(_xlfn.XLOOKUP('LPI_performance_time_series '!A75,Table10[Country],'2014'!$I$4:$I$163),"0")</f>
        <v>3.9388809999999999</v>
      </c>
      <c r="AA75" cm="1">
        <f t="array" ref="AA75">IFERROR(_xlfn.XLOOKUP(A75,Table11[Country],'2016'!$I$4:$I$163),"0")</f>
        <v>3.9837980000000002</v>
      </c>
      <c r="AB75" cm="1">
        <f t="array" ref="AB75">IFERROR(_xlfn.XLOOKUP(A75,Table6[Country],'2018'!$I$4:$I$163),"0")</f>
        <v>3.7720050000000001</v>
      </c>
      <c r="AC75">
        <f>IFERROR(_xlfn.XLOOKUP(A76,'2023_Analysis_Hub'!$A$3:$A$141,'2023_Analysis_Hub'!$D$3:$D$141),"0")</f>
        <v>2.6</v>
      </c>
      <c r="AD75">
        <f t="shared" si="16"/>
        <v>3.6434810000000004</v>
      </c>
      <c r="AF75" cm="1">
        <f t="array" ref="AF75">IFERROR(_xlfn.XLOOKUP(A75,Table4[Country],'2007'!$H$4:$H$153),"0")</f>
        <v>4.0493800000000002</v>
      </c>
      <c r="AG75" cm="1">
        <f t="array" ref="AG75">IFERROR(_xlfn.XLOOKUP(A75,Table5[Country],'2010'!$K$4:$K$158),"0")</f>
        <v>3.9474109999999998</v>
      </c>
      <c r="AH75" cm="1">
        <f t="array" ref="AH75">IFERROR(_xlfn.XLOOKUP(A75,Table12[Country],'2012'!$K$4:$K$158),"0")</f>
        <v>3.9479769999999998</v>
      </c>
      <c r="AI75" cm="1">
        <f t="array" ref="AI75">IFERROR(_xlfn.XLOOKUP(A75,Table10[Country],'2014'!$K$4:$K$163),"0")</f>
        <v>4.1582610000000004</v>
      </c>
      <c r="AJ75" cm="1">
        <f t="array" ref="AJ75">IFERROR(_xlfn.XLOOKUP(A75,Table11[Country],'2016'!$K$4:$K$163),"0")</f>
        <v>4.20566</v>
      </c>
      <c r="AK75" cm="1">
        <f t="array" ref="AK75">IFERROR(_xlfn.XLOOKUP(A75,Table6[Country],'2018'!$K$4:$K$163),"0")</f>
        <v>4.0327859999999998</v>
      </c>
      <c r="AL75" s="19">
        <f>IFERROR(_xlfn.XLOOKUP(A75,'2023_Analysis_Hub'!$A$3:$A$141,'2023_Analysis_Hub'!$F$3:$F$141),"0")</f>
        <v>3.7</v>
      </c>
      <c r="AM75">
        <f t="shared" si="17"/>
        <v>4.0059250000000004</v>
      </c>
      <c r="AO75" s="71" cm="1">
        <f t="array" ref="AO75">IFERROR(_xlfn.XLOOKUP(Table18[[#This Row],[Economy]],Table4[Country],'2007'!$J$4:$J$153), "0")</f>
        <v>3.85209</v>
      </c>
      <c r="AP75" s="71" cm="1">
        <f t="array" ref="AP75">IFERROR(_xlfn.XLOOKUP(Table18[[#This Row],[Economy]],Table5[Country],'2010'!$M$4:$M$158),"0")</f>
        <v>3.6642399999999999</v>
      </c>
      <c r="AQ75" s="71" cm="1">
        <f t="array" ref="AQ75">IFERROR(_xlfn.XLOOKUP(Table18[[#This Row],[Economy]],Table12[Country],'2012'!$M$4:$M$158),"0")</f>
        <v>3.6263269999999999</v>
      </c>
      <c r="AR75" s="71" cm="1">
        <f t="array" ref="AR75">IFERROR(_xlfn.XLOOKUP(Table18[[#This Row],[Economy]],Table10[Country],'2014'!$M$4:$M$163),"0")</f>
        <v>3.6296580000000001</v>
      </c>
      <c r="AS75" s="71" cm="1">
        <f t="array" ref="AS75">IFERROR(_xlfn.XLOOKUP(A75,Table11[Country],'2016'!$M$4:$M$163),"0")</f>
        <v>3.7663139999999999</v>
      </c>
      <c r="AT75" s="71" cm="1">
        <f t="array" ref="AT75">IFERROR(_xlfn.XLOOKUP(A75,Table6[Country],'2018'!$M$4:$M$163),"0")</f>
        <v>3.672469</v>
      </c>
      <c r="AU75" s="71">
        <f>IFERROR(_xlfn.XLOOKUP(A75, '2023_Analysis_Hub'!$A$3:$A$141,'2023_Analysis_Hub'!$H$3:$H$141),"0")</f>
        <v>3.5</v>
      </c>
      <c r="AV75">
        <f t="shared" si="10"/>
        <v>3.6730139999999998</v>
      </c>
      <c r="AX75" cm="1">
        <f t="array" ref="AX75">IFERROR(_xlfn.XLOOKUP(A75,Table4[Country],'2007'!$L$4:$L$153),"0")</f>
        <v>4.0195400000000001</v>
      </c>
      <c r="AY75" cm="1">
        <f t="array" ref="AY75">IFERROR(_xlfn.XLOOKUP(A75,Table5[Country], '2010'!$O$4:$O$158),"0")</f>
        <v>3.9228489999999998</v>
      </c>
      <c r="AZ75" cm="1">
        <f t="array" ref="AZ75">IFERROR(_xlfn.XLOOKUP(A75, Table12[Country], '2012'!$O$4:$O$158),"0")</f>
        <v>3.9318010000000001</v>
      </c>
      <c r="BA75" cm="1">
        <f t="array" ref="BA75">IFERROR(_xlfn.XLOOKUP(A75, Table10[Country], '2014'!$O$4:$O$163),"0")</f>
        <v>4.028607</v>
      </c>
      <c r="BB75" cm="1">
        <f t="array" ref="BB75">IFERROR(_xlfn.XLOOKUP(A75, Table11[Country],'2016'!$O$4:$O$163),"0")</f>
        <v>4.0450799999999996</v>
      </c>
      <c r="BC75" cm="1">
        <f t="array" ref="BC75">IFERROR(_xlfn.XLOOKUP(A75,Table6[Country],'2018'!$O$4:$O$163),"0")</f>
        <v>4.04983</v>
      </c>
      <c r="BD75">
        <f>IFERROR(_xlfn.XLOOKUP(A75, '2023_Analysis_Hub'!$A$3:$A$141,'2023_Analysis_Hub'!$J$3:$J$141),"0")</f>
        <v>3.7</v>
      </c>
      <c r="BE75">
        <f t="shared" si="11"/>
        <v>3.9568152857142853</v>
      </c>
      <c r="BG75" cm="1">
        <f t="array" ref="BG75">IFERROR(_xlfn.XLOOKUP(A75,Table4[Country],'2007'!$R$4:$R$153),"0")</f>
        <v>4.2481499999999999</v>
      </c>
      <c r="BH75" cm="1">
        <f t="array" ref="BH75">IFERROR(_xlfn.XLOOKUP(A75,Table5[Country],'2010'!$S$4:$S$158),"0")</f>
        <v>4.3742099999999997</v>
      </c>
      <c r="BI75" cm="1">
        <f t="array" ref="BI75">IFERROR(_xlfn.XLOOKUP(A75,Table12[Country],'2012'!$S$4:$S$158),"0")</f>
        <v>4.1916120000000001</v>
      </c>
      <c r="BJ75" cm="1">
        <f t="array" ref="BJ75">IFERROR(_xlfn.XLOOKUP(A75,Table10[Country],'2014'!$S$4:$S$163),"0")</f>
        <v>4.328614</v>
      </c>
      <c r="BK75" cm="1">
        <f t="array" ref="BK75">IFERROR(_xlfn.XLOOKUP(A75,Table11[Country],'2016'!$S$4:$S$163),"0")</f>
        <v>4.3348699999999996</v>
      </c>
      <c r="BL75" cm="1">
        <f t="array" ref="BL75">IFERROR(_xlfn.XLOOKUP(A75,Table6[Country],'2018'!$S$4:$S$163),"0")</f>
        <v>4.3299370000000001</v>
      </c>
      <c r="BM75">
        <f>IFERROR(_xlfn.XLOOKUP(A75,'2023_Analysis_Hub'!$A$3:$A$141,'2023_Analysis_Hub'!$L$3:$L$141),"0")</f>
        <v>3.7</v>
      </c>
      <c r="BN75">
        <f t="shared" si="12"/>
        <v>4.2153418571428576</v>
      </c>
      <c r="BP75" cm="1">
        <f t="array" ref="BP75">IFERROR(_xlfn.XLOOKUP(A75,Table4[Country],'2007'!$N$4:$N$153),"0")</f>
        <v>4.0999999999999996</v>
      </c>
      <c r="BQ75" cm="1">
        <f t="array" ref="BQ75">IFERROR(_xlfn.XLOOKUP(A75,Table5[Country],'2010'!$Q$4:$Q$158),"0")</f>
        <v>4.1330629999999999</v>
      </c>
      <c r="BR75" cm="1">
        <f t="array" ref="BR75">IFERROR(_xlfn.XLOOKUP(A75,Table12[Country],'2012'!$Q$4:$Q$158),"0")</f>
        <v>3.9977520000000002</v>
      </c>
      <c r="BS75" cm="1">
        <f t="array" ref="BS75">IFERROR(_xlfn.XLOOKUP(A75,Table10[Country],'2014'!$Q$4:$Q$163),"0")</f>
        <v>4.0843379999999998</v>
      </c>
      <c r="BT75" cm="1">
        <f t="array" ref="BT75">IFERROR(_xlfn.XLOOKUP(A75,Table11[Country],'2016'!$Q$4:$Q$163),"0")</f>
        <v>4.1295700000000002</v>
      </c>
      <c r="BU75" cm="1">
        <f t="array" ref="BU75">IFERROR(_xlfn.XLOOKUP(A75, Table6[Country], '2018'!$Q$4:$Q$163),"0")</f>
        <v>4.1079929999999996</v>
      </c>
      <c r="BV75">
        <f>IFERROR(_xlfn.XLOOKUP(A75, '2023_Analysis_Hub'!$A$3:$A$141,'2023_Analysis_Hub'!$N$3:$N$141),"0")</f>
        <v>4</v>
      </c>
      <c r="BW75">
        <f t="shared" si="13"/>
        <v>4.0789594285714283</v>
      </c>
    </row>
    <row r="76" spans="1:75" x14ac:dyDescent="0.35">
      <c r="A76" t="s">
        <v>176</v>
      </c>
      <c r="B76" t="str" cm="1">
        <f t="array" ref="B76">IFERROR(_xlfn.XLOOKUP(A76,Table4[Country],'2007'!$B$4:$B$153),"0")</f>
        <v>0</v>
      </c>
      <c r="C76" cm="1">
        <f t="array" ref="C76">IFERROR(_xlfn.XLOOKUP(A76,Table5[Country],'2010'!$B$4:$B$158),"0")</f>
        <v>2.6128269999999998</v>
      </c>
      <c r="D76" cm="1">
        <f t="array" ref="D76">IFERROR(_xlfn.XLOOKUP(A76,Table12[Country],'2012'!$B$4:$B$158),"0")</f>
        <v>2.7740719999999999</v>
      </c>
      <c r="E76" cm="1">
        <f t="array" ref="E76">IFERROR(_xlfn.XLOOKUP(A76,Table10[Country],'2014'!$B$4:$B$163),"0")</f>
        <v>2.5074909999999999</v>
      </c>
      <c r="F76" cm="1">
        <f t="array" ref="F76">IFERROR(_xlfn.XLOOKUP(A76,Table11[Country],'2016'!$B$4:$B$163),"0")</f>
        <v>2.3530129999999998</v>
      </c>
      <c r="G76" cm="1">
        <f t="array" ref="G76">IFERROR(_xlfn.XLOOKUP(A76,Table6[Country],'2018'!$B$4:$B$163),"0")</f>
        <v>2.4428239999999999</v>
      </c>
      <c r="H76">
        <f>IFERROR(_xlfn.XLOOKUP(A76,'2023_Analysis_Hub'!$A$3:$A$141,'2023_Analysis_Hub'!$B$3:$B$141),"0")</f>
        <v>2.6833333333333336</v>
      </c>
      <c r="I76">
        <f t="shared" si="9"/>
        <v>2.5622600555555555</v>
      </c>
      <c r="J76" s="68">
        <f>IFERROR(RANK(Table16[[#This Row],[Avergae LPI Score ]],Table16[[Avergae LPI Score ]],0), "No Data Available")</f>
        <v>96</v>
      </c>
      <c r="L76" t="str" cm="1">
        <f t="array" ref="L76">IFERROR(_xlfn.XLOOKUP(A76,Table4[Country],'2007'!$C$4:$C$153),"0")</f>
        <v>0</v>
      </c>
      <c r="M76" cm="1">
        <f t="array" ref="M76">IFERROR(_xlfn.XLOOKUP(A76,Table5[Country],'2010'!$E$4:$E$158),"0")</f>
        <v>93</v>
      </c>
      <c r="N76" cm="1">
        <f t="array" ref="N76">IFERROR(_xlfn.XLOOKUP(A76,Table12[Country],'2012'!$E$4:$E$158),"0")</f>
        <v>77</v>
      </c>
      <c r="O76" cm="1">
        <f t="array" ref="O76">IFERROR(_xlfn.XLOOKUP(A76,Table10[Country],'2014'!$E$4:$E$163),"0")</f>
        <v>116</v>
      </c>
      <c r="P76" cm="1">
        <f t="array" ref="P76">IFERROR(_xlfn.XLOOKUP(A76,Table11[Country],'2016'!$E$4:$E$163),"0")</f>
        <v>130</v>
      </c>
      <c r="Q76" cm="1">
        <f t="array" ref="Q76">IFERROR(_xlfn.XLOOKUP(A76,Table6[Country],'2018'!$E$4:$E$163),"0")</f>
        <v>119</v>
      </c>
      <c r="R76">
        <f>IFERROR(_xlfn.XLOOKUP(A76,'2023_Analysis_Hub'!$A$3:$A$141,'2023_Analysis_Hub'!$C$3:$C$141),"0")</f>
        <v>79</v>
      </c>
      <c r="S76">
        <f t="shared" si="14"/>
        <v>102.33333333333333</v>
      </c>
      <c r="T76">
        <f t="shared" si="15"/>
        <v>99</v>
      </c>
      <c r="W76" t="str" cm="1">
        <f t="array" ref="W76">IFERROR(_xlfn.XLOOKUP(A76,Table4[Country],'2007'!$F$4:$F$153),"0")</f>
        <v>0</v>
      </c>
      <c r="X76" cm="1">
        <f t="array" ref="X76">IFERROR(_xlfn.XLOOKUP('LPI_performance_time_series '!A76,Table5[Country],'2010'!$I$4:$I$158),"0")</f>
        <v>2.3748939999999998</v>
      </c>
      <c r="Y76" cm="1">
        <f t="array" ref="Y76">IFERROR(_xlfn.XLOOKUP(A76,Table12[Country],'2012'!$I$4:$I$158),"0")</f>
        <v>2.9</v>
      </c>
      <c r="Z76" cm="1">
        <f t="array" ref="Z76">IFERROR(_xlfn.XLOOKUP('LPI_performance_time_series '!A76,Table10[Country],'2014'!$I$4:$I$163),"0")</f>
        <v>2.2105260000000002</v>
      </c>
      <c r="AA76" cm="1">
        <f t="array" ref="AA76">IFERROR(_xlfn.XLOOKUP(A76,Table11[Country],'2016'!$I$4:$I$163),"0")</f>
        <v>2.2588379999999999</v>
      </c>
      <c r="AB76" cm="1">
        <f t="array" ref="AB76">IFERROR(_xlfn.XLOOKUP(A76,Table6[Country],'2018'!$I$4:$I$163),"0")</f>
        <v>2.4236170000000001</v>
      </c>
      <c r="AC76">
        <f>IFERROR(_xlfn.XLOOKUP(A77,'2023_Analysis_Hub'!$A$3:$A$141,'2023_Analysis_Hub'!$D$3:$D$141),"0")</f>
        <v>2.7</v>
      </c>
      <c r="AD76">
        <f t="shared" si="16"/>
        <v>2.4779791666666662</v>
      </c>
      <c r="AF76" t="str" cm="1">
        <f t="array" ref="AF76">IFERROR(_xlfn.XLOOKUP(A76,Table4[Country],'2007'!$H$4:$H$153),"0")</f>
        <v>0</v>
      </c>
      <c r="AG76" cm="1">
        <f t="array" ref="AG76">IFERROR(_xlfn.XLOOKUP(A76,Table5[Country],'2010'!$K$4:$K$158),"0")</f>
        <v>2.1719059999999999</v>
      </c>
      <c r="AH76" cm="1">
        <f t="array" ref="AH76">IFERROR(_xlfn.XLOOKUP(A76,Table12[Country],'2012'!$K$4:$K$158),"0")</f>
        <v>2.8462499999999999</v>
      </c>
      <c r="AI76" cm="1">
        <f t="array" ref="AI76">IFERROR(_xlfn.XLOOKUP(A76,Table10[Country],'2014'!$K$4:$K$163),"0")</f>
        <v>2.4210530000000001</v>
      </c>
      <c r="AJ76" cm="1">
        <f t="array" ref="AJ76">IFERROR(_xlfn.XLOOKUP(A76,Table11[Country],'2016'!$K$4:$K$163),"0")</f>
        <v>2.1666669999999999</v>
      </c>
      <c r="AK76" cm="1">
        <f t="array" ref="AK76">IFERROR(_xlfn.XLOOKUP(A76,Table6[Country],'2018'!$K$4:$K$163),"0")</f>
        <v>2.3822130000000001</v>
      </c>
      <c r="AL76" s="19">
        <f>IFERROR(_xlfn.XLOOKUP(A76,'2023_Analysis_Hub'!$A$3:$A$141,'2023_Analysis_Hub'!$F$3:$F$141),"0")</f>
        <v>2.2999999999999998</v>
      </c>
      <c r="AM76">
        <f t="shared" si="17"/>
        <v>2.3813481666666667</v>
      </c>
      <c r="AO76" s="71" t="str" cm="1">
        <f t="array" ref="AO76">IFERROR(_xlfn.XLOOKUP(Table18[[#This Row],[Economy]],Table4[Country],'2007'!$J$4:$J$153), "0")</f>
        <v>0</v>
      </c>
      <c r="AP76" s="71" cm="1">
        <f t="array" ref="AP76">IFERROR(_xlfn.XLOOKUP(Table18[[#This Row],[Economy]],Table5[Country],'2010'!$M$4:$M$158),"0")</f>
        <v>2.7303700000000002</v>
      </c>
      <c r="AQ76" s="71" cm="1">
        <f t="array" ref="AQ76">IFERROR(_xlfn.XLOOKUP(Table18[[#This Row],[Economy]],Table12[Country],'2012'!$M$4:$M$158),"0")</f>
        <v>2.6760830000000002</v>
      </c>
      <c r="AR76" s="71" cm="1">
        <f t="array" ref="AR76">IFERROR(_xlfn.XLOOKUP(Table18[[#This Row],[Economy]],Table10[Country],'2014'!$M$4:$M$163),"0")</f>
        <v>2.3157890000000001</v>
      </c>
      <c r="AS76" s="71" cm="1">
        <f t="array" ref="AS76">IFERROR(_xlfn.XLOOKUP(A76,Table11[Country],'2016'!$M$4:$M$163),"0")</f>
        <v>2.3497469999999998</v>
      </c>
      <c r="AT76" s="71" cm="1">
        <f t="array" ref="AT76">IFERROR(_xlfn.XLOOKUP(A76,Table6[Country],'2018'!$M$4:$M$163),"0")</f>
        <v>2.3755459999999999</v>
      </c>
      <c r="AU76" s="71">
        <f>IFERROR(_xlfn.XLOOKUP(A76, '2023_Analysis_Hub'!$A$3:$A$141,'2023_Analysis_Hub'!$H$3:$H$141),"0")</f>
        <v>2.7</v>
      </c>
      <c r="AV76">
        <f t="shared" si="10"/>
        <v>2.5245891666666669</v>
      </c>
      <c r="AX76" t="str" cm="1">
        <f t="array" ref="AX76">IFERROR(_xlfn.XLOOKUP(A76,Table4[Country],'2007'!$L$4:$L$153),"0")</f>
        <v>0</v>
      </c>
      <c r="AY76" cm="1">
        <f t="array" ref="AY76">IFERROR(_xlfn.XLOOKUP(A76,Table5[Country], '2010'!$O$4:$O$158),"0")</f>
        <v>2.5666350000000002</v>
      </c>
      <c r="AZ76" cm="1">
        <f t="array" ref="AZ76">IFERROR(_xlfn.XLOOKUP(A76, Table12[Country], '2012'!$O$4:$O$158),"0")</f>
        <v>2.7809720000000002</v>
      </c>
      <c r="BA76" cm="1">
        <f t="array" ref="BA76">IFERROR(_xlfn.XLOOKUP(A76, Table10[Country], '2014'!$O$4:$O$163),"0")</f>
        <v>2.4397820000000001</v>
      </c>
      <c r="BB76" cm="1">
        <f t="array" ref="BB76">IFERROR(_xlfn.XLOOKUP(A76, Table11[Country],'2016'!$O$4:$O$163),"0")</f>
        <v>2.0770200000000001</v>
      </c>
      <c r="BC76" cm="1">
        <f t="array" ref="BC76">IFERROR(_xlfn.XLOOKUP(A76,Table6[Country],'2018'!$O$4:$O$163),"0")</f>
        <v>2.2566799999999998</v>
      </c>
      <c r="BD76">
        <f>IFERROR(_xlfn.XLOOKUP(A76, '2023_Analysis_Hub'!$A$3:$A$141,'2023_Analysis_Hub'!$J$3:$J$141),"0")</f>
        <v>2.6</v>
      </c>
      <c r="BE76">
        <f t="shared" si="11"/>
        <v>2.4535148333333332</v>
      </c>
      <c r="BG76" t="str" cm="1">
        <f t="array" ref="BG76">IFERROR(_xlfn.XLOOKUP(A76,Table4[Country],'2007'!$R$4:$R$153),"0")</f>
        <v>0</v>
      </c>
      <c r="BH76" cm="1">
        <f t="array" ref="BH76">IFERROR(_xlfn.XLOOKUP(A76,Table5[Country],'2010'!$S$4:$S$158),"0")</f>
        <v>3.0752470000000001</v>
      </c>
      <c r="BI76" cm="1">
        <f t="array" ref="BI76">IFERROR(_xlfn.XLOOKUP(A76,Table12[Country],'2012'!$S$4:$S$158),"0")</f>
        <v>2.860055</v>
      </c>
      <c r="BJ76" cm="1">
        <f t="array" ref="BJ76">IFERROR(_xlfn.XLOOKUP(A76,Table10[Country],'2014'!$S$4:$S$163),"0")</f>
        <v>3.0933109999999999</v>
      </c>
      <c r="BK76" cm="1">
        <f t="array" ref="BK76">IFERROR(_xlfn.XLOOKUP(A76,Table11[Country],'2016'!$S$4:$S$163),"0")</f>
        <v>2.8042929999999999</v>
      </c>
      <c r="BL76" cm="1">
        <f t="array" ref="BL76">IFERROR(_xlfn.XLOOKUP(A76,Table6[Country],'2018'!$S$4:$S$163),"0")</f>
        <v>2.945344</v>
      </c>
      <c r="BM76">
        <f>IFERROR(_xlfn.XLOOKUP(A76,'2023_Analysis_Hub'!$A$3:$A$141,'2023_Analysis_Hub'!$L$3:$L$141),"0")</f>
        <v>3.1</v>
      </c>
      <c r="BN76">
        <f t="shared" si="12"/>
        <v>2.9797083333333334</v>
      </c>
      <c r="BP76" t="str" cm="1">
        <f t="array" ref="BP76">IFERROR(_xlfn.XLOOKUP(A76,Table4[Country],'2007'!$N$4:$N$153),"0")</f>
        <v>0</v>
      </c>
      <c r="BQ76" cm="1">
        <f t="array" ref="BQ76">IFERROR(_xlfn.XLOOKUP(A76,Table5[Country],'2010'!$Q$4:$Q$158),"0")</f>
        <v>2.6675209999999998</v>
      </c>
      <c r="BR76" cm="1">
        <f t="array" ref="BR76">IFERROR(_xlfn.XLOOKUP(A76,Table12[Country],'2012'!$Q$4:$Q$158),"0")</f>
        <v>2.5909719999999998</v>
      </c>
      <c r="BS76" cm="1">
        <f t="array" ref="BS76">IFERROR(_xlfn.XLOOKUP(A76,Table10[Country],'2014'!$Q$4:$Q$163),"0")</f>
        <v>2.5933109999999999</v>
      </c>
      <c r="BT76" cm="1">
        <f t="array" ref="BT76">IFERROR(_xlfn.XLOOKUP(A76,Table11[Country],'2016'!$Q$4:$Q$163),"0")</f>
        <v>2.4406569999999999</v>
      </c>
      <c r="BU76" cm="1">
        <f t="array" ref="BU76">IFERROR(_xlfn.XLOOKUP(A76, Table6[Country], '2018'!$Q$4:$Q$163),"0")</f>
        <v>2.2566799999999998</v>
      </c>
      <c r="BV76">
        <f>IFERROR(_xlfn.XLOOKUP(A76, '2023_Analysis_Hub'!$A$3:$A$141,'2023_Analysis_Hub'!$N$3:$N$141),"0")</f>
        <v>2.8</v>
      </c>
      <c r="BW76">
        <f t="shared" si="13"/>
        <v>2.5581901666666664</v>
      </c>
    </row>
    <row r="77" spans="1:75" x14ac:dyDescent="0.35">
      <c r="A77" t="s">
        <v>56</v>
      </c>
      <c r="B77" cm="1">
        <f t="array" ref="B77">IFERROR(_xlfn.XLOOKUP(A77,Table4[Country],'2007'!$B$4:$B$153),"0")</f>
        <v>2.162202613627823</v>
      </c>
      <c r="C77" cm="1">
        <f t="array" ref="C77">IFERROR(_xlfn.XLOOKUP(A77,Table5[Country],'2010'!$B$4:$B$158),"0")</f>
        <v>2.472855</v>
      </c>
      <c r="D77" cm="1">
        <f t="array" ref="D77">IFERROR(_xlfn.XLOOKUP(A77,Table12[Country],'2012'!$B$4:$B$158),"0")</f>
        <v>2.5076550000000002</v>
      </c>
      <c r="E77" cm="1">
        <f t="array" ref="E77">IFERROR(_xlfn.XLOOKUP(A77,Table10[Country],'2014'!$B$4:$B$163),"0")</f>
        <v>2.6269339999999999</v>
      </c>
      <c r="F77" cm="1">
        <f t="array" ref="F77">IFERROR(_xlfn.XLOOKUP(A77,Table11[Country],'2016'!$B$4:$B$163),"0")</f>
        <v>2.6609310000000002</v>
      </c>
      <c r="G77" cm="1">
        <f t="array" ref="G77">IFERROR(_xlfn.XLOOKUP(A77,Table6[Country],'2018'!$B$4:$B$163),"0")</f>
        <v>2.5653480000000002</v>
      </c>
      <c r="H77">
        <f>IFERROR(_xlfn.XLOOKUP(A77,'2023_Analysis_Hub'!$A$3:$A$141,'2023_Analysis_Hub'!$B$3:$B$141),"0")</f>
        <v>2.4833333333333329</v>
      </c>
      <c r="I77">
        <f t="shared" si="9"/>
        <v>2.4970369924230225</v>
      </c>
      <c r="J77" s="68">
        <f>IFERROR(RANK(Table16[[#This Row],[Avergae LPI Score ]],Table16[[Avergae LPI Score ]],0), "No Data Available")</f>
        <v>102</v>
      </c>
      <c r="L77" cm="1">
        <f t="array" ref="L77">IFERROR(_xlfn.XLOOKUP(A77,Table4[Country],'2007'!$C$4:$C$153),"0")</f>
        <v>125</v>
      </c>
      <c r="M77" cm="1">
        <f t="array" ref="M77">IFERROR(_xlfn.XLOOKUP(A77,Table5[Country],'2010'!$E$4:$E$158),"0")</f>
        <v>117</v>
      </c>
      <c r="N77" cm="1">
        <f t="array" ref="N77">IFERROR(_xlfn.XLOOKUP(A77,Table12[Country],'2012'!$E$4:$E$158),"0")</f>
        <v>108</v>
      </c>
      <c r="O77" cm="1">
        <f t="array" ref="O77">IFERROR(_xlfn.XLOOKUP(A77,Table10[Country],'2014'!$E$4:$E$163),"0")</f>
        <v>100</v>
      </c>
      <c r="P77" cm="1">
        <f t="array" ref="P77">IFERROR(_xlfn.XLOOKUP(A77,Table11[Country],'2016'!$E$4:$E$163),"0")</f>
        <v>88</v>
      </c>
      <c r="Q77" cm="1">
        <f t="array" ref="Q77">IFERROR(_xlfn.XLOOKUP(A77,Table6[Country],'2018'!$E$4:$E$163),"0")</f>
        <v>106</v>
      </c>
      <c r="R77">
        <f>IFERROR(_xlfn.XLOOKUP(A77,'2023_Analysis_Hub'!$A$3:$A$141,'2023_Analysis_Hub'!$C$3:$C$141),"0")</f>
        <v>97</v>
      </c>
      <c r="S77">
        <f t="shared" si="14"/>
        <v>105.85714285714286</v>
      </c>
      <c r="T77">
        <f t="shared" si="15"/>
        <v>102</v>
      </c>
      <c r="W77" cm="1">
        <f t="array" ref="W77">IFERROR(_xlfn.XLOOKUP(A77,Table4[Country],'2007'!$F$4:$F$153),"0")</f>
        <v>2</v>
      </c>
      <c r="X77" cm="1">
        <f t="array" ref="X77">IFERROR(_xlfn.XLOOKUP('LPI_performance_time_series '!A77,Table5[Country],'2010'!$I$4:$I$158),"0")</f>
        <v>2.3524729999999998</v>
      </c>
      <c r="Y77" cm="1">
        <f t="array" ref="Y77">IFERROR(_xlfn.XLOOKUP(A77,Table12[Country],'2012'!$I$4:$I$158),"0")</f>
        <v>2.3333330000000001</v>
      </c>
      <c r="Z77" cm="1">
        <f t="array" ref="Z77">IFERROR(_xlfn.XLOOKUP('LPI_performance_time_series '!A77,Table10[Country],'2014'!$I$4:$I$163),"0")</f>
        <v>2.216488</v>
      </c>
      <c r="AA77" cm="1">
        <f t="array" ref="AA77">IFERROR(_xlfn.XLOOKUP(A77,Table11[Country],'2016'!$I$4:$I$163),"0")</f>
        <v>2.4568940000000001</v>
      </c>
      <c r="AB77" cm="1">
        <f t="array" ref="AB77">IFERROR(_xlfn.XLOOKUP(A77,Table6[Country],'2018'!$I$4:$I$163),"0")</f>
        <v>2.4522140000000001</v>
      </c>
      <c r="AC77" t="str">
        <f>IFERROR(_xlfn.XLOOKUP(A78,'2023_Analysis_Hub'!$A$3:$A$141,'2023_Analysis_Hub'!$D$3:$D$141),"0")</f>
        <v>0</v>
      </c>
      <c r="AD77">
        <f t="shared" si="16"/>
        <v>2.3019003333333332</v>
      </c>
      <c r="AF77" cm="1">
        <f t="array" ref="AF77">IFERROR(_xlfn.XLOOKUP(A77,Table4[Country],'2007'!$H$4:$H$153),"0")</f>
        <v>2.25</v>
      </c>
      <c r="AG77" cm="1">
        <f t="array" ref="AG77">IFERROR(_xlfn.XLOOKUP(A77,Table5[Country],'2010'!$K$4:$K$158),"0")</f>
        <v>2.5219779999999998</v>
      </c>
      <c r="AH77" cm="1">
        <f t="array" ref="AH77">IFERROR(_xlfn.XLOOKUP(A77,Table12[Country],'2012'!$K$4:$K$158),"0")</f>
        <v>2.0541670000000001</v>
      </c>
      <c r="AI77" cm="1">
        <f t="array" ref="AI77">IFERROR(_xlfn.XLOOKUP(A77,Table10[Country],'2014'!$K$4:$K$163),"0")</f>
        <v>2.669054</v>
      </c>
      <c r="AJ77" cm="1">
        <f t="array" ref="AJ77">IFERROR(_xlfn.XLOOKUP(A77,Table11[Country],'2016'!$K$4:$K$163),"0")</f>
        <v>2.484248</v>
      </c>
      <c r="AK77" cm="1">
        <f t="array" ref="AK77">IFERROR(_xlfn.XLOOKUP(A77,Table6[Country],'2018'!$K$4:$K$163),"0")</f>
        <v>2.4428899999999998</v>
      </c>
      <c r="AL77" s="19">
        <f>IFERROR(_xlfn.XLOOKUP(A77,'2023_Analysis_Hub'!$A$3:$A$141,'2023_Analysis_Hub'!$F$3:$F$141),"0")</f>
        <v>2.4</v>
      </c>
      <c r="AM77">
        <f t="shared" si="17"/>
        <v>2.4031910000000001</v>
      </c>
      <c r="AO77" s="71" cm="1">
        <f t="array" ref="AO77">IFERROR(_xlfn.XLOOKUP(Table18[[#This Row],[Economy]],Table4[Country],'2007'!$J$4:$J$153), "0")</f>
        <v>2.25</v>
      </c>
      <c r="AP77" s="71" cm="1">
        <f t="array" ref="AP77">IFERROR(_xlfn.XLOOKUP(Table18[[#This Row],[Economy]],Table5[Country],'2010'!$M$4:$M$158),"0")</f>
        <v>2.383883</v>
      </c>
      <c r="AQ77" s="71" cm="1">
        <f t="array" ref="AQ77">IFERROR(_xlfn.XLOOKUP(Table18[[#This Row],[Economy]],Table12[Country],'2012'!$M$4:$M$158),"0")</f>
        <v>2.8055560000000002</v>
      </c>
      <c r="AR77" s="71" cm="1">
        <f t="array" ref="AR77">IFERROR(_xlfn.XLOOKUP(Table18[[#This Row],[Economy]],Table10[Country],'2014'!$M$4:$M$163),"0")</f>
        <v>2.7272729999999998</v>
      </c>
      <c r="AS77" s="71" cm="1">
        <f t="array" ref="AS77">IFERROR(_xlfn.XLOOKUP(A77,Table11[Country],'2016'!$M$4:$M$163),"0")</f>
        <v>2.7141730000000002</v>
      </c>
      <c r="AT77" s="71" cm="1">
        <f t="array" ref="AT77">IFERROR(_xlfn.XLOOKUP(A77,Table6[Country],'2018'!$M$4:$M$163),"0")</f>
        <v>2.5337990000000001</v>
      </c>
      <c r="AU77" s="71">
        <f>IFERROR(_xlfn.XLOOKUP(A77, '2023_Analysis_Hub'!$A$3:$A$141,'2023_Analysis_Hub'!$H$3:$H$141),"0")</f>
        <v>2.4</v>
      </c>
      <c r="AV77">
        <f t="shared" si="10"/>
        <v>2.5449548571428573</v>
      </c>
      <c r="AX77" cm="1">
        <f t="array" ref="AX77">IFERROR(_xlfn.XLOOKUP(A77,Table4[Country],'2007'!$L$4:$L$153),"0")</f>
        <v>1.75</v>
      </c>
      <c r="AY77" cm="1">
        <f t="array" ref="AY77">IFERROR(_xlfn.XLOOKUP(A77,Table5[Country], '2010'!$O$4:$O$158),"0")</f>
        <v>2.4223140000000001</v>
      </c>
      <c r="AZ77" cm="1">
        <f t="array" ref="AZ77">IFERROR(_xlfn.XLOOKUP(A77, Table12[Country], '2012'!$O$4:$O$158),"0")</f>
        <v>2.6805560000000002</v>
      </c>
      <c r="BA77" cm="1">
        <f t="array" ref="BA77">IFERROR(_xlfn.XLOOKUP(A77, Table10[Country], '2014'!$O$4:$O$163),"0")</f>
        <v>2.3718319999999999</v>
      </c>
      <c r="BB77" cm="1">
        <f t="array" ref="BB77">IFERROR(_xlfn.XLOOKUP(A77, Table11[Country],'2016'!$O$4:$O$163),"0")</f>
        <v>2.5384039999999999</v>
      </c>
      <c r="BC77" cm="1">
        <f t="array" ref="BC77">IFERROR(_xlfn.XLOOKUP(A77,Table6[Country],'2018'!$O$4:$O$163),"0")</f>
        <v>2.5066039999999998</v>
      </c>
      <c r="BD77">
        <f>IFERROR(_xlfn.XLOOKUP(A77, '2023_Analysis_Hub'!$A$3:$A$141,'2023_Analysis_Hub'!$J$3:$J$141),"0")</f>
        <v>2.5</v>
      </c>
      <c r="BE77">
        <f t="shared" si="11"/>
        <v>2.3956728571428569</v>
      </c>
      <c r="BG77" cm="1">
        <f t="array" ref="BG77">IFERROR(_xlfn.XLOOKUP(A77,Table4[Country],'2007'!$R$4:$R$153),"0")</f>
        <v>2.5</v>
      </c>
      <c r="BH77" cm="1">
        <f t="array" ref="BH77">IFERROR(_xlfn.XLOOKUP(A77,Table5[Country],'2010'!$S$4:$S$158),"0")</f>
        <v>2.6723140000000001</v>
      </c>
      <c r="BI77" cm="1">
        <f t="array" ref="BI77">IFERROR(_xlfn.XLOOKUP(A77,Table12[Country],'2012'!$S$4:$S$158),"0")</f>
        <v>2.7604169999999999</v>
      </c>
      <c r="BJ77" cm="1">
        <f t="array" ref="BJ77">IFERROR(_xlfn.XLOOKUP(A77,Table10[Country],'2014'!$S$4:$S$163),"0")</f>
        <v>2.8600469999999998</v>
      </c>
      <c r="BK77" cm="1">
        <f t="array" ref="BK77">IFERROR(_xlfn.XLOOKUP(A77,Table11[Country],'2016'!$S$4:$S$163),"0")</f>
        <v>3.2096149999999999</v>
      </c>
      <c r="BL77" cm="1">
        <f t="array" ref="BL77">IFERROR(_xlfn.XLOOKUP(A77,Table6[Country],'2018'!$S$4:$S$163),"0")</f>
        <v>2.87094</v>
      </c>
      <c r="BM77">
        <f>IFERROR(_xlfn.XLOOKUP(A77,'2023_Analysis_Hub'!$A$3:$A$141,'2023_Analysis_Hub'!$L$3:$L$141),"0")</f>
        <v>2.7</v>
      </c>
      <c r="BN77">
        <f t="shared" si="12"/>
        <v>2.7961904285714283</v>
      </c>
      <c r="BP77" cm="1">
        <f t="array" ref="BP77">IFERROR(_xlfn.XLOOKUP(A77,Table4[Country],'2007'!$N$4:$N$153),"0")</f>
        <v>2.25</v>
      </c>
      <c r="BQ77" cm="1">
        <f t="array" ref="BQ77">IFERROR(_xlfn.XLOOKUP(A77,Table5[Country],'2010'!$Q$4:$Q$158),"0")</f>
        <v>2.5056470000000002</v>
      </c>
      <c r="BR77" cm="1">
        <f t="array" ref="BR77">IFERROR(_xlfn.XLOOKUP(A77,Table12[Country],'2012'!$Q$4:$Q$158),"0")</f>
        <v>2.3055560000000002</v>
      </c>
      <c r="BS77" cm="1">
        <f t="array" ref="BS77">IFERROR(_xlfn.XLOOKUP(A77,Table10[Country],'2014'!$Q$4:$Q$163),"0")</f>
        <v>2.903635</v>
      </c>
      <c r="BT77" cm="1">
        <f t="array" ref="BT77">IFERROR(_xlfn.XLOOKUP(A77,Table11[Country],'2016'!$Q$4:$Q$163),"0")</f>
        <v>2.5153650000000001</v>
      </c>
      <c r="BU77" cm="1">
        <f t="array" ref="BU77">IFERROR(_xlfn.XLOOKUP(A77, Table6[Country], '2018'!$Q$4:$Q$163),"0")</f>
        <v>2.5709399999999998</v>
      </c>
      <c r="BV77">
        <f>IFERROR(_xlfn.XLOOKUP(A77, '2023_Analysis_Hub'!$A$3:$A$141,'2023_Analysis_Hub'!$N$3:$N$141),"0")</f>
        <v>2.2000000000000002</v>
      </c>
      <c r="BW77">
        <f t="shared" si="13"/>
        <v>2.4644489999999997</v>
      </c>
    </row>
    <row r="78" spans="1:75" x14ac:dyDescent="0.35">
      <c r="A78" t="s">
        <v>349</v>
      </c>
      <c r="B78" t="str" cm="1">
        <f t="array" ref="B78">IFERROR(_xlfn.XLOOKUP(A78,Table4[Country],'2007'!$B$4:$B$153),"0")</f>
        <v>0</v>
      </c>
      <c r="C78" t="str" cm="1">
        <f t="array" ref="C78">IFERROR(_xlfn.XLOOKUP(A78,Table5[Country],'2010'!$B$4:$B$158),"0")</f>
        <v>0</v>
      </c>
      <c r="D78" t="str" cm="1">
        <f t="array" ref="D78">IFERROR(_xlfn.XLOOKUP(A78,Table12[Country],'2012'!$B$4:$B$158),"0")</f>
        <v>0</v>
      </c>
      <c r="E78" t="str" cm="1">
        <f t="array" ref="E78">IFERROR(_xlfn.XLOOKUP(A78,Table10[Country],'2014'!$B$4:$B$163),"0")</f>
        <v>0</v>
      </c>
      <c r="F78" t="str" cm="1">
        <f t="array" ref="F78">IFERROR(_xlfn.XLOOKUP(A78,Table11[Country],'2016'!$B$4:$B$163),"0")</f>
        <v>0</v>
      </c>
      <c r="G78" t="str" cm="1">
        <f t="array" ref="G78">IFERROR(_xlfn.XLOOKUP(A78,Table6[Country],'2018'!$B$4:$B$163),"0")</f>
        <v>0</v>
      </c>
      <c r="H78" t="str">
        <f>IFERROR(_xlfn.XLOOKUP(A78,'2023_Analysis_Hub'!$A$3:$A$141,'2023_Analysis_Hub'!$B$3:$B$141),"0")</f>
        <v>0</v>
      </c>
      <c r="I78" t="str">
        <f t="shared" si="9"/>
        <v>0</v>
      </c>
      <c r="J78" s="68" t="str">
        <f>IFERROR(RANK(Table16[[#This Row],[Avergae LPI Score ]],Table16[[Avergae LPI Score ]],0), "No Data Available")</f>
        <v>No Data Available</v>
      </c>
      <c r="L78" t="str" cm="1">
        <f t="array" ref="L78">IFERROR(_xlfn.XLOOKUP(A78,Table4[Country],'2007'!$C$4:$C$153),"0")</f>
        <v>0</v>
      </c>
      <c r="M78" t="str" cm="1">
        <f t="array" ref="M78">IFERROR(_xlfn.XLOOKUP(A78,Table5[Country],'2010'!$E$4:$E$158),"0")</f>
        <v>0</v>
      </c>
      <c r="N78" t="str" cm="1">
        <f t="array" ref="N78">IFERROR(_xlfn.XLOOKUP(A78,Table12[Country],'2012'!$E$4:$E$158),"0")</f>
        <v>0</v>
      </c>
      <c r="O78" t="str" cm="1">
        <f t="array" ref="O78">IFERROR(_xlfn.XLOOKUP(A78,Table10[Country],'2014'!$E$4:$E$163),"0")</f>
        <v>0</v>
      </c>
      <c r="P78" t="str" cm="1">
        <f t="array" ref="P78">IFERROR(_xlfn.XLOOKUP(A78,Table11[Country],'2016'!$E$4:$E$163),"0")</f>
        <v>0</v>
      </c>
      <c r="Q78" t="str" cm="1">
        <f t="array" ref="Q78">IFERROR(_xlfn.XLOOKUP(A78,Table6[Country],'2018'!$E$4:$E$163),"0")</f>
        <v>0</v>
      </c>
      <c r="R78" t="str">
        <f>IFERROR(_xlfn.XLOOKUP(A78,'2023_Analysis_Hub'!$A$3:$A$141,'2023_Analysis_Hub'!$C$3:$C$141),"0")</f>
        <v>0</v>
      </c>
      <c r="S78" t="str">
        <f t="shared" si="14"/>
        <v>0</v>
      </c>
      <c r="T78" t="str">
        <f t="shared" si="15"/>
        <v>No Data Available</v>
      </c>
      <c r="W78" t="str" cm="1">
        <f t="array" ref="W78">IFERROR(_xlfn.XLOOKUP(A78,Table4[Country],'2007'!$F$4:$F$153),"0")</f>
        <v>0</v>
      </c>
      <c r="X78" t="str" cm="1">
        <f t="array" ref="X78">IFERROR(_xlfn.XLOOKUP('LPI_performance_time_series '!A78,Table5[Country],'2010'!$I$4:$I$158),"0")</f>
        <v>0</v>
      </c>
      <c r="Y78" t="str" cm="1">
        <f t="array" ref="Y78">IFERROR(_xlfn.XLOOKUP(A78,Table12[Country],'2012'!$I$4:$I$158),"0")</f>
        <v>0</v>
      </c>
      <c r="Z78" t="str" cm="1">
        <f t="array" ref="Z78">IFERROR(_xlfn.XLOOKUP('LPI_performance_time_series '!A78,Table10[Country],'2014'!$I$4:$I$163),"0")</f>
        <v>0</v>
      </c>
      <c r="AA78" t="str" cm="1">
        <f t="array" ref="AA78">IFERROR(_xlfn.XLOOKUP(A78,Table11[Country],'2016'!$I$4:$I$163),"0")</f>
        <v>0</v>
      </c>
      <c r="AB78" t="str" cm="1">
        <f t="array" ref="AB78">IFERROR(_xlfn.XLOOKUP(A78,Table6[Country],'2018'!$I$4:$I$163),"0")</f>
        <v>0</v>
      </c>
      <c r="AC78">
        <f>IFERROR(_xlfn.XLOOKUP(A79,'2023_Analysis_Hub'!$A$3:$A$141,'2023_Analysis_Hub'!$D$3:$D$141),"0")</f>
        <v>2.4</v>
      </c>
      <c r="AD78">
        <f t="shared" si="16"/>
        <v>2.4</v>
      </c>
      <c r="AF78" t="str" cm="1">
        <f t="array" ref="AF78">IFERROR(_xlfn.XLOOKUP(A78,Table4[Country],'2007'!$H$4:$H$153),"0")</f>
        <v>0</v>
      </c>
      <c r="AG78" t="str" cm="1">
        <f t="array" ref="AG78">IFERROR(_xlfn.XLOOKUP(A78,Table5[Country],'2010'!$K$4:$K$158),"0")</f>
        <v>0</v>
      </c>
      <c r="AH78" t="str" cm="1">
        <f t="array" ref="AH78">IFERROR(_xlfn.XLOOKUP(A78,Table12[Country],'2012'!$K$4:$K$158),"0")</f>
        <v>0</v>
      </c>
      <c r="AI78" t="str" cm="1">
        <f t="array" ref="AI78">IFERROR(_xlfn.XLOOKUP(A78,Table10[Country],'2014'!$K$4:$K$163),"0")</f>
        <v>0</v>
      </c>
      <c r="AJ78" t="str" cm="1">
        <f t="array" ref="AJ78">IFERROR(_xlfn.XLOOKUP(A78,Table11[Country],'2016'!$K$4:$K$163),"0")</f>
        <v>0</v>
      </c>
      <c r="AK78" t="str" cm="1">
        <f t="array" ref="AK78">IFERROR(_xlfn.XLOOKUP(A78,Table6[Country],'2018'!$K$4:$K$163),"0")</f>
        <v>0</v>
      </c>
      <c r="AL78" s="19" t="str">
        <f>IFERROR(_xlfn.XLOOKUP(A78,'2023_Analysis_Hub'!$A$3:$A$141,'2023_Analysis_Hub'!$F$3:$F$141),"0")</f>
        <v>0</v>
      </c>
      <c r="AM78" t="str">
        <f t="shared" si="17"/>
        <v>No Data Available</v>
      </c>
      <c r="AO78" s="71" t="str" cm="1">
        <f t="array" ref="AO78">IFERROR(_xlfn.XLOOKUP(Table18[[#This Row],[Economy]],Table4[Country],'2007'!$J$4:$J$153), "0")</f>
        <v>0</v>
      </c>
      <c r="AP78" s="71" t="str" cm="1">
        <f t="array" ref="AP78">IFERROR(_xlfn.XLOOKUP(Table18[[#This Row],[Economy]],Table5[Country],'2010'!$M$4:$M$158),"0")</f>
        <v>0</v>
      </c>
      <c r="AQ78" s="71" t="str" cm="1">
        <f t="array" ref="AQ78">IFERROR(_xlfn.XLOOKUP(Table18[[#This Row],[Economy]],Table12[Country],'2012'!$M$4:$M$158),"0")</f>
        <v>0</v>
      </c>
      <c r="AR78" s="71" t="str" cm="1">
        <f t="array" ref="AR78">IFERROR(_xlfn.XLOOKUP(Table18[[#This Row],[Economy]],Table10[Country],'2014'!$M$4:$M$163),"0")</f>
        <v>0</v>
      </c>
      <c r="AS78" s="71" t="str" cm="1">
        <f t="array" ref="AS78">IFERROR(_xlfn.XLOOKUP(A78,Table11[Country],'2016'!$M$4:$M$163),"0")</f>
        <v>0</v>
      </c>
      <c r="AT78" s="71" t="str" cm="1">
        <f t="array" ref="AT78">IFERROR(_xlfn.XLOOKUP(A78,Table6[Country],'2018'!$M$4:$M$163),"0")</f>
        <v>0</v>
      </c>
      <c r="AU78" s="71" t="str">
        <f>IFERROR(_xlfn.XLOOKUP(A78, '2023_Analysis_Hub'!$A$3:$A$141,'2023_Analysis_Hub'!$H$3:$H$141),"0")</f>
        <v>0</v>
      </c>
      <c r="AV78" t="str">
        <f t="shared" si="10"/>
        <v xml:space="preserve">No Data Available </v>
      </c>
      <c r="AX78" t="str" cm="1">
        <f t="array" ref="AX78">IFERROR(_xlfn.XLOOKUP(A78,Table4[Country],'2007'!$L$4:$L$153),"0")</f>
        <v>0</v>
      </c>
      <c r="AY78" t="str" cm="1">
        <f t="array" ref="AY78">IFERROR(_xlfn.XLOOKUP(A78,Table5[Country], '2010'!$O$4:$O$158),"0")</f>
        <v>0</v>
      </c>
      <c r="AZ78" t="str" cm="1">
        <f t="array" ref="AZ78">IFERROR(_xlfn.XLOOKUP(A78, Table12[Country], '2012'!$O$4:$O$158),"0")</f>
        <v>0</v>
      </c>
      <c r="BA78" t="str" cm="1">
        <f t="array" ref="BA78">IFERROR(_xlfn.XLOOKUP(A78, Table10[Country], '2014'!$O$4:$O$163),"0")</f>
        <v>0</v>
      </c>
      <c r="BB78" t="str" cm="1">
        <f t="array" ref="BB78">IFERROR(_xlfn.XLOOKUP(A78, Table11[Country],'2016'!$O$4:$O$163),"0")</f>
        <v>0</v>
      </c>
      <c r="BC78" t="str" cm="1">
        <f t="array" ref="BC78">IFERROR(_xlfn.XLOOKUP(A78,Table6[Country],'2018'!$O$4:$O$163),"0")</f>
        <v>0</v>
      </c>
      <c r="BD78" t="str">
        <f>IFERROR(_xlfn.XLOOKUP(A78, '2023_Analysis_Hub'!$A$3:$A$141,'2023_Analysis_Hub'!$J$3:$J$141),"0")</f>
        <v>0</v>
      </c>
      <c r="BE78" t="str">
        <f t="shared" si="11"/>
        <v>No Data Available</v>
      </c>
      <c r="BG78" t="str" cm="1">
        <f t="array" ref="BG78">IFERROR(_xlfn.XLOOKUP(A78,Table4[Country],'2007'!$R$4:$R$153),"0")</f>
        <v>0</v>
      </c>
      <c r="BH78" t="str" cm="1">
        <f t="array" ref="BH78">IFERROR(_xlfn.XLOOKUP(A78,Table5[Country],'2010'!$S$4:$S$158),"0")</f>
        <v>0</v>
      </c>
      <c r="BI78" t="str" cm="1">
        <f t="array" ref="BI78">IFERROR(_xlfn.XLOOKUP(A78,Table12[Country],'2012'!$S$4:$S$158),"0")</f>
        <v>0</v>
      </c>
      <c r="BJ78" t="str" cm="1">
        <f t="array" ref="BJ78">IFERROR(_xlfn.XLOOKUP(A78,Table10[Country],'2014'!$S$4:$S$163),"0")</f>
        <v>0</v>
      </c>
      <c r="BK78" t="str" cm="1">
        <f t="array" ref="BK78">IFERROR(_xlfn.XLOOKUP(A78,Table11[Country],'2016'!$S$4:$S$163),"0")</f>
        <v>0</v>
      </c>
      <c r="BL78" t="str" cm="1">
        <f t="array" ref="BL78">IFERROR(_xlfn.XLOOKUP(A78,Table6[Country],'2018'!$S$4:$S$163),"0")</f>
        <v>0</v>
      </c>
      <c r="BM78" t="str">
        <f>IFERROR(_xlfn.XLOOKUP(A78,'2023_Analysis_Hub'!$A$3:$A$141,'2023_Analysis_Hub'!$L$3:$L$141),"0")</f>
        <v>0</v>
      </c>
      <c r="BN78" t="str">
        <f t="shared" si="12"/>
        <v>No Data Available</v>
      </c>
      <c r="BP78" t="str" cm="1">
        <f t="array" ref="BP78">IFERROR(_xlfn.XLOOKUP(A78,Table4[Country],'2007'!$N$4:$N$153),"0")</f>
        <v>0</v>
      </c>
      <c r="BQ78" t="str" cm="1">
        <f t="array" ref="BQ78">IFERROR(_xlfn.XLOOKUP(A78,Table5[Country],'2010'!$Q$4:$Q$158),"0")</f>
        <v>0</v>
      </c>
      <c r="BR78" t="str" cm="1">
        <f t="array" ref="BR78">IFERROR(_xlfn.XLOOKUP(A78,Table12[Country],'2012'!$Q$4:$Q$158),"0")</f>
        <v>0</v>
      </c>
      <c r="BS78" t="str" cm="1">
        <f t="array" ref="BS78">IFERROR(_xlfn.XLOOKUP(A78,Table10[Country],'2014'!$Q$4:$Q$163),"0")</f>
        <v>0</v>
      </c>
      <c r="BT78" t="str" cm="1">
        <f t="array" ref="BT78">IFERROR(_xlfn.XLOOKUP(A78,Table11[Country],'2016'!$Q$4:$Q$163),"0")</f>
        <v>0</v>
      </c>
      <c r="BU78" t="str" cm="1">
        <f t="array" ref="BU78">IFERROR(_xlfn.XLOOKUP(A78, Table6[Country], '2018'!$Q$4:$Q$163),"0")</f>
        <v>0</v>
      </c>
      <c r="BV78" t="str">
        <f>IFERROR(_xlfn.XLOOKUP(A78, '2023_Analysis_Hub'!$A$3:$A$141,'2023_Analysis_Hub'!$N$3:$N$141),"0")</f>
        <v>0</v>
      </c>
      <c r="BW78" t="str">
        <f t="shared" si="13"/>
        <v>No Data Available</v>
      </c>
    </row>
    <row r="79" spans="1:75" x14ac:dyDescent="0.35">
      <c r="A79" t="s">
        <v>57</v>
      </c>
      <c r="B79" cm="1">
        <f t="array" ref="B79">IFERROR(_xlfn.XLOOKUP(A79,Table4[Country],'2007'!$B$4:$B$153),"0")</f>
        <v>2.7148353771317852</v>
      </c>
      <c r="C79" cm="1">
        <f t="array" ref="C79">IFERROR(_xlfn.XLOOKUP(A79,Table5[Country],'2010'!$B$4:$B$158),"0")</f>
        <v>2.5960049999999999</v>
      </c>
      <c r="D79" cm="1">
        <f t="array" ref="D79">IFERROR(_xlfn.XLOOKUP(A79,Table12[Country],'2012'!$B$4:$B$158),"0")</f>
        <v>2.4813209999999999</v>
      </c>
      <c r="E79" cm="1">
        <f t="array" ref="E79">IFERROR(_xlfn.XLOOKUP(A79,Table10[Country],'2014'!$B$4:$B$163),"0")</f>
        <v>2.464191</v>
      </c>
      <c r="F79" cm="1">
        <f t="array" ref="F79">IFERROR(_xlfn.XLOOKUP(A79,Table11[Country],'2016'!$B$4:$B$163),"0")</f>
        <v>2.3589600000000002</v>
      </c>
      <c r="G79" cm="1">
        <f t="array" ref="G79">IFERROR(_xlfn.XLOOKUP(A79,Table6[Country],'2018'!$B$4:$B$163),"0")</f>
        <v>2.2008580000000002</v>
      </c>
      <c r="H79">
        <f>IFERROR(_xlfn.XLOOKUP(A79,'2023_Analysis_Hub'!$A$3:$A$141,'2023_Analysis_Hub'!$B$3:$B$141),"0")</f>
        <v>2.4833333333333329</v>
      </c>
      <c r="I79">
        <f t="shared" si="9"/>
        <v>2.4713576729235882</v>
      </c>
      <c r="J79" s="68">
        <f>IFERROR(RANK(Table16[[#This Row],[Avergae LPI Score ]],Table16[[Avergae LPI Score ]],0), "No Data Available")</f>
        <v>110</v>
      </c>
      <c r="L79" cm="1">
        <f t="array" ref="L79">IFERROR(_xlfn.XLOOKUP(A79,Table4[Country],'2007'!$C$4:$C$153),"0")</f>
        <v>62</v>
      </c>
      <c r="M79" cm="1">
        <f t="array" ref="M79">IFERROR(_xlfn.XLOOKUP(A79,Table5[Country],'2010'!$E$4:$E$158),"0")</f>
        <v>97</v>
      </c>
      <c r="N79" cm="1">
        <f t="array" ref="N79">IFERROR(_xlfn.XLOOKUP(A79,Table12[Country],'2012'!$E$4:$E$158),"0")</f>
        <v>115</v>
      </c>
      <c r="O79" cm="1">
        <f t="array" ref="O79">IFERROR(_xlfn.XLOOKUP(A79,Table10[Country],'2014'!$E$4:$E$163),"0")</f>
        <v>122</v>
      </c>
      <c r="P79" cm="1">
        <f t="array" ref="P79">IFERROR(_xlfn.XLOOKUP(A79,Table11[Country],'2016'!$E$4:$E$163),"0")</f>
        <v>129</v>
      </c>
      <c r="Q79" cm="1">
        <f t="array" ref="Q79">IFERROR(_xlfn.XLOOKUP(A79,Table6[Country],'2018'!$E$4:$E$163),"0")</f>
        <v>145</v>
      </c>
      <c r="R79">
        <f>IFERROR(_xlfn.XLOOKUP(A79,'2023_Analysis_Hub'!$A$3:$A$141,'2023_Analysis_Hub'!$C$3:$C$141),"0")</f>
        <v>97</v>
      </c>
      <c r="S79">
        <f t="shared" si="14"/>
        <v>109.57142857142857</v>
      </c>
      <c r="T79">
        <f t="shared" si="15"/>
        <v>110</v>
      </c>
      <c r="W79" cm="1">
        <f t="array" ref="W79">IFERROR(_xlfn.XLOOKUP(A79,Table4[Country],'2007'!$F$4:$F$153),"0")</f>
        <v>2.5</v>
      </c>
      <c r="X79" cm="1">
        <f t="array" ref="X79">IFERROR(_xlfn.XLOOKUP('LPI_performance_time_series '!A79,Table5[Country],'2010'!$I$4:$I$158),"0")</f>
        <v>2.3367</v>
      </c>
      <c r="Y79" cm="1">
        <f t="array" ref="Y79">IFERROR(_xlfn.XLOOKUP(A79,Table12[Country],'2012'!$I$4:$I$158),"0")</f>
        <v>2.4157510000000002</v>
      </c>
      <c r="Z79" cm="1">
        <f t="array" ref="Z79">IFERROR(_xlfn.XLOOKUP('LPI_performance_time_series '!A79,Table10[Country],'2014'!$I$4:$I$163),"0")</f>
        <v>2.3404470000000002</v>
      </c>
      <c r="AA79" cm="1">
        <f t="array" ref="AA79">IFERROR(_xlfn.XLOOKUP(A79,Table11[Country],'2016'!$I$4:$I$163),"0")</f>
        <v>2.2820510000000001</v>
      </c>
      <c r="AB79" cm="1">
        <f t="array" ref="AB79">IFERROR(_xlfn.XLOOKUP(A79,Table6[Country],'2018'!$I$4:$I$163),"0")</f>
        <v>2.4470160000000001</v>
      </c>
      <c r="AC79" t="str">
        <f>IFERROR(_xlfn.XLOOKUP(A80,'2023_Analysis_Hub'!$A$3:$A$141,'2023_Analysis_Hub'!$D$3:$D$141),"0")</f>
        <v>0</v>
      </c>
      <c r="AD79">
        <f t="shared" si="16"/>
        <v>2.3869941666666668</v>
      </c>
      <c r="AF79" cm="1">
        <f t="array" ref="AF79">IFERROR(_xlfn.XLOOKUP(A79,Table4[Country],'2007'!$H$4:$H$153),"0")</f>
        <v>2.3333300000000001</v>
      </c>
      <c r="AG79" cm="1">
        <f t="array" ref="AG79">IFERROR(_xlfn.XLOOKUP(A79,Table5[Country],'2010'!$K$4:$K$158),"0")</f>
        <v>2.1017800000000002</v>
      </c>
      <c r="AH79" cm="1">
        <f t="array" ref="AH79">IFERROR(_xlfn.XLOOKUP(A79,Table12[Country],'2012'!$K$4:$K$158),"0")</f>
        <v>2.340659</v>
      </c>
      <c r="AI79" cm="1">
        <f t="array" ref="AI79">IFERROR(_xlfn.XLOOKUP(A79,Table10[Country],'2014'!$K$4:$K$163),"0")</f>
        <v>2.097318</v>
      </c>
      <c r="AJ79" cm="1">
        <f t="array" ref="AJ79">IFERROR(_xlfn.XLOOKUP(A79,Table11[Country],'2016'!$K$4:$K$163),"0")</f>
        <v>2.0116550000000002</v>
      </c>
      <c r="AK79" cm="1">
        <f t="array" ref="AK79">IFERROR(_xlfn.XLOOKUP(A79,Table6[Country],'2018'!$K$4:$K$163),"0")</f>
        <v>1.5555559999999999</v>
      </c>
      <c r="AL79" s="19">
        <f>IFERROR(_xlfn.XLOOKUP(A79,'2023_Analysis_Hub'!$A$3:$A$141,'2023_Analysis_Hub'!$F$3:$F$141),"0")</f>
        <v>2.4</v>
      </c>
      <c r="AM79">
        <f t="shared" si="17"/>
        <v>2.1200425714285713</v>
      </c>
      <c r="AO79" s="71" cm="1">
        <f t="array" ref="AO79">IFERROR(_xlfn.XLOOKUP(Table18[[#This Row],[Economy]],Table4[Country],'2007'!$J$4:$J$153), "0")</f>
        <v>2.5</v>
      </c>
      <c r="AP79" s="71" cm="1">
        <f t="array" ref="AP79">IFERROR(_xlfn.XLOOKUP(Table18[[#This Row],[Economy]],Table5[Country],'2010'!$M$4:$M$158),"0")</f>
        <v>2.4343430000000001</v>
      </c>
      <c r="AQ79" s="71" cm="1">
        <f t="array" ref="AQ79">IFERROR(_xlfn.XLOOKUP(Table18[[#This Row],[Economy]],Table12[Country],'2012'!$M$4:$M$158),"0")</f>
        <v>2.6657510000000002</v>
      </c>
      <c r="AR79" s="71" cm="1">
        <f t="array" ref="AR79">IFERROR(_xlfn.XLOOKUP(Table18[[#This Row],[Economy]],Table10[Country],'2014'!$M$4:$M$163),"0")</f>
        <v>2.4705879999999998</v>
      </c>
      <c r="AS79" s="71" cm="1">
        <f t="array" ref="AS79">IFERROR(_xlfn.XLOOKUP(A79,Table11[Country],'2016'!$M$4:$M$163),"0")</f>
        <v>2.3752909999999998</v>
      </c>
      <c r="AT79" s="71" cm="1">
        <f t="array" ref="AT79">IFERROR(_xlfn.XLOOKUP(A79,Table6[Country],'2018'!$M$4:$M$163),"0")</f>
        <v>2.3220160000000001</v>
      </c>
      <c r="AU79" s="71">
        <f>IFERROR(_xlfn.XLOOKUP(A79, '2023_Analysis_Hub'!$A$3:$A$141,'2023_Analysis_Hub'!$H$3:$H$141),"0")</f>
        <v>2.2000000000000002</v>
      </c>
      <c r="AV79">
        <f t="shared" si="10"/>
        <v>2.4239984285714287</v>
      </c>
      <c r="AX79" cm="1">
        <f t="array" ref="AX79">IFERROR(_xlfn.XLOOKUP(A79,Table4[Country],'2007'!$L$4:$L$153),"0")</f>
        <v>2.6666699999999999</v>
      </c>
      <c r="AY79" cm="1">
        <f t="array" ref="AY79">IFERROR(_xlfn.XLOOKUP(A79,Table5[Country], '2010'!$O$4:$O$158),"0")</f>
        <v>2.6801349999999999</v>
      </c>
      <c r="AZ79" cm="1">
        <f t="array" ref="AZ79">IFERROR(_xlfn.XLOOKUP(A79, Table12[Country], '2012'!$O$4:$O$158),"0")</f>
        <v>2.5879120000000002</v>
      </c>
      <c r="BA79" cm="1">
        <f t="array" ref="BA79">IFERROR(_xlfn.XLOOKUP(A79, Table10[Country], '2014'!$O$4:$O$163),"0")</f>
        <v>2.347318</v>
      </c>
      <c r="BB79" cm="1">
        <f t="array" ref="BB79">IFERROR(_xlfn.XLOOKUP(A79, Table11[Country],'2016'!$O$4:$O$163),"0")</f>
        <v>2.5423460000000002</v>
      </c>
      <c r="BC79" cm="1">
        <f t="array" ref="BC79">IFERROR(_xlfn.XLOOKUP(A79,Table6[Country],'2018'!$O$4:$O$163),"0")</f>
        <v>2.0720160000000001</v>
      </c>
      <c r="BD79">
        <f>IFERROR(_xlfn.XLOOKUP(A79, '2023_Analysis_Hub'!$A$3:$A$141,'2023_Analysis_Hub'!$J$3:$J$141),"0")</f>
        <v>2.7</v>
      </c>
      <c r="BE79">
        <f t="shared" si="11"/>
        <v>2.5137709999999998</v>
      </c>
      <c r="BG79" cm="1">
        <f t="array" ref="BG79">IFERROR(_xlfn.XLOOKUP(A79,Table4[Country],'2007'!$R$4:$R$153),"0")</f>
        <v>3.5</v>
      </c>
      <c r="BH79" cm="1">
        <f t="array" ref="BH79">IFERROR(_xlfn.XLOOKUP(A79,Table5[Country],'2010'!$S$4:$S$158),"0")</f>
        <v>3.10101</v>
      </c>
      <c r="BI79" cm="1">
        <f t="array" ref="BI79">IFERROR(_xlfn.XLOOKUP(A79,Table12[Country],'2012'!$S$4:$S$158),"0")</f>
        <v>2.4990839999999999</v>
      </c>
      <c r="BJ79" cm="1">
        <f t="array" ref="BJ79">IFERROR(_xlfn.XLOOKUP(A79,Table10[Country],'2014'!$S$4:$S$163),"0")</f>
        <v>3.097318</v>
      </c>
      <c r="BK79" cm="1">
        <f t="array" ref="BK79">IFERROR(_xlfn.XLOOKUP(A79,Table11[Country],'2016'!$S$4:$S$163),"0")</f>
        <v>2.3754469999999999</v>
      </c>
      <c r="BL79" cm="1">
        <f t="array" ref="BL79">IFERROR(_xlfn.XLOOKUP(A79,Table6[Country],'2018'!$S$4:$S$163),"0")</f>
        <v>2.0368900000000001</v>
      </c>
      <c r="BM79">
        <f>IFERROR(_xlfn.XLOOKUP(A79,'2023_Analysis_Hub'!$A$3:$A$141,'2023_Analysis_Hub'!$L$3:$L$141),"0")</f>
        <v>2.5</v>
      </c>
      <c r="BN79">
        <f t="shared" si="12"/>
        <v>2.7299641428571428</v>
      </c>
      <c r="BP79" cm="1">
        <f t="array" ref="BP79">IFERROR(_xlfn.XLOOKUP(A79,Table4[Country],'2007'!$N$4:$N$153),"0")</f>
        <v>2.8333300000000001</v>
      </c>
      <c r="BQ79" cm="1">
        <f t="array" ref="BQ79">IFERROR(_xlfn.XLOOKUP(A79,Table5[Country],'2010'!$Q$4:$Q$158),"0")</f>
        <v>2.8888889999999998</v>
      </c>
      <c r="BR79" cm="1">
        <f t="array" ref="BR79">IFERROR(_xlfn.XLOOKUP(A79,Table12[Country],'2012'!$Q$4:$Q$158),"0")</f>
        <v>2.332417</v>
      </c>
      <c r="BS79" cm="1">
        <f t="array" ref="BS79">IFERROR(_xlfn.XLOOKUP(A79,Table10[Country],'2014'!$Q$4:$Q$163),"0")</f>
        <v>2.409818</v>
      </c>
      <c r="BT79" cm="1">
        <f t="array" ref="BT79">IFERROR(_xlfn.XLOOKUP(A79,Table11[Country],'2016'!$Q$4:$Q$163),"0")</f>
        <v>2.5423460000000002</v>
      </c>
      <c r="BU79" cm="1">
        <f t="array" ref="BU79">IFERROR(_xlfn.XLOOKUP(A79, Table6[Country], '2018'!$Q$4:$Q$163),"0")</f>
        <v>2.6970160000000001</v>
      </c>
      <c r="BV79">
        <f>IFERROR(_xlfn.XLOOKUP(A79, '2023_Analysis_Hub'!$A$3:$A$141,'2023_Analysis_Hub'!$N$3:$N$141),"0")</f>
        <v>2.7</v>
      </c>
      <c r="BW79">
        <f t="shared" si="13"/>
        <v>2.6291165714285714</v>
      </c>
    </row>
    <row r="80" spans="1:75" x14ac:dyDescent="0.35">
      <c r="A80" t="s">
        <v>179</v>
      </c>
      <c r="B80" t="str" cm="1">
        <f t="array" ref="B80">IFERROR(_xlfn.XLOOKUP(A80,Table4[Country],'2007'!$B$4:$B$153),"0")</f>
        <v>0</v>
      </c>
      <c r="C80" cm="1">
        <f t="array" ref="C80">IFERROR(_xlfn.XLOOKUP(A80,Table5[Country],'2010'!$B$4:$B$158),"0")</f>
        <v>2.4933860000000001</v>
      </c>
      <c r="D80" cm="1">
        <f t="array" ref="D80">IFERROR(_xlfn.XLOOKUP(A80,Table12[Country],'2012'!$B$4:$B$158),"0")</f>
        <v>2.4630749999999999</v>
      </c>
      <c r="E80" cm="1">
        <f t="array" ref="E80">IFERROR(_xlfn.XLOOKUP(A80,Table10[Country],'2014'!$B$4:$B$163),"0")</f>
        <v>2.2490809999999999</v>
      </c>
      <c r="F80" t="str" cm="1">
        <f t="array" ref="F80">IFERROR(_xlfn.XLOOKUP(A80,Table11[Country],'2016'!$B$4:$B$163),"0")</f>
        <v>0</v>
      </c>
      <c r="G80" cm="1">
        <f t="array" ref="G80">IFERROR(_xlfn.XLOOKUP(A80,Table6[Country],'2018'!$B$4:$B$163),"0")</f>
        <v>2.401189</v>
      </c>
      <c r="H80" t="str">
        <f>IFERROR(_xlfn.XLOOKUP(A80,'2023_Analysis_Hub'!$A$3:$A$141,'2023_Analysis_Hub'!$B$3:$B$141),"0")</f>
        <v>0</v>
      </c>
      <c r="I80">
        <f t="shared" si="9"/>
        <v>2.40168275</v>
      </c>
      <c r="J80" s="68">
        <f>IFERROR(RANK(Table16[[#This Row],[Avergae LPI Score ]],Table16[[Avergae LPI Score ]],0), "No Data Available")</f>
        <v>124</v>
      </c>
      <c r="L80" t="str" cm="1">
        <f t="array" ref="L80">IFERROR(_xlfn.XLOOKUP(A80,Table4[Country],'2007'!$C$4:$C$153),"0")</f>
        <v>0</v>
      </c>
      <c r="M80" cm="1">
        <f t="array" ref="M80">IFERROR(_xlfn.XLOOKUP(A80,Table5[Country],'2010'!$E$4:$E$158),"0")</f>
        <v>113</v>
      </c>
      <c r="N80" cm="1">
        <f t="array" ref="N80">IFERROR(_xlfn.XLOOKUP(A80,Table12[Country],'2012'!$E$4:$E$158),"0")</f>
        <v>118</v>
      </c>
      <c r="O80" cm="1">
        <f t="array" ref="O80">IFERROR(_xlfn.XLOOKUP(A80,Table10[Country],'2014'!$E$4:$E$163),"0")</f>
        <v>146</v>
      </c>
      <c r="P80" t="str" cm="1">
        <f t="array" ref="P80">IFERROR(_xlfn.XLOOKUP(A80,Table11[Country],'2016'!$E$4:$E$163),"0")</f>
        <v>0</v>
      </c>
      <c r="Q80" cm="1">
        <f t="array" ref="Q80">IFERROR(_xlfn.XLOOKUP(A80,Table6[Country],'2018'!$E$4:$E$163),"0")</f>
        <v>127</v>
      </c>
      <c r="R80" t="str">
        <f>IFERROR(_xlfn.XLOOKUP(A80,'2023_Analysis_Hub'!$A$3:$A$141,'2023_Analysis_Hub'!$C$3:$C$141),"0")</f>
        <v>0</v>
      </c>
      <c r="S80">
        <f t="shared" si="14"/>
        <v>126</v>
      </c>
      <c r="T80">
        <f t="shared" si="15"/>
        <v>137</v>
      </c>
      <c r="W80" t="str" cm="1">
        <f t="array" ref="W80">IFERROR(_xlfn.XLOOKUP(A80,Table4[Country],'2007'!$F$4:$F$153),"0")</f>
        <v>0</v>
      </c>
      <c r="X80" cm="1">
        <f t="array" ref="X80">IFERROR(_xlfn.XLOOKUP('LPI_performance_time_series '!A80,Table5[Country],'2010'!$I$4:$I$158),"0")</f>
        <v>2.3846150000000002</v>
      </c>
      <c r="Y80" cm="1">
        <f t="array" ref="Y80">IFERROR(_xlfn.XLOOKUP(A80,Table12[Country],'2012'!$I$4:$I$158),"0")</f>
        <v>2.285714</v>
      </c>
      <c r="Z80" cm="1">
        <f t="array" ref="Z80">IFERROR(_xlfn.XLOOKUP('LPI_performance_time_series '!A80,Table10[Country],'2014'!$I$4:$I$163),"0")</f>
        <v>2.0580250000000002</v>
      </c>
      <c r="AA80" t="str" cm="1">
        <f t="array" ref="AA80">IFERROR(_xlfn.XLOOKUP(A80,Table11[Country],'2016'!$I$4:$I$163),"0")</f>
        <v>0</v>
      </c>
      <c r="AB80" cm="1">
        <f t="array" ref="AB80">IFERROR(_xlfn.XLOOKUP(A80,Table6[Country],'2018'!$I$4:$I$163),"0")</f>
        <v>2.0769229999999999</v>
      </c>
      <c r="AC80">
        <f>IFERROR(_xlfn.XLOOKUP(A81,'2023_Analysis_Hub'!$A$3:$A$141,'2023_Analysis_Hub'!$D$3:$D$141),"0")</f>
        <v>2.7</v>
      </c>
      <c r="AD80">
        <f t="shared" si="16"/>
        <v>2.3010554000000001</v>
      </c>
      <c r="AF80" t="str" cm="1">
        <f t="array" ref="AF80">IFERROR(_xlfn.XLOOKUP(A80,Table4[Country],'2007'!$H$4:$H$153),"0")</f>
        <v>0</v>
      </c>
      <c r="AG80" cm="1">
        <f t="array" ref="AG80">IFERROR(_xlfn.XLOOKUP(A80,Table5[Country],'2010'!$K$4:$K$158),"0")</f>
        <v>2.1703299999999999</v>
      </c>
      <c r="AH80" cm="1">
        <f t="array" ref="AH80">IFERROR(_xlfn.XLOOKUP(A80,Table12[Country],'2012'!$K$4:$K$158),"0")</f>
        <v>1.8971739999999999</v>
      </c>
      <c r="AI80" cm="1">
        <f t="array" ref="AI80">IFERROR(_xlfn.XLOOKUP(A80,Table10[Country],'2014'!$K$4:$K$163),"0")</f>
        <v>2</v>
      </c>
      <c r="AJ80" t="str" cm="1">
        <f t="array" ref="AJ80">IFERROR(_xlfn.XLOOKUP(A80,Table11[Country],'2016'!$K$4:$K$163),"0")</f>
        <v>0</v>
      </c>
      <c r="AK80" cm="1">
        <f t="array" ref="AK80">IFERROR(_xlfn.XLOOKUP(A80,Table6[Country],'2018'!$K$4:$K$163),"0")</f>
        <v>1.818935</v>
      </c>
      <c r="AL80" s="19" t="str">
        <f>IFERROR(_xlfn.XLOOKUP(A80,'2023_Analysis_Hub'!$A$3:$A$141,'2023_Analysis_Hub'!$F$3:$F$141),"0")</f>
        <v>0</v>
      </c>
      <c r="AM80">
        <f t="shared" si="17"/>
        <v>1.9716097499999998</v>
      </c>
      <c r="AO80" s="71" t="str" cm="1">
        <f t="array" ref="AO80">IFERROR(_xlfn.XLOOKUP(Table18[[#This Row],[Economy]],Table4[Country],'2007'!$J$4:$J$153), "0")</f>
        <v>0</v>
      </c>
      <c r="AP80" s="71" cm="1">
        <f t="array" ref="AP80">IFERROR(_xlfn.XLOOKUP(Table18[[#This Row],[Economy]],Table5[Country],'2010'!$M$4:$M$158),"0")</f>
        <v>2.5384609999999999</v>
      </c>
      <c r="AQ80" s="71" cm="1">
        <f t="array" ref="AQ80">IFERROR(_xlfn.XLOOKUP(Table18[[#This Row],[Economy]],Table12[Country],'2012'!$M$4:$M$158),"0")</f>
        <v>2.6296439999999999</v>
      </c>
      <c r="AR80" s="71" cm="1">
        <f t="array" ref="AR80">IFERROR(_xlfn.XLOOKUP(Table18[[#This Row],[Economy]],Table10[Country],'2014'!$M$4:$M$163),"0")</f>
        <v>2.6666669999999999</v>
      </c>
      <c r="AS80" s="71" t="str" cm="1">
        <f t="array" ref="AS80">IFERROR(_xlfn.XLOOKUP(A80,Table11[Country],'2016'!$M$4:$M$163),"0")</f>
        <v>0</v>
      </c>
      <c r="AT80" s="71" cm="1">
        <f t="array" ref="AT80">IFERROR(_xlfn.XLOOKUP(A80,Table6[Country],'2018'!$M$4:$M$163),"0")</f>
        <v>2.7053250000000002</v>
      </c>
      <c r="AU80" s="71" t="str">
        <f>IFERROR(_xlfn.XLOOKUP(A80, '2023_Analysis_Hub'!$A$3:$A$141,'2023_Analysis_Hub'!$H$3:$H$141),"0")</f>
        <v>0</v>
      </c>
      <c r="AV80">
        <f t="shared" si="10"/>
        <v>2.6350242499999998</v>
      </c>
      <c r="AX80" t="str" cm="1">
        <f t="array" ref="AX80">IFERROR(_xlfn.XLOOKUP(A80,Table4[Country],'2007'!$L$4:$L$153),"0")</f>
        <v>0</v>
      </c>
      <c r="AY80" cm="1">
        <f t="array" ref="AY80">IFERROR(_xlfn.XLOOKUP(A80,Table5[Country], '2010'!$O$4:$O$158),"0")</f>
        <v>2.3717950000000001</v>
      </c>
      <c r="AZ80" cm="1">
        <f t="array" ref="AZ80">IFERROR(_xlfn.XLOOKUP(A80, Table12[Country], '2012'!$O$4:$O$158),"0")</f>
        <v>2.5463110000000002</v>
      </c>
      <c r="BA80" cm="1">
        <f t="array" ref="BA80">IFERROR(_xlfn.XLOOKUP(A80, Table10[Country], '2014'!$O$4:$O$163),"0")</f>
        <v>2.2222219999999999</v>
      </c>
      <c r="BB80" t="str" cm="1">
        <f t="array" ref="BB80">IFERROR(_xlfn.XLOOKUP(A80, Table11[Country],'2016'!$O$4:$O$163),"0")</f>
        <v>0</v>
      </c>
      <c r="BC80" cm="1">
        <f t="array" ref="BC80">IFERROR(_xlfn.XLOOKUP(A80,Table6[Country],'2018'!$O$4:$O$163),"0")</f>
        <v>2.2053250000000002</v>
      </c>
      <c r="BD80" t="str">
        <f>IFERROR(_xlfn.XLOOKUP(A80, '2023_Analysis_Hub'!$A$3:$A$141,'2023_Analysis_Hub'!$J$3:$J$141),"0")</f>
        <v>0</v>
      </c>
      <c r="BE80">
        <f t="shared" si="11"/>
        <v>2.3364132500000001</v>
      </c>
      <c r="BG80" t="str" cm="1">
        <f t="array" ref="BG80">IFERROR(_xlfn.XLOOKUP(A80,Table4[Country],'2007'!$R$4:$R$153),"0")</f>
        <v>0</v>
      </c>
      <c r="BH80" cm="1">
        <f t="array" ref="BH80">IFERROR(_xlfn.XLOOKUP(A80,Table5[Country],'2010'!$S$4:$S$158),"0")</f>
        <v>3.1452990000000001</v>
      </c>
      <c r="BI80" cm="1">
        <f t="array" ref="BI80">IFERROR(_xlfn.XLOOKUP(A80,Table12[Country],'2012'!$S$4:$S$158),"0")</f>
        <v>2.5463110000000002</v>
      </c>
      <c r="BJ80" cm="1">
        <f t="array" ref="BJ80">IFERROR(_xlfn.XLOOKUP(A80,Table10[Country],'2014'!$S$4:$S$163),"0")</f>
        <v>2.4580250000000001</v>
      </c>
      <c r="BK80" t="str" cm="1">
        <f t="array" ref="BK80">IFERROR(_xlfn.XLOOKUP(A80,Table11[Country],'2016'!$S$4:$S$163),"0")</f>
        <v>0</v>
      </c>
      <c r="BL80" cm="1">
        <f t="array" ref="BL80">IFERROR(_xlfn.XLOOKUP(A80,Table6[Country],'2018'!$S$4:$S$163),"0")</f>
        <v>2.7053250000000002</v>
      </c>
      <c r="BM80" t="str">
        <f>IFERROR(_xlfn.XLOOKUP(A80,'2023_Analysis_Hub'!$A$3:$A$141,'2023_Analysis_Hub'!$L$3:$L$141),"0")</f>
        <v>0</v>
      </c>
      <c r="BN80">
        <f t="shared" si="12"/>
        <v>2.71374</v>
      </c>
      <c r="BP80" t="str" cm="1">
        <f t="array" ref="BP80">IFERROR(_xlfn.XLOOKUP(A80,Table4[Country],'2007'!$N$4:$N$153),"0")</f>
        <v>0</v>
      </c>
      <c r="BQ80" cm="1">
        <f t="array" ref="BQ80">IFERROR(_xlfn.XLOOKUP(A80,Table5[Country],'2010'!$Q$4:$Q$158),"0")</f>
        <v>2.269231</v>
      </c>
      <c r="BR80" cm="1">
        <f t="array" ref="BR80">IFERROR(_xlfn.XLOOKUP(A80,Table12[Country],'2012'!$Q$4:$Q$158),"0")</f>
        <v>2.7963110000000002</v>
      </c>
      <c r="BS80" cm="1">
        <f t="array" ref="BS80">IFERROR(_xlfn.XLOOKUP(A80,Table10[Country],'2014'!$Q$4:$Q$163),"0")</f>
        <v>2</v>
      </c>
      <c r="BT80" t="str" cm="1">
        <f t="array" ref="BT80">IFERROR(_xlfn.XLOOKUP(A80,Table11[Country],'2016'!$Q$4:$Q$163),"0")</f>
        <v>0</v>
      </c>
      <c r="BU80" cm="1">
        <f t="array" ref="BU80">IFERROR(_xlfn.XLOOKUP(A80, Table6[Country], '2018'!$Q$4:$Q$163),"0")</f>
        <v>2.805326</v>
      </c>
      <c r="BV80" t="str">
        <f>IFERROR(_xlfn.XLOOKUP(A80, '2023_Analysis_Hub'!$A$3:$A$141,'2023_Analysis_Hub'!$N$3:$N$141),"0")</f>
        <v>0</v>
      </c>
      <c r="BW80">
        <f t="shared" si="13"/>
        <v>2.4677170000000004</v>
      </c>
    </row>
    <row r="81" spans="1:75" x14ac:dyDescent="0.35">
      <c r="A81" t="s">
        <v>59</v>
      </c>
      <c r="B81" cm="1">
        <f t="array" ref="B81">IFERROR(_xlfn.XLOOKUP(A81,Table4[Country],'2007'!$B$4:$B$153),"0")</f>
        <v>2.2776261082790996</v>
      </c>
      <c r="C81" cm="1">
        <f t="array" ref="C81">IFERROR(_xlfn.XLOOKUP(A81,Table5[Country],'2010'!$B$4:$B$158),"0")</f>
        <v>2.101429</v>
      </c>
      <c r="D81" cm="1">
        <f t="array" ref="D81">IFERROR(_xlfn.XLOOKUP(A81,Table12[Country],'2012'!$B$4:$B$158),"0")</f>
        <v>2.5958380000000001</v>
      </c>
      <c r="E81" cm="1">
        <f t="array" ref="E81">IFERROR(_xlfn.XLOOKUP(A81,Table10[Country],'2014'!$B$4:$B$163),"0")</f>
        <v>2.4264640000000002</v>
      </c>
      <c r="F81" cm="1">
        <f t="array" ref="F81">IFERROR(_xlfn.XLOOKUP(A81,Table11[Country],'2016'!$B$4:$B$163),"0")</f>
        <v>2.3706809999999998</v>
      </c>
      <c r="G81" cm="1">
        <f t="array" ref="G81">IFERROR(_xlfn.XLOOKUP(A81,Table6[Country],'2018'!$B$4:$B$163),"0")</f>
        <v>2.387105</v>
      </c>
      <c r="H81">
        <f>IFERROR(_xlfn.XLOOKUP(A81,'2023_Analysis_Hub'!$A$3:$A$141,'2023_Analysis_Hub'!$B$3:$B$141),"0")</f>
        <v>2.6</v>
      </c>
      <c r="I81">
        <f t="shared" si="9"/>
        <v>2.3941633011827288</v>
      </c>
      <c r="J81" s="68">
        <f>IFERROR(RANK(Table16[[#This Row],[Avergae LPI Score ]],Table16[[Avergae LPI Score ]],0), "No Data Available")</f>
        <v>127</v>
      </c>
      <c r="L81" cm="1">
        <f t="array" ref="L81">IFERROR(_xlfn.XLOOKUP(A81,Table4[Country],'2007'!$C$4:$C$153),"0")</f>
        <v>116</v>
      </c>
      <c r="M81" cm="1">
        <f t="array" ref="M81">IFERROR(_xlfn.XLOOKUP(A81,Table5[Country],'2010'!$E$4:$E$158),"0")</f>
        <v>149</v>
      </c>
      <c r="N81" cm="1">
        <f t="array" ref="N81">IFERROR(_xlfn.XLOOKUP(A81,Table12[Country],'2012'!$E$4:$E$158),"0")</f>
        <v>94</v>
      </c>
      <c r="O81" cm="1">
        <f t="array" ref="O81">IFERROR(_xlfn.XLOOKUP(A81,Table10[Country],'2014'!$E$4:$E$163),"0")</f>
        <v>127</v>
      </c>
      <c r="P81" cm="1">
        <f t="array" ref="P81">IFERROR(_xlfn.XLOOKUP(A81,Table11[Country],'2016'!$E$4:$E$163),"0")</f>
        <v>128</v>
      </c>
      <c r="Q81" cm="1">
        <f t="array" ref="Q81">IFERROR(_xlfn.XLOOKUP(A81,Table6[Country],'2018'!$E$4:$E$163),"0")</f>
        <v>129</v>
      </c>
      <c r="R81">
        <f>IFERROR(_xlfn.XLOOKUP(A81,'2023_Analysis_Hub'!$A$3:$A$141,'2023_Analysis_Hub'!$C$3:$C$141),"0")</f>
        <v>88</v>
      </c>
      <c r="S81">
        <f t="shared" si="14"/>
        <v>118.71428571428571</v>
      </c>
      <c r="T81">
        <f t="shared" si="15"/>
        <v>126</v>
      </c>
      <c r="W81" cm="1">
        <f t="array" ref="W81">IFERROR(_xlfn.XLOOKUP(A81,Table4[Country],'2007'!$F$4:$F$153),"0")</f>
        <v>2.1428600000000002</v>
      </c>
      <c r="X81" cm="1">
        <f t="array" ref="X81">IFERROR(_xlfn.XLOOKUP('LPI_performance_time_series '!A81,Table5[Country],'2010'!$I$4:$I$158),"0")</f>
        <v>1.885397</v>
      </c>
      <c r="Y81" cm="1">
        <f t="array" ref="Y81">IFERROR(_xlfn.XLOOKUP(A81,Table12[Country],'2012'!$I$4:$I$158),"0")</f>
        <v>2.393939</v>
      </c>
      <c r="Z81" cm="1">
        <f t="array" ref="Z81">IFERROR(_xlfn.XLOOKUP('LPI_performance_time_series '!A81,Table10[Country],'2014'!$I$4:$I$163),"0")</f>
        <v>2.4285709999999998</v>
      </c>
      <c r="AA81" cm="1">
        <f t="array" ref="AA81">IFERROR(_xlfn.XLOOKUP(A81,Table11[Country],'2016'!$I$4:$I$163),"0")</f>
        <v>2.4444439999999998</v>
      </c>
      <c r="AB81" cm="1">
        <f t="array" ref="AB81">IFERROR(_xlfn.XLOOKUP(A81,Table6[Country],'2018'!$I$4:$I$163),"0")</f>
        <v>2.0079549999999999</v>
      </c>
      <c r="AC81" t="str">
        <f>IFERROR(_xlfn.XLOOKUP(A82,'2023_Analysis_Hub'!$A$3:$A$141,'2023_Analysis_Hub'!$D$3:$D$141),"0")</f>
        <v>0</v>
      </c>
      <c r="AD81">
        <f t="shared" si="16"/>
        <v>2.217194333333333</v>
      </c>
      <c r="AF81" cm="1">
        <f t="array" ref="AF81">IFERROR(_xlfn.XLOOKUP(A81,Table4[Country],'2007'!$H$4:$H$153),"0")</f>
        <v>2.25</v>
      </c>
      <c r="AG81" cm="1">
        <f t="array" ref="AG81">IFERROR(_xlfn.XLOOKUP(A81,Table5[Country],'2010'!$K$4:$K$158),"0")</f>
        <v>1.5568249999999999</v>
      </c>
      <c r="AH81" cm="1">
        <f t="array" ref="AH81">IFERROR(_xlfn.XLOOKUP(A81,Table12[Country],'2012'!$K$4:$K$158),"0")</f>
        <v>2.6818179999999998</v>
      </c>
      <c r="AI81" cm="1">
        <f t="array" ref="AI81">IFERROR(_xlfn.XLOOKUP(A81,Table10[Country],'2014'!$K$4:$K$163),"0")</f>
        <v>2.285714</v>
      </c>
      <c r="AJ81" cm="1">
        <f t="array" ref="AJ81">IFERROR(_xlfn.XLOOKUP(A81,Table11[Country],'2016'!$K$4:$K$163),"0")</f>
        <v>1.9074070000000001</v>
      </c>
      <c r="AK81" cm="1">
        <f t="array" ref="AK81">IFERROR(_xlfn.XLOOKUP(A81,Table6[Country],'2018'!$K$4:$K$163),"0")</f>
        <v>1.7797400000000001</v>
      </c>
      <c r="AL81" s="19">
        <f>IFERROR(_xlfn.XLOOKUP(A81,'2023_Analysis_Hub'!$A$3:$A$141,'2023_Analysis_Hub'!$F$3:$F$141),"0")</f>
        <v>2.4</v>
      </c>
      <c r="AM81">
        <f t="shared" si="17"/>
        <v>2.1230720000000001</v>
      </c>
      <c r="AO81" s="71" cm="1">
        <f t="array" ref="AO81">IFERROR(_xlfn.XLOOKUP(Table18[[#This Row],[Economy]],Table4[Country],'2007'!$J$4:$J$153), "0")</f>
        <v>2.2222200000000001</v>
      </c>
      <c r="AP81" s="71" cm="1">
        <f t="array" ref="AP81">IFERROR(_xlfn.XLOOKUP(Table18[[#This Row],[Economy]],Table5[Country],'2010'!$M$4:$M$158),"0")</f>
        <v>2.7476189999999998</v>
      </c>
      <c r="AQ81" s="71" cm="1">
        <f t="array" ref="AQ81">IFERROR(_xlfn.XLOOKUP(Table18[[#This Row],[Economy]],Table12[Country],'2012'!$M$4:$M$158),"0")</f>
        <v>2.606061</v>
      </c>
      <c r="AR81" s="71" cm="1">
        <f t="array" ref="AR81">IFERROR(_xlfn.XLOOKUP(Table18[[#This Row],[Economy]],Table10[Country],'2014'!$M$4:$M$163),"0")</f>
        <v>2.285714</v>
      </c>
      <c r="AS81" s="71" cm="1">
        <f t="array" ref="AS81">IFERROR(_xlfn.XLOOKUP(A81,Table11[Country],'2016'!$M$4:$M$163),"0")</f>
        <v>2.574074</v>
      </c>
      <c r="AT81" s="71" cm="1">
        <f t="array" ref="AT81">IFERROR(_xlfn.XLOOKUP(A81,Table6[Country],'2018'!$M$4:$M$163),"0")</f>
        <v>2.5340910000000001</v>
      </c>
      <c r="AU81" s="71">
        <f>IFERROR(_xlfn.XLOOKUP(A81, '2023_Analysis_Hub'!$A$3:$A$141,'2023_Analysis_Hub'!$H$3:$H$141),"0")</f>
        <v>2.9</v>
      </c>
      <c r="AV81">
        <f t="shared" si="10"/>
        <v>2.5528255714285715</v>
      </c>
      <c r="AX81" cm="1">
        <f t="array" ref="AX81">IFERROR(_xlfn.XLOOKUP(A81,Table4[Country],'2007'!$L$4:$L$153),"0")</f>
        <v>2</v>
      </c>
      <c r="AY81" cm="1">
        <f t="array" ref="AY81">IFERROR(_xlfn.XLOOKUP(A81,Table5[Country], '2010'!$O$4:$O$158),"0")</f>
        <v>1.5568249999999999</v>
      </c>
      <c r="AZ81" cm="1">
        <f t="array" ref="AZ81">IFERROR(_xlfn.XLOOKUP(A81, Table12[Country], '2012'!$O$4:$O$158),"0")</f>
        <v>2.5818180000000002</v>
      </c>
      <c r="BA81" cm="1">
        <f t="array" ref="BA81">IFERROR(_xlfn.XLOOKUP(A81, Table10[Country], '2014'!$O$4:$O$163),"0")</f>
        <v>2.5714290000000002</v>
      </c>
      <c r="BB81" cm="1">
        <f t="array" ref="BB81">IFERROR(_xlfn.XLOOKUP(A81, Table11[Country],'2016'!$O$4:$O$163),"0")</f>
        <v>2.074074</v>
      </c>
      <c r="BC81" cm="1">
        <f t="array" ref="BC81">IFERROR(_xlfn.XLOOKUP(A81,Table6[Country],'2018'!$O$4:$O$163),"0")</f>
        <v>2.2840910000000001</v>
      </c>
      <c r="BD81">
        <f>IFERROR(_xlfn.XLOOKUP(A81, '2023_Analysis_Hub'!$A$3:$A$141,'2023_Analysis_Hub'!$J$3:$J$141),"0")</f>
        <v>2.9</v>
      </c>
      <c r="BE81">
        <f t="shared" si="11"/>
        <v>2.2811767142857144</v>
      </c>
      <c r="BG81" cm="1">
        <f t="array" ref="BG81">IFERROR(_xlfn.XLOOKUP(A81,Table4[Country],'2007'!$R$4:$R$153),"0")</f>
        <v>2.8571399999999998</v>
      </c>
      <c r="BH81" cm="1">
        <f t="array" ref="BH81">IFERROR(_xlfn.XLOOKUP(A81,Table5[Country],'2010'!$S$4:$S$158),"0")</f>
        <v>2.9095240000000002</v>
      </c>
      <c r="BI81" cm="1">
        <f t="array" ref="BI81">IFERROR(_xlfn.XLOOKUP(A81,Table12[Country],'2012'!$S$4:$S$158),"0")</f>
        <v>2.7362120000000001</v>
      </c>
      <c r="BJ81" cm="1">
        <f t="array" ref="BJ81">IFERROR(_xlfn.XLOOKUP(A81,Table10[Country],'2014'!$S$4:$S$163),"0")</f>
        <v>2.714286</v>
      </c>
      <c r="BK81" cm="1">
        <f t="array" ref="BK81">IFERROR(_xlfn.XLOOKUP(A81,Table11[Country],'2016'!$S$4:$S$163),"0")</f>
        <v>2.7407409999999999</v>
      </c>
      <c r="BL81" cm="1">
        <f t="array" ref="BL81">IFERROR(_xlfn.XLOOKUP(A81,Table6[Country],'2018'!$S$4:$S$163),"0")</f>
        <v>2.856331</v>
      </c>
      <c r="BM81">
        <f>IFERROR(_xlfn.XLOOKUP(A81,'2023_Analysis_Hub'!$A$3:$A$141,'2023_Analysis_Hub'!$L$3:$L$141),"0")</f>
        <v>2.4</v>
      </c>
      <c r="BN81">
        <f t="shared" si="12"/>
        <v>2.744890571428571</v>
      </c>
      <c r="BP81" cm="1">
        <f t="array" ref="BP81">IFERROR(_xlfn.XLOOKUP(A81,Table4[Country],'2007'!$N$4:$N$153),"0")</f>
        <v>2.2222200000000001</v>
      </c>
      <c r="BQ81" cm="1">
        <f t="array" ref="BQ81">IFERROR(_xlfn.XLOOKUP(A81,Table5[Country],'2010'!$Q$4:$Q$158),"0")</f>
        <v>1.713333</v>
      </c>
      <c r="BR81" cm="1">
        <f t="array" ref="BR81">IFERROR(_xlfn.XLOOKUP(A81,Table12[Country],'2012'!$Q$4:$Q$158),"0")</f>
        <v>2.5818180000000002</v>
      </c>
      <c r="BS81" cm="1">
        <f t="array" ref="BS81">IFERROR(_xlfn.XLOOKUP(A81,Table10[Country],'2014'!$Q$4:$Q$163),"0")</f>
        <v>2.285714</v>
      </c>
      <c r="BT81" cm="1">
        <f t="array" ref="BT81">IFERROR(_xlfn.XLOOKUP(A81,Table11[Country],'2016'!$Q$4:$Q$163),"0")</f>
        <v>2.4074070000000001</v>
      </c>
      <c r="BU81" cm="1">
        <f t="array" ref="BU81">IFERROR(_xlfn.XLOOKUP(A81, Table6[Country], '2018'!$Q$4:$Q$163),"0")</f>
        <v>2.7840910000000001</v>
      </c>
      <c r="BV81">
        <f>IFERROR(_xlfn.XLOOKUP(A81, '2023_Analysis_Hub'!$A$3:$A$141,'2023_Analysis_Hub'!$N$3:$N$141),"0")</f>
        <v>2.2999999999999998</v>
      </c>
      <c r="BW81">
        <f t="shared" si="13"/>
        <v>2.3277975714285719</v>
      </c>
    </row>
    <row r="82" spans="1:75" x14ac:dyDescent="0.35">
      <c r="A82" t="s">
        <v>201</v>
      </c>
      <c r="B82" t="str" cm="1">
        <f t="array" ref="B82">IFERROR(_xlfn.XLOOKUP(A82,Table4[Country],'2007'!$B$4:$B$153),"0")</f>
        <v>0</v>
      </c>
      <c r="C82" t="str" cm="1">
        <f t="array" ref="C82">IFERROR(_xlfn.XLOOKUP(A82,Table5[Country],'2010'!$B$4:$B$158),"0")</f>
        <v>0</v>
      </c>
      <c r="D82" t="str" cm="1">
        <f t="array" ref="D82">IFERROR(_xlfn.XLOOKUP(A82,Table12[Country],'2012'!$B$4:$B$158),"0")</f>
        <v>0</v>
      </c>
      <c r="E82" cm="1">
        <f t="array" ref="E82">IFERROR(_xlfn.XLOOKUP(A82,Table10[Country],'2014'!$B$4:$B$163),"0")</f>
        <v>2.3546360000000002</v>
      </c>
      <c r="F82" cm="1">
        <f t="array" ref="F82">IFERROR(_xlfn.XLOOKUP(A82,Table11[Country],'2016'!$B$4:$B$163),"0")</f>
        <v>1.8791899999999999</v>
      </c>
      <c r="G82" cm="1">
        <f t="array" ref="G82">IFERROR(_xlfn.XLOOKUP(A82,Table6[Country],'2018'!$B$4:$B$163),"0")</f>
        <v>2.3176429999999999</v>
      </c>
      <c r="H82" t="str">
        <f>IFERROR(_xlfn.XLOOKUP(A82,'2023_Analysis_Hub'!$A$3:$A$141,'2023_Analysis_Hub'!$B$3:$B$141),"0")</f>
        <v>0</v>
      </c>
      <c r="I82">
        <f t="shared" si="9"/>
        <v>2.1838230000000003</v>
      </c>
      <c r="J82" s="68">
        <f>IFERROR(RANK(Table16[[#This Row],[Avergae LPI Score ]],Table16[[Avergae LPI Score ]],0), "No Data Available")</f>
        <v>157</v>
      </c>
      <c r="L82" t="str" cm="1">
        <f t="array" ref="L82">IFERROR(_xlfn.XLOOKUP(A82,Table4[Country],'2007'!$C$4:$C$153),"0")</f>
        <v>0</v>
      </c>
      <c r="M82" t="str" cm="1">
        <f t="array" ref="M82">IFERROR(_xlfn.XLOOKUP(A82,Table5[Country],'2010'!$E$4:$E$158),"0")</f>
        <v>0</v>
      </c>
      <c r="N82" t="str" cm="1">
        <f t="array" ref="N82">IFERROR(_xlfn.XLOOKUP(A82,Table12[Country],'2012'!$E$4:$E$158),"0")</f>
        <v>0</v>
      </c>
      <c r="O82" cm="1">
        <f t="array" ref="O82">IFERROR(_xlfn.XLOOKUP(A82,Table10[Country],'2014'!$E$4:$E$163),"0")</f>
        <v>136</v>
      </c>
      <c r="P82" cm="1">
        <f t="array" ref="P82">IFERROR(_xlfn.XLOOKUP(A82,Table11[Country],'2016'!$E$4:$E$163),"0")</f>
        <v>156</v>
      </c>
      <c r="Q82" cm="1">
        <f t="array" ref="Q82">IFERROR(_xlfn.XLOOKUP(A82,Table6[Country],'2018'!$E$4:$E$163),"0")</f>
        <v>136</v>
      </c>
      <c r="R82" t="str">
        <f>IFERROR(_xlfn.XLOOKUP(A82,'2023_Analysis_Hub'!$A$3:$A$141,'2023_Analysis_Hub'!$C$3:$C$141),"0")</f>
        <v>0</v>
      </c>
      <c r="S82">
        <f t="shared" si="14"/>
        <v>142.66666666666666</v>
      </c>
      <c r="T82">
        <f t="shared" si="15"/>
        <v>157</v>
      </c>
      <c r="W82" t="str" cm="1">
        <f t="array" ref="W82">IFERROR(_xlfn.XLOOKUP(A82,Table4[Country],'2007'!$F$4:$F$153),"0")</f>
        <v>0</v>
      </c>
      <c r="X82" t="str" cm="1">
        <f t="array" ref="X82">IFERROR(_xlfn.XLOOKUP('LPI_performance_time_series '!A82,Table5[Country],'2010'!$I$4:$I$158),"0")</f>
        <v>0</v>
      </c>
      <c r="Y82" t="str" cm="1">
        <f t="array" ref="Y82">IFERROR(_xlfn.XLOOKUP(A82,Table12[Country],'2012'!$I$4:$I$158),"0")</f>
        <v>0</v>
      </c>
      <c r="Z82" cm="1">
        <f t="array" ref="Z82">IFERROR(_xlfn.XLOOKUP('LPI_performance_time_series '!A82,Table10[Country],'2014'!$I$4:$I$163),"0")</f>
        <v>2.3472219999999999</v>
      </c>
      <c r="AA82" cm="1">
        <f t="array" ref="AA82">IFERROR(_xlfn.XLOOKUP(A82,Table11[Country],'2016'!$I$4:$I$163),"0")</f>
        <v>1.875</v>
      </c>
      <c r="AB82" cm="1">
        <f t="array" ref="AB82">IFERROR(_xlfn.XLOOKUP(A82,Table6[Country],'2018'!$I$4:$I$163),"0")</f>
        <v>1.9102680000000001</v>
      </c>
      <c r="AC82">
        <f>IFERROR(_xlfn.XLOOKUP(A83,'2023_Analysis_Hub'!$A$3:$A$141,'2023_Analysis_Hub'!$D$3:$D$141),"0")</f>
        <v>3.2</v>
      </c>
      <c r="AD82">
        <f t="shared" si="16"/>
        <v>2.3331225</v>
      </c>
      <c r="AF82" t="str" cm="1">
        <f t="array" ref="AF82">IFERROR(_xlfn.XLOOKUP(A82,Table4[Country],'2007'!$H$4:$H$153),"0")</f>
        <v>0</v>
      </c>
      <c r="AG82" t="str" cm="1">
        <f t="array" ref="AG82">IFERROR(_xlfn.XLOOKUP(A82,Table5[Country],'2010'!$K$4:$K$158),"0")</f>
        <v>0</v>
      </c>
      <c r="AH82" t="str" cm="1">
        <f t="array" ref="AH82">IFERROR(_xlfn.XLOOKUP(A82,Table12[Country],'2012'!$K$4:$K$158),"0")</f>
        <v>0</v>
      </c>
      <c r="AI82" cm="1">
        <f t="array" ref="AI82">IFERROR(_xlfn.XLOOKUP(A82,Table10[Country],'2014'!$K$4:$K$163),"0")</f>
        <v>2.1111110000000002</v>
      </c>
      <c r="AJ82" cm="1">
        <f t="array" ref="AJ82">IFERROR(_xlfn.XLOOKUP(A82,Table11[Country],'2016'!$K$4:$K$163),"0")</f>
        <v>1.5</v>
      </c>
      <c r="AK82" cm="1">
        <f t="array" ref="AK82">IFERROR(_xlfn.XLOOKUP(A82,Table6[Country],'2018'!$K$4:$K$163),"0")</f>
        <v>1.875</v>
      </c>
      <c r="AL82" s="19" t="str">
        <f>IFERROR(_xlfn.XLOOKUP(A82,'2023_Analysis_Hub'!$A$3:$A$141,'2023_Analysis_Hub'!$F$3:$F$141),"0")</f>
        <v>0</v>
      </c>
      <c r="AM82">
        <f t="shared" si="17"/>
        <v>1.8287036666666667</v>
      </c>
      <c r="AO82" s="71" t="str" cm="1">
        <f t="array" ref="AO82">IFERROR(_xlfn.XLOOKUP(Table18[[#This Row],[Economy]],Table4[Country],'2007'!$J$4:$J$153), "0")</f>
        <v>0</v>
      </c>
      <c r="AP82" s="71" t="str" cm="1">
        <f t="array" ref="AP82">IFERROR(_xlfn.XLOOKUP(Table18[[#This Row],[Economy]],Table5[Country],'2010'!$M$4:$M$158),"0")</f>
        <v>0</v>
      </c>
      <c r="AQ82" s="71" t="str" cm="1">
        <f t="array" ref="AQ82">IFERROR(_xlfn.XLOOKUP(Table18[[#This Row],[Economy]],Table12[Country],'2012'!$M$4:$M$158),"0")</f>
        <v>0</v>
      </c>
      <c r="AR82" s="71" cm="1">
        <f t="array" ref="AR82">IFERROR(_xlfn.XLOOKUP(Table18[[#This Row],[Economy]],Table10[Country],'2014'!$M$4:$M$163),"0")</f>
        <v>2.1111110000000002</v>
      </c>
      <c r="AS82" s="71" cm="1">
        <f t="array" ref="AS82">IFERROR(_xlfn.XLOOKUP(A82,Table11[Country],'2016'!$M$4:$M$163),"0")</f>
        <v>1.890625</v>
      </c>
      <c r="AT82" s="71" cm="1">
        <f t="array" ref="AT82">IFERROR(_xlfn.XLOOKUP(A82,Table6[Country],'2018'!$M$4:$M$163),"0")</f>
        <v>2.875</v>
      </c>
      <c r="AU82" s="71" t="str">
        <f>IFERROR(_xlfn.XLOOKUP(A82, '2023_Analysis_Hub'!$A$3:$A$141,'2023_Analysis_Hub'!$H$3:$H$141),"0")</f>
        <v>0</v>
      </c>
      <c r="AV82">
        <f t="shared" si="10"/>
        <v>2.2922453333333332</v>
      </c>
      <c r="AX82" t="str" cm="1">
        <f t="array" ref="AX82">IFERROR(_xlfn.XLOOKUP(A82,Table4[Country],'2007'!$L$4:$L$153),"0")</f>
        <v>0</v>
      </c>
      <c r="AY82" t="str" cm="1">
        <f t="array" ref="AY82">IFERROR(_xlfn.XLOOKUP(A82,Table5[Country], '2010'!$O$4:$O$158),"0")</f>
        <v>0</v>
      </c>
      <c r="AZ82" t="str" cm="1">
        <f t="array" ref="AZ82">IFERROR(_xlfn.XLOOKUP(A82, Table12[Country], '2012'!$O$4:$O$158),"0")</f>
        <v>0</v>
      </c>
      <c r="BA82" cm="1">
        <f t="array" ref="BA82">IFERROR(_xlfn.XLOOKUP(A82, Table10[Country], '2014'!$O$4:$O$163),"0")</f>
        <v>2.199074</v>
      </c>
      <c r="BB82" cm="1">
        <f t="array" ref="BB82">IFERROR(_xlfn.XLOOKUP(A82, Table11[Country],'2016'!$O$4:$O$163),"0")</f>
        <v>1.75</v>
      </c>
      <c r="BC82" cm="1">
        <f t="array" ref="BC82">IFERROR(_xlfn.XLOOKUP(A82,Table6[Country],'2018'!$O$4:$O$163),"0")</f>
        <v>2.25</v>
      </c>
      <c r="BD82" t="str">
        <f>IFERROR(_xlfn.XLOOKUP(A82, '2023_Analysis_Hub'!$A$3:$A$141,'2023_Analysis_Hub'!$J$3:$J$141),"0")</f>
        <v>0</v>
      </c>
      <c r="BE82">
        <f t="shared" si="11"/>
        <v>2.0663579999999997</v>
      </c>
      <c r="BG82" t="str" cm="1">
        <f t="array" ref="BG82">IFERROR(_xlfn.XLOOKUP(A82,Table4[Country],'2007'!$R$4:$R$153),"0")</f>
        <v>0</v>
      </c>
      <c r="BH82" t="str" cm="1">
        <f t="array" ref="BH82">IFERROR(_xlfn.XLOOKUP(A82,Table5[Country],'2010'!$S$4:$S$158),"0")</f>
        <v>0</v>
      </c>
      <c r="BI82" t="str" cm="1">
        <f t="array" ref="BI82">IFERROR(_xlfn.XLOOKUP(A82,Table12[Country],'2012'!$S$4:$S$158),"0")</f>
        <v>0</v>
      </c>
      <c r="BJ82" cm="1">
        <f t="array" ref="BJ82">IFERROR(_xlfn.XLOOKUP(A82,Table10[Country],'2014'!$S$4:$S$163),"0")</f>
        <v>2.8611110000000002</v>
      </c>
      <c r="BK82" cm="1">
        <f t="array" ref="BK82">IFERROR(_xlfn.XLOOKUP(A82,Table11[Country],'2016'!$S$4:$S$163),"0")</f>
        <v>2.3191959999999998</v>
      </c>
      <c r="BL82" cm="1">
        <f t="array" ref="BL82">IFERROR(_xlfn.XLOOKUP(A82,Table6[Country],'2018'!$S$4:$S$163),"0")</f>
        <v>2.75</v>
      </c>
      <c r="BM82" t="str">
        <f>IFERROR(_xlfn.XLOOKUP(A82,'2023_Analysis_Hub'!$A$3:$A$141,'2023_Analysis_Hub'!$L$3:$L$141),"0")</f>
        <v>0</v>
      </c>
      <c r="BN82">
        <f t="shared" si="12"/>
        <v>2.6434356666666665</v>
      </c>
      <c r="BP82" t="str" cm="1">
        <f t="array" ref="BP82">IFERROR(_xlfn.XLOOKUP(A82,Table4[Country],'2007'!$N$4:$N$153),"0")</f>
        <v>0</v>
      </c>
      <c r="BQ82" t="str" cm="1">
        <f t="array" ref="BQ82">IFERROR(_xlfn.XLOOKUP(A82,Table5[Country],'2010'!$Q$4:$Q$158),"0")</f>
        <v>0</v>
      </c>
      <c r="BR82" t="str" cm="1">
        <f t="array" ref="BR82">IFERROR(_xlfn.XLOOKUP(A82,Table12[Country],'2012'!$Q$4:$Q$158),"0")</f>
        <v>0</v>
      </c>
      <c r="BS82" cm="1">
        <f t="array" ref="BS82">IFERROR(_xlfn.XLOOKUP(A82,Table10[Country],'2014'!$Q$4:$Q$163),"0")</f>
        <v>2.5277780000000001</v>
      </c>
      <c r="BT82" cm="1">
        <f t="array" ref="BT82">IFERROR(_xlfn.XLOOKUP(A82,Table11[Country],'2016'!$Q$4:$Q$163),"0")</f>
        <v>1.890625</v>
      </c>
      <c r="BU82" cm="1">
        <f t="array" ref="BU82">IFERROR(_xlfn.XLOOKUP(A82, Table6[Country], '2018'!$Q$4:$Q$163),"0")</f>
        <v>2.125</v>
      </c>
      <c r="BV82" t="str">
        <f>IFERROR(_xlfn.XLOOKUP(A82, '2023_Analysis_Hub'!$A$3:$A$141,'2023_Analysis_Hub'!$N$3:$N$141),"0")</f>
        <v>0</v>
      </c>
      <c r="BW82">
        <f t="shared" si="13"/>
        <v>2.1811343333333331</v>
      </c>
    </row>
    <row r="83" spans="1:75" x14ac:dyDescent="0.35">
      <c r="A83" t="s">
        <v>60</v>
      </c>
      <c r="B83" cm="1">
        <f t="array" ref="B83">IFERROR(_xlfn.XLOOKUP(A83,Table4[Country],'2007'!$B$4:$B$153),"0")</f>
        <v>3.3579517699367689</v>
      </c>
      <c r="C83" cm="1">
        <f t="array" ref="C83">IFERROR(_xlfn.XLOOKUP(A83,Table5[Country],'2010'!$B$4:$B$158),"0")</f>
        <v>2.9559190000000002</v>
      </c>
      <c r="D83" cm="1">
        <f t="array" ref="D83">IFERROR(_xlfn.XLOOKUP(A83,Table12[Country],'2012'!$B$4:$B$158),"0")</f>
        <v>2.8326500000000001</v>
      </c>
      <c r="E83" cm="1">
        <f t="array" ref="E83">IFERROR(_xlfn.XLOOKUP(A83,Table10[Country],'2014'!$B$4:$B$163),"0")</f>
        <v>3.2016019999999998</v>
      </c>
      <c r="F83" cm="1">
        <f t="array" ref="F83">IFERROR(_xlfn.XLOOKUP(A83,Table11[Country],'2016'!$B$4:$B$163),"0")</f>
        <v>3.2395160000000001</v>
      </c>
      <c r="G83" cm="1">
        <f t="array" ref="G83">IFERROR(_xlfn.XLOOKUP(A83,Table6[Country],'2018'!$B$4:$B$163),"0")</f>
        <v>3.204561</v>
      </c>
      <c r="H83">
        <f>IFERROR(_xlfn.XLOOKUP(A83,'2023_Analysis_Hub'!$A$3:$A$141,'2023_Analysis_Hub'!$B$3:$B$141),"0")</f>
        <v>3.7166666666666663</v>
      </c>
      <c r="I83">
        <f t="shared" si="9"/>
        <v>3.2155523480862049</v>
      </c>
      <c r="J83" s="68">
        <f>IFERROR(RANK(Table16[[#This Row],[Avergae LPI Score ]],Table16[[Avergae LPI Score ]],0), "No Data Available")</f>
        <v>37</v>
      </c>
      <c r="L83" cm="1">
        <f t="array" ref="L83">IFERROR(_xlfn.XLOOKUP(A83,Table4[Country],'2007'!$C$4:$C$153),"0")</f>
        <v>29</v>
      </c>
      <c r="M83" cm="1">
        <f t="array" ref="M83">IFERROR(_xlfn.XLOOKUP(A83,Table5[Country],'2010'!$E$4:$E$158),"0")</f>
        <v>54</v>
      </c>
      <c r="N83" cm="1">
        <f t="array" ref="N83">IFERROR(_xlfn.XLOOKUP(A83,Table12[Country],'2012'!$E$4:$E$158),"0")</f>
        <v>69</v>
      </c>
      <c r="O83" cm="1">
        <f t="array" ref="O83">IFERROR(_xlfn.XLOOKUP(A83,Table10[Country],'2014'!$E$4:$E$163),"0")</f>
        <v>44</v>
      </c>
      <c r="P83" cm="1">
        <f t="array" ref="P83">IFERROR(_xlfn.XLOOKUP(A83,Table11[Country],'2016'!$E$4:$E$163),"0")</f>
        <v>47</v>
      </c>
      <c r="Q83" cm="1">
        <f t="array" ref="Q83">IFERROR(_xlfn.XLOOKUP(A83,Table6[Country],'2018'!$E$4:$E$163),"0")</f>
        <v>42</v>
      </c>
      <c r="R83">
        <f>IFERROR(_xlfn.XLOOKUP(A83,'2023_Analysis_Hub'!$A$3:$A$141,'2023_Analysis_Hub'!$C$3:$C$141),"0")</f>
        <v>19</v>
      </c>
      <c r="S83">
        <f t="shared" si="14"/>
        <v>43.428571428571431</v>
      </c>
      <c r="T83">
        <f t="shared" si="15"/>
        <v>39</v>
      </c>
      <c r="W83" cm="1">
        <f t="array" ref="W83">IFERROR(_xlfn.XLOOKUP(A83,Table4[Country],'2007'!$F$4:$F$153),"0")</f>
        <v>3.0588199999999999</v>
      </c>
      <c r="X83" cm="1">
        <f t="array" ref="X83">IFERROR(_xlfn.XLOOKUP('LPI_performance_time_series '!A83,Table5[Country],'2010'!$I$4:$I$158),"0")</f>
        <v>2.4769139999999998</v>
      </c>
      <c r="Y83" cm="1">
        <f t="array" ref="Y83">IFERROR(_xlfn.XLOOKUP(A83,Table12[Country],'2012'!$I$4:$I$158),"0")</f>
        <v>2.3833329999999999</v>
      </c>
      <c r="Z83" cm="1">
        <f t="array" ref="Z83">IFERROR(_xlfn.XLOOKUP('LPI_performance_time_series '!A83,Table10[Country],'2014'!$I$4:$I$163),"0")</f>
        <v>3.3608180000000001</v>
      </c>
      <c r="AA83" cm="1">
        <f t="array" ref="AA83">IFERROR(_xlfn.XLOOKUP(A83,Table11[Country],'2016'!$I$4:$I$163),"0")</f>
        <v>2.8548249999999999</v>
      </c>
      <c r="AB83" cm="1">
        <f t="array" ref="AB83">IFERROR(_xlfn.XLOOKUP(A83,Table6[Country],'2018'!$I$4:$I$163),"0")</f>
        <v>2.8391820000000001</v>
      </c>
      <c r="AC83">
        <f>IFERROR(_xlfn.XLOOKUP(A84,'2023_Analysis_Hub'!$A$3:$A$141,'2023_Analysis_Hub'!$D$3:$D$141),"0")</f>
        <v>2.6</v>
      </c>
      <c r="AD83">
        <f t="shared" si="16"/>
        <v>2.7962702857142858</v>
      </c>
      <c r="AF83" cm="1">
        <f t="array" ref="AF83">IFERROR(_xlfn.XLOOKUP(A83,Table4[Country],'2007'!$H$4:$H$153),"0")</f>
        <v>3.05</v>
      </c>
      <c r="AG83" cm="1">
        <f t="array" ref="AG83">IFERROR(_xlfn.XLOOKUP(A83,Table5[Country],'2010'!$K$4:$K$158),"0")</f>
        <v>2.9380130000000002</v>
      </c>
      <c r="AH83" cm="1">
        <f t="array" ref="AH83">IFERROR(_xlfn.XLOOKUP(A83,Table12[Country],'2012'!$K$4:$K$158),"0")</f>
        <v>2.8833700000000002</v>
      </c>
      <c r="AI83" cm="1">
        <f t="array" ref="AI83">IFERROR(_xlfn.XLOOKUP(A83,Table10[Country],'2014'!$K$4:$K$163),"0")</f>
        <v>3.1662750000000002</v>
      </c>
      <c r="AJ83" cm="1">
        <f t="array" ref="AJ83">IFERROR(_xlfn.XLOOKUP(A83,Table11[Country],'2016'!$K$4:$K$163),"0")</f>
        <v>3.3163840000000002</v>
      </c>
      <c r="AK83" cm="1">
        <f t="array" ref="AK83">IFERROR(_xlfn.XLOOKUP(A83,Table6[Country],'2018'!$K$4:$K$163),"0")</f>
        <v>3.1724950000000001</v>
      </c>
      <c r="AL83" s="19">
        <f>IFERROR(_xlfn.XLOOKUP(A83,'2023_Analysis_Hub'!$A$3:$A$141,'2023_Analysis_Hub'!$F$3:$F$141),"0")</f>
        <v>3.7</v>
      </c>
      <c r="AM83">
        <f t="shared" si="17"/>
        <v>3.1752195714285718</v>
      </c>
      <c r="AO83" s="71" cm="1">
        <f t="array" ref="AO83">IFERROR(_xlfn.XLOOKUP(Table18[[#This Row],[Economy]],Table4[Country],'2007'!$J$4:$J$153), "0")</f>
        <v>3.11111</v>
      </c>
      <c r="AP83" s="71" cm="1">
        <f t="array" ref="AP83">IFERROR(_xlfn.XLOOKUP(Table18[[#This Row],[Economy]],Table5[Country],'2010'!$M$4:$M$158),"0")</f>
        <v>2.8487870000000002</v>
      </c>
      <c r="AQ83" s="71" cm="1">
        <f t="array" ref="AQ83">IFERROR(_xlfn.XLOOKUP(Table18[[#This Row],[Economy]],Table12[Country],'2012'!$M$4:$M$158),"0")</f>
        <v>2.6904759999999999</v>
      </c>
      <c r="AR83" s="71" cm="1">
        <f t="array" ref="AR83">IFERROR(_xlfn.XLOOKUP(Table18[[#This Row],[Economy]],Table10[Country],'2014'!$M$4:$M$163),"0")</f>
        <v>2.9702459999999999</v>
      </c>
      <c r="AS83" s="71" cm="1">
        <f t="array" ref="AS83">IFERROR(_xlfn.XLOOKUP(A83,Table11[Country],'2016'!$M$4:$M$163),"0")</f>
        <v>2.9708600000000001</v>
      </c>
      <c r="AT83" s="71" cm="1">
        <f t="array" ref="AT83">IFERROR(_xlfn.XLOOKUP(A83,Table6[Country],'2018'!$M$4:$M$163),"0")</f>
        <v>3.3030710000000001</v>
      </c>
      <c r="AU83" s="71">
        <f>IFERROR(_xlfn.XLOOKUP(A83, '2023_Analysis_Hub'!$A$3:$A$141,'2023_Analysis_Hub'!$H$3:$H$141),"0")</f>
        <v>3.8</v>
      </c>
      <c r="AV83">
        <f t="shared" si="10"/>
        <v>3.0992214285714286</v>
      </c>
      <c r="AX83" cm="1">
        <f t="array" ref="AX83">IFERROR(_xlfn.XLOOKUP(A83,Table4[Country],'2007'!$L$4:$L$153),"0")</f>
        <v>3.3333300000000001</v>
      </c>
      <c r="AY83" cm="1">
        <f t="array" ref="AY83">IFERROR(_xlfn.XLOOKUP(A83,Table5[Country], '2010'!$O$4:$O$158),"0")</f>
        <v>2.6894499999999999</v>
      </c>
      <c r="AZ83" cm="1">
        <f t="array" ref="AZ83">IFERROR(_xlfn.XLOOKUP(A83, Table12[Country], '2012'!$O$4:$O$158),"0")</f>
        <v>2.7619050000000001</v>
      </c>
      <c r="BA83" cm="1">
        <f t="array" ref="BA83">IFERROR(_xlfn.XLOOKUP(A83, Table10[Country], '2014'!$O$4:$O$163),"0")</f>
        <v>3.2271329999999998</v>
      </c>
      <c r="BB83" cm="1">
        <f t="array" ref="BB83">IFERROR(_xlfn.XLOOKUP(A83, Table11[Country],'2016'!$O$4:$O$163),"0")</f>
        <v>2.9105470000000002</v>
      </c>
      <c r="BC83" cm="1">
        <f t="array" ref="BC83">IFERROR(_xlfn.XLOOKUP(A83,Table6[Country],'2018'!$O$4:$O$163),"0")</f>
        <v>3.0558230000000002</v>
      </c>
      <c r="BD83">
        <f>IFERROR(_xlfn.XLOOKUP(A83, '2023_Analysis_Hub'!$A$3:$A$141,'2023_Analysis_Hub'!$J$3:$J$141),"0")</f>
        <v>3.8</v>
      </c>
      <c r="BE83">
        <f t="shared" si="11"/>
        <v>3.1111697142857144</v>
      </c>
      <c r="BG83" cm="1">
        <f t="array" ref="BG83">IFERROR(_xlfn.XLOOKUP(A83,Table4[Country],'2007'!$R$4:$R$153),"0")</f>
        <v>4.125</v>
      </c>
      <c r="BH83" cm="1">
        <f t="array" ref="BH83">IFERROR(_xlfn.XLOOKUP(A83,Table5[Country],'2010'!$S$4:$S$158),"0")</f>
        <v>3.4935679999999998</v>
      </c>
      <c r="BI83" cm="1">
        <f t="array" ref="BI83">IFERROR(_xlfn.XLOOKUP(A83,Table12[Country],'2012'!$S$4:$S$158),"0")</f>
        <v>3.321062</v>
      </c>
      <c r="BJ83" cm="1">
        <f t="array" ref="BJ83">IFERROR(_xlfn.XLOOKUP(A83,Table10[Country],'2014'!$S$4:$S$163),"0")</f>
        <v>3.5040770000000001</v>
      </c>
      <c r="BK83" cm="1">
        <f t="array" ref="BK83">IFERROR(_xlfn.XLOOKUP(A83,Table11[Country],'2016'!$S$4:$S$163),"0")</f>
        <v>3.8475290000000002</v>
      </c>
      <c r="BL83" cm="1">
        <f t="array" ref="BL83">IFERROR(_xlfn.XLOOKUP(A83,Table6[Country],'2018'!$S$4:$S$163),"0")</f>
        <v>3.662264</v>
      </c>
      <c r="BM83">
        <f>IFERROR(_xlfn.XLOOKUP(A83,'2023_Analysis_Hub'!$A$3:$A$141,'2023_Analysis_Hub'!$L$3:$L$141),"0")</f>
        <v>3.9</v>
      </c>
      <c r="BN83">
        <f t="shared" si="12"/>
        <v>3.6933571428571428</v>
      </c>
      <c r="BP83" cm="1">
        <f t="array" ref="BP83">IFERROR(_xlfn.XLOOKUP(A83,Table4[Country],'2007'!$N$4:$N$153),"0")</f>
        <v>3.5294099999999999</v>
      </c>
      <c r="BQ83" cm="1">
        <f t="array" ref="BQ83">IFERROR(_xlfn.XLOOKUP(A83,Table5[Country],'2010'!$Q$4:$Q$158),"0")</f>
        <v>3.3147030000000002</v>
      </c>
      <c r="BR83" cm="1">
        <f t="array" ref="BR83">IFERROR(_xlfn.XLOOKUP(A83,Table12[Country],'2012'!$Q$4:$Q$158),"0")</f>
        <v>2.976191</v>
      </c>
      <c r="BS83" cm="1">
        <f t="array" ref="BS83">IFERROR(_xlfn.XLOOKUP(A83,Table10[Country],'2014'!$Q$4:$Q$163),"0")</f>
        <v>3.0271330000000001</v>
      </c>
      <c r="BT83" cm="1">
        <f t="array" ref="BT83">IFERROR(_xlfn.XLOOKUP(A83,Table11[Country],'2016'!$Q$4:$Q$163),"0")</f>
        <v>3.5925069999999999</v>
      </c>
      <c r="BU83" cm="1">
        <f t="array" ref="BU83">IFERROR(_xlfn.XLOOKUP(A83, Table6[Country], '2018'!$Q$4:$Q$163),"0")</f>
        <v>3.1751040000000001</v>
      </c>
      <c r="BV83">
        <f>IFERROR(_xlfn.XLOOKUP(A83, '2023_Analysis_Hub'!$A$3:$A$141,'2023_Analysis_Hub'!$N$3:$N$141),"0")</f>
        <v>3.9</v>
      </c>
      <c r="BW83">
        <f t="shared" si="13"/>
        <v>3.3592925714285715</v>
      </c>
    </row>
    <row r="84" spans="1:75" x14ac:dyDescent="0.35">
      <c r="A84" t="s">
        <v>235</v>
      </c>
      <c r="B84" t="str" cm="1">
        <f t="array" ref="B84">IFERROR(_xlfn.XLOOKUP(A84,Table4[Country],'2007'!$B$4:$B$153),"0")</f>
        <v>0</v>
      </c>
      <c r="C84" t="str" cm="1">
        <f t="array" ref="C84">IFERROR(_xlfn.XLOOKUP(A84,Table5[Country],'2010'!$B$4:$B$158),"0")</f>
        <v>0</v>
      </c>
      <c r="D84" t="str" cm="1">
        <f t="array" ref="D84">IFERROR(_xlfn.XLOOKUP(A84,Table12[Country],'2012'!$B$4:$B$158),"0")</f>
        <v>0</v>
      </c>
      <c r="E84" t="str" cm="1">
        <f t="array" ref="E84">IFERROR(_xlfn.XLOOKUP(A84,Table10[Country],'2014'!$B$4:$B$163),"0")</f>
        <v>0</v>
      </c>
      <c r="F84" t="str" cm="1">
        <f t="array" ref="F84">IFERROR(_xlfn.XLOOKUP(A84,Table11[Country],'2016'!$B$4:$B$163),"0")</f>
        <v>0</v>
      </c>
      <c r="G84" t="str" cm="1">
        <f t="array" ref="G84">IFERROR(_xlfn.XLOOKUP(A84,Table6[Country],'2018'!$B$4:$B$163),"0")</f>
        <v>0</v>
      </c>
      <c r="H84">
        <f>IFERROR(_xlfn.XLOOKUP(A84,'2023_Analysis_Hub'!$A$3:$A$141,'2023_Analysis_Hub'!$B$3:$B$141),"0")</f>
        <v>2.5499999999999994</v>
      </c>
      <c r="I84">
        <f t="shared" si="9"/>
        <v>2.5499999999999994</v>
      </c>
      <c r="J84" s="68">
        <f>IFERROR(RANK(Table16[[#This Row],[Avergae LPI Score ]],Table16[[Avergae LPI Score ]],0), "No Data Available")</f>
        <v>97</v>
      </c>
      <c r="L84" t="str" cm="1">
        <f t="array" ref="L84">IFERROR(_xlfn.XLOOKUP(A84,Table4[Country],'2007'!$C$4:$C$153),"0")</f>
        <v>0</v>
      </c>
      <c r="M84" t="str" cm="1">
        <f t="array" ref="M84">IFERROR(_xlfn.XLOOKUP(A84,Table5[Country],'2010'!$E$4:$E$158),"0")</f>
        <v>0</v>
      </c>
      <c r="N84" t="str" cm="1">
        <f t="array" ref="N84">IFERROR(_xlfn.XLOOKUP(A84,Table12[Country],'2012'!$E$4:$E$158),"0")</f>
        <v>0</v>
      </c>
      <c r="O84" t="str" cm="1">
        <f t="array" ref="O84">IFERROR(_xlfn.XLOOKUP(A84,Table10[Country],'2014'!$E$4:$E$163),"0")</f>
        <v>0</v>
      </c>
      <c r="P84" t="str" cm="1">
        <f t="array" ref="P84">IFERROR(_xlfn.XLOOKUP(A84,Table11[Country],'2016'!$E$4:$E$163),"0")</f>
        <v>0</v>
      </c>
      <c r="Q84" t="str" cm="1">
        <f t="array" ref="Q84">IFERROR(_xlfn.XLOOKUP(A84,Table6[Country],'2018'!$E$4:$E$163),"0")</f>
        <v>0</v>
      </c>
      <c r="R84">
        <f>IFERROR(_xlfn.XLOOKUP(A84,'2023_Analysis_Hub'!$A$3:$A$141,'2023_Analysis_Hub'!$C$3:$C$141),"0")</f>
        <v>97</v>
      </c>
      <c r="S84">
        <f t="shared" si="14"/>
        <v>97</v>
      </c>
      <c r="T84">
        <f t="shared" si="15"/>
        <v>94</v>
      </c>
      <c r="W84" t="str" cm="1">
        <f t="array" ref="W84">IFERROR(_xlfn.XLOOKUP(A84,Table4[Country],'2007'!$F$4:$F$153),"0")</f>
        <v>0</v>
      </c>
      <c r="X84" t="str" cm="1">
        <f t="array" ref="X84">IFERROR(_xlfn.XLOOKUP('LPI_performance_time_series '!A84,Table5[Country],'2010'!$I$4:$I$158),"0")</f>
        <v>0</v>
      </c>
      <c r="Y84" t="str" cm="1">
        <f t="array" ref="Y84">IFERROR(_xlfn.XLOOKUP(A84,Table12[Country],'2012'!$I$4:$I$158),"0")</f>
        <v>0</v>
      </c>
      <c r="Z84" t="str" cm="1">
        <f t="array" ref="Z84">IFERROR(_xlfn.XLOOKUP('LPI_performance_time_series '!A84,Table10[Country],'2014'!$I$4:$I$163),"0")</f>
        <v>0</v>
      </c>
      <c r="AA84" t="str" cm="1">
        <f t="array" ref="AA84">IFERROR(_xlfn.XLOOKUP(A84,Table11[Country],'2016'!$I$4:$I$163),"0")</f>
        <v>0</v>
      </c>
      <c r="AB84" t="str" cm="1">
        <f t="array" ref="AB84">IFERROR(_xlfn.XLOOKUP(A84,Table6[Country],'2018'!$I$4:$I$163),"0")</f>
        <v>0</v>
      </c>
      <c r="AC84" t="str">
        <f>IFERROR(_xlfn.XLOOKUP(A85,'2023_Analysis_Hub'!$A$3:$A$141,'2023_Analysis_Hub'!$D$3:$D$141),"0")</f>
        <v>0</v>
      </c>
      <c r="AD84" t="str">
        <f>IFERROR(AVERAGE(W84:AC84),"0")</f>
        <v>0</v>
      </c>
      <c r="AF84" t="str" cm="1">
        <f t="array" ref="AF84">IFERROR(_xlfn.XLOOKUP(A84,Table4[Country],'2007'!$H$4:$H$153),"0")</f>
        <v>0</v>
      </c>
      <c r="AG84" t="str" cm="1">
        <f t="array" ref="AG84">IFERROR(_xlfn.XLOOKUP(A84,Table5[Country],'2010'!$K$4:$K$158),"0")</f>
        <v>0</v>
      </c>
      <c r="AH84" t="str" cm="1">
        <f t="array" ref="AH84">IFERROR(_xlfn.XLOOKUP(A84,Table12[Country],'2012'!$K$4:$K$158),"0")</f>
        <v>0</v>
      </c>
      <c r="AI84" t="str" cm="1">
        <f t="array" ref="AI84">IFERROR(_xlfn.XLOOKUP(A84,Table10[Country],'2014'!$K$4:$K$163),"0")</f>
        <v>0</v>
      </c>
      <c r="AJ84" t="str" cm="1">
        <f t="array" ref="AJ84">IFERROR(_xlfn.XLOOKUP(A84,Table11[Country],'2016'!$K$4:$K$163),"0")</f>
        <v>0</v>
      </c>
      <c r="AK84" t="str" cm="1">
        <f t="array" ref="AK84">IFERROR(_xlfn.XLOOKUP(A84,Table6[Country],'2018'!$K$4:$K$163),"0")</f>
        <v>0</v>
      </c>
      <c r="AL84" s="19">
        <f>IFERROR(_xlfn.XLOOKUP(A84,'2023_Analysis_Hub'!$A$3:$A$141,'2023_Analysis_Hub'!$F$3:$F$141),"0")</f>
        <v>2.5</v>
      </c>
      <c r="AM84">
        <f t="shared" si="17"/>
        <v>2.5</v>
      </c>
      <c r="AO84" s="71" t="str" cm="1">
        <f t="array" ref="AO84">IFERROR(_xlfn.XLOOKUP(Table18[[#This Row],[Economy]],Table4[Country],'2007'!$J$4:$J$153), "0")</f>
        <v>0</v>
      </c>
      <c r="AP84" s="71" t="str" cm="1">
        <f t="array" ref="AP84">IFERROR(_xlfn.XLOOKUP(Table18[[#This Row],[Economy]],Table5[Country],'2010'!$M$4:$M$158),"0")</f>
        <v>0</v>
      </c>
      <c r="AQ84" s="71" t="str" cm="1">
        <f t="array" ref="AQ84">IFERROR(_xlfn.XLOOKUP(Table18[[#This Row],[Economy]],Table12[Country],'2012'!$M$4:$M$158),"0")</f>
        <v>0</v>
      </c>
      <c r="AR84" s="71" t="str" cm="1">
        <f t="array" ref="AR84">IFERROR(_xlfn.XLOOKUP(Table18[[#This Row],[Economy]],Table10[Country],'2014'!$M$4:$M$163),"0")</f>
        <v>0</v>
      </c>
      <c r="AS84" s="71" t="str" cm="1">
        <f t="array" ref="AS84">IFERROR(_xlfn.XLOOKUP(A84,Table11[Country],'2016'!$M$4:$M$163),"0")</f>
        <v>0</v>
      </c>
      <c r="AT84" s="71" t="str" cm="1">
        <f t="array" ref="AT84">IFERROR(_xlfn.XLOOKUP(A84,Table6[Country],'2018'!$M$4:$M$163),"0")</f>
        <v>0</v>
      </c>
      <c r="AU84" s="71">
        <f>IFERROR(_xlfn.XLOOKUP(A84, '2023_Analysis_Hub'!$A$3:$A$141,'2023_Analysis_Hub'!$H$3:$H$141),"0")</f>
        <v>2.6</v>
      </c>
      <c r="AV84">
        <f t="shared" si="10"/>
        <v>2.6</v>
      </c>
      <c r="AX84" t="str" cm="1">
        <f t="array" ref="AX84">IFERROR(_xlfn.XLOOKUP(A84,Table4[Country],'2007'!$L$4:$L$153),"0")</f>
        <v>0</v>
      </c>
      <c r="AY84" t="str" cm="1">
        <f t="array" ref="AY84">IFERROR(_xlfn.XLOOKUP(A84,Table5[Country], '2010'!$O$4:$O$158),"0")</f>
        <v>0</v>
      </c>
      <c r="AZ84" t="str" cm="1">
        <f t="array" ref="AZ84">IFERROR(_xlfn.XLOOKUP(A84, Table12[Country], '2012'!$O$4:$O$158),"0")</f>
        <v>0</v>
      </c>
      <c r="BA84" t="str" cm="1">
        <f t="array" ref="BA84">IFERROR(_xlfn.XLOOKUP(A84, Table10[Country], '2014'!$O$4:$O$163),"0")</f>
        <v>0</v>
      </c>
      <c r="BB84" t="str" cm="1">
        <f t="array" ref="BB84">IFERROR(_xlfn.XLOOKUP(A84, Table11[Country],'2016'!$O$4:$O$163),"0")</f>
        <v>0</v>
      </c>
      <c r="BC84" t="str" cm="1">
        <f t="array" ref="BC84">IFERROR(_xlfn.XLOOKUP(A84,Table6[Country],'2018'!$O$4:$O$163),"0")</f>
        <v>0</v>
      </c>
      <c r="BD84">
        <f>IFERROR(_xlfn.XLOOKUP(A84, '2023_Analysis_Hub'!$A$3:$A$141,'2023_Analysis_Hub'!$J$3:$J$141),"0")</f>
        <v>2.2000000000000002</v>
      </c>
      <c r="BE84">
        <f t="shared" si="11"/>
        <v>2.2000000000000002</v>
      </c>
      <c r="BG84" t="str" cm="1">
        <f t="array" ref="BG84">IFERROR(_xlfn.XLOOKUP(A84,Table4[Country],'2007'!$R$4:$R$153),"0")</f>
        <v>0</v>
      </c>
      <c r="BH84" t="str" cm="1">
        <f t="array" ref="BH84">IFERROR(_xlfn.XLOOKUP(A84,Table5[Country],'2010'!$S$4:$S$158),"0")</f>
        <v>0</v>
      </c>
      <c r="BI84" t="str" cm="1">
        <f t="array" ref="BI84">IFERROR(_xlfn.XLOOKUP(A84,Table12[Country],'2012'!$S$4:$S$158),"0")</f>
        <v>0</v>
      </c>
      <c r="BJ84" t="str" cm="1">
        <f t="array" ref="BJ84">IFERROR(_xlfn.XLOOKUP(A84,Table10[Country],'2014'!$S$4:$S$163),"0")</f>
        <v>0</v>
      </c>
      <c r="BK84" t="str" cm="1">
        <f t="array" ref="BK84">IFERROR(_xlfn.XLOOKUP(A84,Table11[Country],'2016'!$S$4:$S$163),"0")</f>
        <v>0</v>
      </c>
      <c r="BL84" t="str" cm="1">
        <f t="array" ref="BL84">IFERROR(_xlfn.XLOOKUP(A84,Table6[Country],'2018'!$S$4:$S$163),"0")</f>
        <v>0</v>
      </c>
      <c r="BM84">
        <f>IFERROR(_xlfn.XLOOKUP(A84,'2023_Analysis_Hub'!$A$3:$A$141,'2023_Analysis_Hub'!$L$3:$L$141),"0")</f>
        <v>3.1</v>
      </c>
      <c r="BN84">
        <f t="shared" si="12"/>
        <v>3.1</v>
      </c>
      <c r="BP84" t="str" cm="1">
        <f t="array" ref="BP84">IFERROR(_xlfn.XLOOKUP(A84,Table4[Country],'2007'!$N$4:$N$153),"0")</f>
        <v>0</v>
      </c>
      <c r="BQ84" t="str" cm="1">
        <f t="array" ref="BQ84">IFERROR(_xlfn.XLOOKUP(A84,Table5[Country],'2010'!$Q$4:$Q$158),"0")</f>
        <v>0</v>
      </c>
      <c r="BR84" t="str" cm="1">
        <f t="array" ref="BR84">IFERROR(_xlfn.XLOOKUP(A84,Table12[Country],'2012'!$Q$4:$Q$158),"0")</f>
        <v>0</v>
      </c>
      <c r="BS84" t="str" cm="1">
        <f t="array" ref="BS84">IFERROR(_xlfn.XLOOKUP(A84,Table10[Country],'2014'!$Q$4:$Q$163),"0")</f>
        <v>0</v>
      </c>
      <c r="BT84" t="str" cm="1">
        <f t="array" ref="BT84">IFERROR(_xlfn.XLOOKUP(A84,Table11[Country],'2016'!$Q$4:$Q$163),"0")</f>
        <v>0</v>
      </c>
      <c r="BU84" t="str" cm="1">
        <f t="array" ref="BU84">IFERROR(_xlfn.XLOOKUP(A84, Table6[Country], '2018'!$Q$4:$Q$163),"0")</f>
        <v>0</v>
      </c>
      <c r="BV84">
        <f>IFERROR(_xlfn.XLOOKUP(A84, '2023_Analysis_Hub'!$A$3:$A$141,'2023_Analysis_Hub'!$N$3:$N$141),"0")</f>
        <v>2.2999999999999998</v>
      </c>
      <c r="BW84">
        <f t="shared" si="13"/>
        <v>2.2999999999999998</v>
      </c>
    </row>
    <row r="85" spans="1:75" x14ac:dyDescent="0.35">
      <c r="A85" t="s">
        <v>357</v>
      </c>
      <c r="B85" t="str" cm="1">
        <f t="array" ref="B85">IFERROR(_xlfn.XLOOKUP(A85,Table4[Country],'2007'!$B$4:$B$153),"0")</f>
        <v>0</v>
      </c>
      <c r="C85" t="str" cm="1">
        <f t="array" ref="C85">IFERROR(_xlfn.XLOOKUP(A85,Table5[Country],'2010'!$B$4:$B$158),"0")</f>
        <v>0</v>
      </c>
      <c r="D85" t="str" cm="1">
        <f t="array" ref="D85">IFERROR(_xlfn.XLOOKUP(A85,Table12[Country],'2012'!$B$4:$B$158),"0")</f>
        <v>0</v>
      </c>
      <c r="E85" t="str" cm="1">
        <f t="array" ref="E85">IFERROR(_xlfn.XLOOKUP(A85,Table10[Country],'2014'!$B$4:$B$163),"0")</f>
        <v>0</v>
      </c>
      <c r="F85" t="str" cm="1">
        <f t="array" ref="F85">IFERROR(_xlfn.XLOOKUP(A85,Table11[Country],'2016'!$B$4:$B$163),"0")</f>
        <v>0</v>
      </c>
      <c r="G85" t="str" cm="1">
        <f t="array" ref="G85">IFERROR(_xlfn.XLOOKUP(A85,Table6[Country],'2018'!$B$4:$B$163),"0")</f>
        <v>0</v>
      </c>
      <c r="H85" t="str">
        <f>IFERROR(_xlfn.XLOOKUP(A85,'2023_Analysis_Hub'!$A$3:$A$141,'2023_Analysis_Hub'!$B$3:$B$141),"0")</f>
        <v>0</v>
      </c>
      <c r="I85" t="str">
        <f t="shared" si="9"/>
        <v>0</v>
      </c>
      <c r="J85" s="68" t="str">
        <f>IFERROR(RANK(Table16[[#This Row],[Avergae LPI Score ]],Table16[[Avergae LPI Score ]],0), "No Data Available")</f>
        <v>No Data Available</v>
      </c>
      <c r="L85" t="str" cm="1">
        <f t="array" ref="L85">IFERROR(_xlfn.XLOOKUP(A85,Table4[Country],'2007'!$C$4:$C$153),"0")</f>
        <v>0</v>
      </c>
      <c r="M85" t="str" cm="1">
        <f t="array" ref="M85">IFERROR(_xlfn.XLOOKUP(A85,Table5[Country],'2010'!$E$4:$E$158),"0")</f>
        <v>0</v>
      </c>
      <c r="N85" t="str" cm="1">
        <f t="array" ref="N85">IFERROR(_xlfn.XLOOKUP(A85,Table12[Country],'2012'!$E$4:$E$158),"0")</f>
        <v>0</v>
      </c>
      <c r="O85" t="str" cm="1">
        <f t="array" ref="O85">IFERROR(_xlfn.XLOOKUP(A85,Table10[Country],'2014'!$E$4:$E$163),"0")</f>
        <v>0</v>
      </c>
      <c r="P85" t="str" cm="1">
        <f t="array" ref="P85">IFERROR(_xlfn.XLOOKUP(A85,Table11[Country],'2016'!$E$4:$E$163),"0")</f>
        <v>0</v>
      </c>
      <c r="Q85" t="str" cm="1">
        <f t="array" ref="Q85">IFERROR(_xlfn.XLOOKUP(A85,Table6[Country],'2018'!$E$4:$E$163),"0")</f>
        <v>0</v>
      </c>
      <c r="R85" t="str">
        <f>IFERROR(_xlfn.XLOOKUP(A85,'2023_Analysis_Hub'!$A$3:$A$141,'2023_Analysis_Hub'!$C$3:$C$141),"0")</f>
        <v>0</v>
      </c>
      <c r="S85" t="str">
        <f t="shared" si="14"/>
        <v>0</v>
      </c>
      <c r="T85" t="str">
        <f t="shared" si="15"/>
        <v>No Data Available</v>
      </c>
      <c r="W85" t="str" cm="1">
        <f t="array" ref="W85">IFERROR(_xlfn.XLOOKUP(A85,Table4[Country],'2007'!$F$4:$F$153),"0")</f>
        <v>0</v>
      </c>
      <c r="X85" t="str" cm="1">
        <f t="array" ref="X85">IFERROR(_xlfn.XLOOKUP('LPI_performance_time_series '!A85,Table5[Country],'2010'!$I$4:$I$158),"0")</f>
        <v>0</v>
      </c>
      <c r="Y85" t="str" cm="1">
        <f t="array" ref="Y85">IFERROR(_xlfn.XLOOKUP(A85,Table12[Country],'2012'!$I$4:$I$158),"0")</f>
        <v>0</v>
      </c>
      <c r="Z85" t="str" cm="1">
        <f t="array" ref="Z85">IFERROR(_xlfn.XLOOKUP('LPI_performance_time_series '!A85,Table10[Country],'2014'!$I$4:$I$163),"0")</f>
        <v>0</v>
      </c>
      <c r="AA85" t="str" cm="1">
        <f t="array" ref="AA85">IFERROR(_xlfn.XLOOKUP(A85,Table11[Country],'2016'!$I$4:$I$163),"0")</f>
        <v>0</v>
      </c>
      <c r="AB85" t="str" cm="1">
        <f t="array" ref="AB85">IFERROR(_xlfn.XLOOKUP(A85,Table6[Country],'2018'!$I$4:$I$163),"0")</f>
        <v>0</v>
      </c>
      <c r="AC85">
        <f>IFERROR(_xlfn.XLOOKUP(A86,'2023_Analysis_Hub'!$A$3:$A$141,'2023_Analysis_Hub'!$D$3:$D$141),"0")</f>
        <v>2.2999999999999998</v>
      </c>
      <c r="AD85">
        <f t="shared" si="16"/>
        <v>2.2999999999999998</v>
      </c>
      <c r="AF85" t="str" cm="1">
        <f t="array" ref="AF85">IFERROR(_xlfn.XLOOKUP(A85,Table4[Country],'2007'!$H$4:$H$153),"0")</f>
        <v>0</v>
      </c>
      <c r="AG85" t="str" cm="1">
        <f t="array" ref="AG85">IFERROR(_xlfn.XLOOKUP(A85,Table5[Country],'2010'!$K$4:$K$158),"0")</f>
        <v>0</v>
      </c>
      <c r="AH85" t="str" cm="1">
        <f t="array" ref="AH85">IFERROR(_xlfn.XLOOKUP(A85,Table12[Country],'2012'!$K$4:$K$158),"0")</f>
        <v>0</v>
      </c>
      <c r="AI85" t="str" cm="1">
        <f t="array" ref="AI85">IFERROR(_xlfn.XLOOKUP(A85,Table10[Country],'2014'!$K$4:$K$163),"0")</f>
        <v>0</v>
      </c>
      <c r="AJ85" t="str" cm="1">
        <f t="array" ref="AJ85">IFERROR(_xlfn.XLOOKUP(A85,Table11[Country],'2016'!$K$4:$K$163),"0")</f>
        <v>0</v>
      </c>
      <c r="AK85" t="str" cm="1">
        <f t="array" ref="AK85">IFERROR(_xlfn.XLOOKUP(A85,Table6[Country],'2018'!$K$4:$K$163),"0")</f>
        <v>0</v>
      </c>
      <c r="AL85" s="19" t="str">
        <f>IFERROR(_xlfn.XLOOKUP(A85,'2023_Analysis_Hub'!$A$3:$A$141,'2023_Analysis_Hub'!$F$3:$F$141),"0")</f>
        <v>0</v>
      </c>
      <c r="AM85" t="str">
        <f t="shared" si="17"/>
        <v>No Data Available</v>
      </c>
      <c r="AO85" s="71" t="str" cm="1">
        <f t="array" ref="AO85">IFERROR(_xlfn.XLOOKUP(Table18[[#This Row],[Economy]],Table4[Country],'2007'!$J$4:$J$153), "0")</f>
        <v>0</v>
      </c>
      <c r="AP85" s="71" t="str" cm="1">
        <f t="array" ref="AP85">IFERROR(_xlfn.XLOOKUP(Table18[[#This Row],[Economy]],Table5[Country],'2010'!$M$4:$M$158),"0")</f>
        <v>0</v>
      </c>
      <c r="AQ85" s="71" t="str" cm="1">
        <f t="array" ref="AQ85">IFERROR(_xlfn.XLOOKUP(Table18[[#This Row],[Economy]],Table12[Country],'2012'!$M$4:$M$158),"0")</f>
        <v>0</v>
      </c>
      <c r="AR85" s="71" t="str" cm="1">
        <f t="array" ref="AR85">IFERROR(_xlfn.XLOOKUP(Table18[[#This Row],[Economy]],Table10[Country],'2014'!$M$4:$M$163),"0")</f>
        <v>0</v>
      </c>
      <c r="AS85" s="71" t="str" cm="1">
        <f t="array" ref="AS85">IFERROR(_xlfn.XLOOKUP(A85,Table11[Country],'2016'!$M$4:$M$163),"0")</f>
        <v>0</v>
      </c>
      <c r="AT85" s="71" t="str" cm="1">
        <f t="array" ref="AT85">IFERROR(_xlfn.XLOOKUP(A85,Table6[Country],'2018'!$M$4:$M$163),"0")</f>
        <v>0</v>
      </c>
      <c r="AU85" s="71" t="str">
        <f>IFERROR(_xlfn.XLOOKUP(A85, '2023_Analysis_Hub'!$A$3:$A$141,'2023_Analysis_Hub'!$H$3:$H$141),"0")</f>
        <v>0</v>
      </c>
      <c r="AV85" t="str">
        <f t="shared" si="10"/>
        <v xml:space="preserve">No Data Available </v>
      </c>
      <c r="AX85" t="str" cm="1">
        <f t="array" ref="AX85">IFERROR(_xlfn.XLOOKUP(A85,Table4[Country],'2007'!$L$4:$L$153),"0")</f>
        <v>0</v>
      </c>
      <c r="AY85" t="str" cm="1">
        <f t="array" ref="AY85">IFERROR(_xlfn.XLOOKUP(A85,Table5[Country], '2010'!$O$4:$O$158),"0")</f>
        <v>0</v>
      </c>
      <c r="AZ85" t="str" cm="1">
        <f t="array" ref="AZ85">IFERROR(_xlfn.XLOOKUP(A85, Table12[Country], '2012'!$O$4:$O$158),"0")</f>
        <v>0</v>
      </c>
      <c r="BA85" t="str" cm="1">
        <f t="array" ref="BA85">IFERROR(_xlfn.XLOOKUP(A85, Table10[Country], '2014'!$O$4:$O$163),"0")</f>
        <v>0</v>
      </c>
      <c r="BB85" t="str" cm="1">
        <f t="array" ref="BB85">IFERROR(_xlfn.XLOOKUP(A85, Table11[Country],'2016'!$O$4:$O$163),"0")</f>
        <v>0</v>
      </c>
      <c r="BC85" t="str" cm="1">
        <f t="array" ref="BC85">IFERROR(_xlfn.XLOOKUP(A85,Table6[Country],'2018'!$O$4:$O$163),"0")</f>
        <v>0</v>
      </c>
      <c r="BD85" t="str">
        <f>IFERROR(_xlfn.XLOOKUP(A85, '2023_Analysis_Hub'!$A$3:$A$141,'2023_Analysis_Hub'!$J$3:$J$141),"0")</f>
        <v>0</v>
      </c>
      <c r="BE85" t="str">
        <f t="shared" si="11"/>
        <v>No Data Available</v>
      </c>
      <c r="BG85" t="str" cm="1">
        <f t="array" ref="BG85">IFERROR(_xlfn.XLOOKUP(A85,Table4[Country],'2007'!$R$4:$R$153),"0")</f>
        <v>0</v>
      </c>
      <c r="BH85" t="str" cm="1">
        <f t="array" ref="BH85">IFERROR(_xlfn.XLOOKUP(A85,Table5[Country],'2010'!$S$4:$S$158),"0")</f>
        <v>0</v>
      </c>
      <c r="BI85" t="str" cm="1">
        <f t="array" ref="BI85">IFERROR(_xlfn.XLOOKUP(A85,Table12[Country],'2012'!$S$4:$S$158),"0")</f>
        <v>0</v>
      </c>
      <c r="BJ85" t="str" cm="1">
        <f t="array" ref="BJ85">IFERROR(_xlfn.XLOOKUP(A85,Table10[Country],'2014'!$S$4:$S$163),"0")</f>
        <v>0</v>
      </c>
      <c r="BK85" t="str" cm="1">
        <f t="array" ref="BK85">IFERROR(_xlfn.XLOOKUP(A85,Table11[Country],'2016'!$S$4:$S$163),"0")</f>
        <v>0</v>
      </c>
      <c r="BL85" t="str" cm="1">
        <f t="array" ref="BL85">IFERROR(_xlfn.XLOOKUP(A85,Table6[Country],'2018'!$S$4:$S$163),"0")</f>
        <v>0</v>
      </c>
      <c r="BM85" t="str">
        <f>IFERROR(_xlfn.XLOOKUP(A85,'2023_Analysis_Hub'!$A$3:$A$141,'2023_Analysis_Hub'!$L$3:$L$141),"0")</f>
        <v>0</v>
      </c>
      <c r="BN85" t="str">
        <f t="shared" si="12"/>
        <v>No Data Available</v>
      </c>
      <c r="BP85" t="str" cm="1">
        <f t="array" ref="BP85">IFERROR(_xlfn.XLOOKUP(A85,Table4[Country],'2007'!$N$4:$N$153),"0")</f>
        <v>0</v>
      </c>
      <c r="BQ85" t="str" cm="1">
        <f t="array" ref="BQ85">IFERROR(_xlfn.XLOOKUP(A85,Table5[Country],'2010'!$Q$4:$Q$158),"0")</f>
        <v>0</v>
      </c>
      <c r="BR85" t="str" cm="1">
        <f t="array" ref="BR85">IFERROR(_xlfn.XLOOKUP(A85,Table12[Country],'2012'!$Q$4:$Q$158),"0")</f>
        <v>0</v>
      </c>
      <c r="BS85" t="str" cm="1">
        <f t="array" ref="BS85">IFERROR(_xlfn.XLOOKUP(A85,Table10[Country],'2014'!$Q$4:$Q$163),"0")</f>
        <v>0</v>
      </c>
      <c r="BT85" t="str" cm="1">
        <f t="array" ref="BT85">IFERROR(_xlfn.XLOOKUP(A85,Table11[Country],'2016'!$Q$4:$Q$163),"0")</f>
        <v>0</v>
      </c>
      <c r="BU85" t="str" cm="1">
        <f t="array" ref="BU85">IFERROR(_xlfn.XLOOKUP(A85, Table6[Country], '2018'!$Q$4:$Q$163),"0")</f>
        <v>0</v>
      </c>
      <c r="BV85" t="str">
        <f>IFERROR(_xlfn.XLOOKUP(A85, '2023_Analysis_Hub'!$A$3:$A$141,'2023_Analysis_Hub'!$N$3:$N$141),"0")</f>
        <v>0</v>
      </c>
      <c r="BW85" t="str">
        <f t="shared" si="13"/>
        <v>No Data Available</v>
      </c>
    </row>
    <row r="86" spans="1:75" x14ac:dyDescent="0.35">
      <c r="A86" t="s">
        <v>61</v>
      </c>
      <c r="B86" cm="1">
        <f t="array" ref="B86">IFERROR(_xlfn.XLOOKUP(A86,Table4[Country],'2007'!$B$4:$B$153),"0")</f>
        <v>2.5290981910620181</v>
      </c>
      <c r="C86" cm="1">
        <f t="array" ref="C86">IFERROR(_xlfn.XLOOKUP(A86,Table5[Country],'2010'!$B$4:$B$158),"0")</f>
        <v>2.631329</v>
      </c>
      <c r="D86" cm="1">
        <f t="array" ref="D86">IFERROR(_xlfn.XLOOKUP(A86,Table12[Country],'2012'!$B$4:$B$158),"0")</f>
        <v>2.804983</v>
      </c>
      <c r="E86" cm="1">
        <f t="array" ref="E86">IFERROR(_xlfn.XLOOKUP(A86,Table10[Country],'2014'!$B$4:$B$163),"0")</f>
        <v>2.797453</v>
      </c>
      <c r="F86" cm="1">
        <f t="array" ref="F86">IFERROR(_xlfn.XLOOKUP(A86,Table11[Country],'2016'!$B$4:$B$163),"0")</f>
        <v>2.4763269999999999</v>
      </c>
      <c r="G86" cm="1">
        <f t="array" ref="G86">IFERROR(_xlfn.XLOOKUP(A86,Table6[Country],'2018'!$B$4:$B$163),"0")</f>
        <v>2.4146169999999998</v>
      </c>
      <c r="H86">
        <f>IFERROR(_xlfn.XLOOKUP(A86,'2023_Analysis_Hub'!$A$3:$A$141,'2023_Analysis_Hub'!$B$3:$B$141),"0")</f>
        <v>2.5833333333333335</v>
      </c>
      <c r="I86">
        <f t="shared" si="9"/>
        <v>2.6053057891993356</v>
      </c>
      <c r="J86" s="68">
        <f>IFERROR(RANK(Table16[[#This Row],[Avergae LPI Score ]],Table16[[Avergae LPI Score ]],0), "No Data Available")</f>
        <v>87</v>
      </c>
      <c r="L86" cm="1">
        <f t="array" ref="L86">IFERROR(_xlfn.XLOOKUP(A86,Table4[Country],'2007'!$C$4:$C$153),"0")</f>
        <v>75</v>
      </c>
      <c r="M86" cm="1">
        <f t="array" ref="M86">IFERROR(_xlfn.XLOOKUP(A86,Table5[Country],'2010'!$E$4:$E$158),"0")</f>
        <v>90</v>
      </c>
      <c r="N86" cm="1">
        <f t="array" ref="N86">IFERROR(_xlfn.XLOOKUP(A86,Table12[Country],'2012'!$E$4:$E$158),"0")</f>
        <v>74</v>
      </c>
      <c r="O86" cm="1">
        <f t="array" ref="O86">IFERROR(_xlfn.XLOOKUP(A86,Table10[Country],'2014'!$E$4:$E$163),"0")</f>
        <v>77</v>
      </c>
      <c r="P86" cm="1">
        <f t="array" ref="P86">IFERROR(_xlfn.XLOOKUP(A86,Table11[Country],'2016'!$E$4:$E$163),"0")</f>
        <v>111</v>
      </c>
      <c r="Q86" cm="1">
        <f t="array" ref="Q86">IFERROR(_xlfn.XLOOKUP(A86,Table6[Country],'2018'!$E$4:$E$163),"0")</f>
        <v>125</v>
      </c>
      <c r="R86">
        <f>IFERROR(_xlfn.XLOOKUP(A86,'2023_Analysis_Hub'!$A$3:$A$141,'2023_Analysis_Hub'!$C$3:$C$141),"0")</f>
        <v>88</v>
      </c>
      <c r="S86">
        <f t="shared" si="14"/>
        <v>91.428571428571431</v>
      </c>
      <c r="T86">
        <f t="shared" si="15"/>
        <v>85</v>
      </c>
      <c r="W86" cm="1">
        <f t="array" ref="W86">IFERROR(_xlfn.XLOOKUP(A86,Table4[Country],'2007'!$F$4:$F$153),"0")</f>
        <v>2.26667</v>
      </c>
      <c r="X86" cm="1">
        <f t="array" ref="X86">IFERROR(_xlfn.XLOOKUP('LPI_performance_time_series '!A86,Table5[Country],'2010'!$I$4:$I$158),"0")</f>
        <v>2.3280180000000001</v>
      </c>
      <c r="Y86" cm="1">
        <f t="array" ref="Y86">IFERROR(_xlfn.XLOOKUP(A86,Table12[Country],'2012'!$I$4:$I$158),"0")</f>
        <v>2.6229619999999998</v>
      </c>
      <c r="Z86" cm="1">
        <f t="array" ref="Z86">IFERROR(_xlfn.XLOOKUP('LPI_performance_time_series '!A86,Table10[Country],'2014'!$I$4:$I$163),"0")</f>
        <v>2.75</v>
      </c>
      <c r="AA86" cm="1">
        <f t="array" ref="AA86">IFERROR(_xlfn.XLOOKUP(A86,Table11[Country],'2016'!$I$4:$I$163),"0")</f>
        <v>2.4718270000000002</v>
      </c>
      <c r="AB86" cm="1">
        <f t="array" ref="AB86">IFERROR(_xlfn.XLOOKUP(A86,Table6[Country],'2018'!$I$4:$I$163),"0")</f>
        <v>2.157708</v>
      </c>
      <c r="AC86" t="str">
        <f>IFERROR(_xlfn.XLOOKUP(A87,'2023_Analysis_Hub'!$A$3:$A$141,'2023_Analysis_Hub'!$D$3:$D$141),"0")</f>
        <v>0</v>
      </c>
      <c r="AD86">
        <f t="shared" si="16"/>
        <v>2.4328641666666666</v>
      </c>
      <c r="AF86" cm="1">
        <f t="array" ref="AF86">IFERROR(_xlfn.XLOOKUP(A86,Table4[Country],'2007'!$H$4:$H$153),"0")</f>
        <v>2.1333299999999999</v>
      </c>
      <c r="AG86" cm="1">
        <f t="array" ref="AG86">IFERROR(_xlfn.XLOOKUP(A86,Table5[Country],'2010'!$K$4:$K$158),"0")</f>
        <v>2.3702589999999999</v>
      </c>
      <c r="AH86" cm="1">
        <f t="array" ref="AH86">IFERROR(_xlfn.XLOOKUP(A86,Table12[Country],'2012'!$K$4:$K$158),"0")</f>
        <v>2.5856340000000002</v>
      </c>
      <c r="AI86" cm="1">
        <f t="array" ref="AI86">IFERROR(_xlfn.XLOOKUP(A86,Table10[Country],'2014'!$K$4:$K$163),"0")</f>
        <v>2.535714</v>
      </c>
      <c r="AJ86" cm="1">
        <f t="array" ref="AJ86">IFERROR(_xlfn.XLOOKUP(A86,Table11[Country],'2016'!$K$4:$K$163),"0")</f>
        <v>2.2013500000000001</v>
      </c>
      <c r="AK86" cm="1">
        <f t="array" ref="AK86">IFERROR(_xlfn.XLOOKUP(A86,Table6[Country],'2018'!$K$4:$K$163),"0")</f>
        <v>2.1961900000000001</v>
      </c>
      <c r="AL86" s="19">
        <f>IFERROR(_xlfn.XLOOKUP(A86,'2023_Analysis_Hub'!$A$3:$A$141,'2023_Analysis_Hub'!$F$3:$F$141),"0")</f>
        <v>2.4</v>
      </c>
      <c r="AM86">
        <f t="shared" si="17"/>
        <v>2.3460681428571428</v>
      </c>
      <c r="AO86" s="71" cm="1">
        <f t="array" ref="AO86">IFERROR(_xlfn.XLOOKUP(Table18[[#This Row],[Economy]],Table4[Country],'2007'!$J$4:$J$153), "0")</f>
        <v>2.61538</v>
      </c>
      <c r="AP86" s="71" cm="1">
        <f t="array" ref="AP86">IFERROR(_xlfn.XLOOKUP(Table18[[#This Row],[Economy]],Table5[Country],'2010'!$M$4:$M$158),"0")</f>
        <v>2.1617570000000002</v>
      </c>
      <c r="AQ86" s="71" cm="1">
        <f t="array" ref="AQ86">IFERROR(_xlfn.XLOOKUP(Table18[[#This Row],[Economy]],Table12[Country],'2012'!$M$4:$M$158),"0")</f>
        <v>2.8159429999999999</v>
      </c>
      <c r="AR86" s="71" cm="1">
        <f t="array" ref="AR86">IFERROR(_xlfn.XLOOKUP(Table18[[#This Row],[Economy]],Table10[Country],'2014'!$M$4:$M$163),"0")</f>
        <v>2.8690479999999998</v>
      </c>
      <c r="AS86" s="71" cm="1">
        <f t="array" ref="AS86">IFERROR(_xlfn.XLOOKUP(A86,Table11[Country],'2016'!$M$4:$M$163),"0")</f>
        <v>2.4124680000000001</v>
      </c>
      <c r="AT86" s="71" cm="1">
        <f t="array" ref="AT86">IFERROR(_xlfn.XLOOKUP(A86,Table6[Country],'2018'!$M$4:$M$163),"0")</f>
        <v>2.3321909999999999</v>
      </c>
      <c r="AU86" s="71">
        <f>IFERROR(_xlfn.XLOOKUP(A86, '2023_Analysis_Hub'!$A$3:$A$141,'2023_Analysis_Hub'!$H$3:$H$141),"0")</f>
        <v>2.8</v>
      </c>
      <c r="AV86">
        <f t="shared" si="10"/>
        <v>2.5723981428571427</v>
      </c>
      <c r="AX86" cm="1">
        <f t="array" ref="AX86">IFERROR(_xlfn.XLOOKUP(A86,Table4[Country],'2007'!$L$4:$L$153),"0")</f>
        <v>2.5</v>
      </c>
      <c r="AY86" cm="1">
        <f t="array" ref="AY86">IFERROR(_xlfn.XLOOKUP(A86,Table5[Country], '2010'!$O$4:$O$158),"0")</f>
        <v>2.7381329999999999</v>
      </c>
      <c r="AZ86" cm="1">
        <f t="array" ref="AZ86">IFERROR(_xlfn.XLOOKUP(A86, Table12[Country], '2012'!$O$4:$O$158),"0")</f>
        <v>2.7768079999999999</v>
      </c>
      <c r="BA86" cm="1">
        <f t="array" ref="BA86">IFERROR(_xlfn.XLOOKUP(A86, Table10[Country], '2014'!$O$4:$O$163),"0")</f>
        <v>2.6831480000000001</v>
      </c>
      <c r="BB86" cm="1">
        <f t="array" ref="BB86">IFERROR(_xlfn.XLOOKUP(A86, Table11[Country],'2016'!$O$4:$O$163),"0")</f>
        <v>2.2971569999999999</v>
      </c>
      <c r="BC86" cm="1">
        <f t="array" ref="BC86">IFERROR(_xlfn.XLOOKUP(A86,Table6[Country],'2018'!$O$4:$O$163),"0")</f>
        <v>2.2488570000000001</v>
      </c>
      <c r="BD86">
        <f>IFERROR(_xlfn.XLOOKUP(A86, '2023_Analysis_Hub'!$A$3:$A$141,'2023_Analysis_Hub'!$J$3:$J$141),"0")</f>
        <v>2.7</v>
      </c>
      <c r="BE86">
        <f t="shared" si="11"/>
        <v>2.5634432857142855</v>
      </c>
      <c r="BG86" cm="1">
        <f t="array" ref="BG86">IFERROR(_xlfn.XLOOKUP(A86,Table4[Country],'2007'!$R$4:$R$153),"0")</f>
        <v>3.2307700000000001</v>
      </c>
      <c r="BH86" cm="1">
        <f t="array" ref="BH86">IFERROR(_xlfn.XLOOKUP(A86,Table5[Country],'2010'!$S$4:$S$158),"0")</f>
        <v>3.5200309999999999</v>
      </c>
      <c r="BI86" cm="1">
        <f t="array" ref="BI86">IFERROR(_xlfn.XLOOKUP(A86,Table12[Country],'2012'!$S$4:$S$158),"0")</f>
        <v>3.1911320000000001</v>
      </c>
      <c r="BJ86" cm="1">
        <f t="array" ref="BJ86">IFERROR(_xlfn.XLOOKUP(A86,Table10[Country],'2014'!$S$4:$S$163),"0")</f>
        <v>3.2393580000000002</v>
      </c>
      <c r="BK86" cm="1">
        <f t="array" ref="BK86">IFERROR(_xlfn.XLOOKUP(A86,Table11[Country],'2016'!$S$4:$S$163),"0")</f>
        <v>2.9841579999999999</v>
      </c>
      <c r="BL86" cm="1">
        <f t="array" ref="BL86">IFERROR(_xlfn.XLOOKUP(A86,Table6[Country],'2018'!$S$4:$S$163),"0")</f>
        <v>3.1110289999999998</v>
      </c>
      <c r="BM86">
        <f>IFERROR(_xlfn.XLOOKUP(A86,'2023_Analysis_Hub'!$A$3:$A$141,'2023_Analysis_Hub'!$L$3:$L$141),"0")</f>
        <v>2.6</v>
      </c>
      <c r="BN86">
        <f t="shared" si="12"/>
        <v>3.1252111428571432</v>
      </c>
      <c r="BP86" cm="1">
        <f t="array" ref="BP86">IFERROR(_xlfn.XLOOKUP(A86,Table4[Country],'2007'!$N$4:$N$153),"0")</f>
        <v>2.4285700000000001</v>
      </c>
      <c r="BQ86" cm="1">
        <f t="array" ref="BQ86">IFERROR(_xlfn.XLOOKUP(A86,Table5[Country],'2010'!$Q$4:$Q$158),"0")</f>
        <v>2.7081240000000002</v>
      </c>
      <c r="BR86" cm="1">
        <f t="array" ref="BR86">IFERROR(_xlfn.XLOOKUP(A86,Table12[Country],'2012'!$Q$4:$Q$158),"0")</f>
        <v>2.8004470000000001</v>
      </c>
      <c r="BS86" cm="1">
        <f t="array" ref="BS86">IFERROR(_xlfn.XLOOKUP(A86,Table10[Country],'2014'!$Q$4:$Q$163),"0")</f>
        <v>2.6831480000000001</v>
      </c>
      <c r="BT86" cm="1">
        <f t="array" ref="BT86">IFERROR(_xlfn.XLOOKUP(A86,Table11[Country],'2016'!$Q$4:$Q$163),"0")</f>
        <v>2.4568759999999998</v>
      </c>
      <c r="BU86" cm="1">
        <f t="array" ref="BU86">IFERROR(_xlfn.XLOOKUP(A86, Table6[Country], '2018'!$Q$4:$Q$163),"0")</f>
        <v>2.415524</v>
      </c>
      <c r="BV86">
        <f>IFERROR(_xlfn.XLOOKUP(A86, '2023_Analysis_Hub'!$A$3:$A$141,'2023_Analysis_Hub'!$N$3:$N$141),"0")</f>
        <v>2.7</v>
      </c>
      <c r="BW86">
        <f t="shared" si="13"/>
        <v>2.5989555714285713</v>
      </c>
    </row>
    <row r="87" spans="1:75" x14ac:dyDescent="0.35">
      <c r="A87" t="s">
        <v>360</v>
      </c>
      <c r="B87" t="str" cm="1">
        <f t="array" ref="B87">IFERROR(_xlfn.XLOOKUP(A87,Table4[Country],'2007'!$B$4:$B$153),"0")</f>
        <v>0</v>
      </c>
      <c r="C87" t="str" cm="1">
        <f t="array" ref="C87">IFERROR(_xlfn.XLOOKUP(A87,Table5[Country],'2010'!$B$4:$B$158),"0")</f>
        <v>0</v>
      </c>
      <c r="D87" t="str" cm="1">
        <f t="array" ref="D87">IFERROR(_xlfn.XLOOKUP(A87,Table12[Country],'2012'!$B$4:$B$158),"0")</f>
        <v>0</v>
      </c>
      <c r="E87" t="str" cm="1">
        <f t="array" ref="E87">IFERROR(_xlfn.XLOOKUP(A87,Table10[Country],'2014'!$B$4:$B$163),"0")</f>
        <v>0</v>
      </c>
      <c r="F87" t="str" cm="1">
        <f t="array" ref="F87">IFERROR(_xlfn.XLOOKUP(A87,Table11[Country],'2016'!$B$4:$B$163),"0")</f>
        <v>0</v>
      </c>
      <c r="G87" t="str" cm="1">
        <f t="array" ref="G87">IFERROR(_xlfn.XLOOKUP(A87,Table6[Country],'2018'!$B$4:$B$163),"0")</f>
        <v>0</v>
      </c>
      <c r="H87" t="str">
        <f>IFERROR(_xlfn.XLOOKUP(A87,'2023_Analysis_Hub'!$A$3:$A$141,'2023_Analysis_Hub'!$B$3:$B$141),"0")</f>
        <v>0</v>
      </c>
      <c r="I87" t="str">
        <f t="shared" si="9"/>
        <v>0</v>
      </c>
      <c r="J87" s="68" t="str">
        <f>IFERROR(RANK(Table16[[#This Row],[Avergae LPI Score ]],Table16[[Avergae LPI Score ]],0), "No Data Available")</f>
        <v>No Data Available</v>
      </c>
      <c r="L87" t="str" cm="1">
        <f t="array" ref="L87">IFERROR(_xlfn.XLOOKUP(A87,Table4[Country],'2007'!$C$4:$C$153),"0")</f>
        <v>0</v>
      </c>
      <c r="M87" t="str" cm="1">
        <f t="array" ref="M87">IFERROR(_xlfn.XLOOKUP(A87,Table5[Country],'2010'!$E$4:$E$158),"0")</f>
        <v>0</v>
      </c>
      <c r="N87" t="str" cm="1">
        <f t="array" ref="N87">IFERROR(_xlfn.XLOOKUP(A87,Table12[Country],'2012'!$E$4:$E$158),"0")</f>
        <v>0</v>
      </c>
      <c r="O87" t="str" cm="1">
        <f t="array" ref="O87">IFERROR(_xlfn.XLOOKUP(A87,Table10[Country],'2014'!$E$4:$E$163),"0")</f>
        <v>0</v>
      </c>
      <c r="P87" t="str" cm="1">
        <f t="array" ref="P87">IFERROR(_xlfn.XLOOKUP(A87,Table11[Country],'2016'!$E$4:$E$163),"0")</f>
        <v>0</v>
      </c>
      <c r="Q87" t="str" cm="1">
        <f t="array" ref="Q87">IFERROR(_xlfn.XLOOKUP(A87,Table6[Country],'2018'!$E$4:$E$163),"0")</f>
        <v>0</v>
      </c>
      <c r="R87" t="str">
        <f>IFERROR(_xlfn.XLOOKUP(A87,'2023_Analysis_Hub'!$A$3:$A$141,'2023_Analysis_Hub'!$C$3:$C$141),"0")</f>
        <v>0</v>
      </c>
      <c r="S87" t="str">
        <f t="shared" si="14"/>
        <v>0</v>
      </c>
      <c r="T87" t="str">
        <f t="shared" si="15"/>
        <v>No Data Available</v>
      </c>
      <c r="W87" t="str" cm="1">
        <f t="array" ref="W87">IFERROR(_xlfn.XLOOKUP(A87,Table4[Country],'2007'!$F$4:$F$153),"0")</f>
        <v>0</v>
      </c>
      <c r="X87" t="str" cm="1">
        <f t="array" ref="X87">IFERROR(_xlfn.XLOOKUP('LPI_performance_time_series '!A87,Table5[Country],'2010'!$I$4:$I$158),"0")</f>
        <v>0</v>
      </c>
      <c r="Y87" t="str" cm="1">
        <f t="array" ref="Y87">IFERROR(_xlfn.XLOOKUP(A87,Table12[Country],'2012'!$I$4:$I$158),"0")</f>
        <v>0</v>
      </c>
      <c r="Z87" t="str" cm="1">
        <f t="array" ref="Z87">IFERROR(_xlfn.XLOOKUP('LPI_performance_time_series '!A87,Table10[Country],'2014'!$I$4:$I$163),"0")</f>
        <v>0</v>
      </c>
      <c r="AA87" t="str" cm="1">
        <f t="array" ref="AA87">IFERROR(_xlfn.XLOOKUP(A87,Table11[Country],'2016'!$I$4:$I$163),"0")</f>
        <v>0</v>
      </c>
      <c r="AB87" t="str" cm="1">
        <f t="array" ref="AB87">IFERROR(_xlfn.XLOOKUP(A87,Table6[Country],'2018'!$I$4:$I$163),"0")</f>
        <v>0</v>
      </c>
      <c r="AC87">
        <f>IFERROR(_xlfn.XLOOKUP(A88,'2023_Analysis_Hub'!$A$3:$A$141,'2023_Analysis_Hub'!$D$3:$D$141),"0")</f>
        <v>2.2999999999999998</v>
      </c>
      <c r="AD87">
        <f t="shared" si="16"/>
        <v>2.2999999999999998</v>
      </c>
      <c r="AF87" t="str" cm="1">
        <f t="array" ref="AF87">IFERROR(_xlfn.XLOOKUP(A87,Table4[Country],'2007'!$H$4:$H$153),"0")</f>
        <v>0</v>
      </c>
      <c r="AG87" t="str" cm="1">
        <f t="array" ref="AG87">IFERROR(_xlfn.XLOOKUP(A87,Table5[Country],'2010'!$K$4:$K$158),"0")</f>
        <v>0</v>
      </c>
      <c r="AH87" t="str" cm="1">
        <f t="array" ref="AH87">IFERROR(_xlfn.XLOOKUP(A87,Table12[Country],'2012'!$K$4:$K$158),"0")</f>
        <v>0</v>
      </c>
      <c r="AI87" t="str" cm="1">
        <f t="array" ref="AI87">IFERROR(_xlfn.XLOOKUP(A87,Table10[Country],'2014'!$K$4:$K$163),"0")</f>
        <v>0</v>
      </c>
      <c r="AJ87" t="str" cm="1">
        <f t="array" ref="AJ87">IFERROR(_xlfn.XLOOKUP(A87,Table11[Country],'2016'!$K$4:$K$163),"0")</f>
        <v>0</v>
      </c>
      <c r="AK87" t="str" cm="1">
        <f t="array" ref="AK87">IFERROR(_xlfn.XLOOKUP(A87,Table6[Country],'2018'!$K$4:$K$163),"0")</f>
        <v>0</v>
      </c>
      <c r="AL87" s="19" t="str">
        <f>IFERROR(_xlfn.XLOOKUP(A87,'2023_Analysis_Hub'!$A$3:$A$141,'2023_Analysis_Hub'!$F$3:$F$141),"0")</f>
        <v>0</v>
      </c>
      <c r="AM87" t="str">
        <f t="shared" si="17"/>
        <v>No Data Available</v>
      </c>
      <c r="AO87" s="71" t="str" cm="1">
        <f t="array" ref="AO87">IFERROR(_xlfn.XLOOKUP(Table18[[#This Row],[Economy]],Table4[Country],'2007'!$J$4:$J$153), "0")</f>
        <v>0</v>
      </c>
      <c r="AP87" s="71" t="str" cm="1">
        <f t="array" ref="AP87">IFERROR(_xlfn.XLOOKUP(Table18[[#This Row],[Economy]],Table5[Country],'2010'!$M$4:$M$158),"0")</f>
        <v>0</v>
      </c>
      <c r="AQ87" s="71" t="str" cm="1">
        <f t="array" ref="AQ87">IFERROR(_xlfn.XLOOKUP(Table18[[#This Row],[Economy]],Table12[Country],'2012'!$M$4:$M$158),"0")</f>
        <v>0</v>
      </c>
      <c r="AR87" s="71" t="str" cm="1">
        <f t="array" ref="AR87">IFERROR(_xlfn.XLOOKUP(Table18[[#This Row],[Economy]],Table10[Country],'2014'!$M$4:$M$163),"0")</f>
        <v>0</v>
      </c>
      <c r="AS87" s="71" t="str" cm="1">
        <f t="array" ref="AS87">IFERROR(_xlfn.XLOOKUP(A87,Table11[Country],'2016'!$M$4:$M$163),"0")</f>
        <v>0</v>
      </c>
      <c r="AT87" s="71" t="str" cm="1">
        <f t="array" ref="AT87">IFERROR(_xlfn.XLOOKUP(A87,Table6[Country],'2018'!$M$4:$M$163),"0")</f>
        <v>0</v>
      </c>
      <c r="AU87" s="71" t="str">
        <f>IFERROR(_xlfn.XLOOKUP(A87, '2023_Analysis_Hub'!$A$3:$A$141,'2023_Analysis_Hub'!$H$3:$H$141),"0")</f>
        <v>0</v>
      </c>
      <c r="AV87" t="str">
        <f t="shared" si="10"/>
        <v xml:space="preserve">No Data Available </v>
      </c>
      <c r="AX87" t="str" cm="1">
        <f t="array" ref="AX87">IFERROR(_xlfn.XLOOKUP(A87,Table4[Country],'2007'!$L$4:$L$153),"0")</f>
        <v>0</v>
      </c>
      <c r="AY87" t="str" cm="1">
        <f t="array" ref="AY87">IFERROR(_xlfn.XLOOKUP(A87,Table5[Country], '2010'!$O$4:$O$158),"0")</f>
        <v>0</v>
      </c>
      <c r="AZ87" t="str" cm="1">
        <f t="array" ref="AZ87">IFERROR(_xlfn.XLOOKUP(A87, Table12[Country], '2012'!$O$4:$O$158),"0")</f>
        <v>0</v>
      </c>
      <c r="BA87" t="str" cm="1">
        <f t="array" ref="BA87">IFERROR(_xlfn.XLOOKUP(A87, Table10[Country], '2014'!$O$4:$O$163),"0")</f>
        <v>0</v>
      </c>
      <c r="BB87" t="str" cm="1">
        <f t="array" ref="BB87">IFERROR(_xlfn.XLOOKUP(A87, Table11[Country],'2016'!$O$4:$O$163),"0")</f>
        <v>0</v>
      </c>
      <c r="BC87" t="str" cm="1">
        <f t="array" ref="BC87">IFERROR(_xlfn.XLOOKUP(A87,Table6[Country],'2018'!$O$4:$O$163),"0")</f>
        <v>0</v>
      </c>
      <c r="BD87" t="str">
        <f>IFERROR(_xlfn.XLOOKUP(A87, '2023_Analysis_Hub'!$A$3:$A$141,'2023_Analysis_Hub'!$J$3:$J$141),"0")</f>
        <v>0</v>
      </c>
      <c r="BE87" t="str">
        <f t="shared" si="11"/>
        <v>No Data Available</v>
      </c>
      <c r="BG87" t="str" cm="1">
        <f t="array" ref="BG87">IFERROR(_xlfn.XLOOKUP(A87,Table4[Country],'2007'!$R$4:$R$153),"0")</f>
        <v>0</v>
      </c>
      <c r="BH87" t="str" cm="1">
        <f t="array" ref="BH87">IFERROR(_xlfn.XLOOKUP(A87,Table5[Country],'2010'!$S$4:$S$158),"0")</f>
        <v>0</v>
      </c>
      <c r="BI87" t="str" cm="1">
        <f t="array" ref="BI87">IFERROR(_xlfn.XLOOKUP(A87,Table12[Country],'2012'!$S$4:$S$158),"0")</f>
        <v>0</v>
      </c>
      <c r="BJ87" t="str" cm="1">
        <f t="array" ref="BJ87">IFERROR(_xlfn.XLOOKUP(A87,Table10[Country],'2014'!$S$4:$S$163),"0")</f>
        <v>0</v>
      </c>
      <c r="BK87" t="str" cm="1">
        <f t="array" ref="BK87">IFERROR(_xlfn.XLOOKUP(A87,Table11[Country],'2016'!$S$4:$S$163),"0")</f>
        <v>0</v>
      </c>
      <c r="BL87" t="str" cm="1">
        <f t="array" ref="BL87">IFERROR(_xlfn.XLOOKUP(A87,Table6[Country],'2018'!$S$4:$S$163),"0")</f>
        <v>0</v>
      </c>
      <c r="BM87" t="str">
        <f>IFERROR(_xlfn.XLOOKUP(A87,'2023_Analysis_Hub'!$A$3:$A$141,'2023_Analysis_Hub'!$L$3:$L$141),"0")</f>
        <v>0</v>
      </c>
      <c r="BN87" t="str">
        <f t="shared" si="12"/>
        <v>No Data Available</v>
      </c>
      <c r="BP87" t="str" cm="1">
        <f t="array" ref="BP87">IFERROR(_xlfn.XLOOKUP(A87,Table4[Country],'2007'!$N$4:$N$153),"0")</f>
        <v>0</v>
      </c>
      <c r="BQ87" t="str" cm="1">
        <f t="array" ref="BQ87">IFERROR(_xlfn.XLOOKUP(A87,Table5[Country],'2010'!$Q$4:$Q$158),"0")</f>
        <v>0</v>
      </c>
      <c r="BR87" t="str" cm="1">
        <f t="array" ref="BR87">IFERROR(_xlfn.XLOOKUP(A87,Table12[Country],'2012'!$Q$4:$Q$158),"0")</f>
        <v>0</v>
      </c>
      <c r="BS87" t="str" cm="1">
        <f t="array" ref="BS87">IFERROR(_xlfn.XLOOKUP(A87,Table10[Country],'2014'!$Q$4:$Q$163),"0")</f>
        <v>0</v>
      </c>
      <c r="BT87" t="str" cm="1">
        <f t="array" ref="BT87">IFERROR(_xlfn.XLOOKUP(A87,Table11[Country],'2016'!$Q$4:$Q$163),"0")</f>
        <v>0</v>
      </c>
      <c r="BU87" t="str" cm="1">
        <f t="array" ref="BU87">IFERROR(_xlfn.XLOOKUP(A87, Table6[Country], '2018'!$Q$4:$Q$163),"0")</f>
        <v>0</v>
      </c>
      <c r="BV87" t="str">
        <f>IFERROR(_xlfn.XLOOKUP(A87, '2023_Analysis_Hub'!$A$3:$A$141,'2023_Analysis_Hub'!$N$3:$N$141),"0")</f>
        <v>0</v>
      </c>
      <c r="BW87" t="str">
        <f t="shared" si="13"/>
        <v>No Data Available</v>
      </c>
    </row>
    <row r="88" spans="1:75" x14ac:dyDescent="0.35">
      <c r="A88" t="s">
        <v>62</v>
      </c>
      <c r="B88" cm="1">
        <f t="array" ref="B88">IFERROR(_xlfn.XLOOKUP(A88,Table4[Country],'2007'!$B$4:$B$153),"0")</f>
        <v>2.0480109720742625</v>
      </c>
      <c r="C88" cm="1">
        <f t="array" ref="C88">IFERROR(_xlfn.XLOOKUP(A88,Table5[Country],'2010'!$B$4:$B$158),"0")</f>
        <v>2.2680509999999998</v>
      </c>
      <c r="D88" cm="1">
        <f t="array" ref="D88">IFERROR(_xlfn.XLOOKUP(A88,Table12[Country],'2012'!$B$4:$B$158),"0")</f>
        <v>2.3275269999999999</v>
      </c>
      <c r="E88" cm="1">
        <f t="array" ref="E88">IFERROR(_xlfn.XLOOKUP(A88,Table10[Country],'2014'!$B$4:$B$163),"0")</f>
        <v>2.4591319999999999</v>
      </c>
      <c r="F88" cm="1">
        <f t="array" ref="F88">IFERROR(_xlfn.XLOOKUP(A88,Table11[Country],'2016'!$B$4:$B$163),"0")</f>
        <v>2.6670180000000001</v>
      </c>
      <c r="G88" cm="1">
        <f t="array" ref="G88">IFERROR(_xlfn.XLOOKUP(A88,Table6[Country],'2018'!$B$4:$B$163),"0")</f>
        <v>2.3583120000000002</v>
      </c>
      <c r="H88">
        <f>IFERROR(_xlfn.XLOOKUP(A88,'2023_Analysis_Hub'!$A$3:$A$141,'2023_Analysis_Hub'!$B$3:$B$141),"0")</f>
        <v>2.3666666666666667</v>
      </c>
      <c r="I88">
        <f t="shared" si="9"/>
        <v>2.3563882341058471</v>
      </c>
      <c r="J88" s="68">
        <f>IFERROR(RANK(Table16[[#This Row],[Avergae LPI Score ]],Table16[[Avergae LPI Score ]],0), "No Data Available")</f>
        <v>135</v>
      </c>
      <c r="L88" cm="1">
        <f t="array" ref="L88">IFERROR(_xlfn.XLOOKUP(A88,Table4[Country],'2007'!$C$4:$C$153),"0")</f>
        <v>141</v>
      </c>
      <c r="M88" cm="1">
        <f t="array" ref="M88">IFERROR(_xlfn.XLOOKUP(A88,Table5[Country],'2010'!$E$4:$E$158),"0")</f>
        <v>140</v>
      </c>
      <c r="N88" cm="1">
        <f t="array" ref="N88">IFERROR(_xlfn.XLOOKUP(A88,Table12[Country],'2012'!$E$4:$E$158),"0")</f>
        <v>133</v>
      </c>
      <c r="O88" cm="1">
        <f t="array" ref="O88">IFERROR(_xlfn.XLOOKUP(A88,Table10[Country],'2014'!$E$4:$E$163),"0")</f>
        <v>124</v>
      </c>
      <c r="P88" cm="1">
        <f t="array" ref="P88">IFERROR(_xlfn.XLOOKUP(A88,Table11[Country],'2016'!$E$4:$E$163),"0")</f>
        <v>85</v>
      </c>
      <c r="Q88" cm="1">
        <f t="array" ref="Q88">IFERROR(_xlfn.XLOOKUP(A88,Table6[Country],'2018'!$E$4:$E$163),"0")</f>
        <v>132</v>
      </c>
      <c r="R88">
        <f>IFERROR(_xlfn.XLOOKUP(A88,'2023_Analysis_Hub'!$A$3:$A$141,'2023_Analysis_Hub'!$C$3:$C$141),"0")</f>
        <v>115</v>
      </c>
      <c r="S88">
        <f t="shared" si="14"/>
        <v>124.28571428571429</v>
      </c>
      <c r="T88">
        <f t="shared" si="15"/>
        <v>134</v>
      </c>
      <c r="W88" cm="1">
        <f t="array" ref="W88">IFERROR(_xlfn.XLOOKUP(A88,Table4[Country],'2007'!$F$4:$F$153),"0")</f>
        <v>1.95455</v>
      </c>
      <c r="X88" cm="1">
        <f t="array" ref="X88">IFERROR(_xlfn.XLOOKUP('LPI_performance_time_series '!A88,Table5[Country],'2010'!$I$4:$I$158),"0")</f>
        <v>2.0245109999999999</v>
      </c>
      <c r="Y88" cm="1">
        <f t="array" ref="Y88">IFERROR(_xlfn.XLOOKUP(A88,Table12[Country],'2012'!$I$4:$I$158),"0")</f>
        <v>2.2854169999999998</v>
      </c>
      <c r="Z88" cm="1">
        <f t="array" ref="Z88">IFERROR(_xlfn.XLOOKUP('LPI_performance_time_series '!A88,Table10[Country],'2014'!$I$4:$I$163),"0")</f>
        <v>2.4575840000000002</v>
      </c>
      <c r="AA88" cm="1">
        <f t="array" ref="AA88">IFERROR(_xlfn.XLOOKUP(A88,Table11[Country],'2016'!$I$4:$I$163),"0")</f>
        <v>2.3963589999999999</v>
      </c>
      <c r="AB88" cm="1">
        <f t="array" ref="AB88">IFERROR(_xlfn.XLOOKUP(A88,Table6[Country],'2018'!$I$4:$I$163),"0")</f>
        <v>2.5536780000000001</v>
      </c>
      <c r="AC88" t="str">
        <f>IFERROR(_xlfn.XLOOKUP(A89,'2023_Analysis_Hub'!$A$3:$A$141,'2023_Analysis_Hub'!$D$3:$D$141),"0")</f>
        <v>0</v>
      </c>
      <c r="AD88">
        <f t="shared" si="16"/>
        <v>2.2786831666666667</v>
      </c>
      <c r="AF88" cm="1">
        <f t="array" ref="AF88">IFERROR(_xlfn.XLOOKUP(A88,Table4[Country],'2007'!$H$4:$H$153),"0")</f>
        <v>1.78261</v>
      </c>
      <c r="AG88" cm="1">
        <f t="array" ref="AG88">IFERROR(_xlfn.XLOOKUP(A88,Table5[Country],'2010'!$K$4:$K$158),"0")</f>
        <v>1.9934890000000001</v>
      </c>
      <c r="AH88" cm="1">
        <f t="array" ref="AH88">IFERROR(_xlfn.XLOOKUP(A88,Table12[Country],'2012'!$K$4:$K$158),"0")</f>
        <v>2.1498010000000001</v>
      </c>
      <c r="AI88" cm="1">
        <f t="array" ref="AI88">IFERROR(_xlfn.XLOOKUP(A88,Table10[Country],'2014'!$K$4:$K$163),"0")</f>
        <v>2.3950659999999999</v>
      </c>
      <c r="AJ88" cm="1">
        <f t="array" ref="AJ88">IFERROR(_xlfn.XLOOKUP(A88,Table11[Country],'2016'!$K$4:$K$163),"0")</f>
        <v>2.2362320000000002</v>
      </c>
      <c r="AK88" cm="1">
        <f t="array" ref="AK88">IFERROR(_xlfn.XLOOKUP(A88,Table6[Country],'2018'!$K$4:$K$163),"0")</f>
        <v>2.0893139999999999</v>
      </c>
      <c r="AL88" s="19">
        <f>IFERROR(_xlfn.XLOOKUP(A88,'2023_Analysis_Hub'!$A$3:$A$141,'2023_Analysis_Hub'!$F$3:$F$141),"0")</f>
        <v>2.4</v>
      </c>
      <c r="AM88">
        <f t="shared" si="17"/>
        <v>2.1495017142857145</v>
      </c>
      <c r="AO88" s="71" cm="1">
        <f t="array" ref="AO88">IFERROR(_xlfn.XLOOKUP(Table18[[#This Row],[Economy]],Table4[Country],'2007'!$J$4:$J$153), "0")</f>
        <v>1.8</v>
      </c>
      <c r="AP88" s="71" cm="1">
        <f t="array" ref="AP88">IFERROR(_xlfn.XLOOKUP(Table18[[#This Row],[Economy]],Table5[Country],'2010'!$M$4:$M$158),"0")</f>
        <v>2.3130289999999998</v>
      </c>
      <c r="AQ88" s="71" cm="1">
        <f t="array" ref="AQ88">IFERROR(_xlfn.XLOOKUP(Table18[[#This Row],[Economy]],Table12[Country],'2012'!$M$4:$M$158),"0")</f>
        <v>2.3513890000000002</v>
      </c>
      <c r="AR88" s="71" cm="1">
        <f t="array" ref="AR88">IFERROR(_xlfn.XLOOKUP(Table18[[#This Row],[Economy]],Table10[Country],'2014'!$M$4:$M$163),"0")</f>
        <v>2.4291170000000002</v>
      </c>
      <c r="AS88" s="71" cm="1">
        <f t="array" ref="AS88">IFERROR(_xlfn.XLOOKUP(A88,Table11[Country],'2016'!$M$4:$M$163),"0")</f>
        <v>2.6557369999999998</v>
      </c>
      <c r="AT88" s="71" cm="1">
        <f t="array" ref="AT88">IFERROR(_xlfn.XLOOKUP(A88,Table6[Country],'2018'!$M$4:$M$163),"0")</f>
        <v>2.167913</v>
      </c>
      <c r="AU88" s="71">
        <f>IFERROR(_xlfn.XLOOKUP(A88, '2023_Analysis_Hub'!$A$3:$A$141,'2023_Analysis_Hub'!$H$3:$H$141),"0")</f>
        <v>2.1</v>
      </c>
      <c r="AV88">
        <f t="shared" si="10"/>
        <v>2.259597857142857</v>
      </c>
      <c r="AX88" cm="1">
        <f t="array" ref="AX88">IFERROR(_xlfn.XLOOKUP(A88,Table4[Country],'2007'!$L$4:$L$153),"0")</f>
        <v>1.95</v>
      </c>
      <c r="AY88" cm="1">
        <f t="array" ref="AY88">IFERROR(_xlfn.XLOOKUP(A88,Table5[Country], '2010'!$O$4:$O$158),"0")</f>
        <v>2.2498429999999998</v>
      </c>
      <c r="AZ88" cm="1">
        <f t="array" ref="AZ88">IFERROR(_xlfn.XLOOKUP(A88, Table12[Country], '2012'!$O$4:$O$158),"0")</f>
        <v>2.329167</v>
      </c>
      <c r="BA88" cm="1">
        <f t="array" ref="BA88">IFERROR(_xlfn.XLOOKUP(A88, Table10[Country], '2014'!$O$4:$O$163),"0")</f>
        <v>2.2702939999999998</v>
      </c>
      <c r="BB88" cm="1">
        <f t="array" ref="BB88">IFERROR(_xlfn.XLOOKUP(A88, Table11[Country],'2016'!$O$4:$O$163),"0")</f>
        <v>2.6591490000000002</v>
      </c>
      <c r="BC88" cm="1">
        <f t="array" ref="BC88">IFERROR(_xlfn.XLOOKUP(A88,Table6[Country],'2018'!$O$4:$O$163),"0")</f>
        <v>2.2356940000000001</v>
      </c>
      <c r="BD88">
        <f>IFERROR(_xlfn.XLOOKUP(A88, '2023_Analysis_Hub'!$A$3:$A$141,'2023_Analysis_Hub'!$J$3:$J$141),"0")</f>
        <v>2.6</v>
      </c>
      <c r="BE88">
        <f t="shared" si="11"/>
        <v>2.3277352857142857</v>
      </c>
      <c r="BG88" cm="1">
        <f t="array" ref="BG88">IFERROR(_xlfn.XLOOKUP(A88,Table4[Country],'2007'!$R$4:$R$153),"0")</f>
        <v>2.5</v>
      </c>
      <c r="BH88" cm="1">
        <f t="array" ref="BH88">IFERROR(_xlfn.XLOOKUP(A88,Table5[Country],'2010'!$S$4:$S$158),"0")</f>
        <v>2.696841</v>
      </c>
      <c r="BI88" cm="1">
        <f t="array" ref="BI88">IFERROR(_xlfn.XLOOKUP(A88,Table12[Country],'2012'!$S$4:$S$158),"0")</f>
        <v>2.668056</v>
      </c>
      <c r="BJ88" cm="1">
        <f t="array" ref="BJ88">IFERROR(_xlfn.XLOOKUP(A88,Table10[Country],'2014'!$S$4:$S$163),"0")</f>
        <v>2.742693</v>
      </c>
      <c r="BK88" cm="1">
        <f t="array" ref="BK88">IFERROR(_xlfn.XLOOKUP(A88,Table11[Country],'2016'!$S$4:$S$163),"0")</f>
        <v>3.1198130000000002</v>
      </c>
      <c r="BL88" cm="1">
        <f t="array" ref="BL88">IFERROR(_xlfn.XLOOKUP(A88,Table6[Country],'2018'!$S$4:$S$163),"0")</f>
        <v>2.6466769999999999</v>
      </c>
      <c r="BM88">
        <f>IFERROR(_xlfn.XLOOKUP(A88,'2023_Analysis_Hub'!$A$3:$A$141,'2023_Analysis_Hub'!$L$3:$L$141),"0")</f>
        <v>2.6</v>
      </c>
      <c r="BN88">
        <f t="shared" si="12"/>
        <v>2.7105828571428572</v>
      </c>
      <c r="BP88" cm="1">
        <f t="array" ref="BP88">IFERROR(_xlfn.XLOOKUP(A88,Table4[Country],'2007'!$N$4:$N$153),"0")</f>
        <v>2.35</v>
      </c>
      <c r="BQ88" cm="1">
        <f t="array" ref="BQ88">IFERROR(_xlfn.XLOOKUP(A88,Table5[Country],'2010'!$Q$4:$Q$158),"0")</f>
        <v>2.276062</v>
      </c>
      <c r="BR88" cm="1">
        <f t="array" ref="BR88">IFERROR(_xlfn.XLOOKUP(A88,Table12[Country],'2012'!$Q$4:$Q$158),"0")</f>
        <v>2.1402779999999999</v>
      </c>
      <c r="BS88" cm="1">
        <f t="array" ref="BS88">IFERROR(_xlfn.XLOOKUP(A88,Table10[Country],'2014'!$Q$4:$Q$163),"0")</f>
        <v>2.470294</v>
      </c>
      <c r="BT88" cm="1">
        <f t="array" ref="BT88">IFERROR(_xlfn.XLOOKUP(A88,Table11[Country],'2016'!$Q$4:$Q$163),"0")</f>
        <v>2.9003930000000002</v>
      </c>
      <c r="BU88" cm="1">
        <f t="array" ref="BU88">IFERROR(_xlfn.XLOOKUP(A88, Table6[Country], '2018'!$Q$4:$Q$163),"0")</f>
        <v>2.439111</v>
      </c>
      <c r="BV88">
        <f>IFERROR(_xlfn.XLOOKUP(A88, '2023_Analysis_Hub'!$A$3:$A$141,'2023_Analysis_Hub'!$N$3:$N$141),"0")</f>
        <v>2.2000000000000002</v>
      </c>
      <c r="BW88">
        <f t="shared" si="13"/>
        <v>2.3965911428571429</v>
      </c>
    </row>
    <row r="89" spans="1:75" x14ac:dyDescent="0.35">
      <c r="A89" t="s">
        <v>363</v>
      </c>
      <c r="B89" t="str" cm="1">
        <f t="array" ref="B89">IFERROR(_xlfn.XLOOKUP(A89,Table4[Country],'2007'!$B$4:$B$153),"0")</f>
        <v>0</v>
      </c>
      <c r="C89" t="str" cm="1">
        <f t="array" ref="C89">IFERROR(_xlfn.XLOOKUP(A89,Table5[Country],'2010'!$B$4:$B$158),"0")</f>
        <v>0</v>
      </c>
      <c r="D89" t="str" cm="1">
        <f t="array" ref="D89">IFERROR(_xlfn.XLOOKUP(A89,Table12[Country],'2012'!$B$4:$B$158),"0")</f>
        <v>0</v>
      </c>
      <c r="E89" t="str" cm="1">
        <f t="array" ref="E89">IFERROR(_xlfn.XLOOKUP(A89,Table10[Country],'2014'!$B$4:$B$163),"0")</f>
        <v>0</v>
      </c>
      <c r="F89" t="str" cm="1">
        <f t="array" ref="F89">IFERROR(_xlfn.XLOOKUP(A89,Table11[Country],'2016'!$B$4:$B$163),"0")</f>
        <v>0</v>
      </c>
      <c r="G89" t="str" cm="1">
        <f t="array" ref="G89">IFERROR(_xlfn.XLOOKUP(A89,Table6[Country],'2018'!$B$4:$B$163),"0")</f>
        <v>0</v>
      </c>
      <c r="H89" t="str">
        <f>IFERROR(_xlfn.XLOOKUP(A89,'2023_Analysis_Hub'!$A$3:$A$141,'2023_Analysis_Hub'!$B$3:$B$141),"0")</f>
        <v>0</v>
      </c>
      <c r="I89" t="str">
        <f t="shared" si="9"/>
        <v>0</v>
      </c>
      <c r="J89" s="68" t="str">
        <f>IFERROR(RANK(Table16[[#This Row],[Avergae LPI Score ]],Table16[[Avergae LPI Score ]],0), "No Data Available")</f>
        <v>No Data Available</v>
      </c>
      <c r="L89" t="str" cm="1">
        <f t="array" ref="L89">IFERROR(_xlfn.XLOOKUP(A89,Table4[Country],'2007'!$C$4:$C$153),"0")</f>
        <v>0</v>
      </c>
      <c r="M89" t="str" cm="1">
        <f t="array" ref="M89">IFERROR(_xlfn.XLOOKUP(A89,Table5[Country],'2010'!$E$4:$E$158),"0")</f>
        <v>0</v>
      </c>
      <c r="N89" t="str" cm="1">
        <f t="array" ref="N89">IFERROR(_xlfn.XLOOKUP(A89,Table12[Country],'2012'!$E$4:$E$158),"0")</f>
        <v>0</v>
      </c>
      <c r="O89" t="str" cm="1">
        <f t="array" ref="O89">IFERROR(_xlfn.XLOOKUP(A89,Table10[Country],'2014'!$E$4:$E$163),"0")</f>
        <v>0</v>
      </c>
      <c r="P89" t="str" cm="1">
        <f t="array" ref="P89">IFERROR(_xlfn.XLOOKUP(A89,Table11[Country],'2016'!$E$4:$E$163),"0")</f>
        <v>0</v>
      </c>
      <c r="Q89" t="str" cm="1">
        <f t="array" ref="Q89">IFERROR(_xlfn.XLOOKUP(A89,Table6[Country],'2018'!$E$4:$E$163),"0")</f>
        <v>0</v>
      </c>
      <c r="R89" t="str">
        <f>IFERROR(_xlfn.XLOOKUP(A89,'2023_Analysis_Hub'!$A$3:$A$141,'2023_Analysis_Hub'!$C$3:$C$141),"0")</f>
        <v>0</v>
      </c>
      <c r="S89" t="str">
        <f t="shared" si="14"/>
        <v>0</v>
      </c>
      <c r="T89" t="str">
        <f t="shared" si="15"/>
        <v>No Data Available</v>
      </c>
      <c r="W89" t="str" cm="1">
        <f t="array" ref="W89">IFERROR(_xlfn.XLOOKUP(A89,Table4[Country],'2007'!$F$4:$F$153),"0")</f>
        <v>0</v>
      </c>
      <c r="X89" t="str" cm="1">
        <f t="array" ref="X89">IFERROR(_xlfn.XLOOKUP('LPI_performance_time_series '!A89,Table5[Country],'2010'!$I$4:$I$158),"0")</f>
        <v>0</v>
      </c>
      <c r="Y89" t="str" cm="1">
        <f t="array" ref="Y89">IFERROR(_xlfn.XLOOKUP(A89,Table12[Country],'2012'!$I$4:$I$158),"0")</f>
        <v>0</v>
      </c>
      <c r="Z89" t="str" cm="1">
        <f t="array" ref="Z89">IFERROR(_xlfn.XLOOKUP('LPI_performance_time_series '!A89,Table10[Country],'2014'!$I$4:$I$163),"0")</f>
        <v>0</v>
      </c>
      <c r="AA89" t="str" cm="1">
        <f t="array" ref="AA89">IFERROR(_xlfn.XLOOKUP(A89,Table11[Country],'2016'!$I$4:$I$163),"0")</f>
        <v>0</v>
      </c>
      <c r="AB89" t="str" cm="1">
        <f t="array" ref="AB89">IFERROR(_xlfn.XLOOKUP(A89,Table6[Country],'2018'!$I$4:$I$163),"0")</f>
        <v>0</v>
      </c>
      <c r="AC89" t="str">
        <f>IFERROR(_xlfn.XLOOKUP(A90,'2023_Analysis_Hub'!$A$3:$A$141,'2023_Analysis_Hub'!$D$3:$D$141),"0")</f>
        <v>0</v>
      </c>
      <c r="AD89" t="str">
        <f t="shared" si="16"/>
        <v>No Data Available</v>
      </c>
      <c r="AF89" t="str" cm="1">
        <f t="array" ref="AF89">IFERROR(_xlfn.XLOOKUP(A89,Table4[Country],'2007'!$H$4:$H$153),"0")</f>
        <v>0</v>
      </c>
      <c r="AG89" t="str" cm="1">
        <f t="array" ref="AG89">IFERROR(_xlfn.XLOOKUP(A89,Table5[Country],'2010'!$K$4:$K$158),"0")</f>
        <v>0</v>
      </c>
      <c r="AH89" t="str" cm="1">
        <f t="array" ref="AH89">IFERROR(_xlfn.XLOOKUP(A89,Table12[Country],'2012'!$K$4:$K$158),"0")</f>
        <v>0</v>
      </c>
      <c r="AI89" t="str" cm="1">
        <f t="array" ref="AI89">IFERROR(_xlfn.XLOOKUP(A89,Table10[Country],'2014'!$K$4:$K$163),"0")</f>
        <v>0</v>
      </c>
      <c r="AJ89" t="str" cm="1">
        <f t="array" ref="AJ89">IFERROR(_xlfn.XLOOKUP(A89,Table11[Country],'2016'!$K$4:$K$163),"0")</f>
        <v>0</v>
      </c>
      <c r="AK89" t="str" cm="1">
        <f t="array" ref="AK89">IFERROR(_xlfn.XLOOKUP(A89,Table6[Country],'2018'!$K$4:$K$163),"0")</f>
        <v>0</v>
      </c>
      <c r="AL89" s="19" t="str">
        <f>IFERROR(_xlfn.XLOOKUP(A89,'2023_Analysis_Hub'!$A$3:$A$141,'2023_Analysis_Hub'!$F$3:$F$141),"0")</f>
        <v>0</v>
      </c>
      <c r="AM89" t="str">
        <f t="shared" si="17"/>
        <v>No Data Available</v>
      </c>
      <c r="AO89" s="71" t="str" cm="1">
        <f t="array" ref="AO89">IFERROR(_xlfn.XLOOKUP(Table18[[#This Row],[Economy]],Table4[Country],'2007'!$J$4:$J$153), "0")</f>
        <v>0</v>
      </c>
      <c r="AP89" s="71" t="str" cm="1">
        <f t="array" ref="AP89">IFERROR(_xlfn.XLOOKUP(Table18[[#This Row],[Economy]],Table5[Country],'2010'!$M$4:$M$158),"0")</f>
        <v>0</v>
      </c>
      <c r="AQ89" s="71" t="str" cm="1">
        <f t="array" ref="AQ89">IFERROR(_xlfn.XLOOKUP(Table18[[#This Row],[Economy]],Table12[Country],'2012'!$M$4:$M$158),"0")</f>
        <v>0</v>
      </c>
      <c r="AR89" s="71" t="str" cm="1">
        <f t="array" ref="AR89">IFERROR(_xlfn.XLOOKUP(Table18[[#This Row],[Economy]],Table10[Country],'2014'!$M$4:$M$163),"0")</f>
        <v>0</v>
      </c>
      <c r="AS89" s="71" t="str" cm="1">
        <f t="array" ref="AS89">IFERROR(_xlfn.XLOOKUP(A89,Table11[Country],'2016'!$M$4:$M$163),"0")</f>
        <v>0</v>
      </c>
      <c r="AT89" s="71" t="str" cm="1">
        <f t="array" ref="AT89">IFERROR(_xlfn.XLOOKUP(A89,Table6[Country],'2018'!$M$4:$M$163),"0")</f>
        <v>0</v>
      </c>
      <c r="AU89" s="71" t="str">
        <f>IFERROR(_xlfn.XLOOKUP(A89, '2023_Analysis_Hub'!$A$3:$A$141,'2023_Analysis_Hub'!$H$3:$H$141),"0")</f>
        <v>0</v>
      </c>
      <c r="AV89" t="str">
        <f t="shared" si="10"/>
        <v xml:space="preserve">No Data Available </v>
      </c>
      <c r="AX89" t="str" cm="1">
        <f t="array" ref="AX89">IFERROR(_xlfn.XLOOKUP(A89,Table4[Country],'2007'!$L$4:$L$153),"0")</f>
        <v>0</v>
      </c>
      <c r="AY89" t="str" cm="1">
        <f t="array" ref="AY89">IFERROR(_xlfn.XLOOKUP(A89,Table5[Country], '2010'!$O$4:$O$158),"0")</f>
        <v>0</v>
      </c>
      <c r="AZ89" t="str" cm="1">
        <f t="array" ref="AZ89">IFERROR(_xlfn.XLOOKUP(A89, Table12[Country], '2012'!$O$4:$O$158),"0")</f>
        <v>0</v>
      </c>
      <c r="BA89" t="str" cm="1">
        <f t="array" ref="BA89">IFERROR(_xlfn.XLOOKUP(A89, Table10[Country], '2014'!$O$4:$O$163),"0")</f>
        <v>0</v>
      </c>
      <c r="BB89" t="str" cm="1">
        <f t="array" ref="BB89">IFERROR(_xlfn.XLOOKUP(A89, Table11[Country],'2016'!$O$4:$O$163),"0")</f>
        <v>0</v>
      </c>
      <c r="BC89" t="str" cm="1">
        <f t="array" ref="BC89">IFERROR(_xlfn.XLOOKUP(A89,Table6[Country],'2018'!$O$4:$O$163),"0")</f>
        <v>0</v>
      </c>
      <c r="BD89" t="str">
        <f>IFERROR(_xlfn.XLOOKUP(A89, '2023_Analysis_Hub'!$A$3:$A$141,'2023_Analysis_Hub'!$J$3:$J$141),"0")</f>
        <v>0</v>
      </c>
      <c r="BE89" t="str">
        <f t="shared" si="11"/>
        <v>No Data Available</v>
      </c>
      <c r="BG89" t="str" cm="1">
        <f t="array" ref="BG89">IFERROR(_xlfn.XLOOKUP(A89,Table4[Country],'2007'!$R$4:$R$153),"0")</f>
        <v>0</v>
      </c>
      <c r="BH89" t="str" cm="1">
        <f t="array" ref="BH89">IFERROR(_xlfn.XLOOKUP(A89,Table5[Country],'2010'!$S$4:$S$158),"0")</f>
        <v>0</v>
      </c>
      <c r="BI89" t="str" cm="1">
        <f t="array" ref="BI89">IFERROR(_xlfn.XLOOKUP(A89,Table12[Country],'2012'!$S$4:$S$158),"0")</f>
        <v>0</v>
      </c>
      <c r="BJ89" t="str" cm="1">
        <f t="array" ref="BJ89">IFERROR(_xlfn.XLOOKUP(A89,Table10[Country],'2014'!$S$4:$S$163),"0")</f>
        <v>0</v>
      </c>
      <c r="BK89" t="str" cm="1">
        <f t="array" ref="BK89">IFERROR(_xlfn.XLOOKUP(A89,Table11[Country],'2016'!$S$4:$S$163),"0")</f>
        <v>0</v>
      </c>
      <c r="BL89" t="str" cm="1">
        <f t="array" ref="BL89">IFERROR(_xlfn.XLOOKUP(A89,Table6[Country],'2018'!$S$4:$S$163),"0")</f>
        <v>0</v>
      </c>
      <c r="BM89" t="str">
        <f>IFERROR(_xlfn.XLOOKUP(A89,'2023_Analysis_Hub'!$A$3:$A$141,'2023_Analysis_Hub'!$L$3:$L$141),"0")</f>
        <v>0</v>
      </c>
      <c r="BN89" t="str">
        <f t="shared" si="12"/>
        <v>No Data Available</v>
      </c>
      <c r="BP89" t="str" cm="1">
        <f t="array" ref="BP89">IFERROR(_xlfn.XLOOKUP(A89,Table4[Country],'2007'!$N$4:$N$153),"0")</f>
        <v>0</v>
      </c>
      <c r="BQ89" t="str" cm="1">
        <f t="array" ref="BQ89">IFERROR(_xlfn.XLOOKUP(A89,Table5[Country],'2010'!$Q$4:$Q$158),"0")</f>
        <v>0</v>
      </c>
      <c r="BR89" t="str" cm="1">
        <f t="array" ref="BR89">IFERROR(_xlfn.XLOOKUP(A89,Table12[Country],'2012'!$Q$4:$Q$158),"0")</f>
        <v>0</v>
      </c>
      <c r="BS89" t="str" cm="1">
        <f t="array" ref="BS89">IFERROR(_xlfn.XLOOKUP(A89,Table10[Country],'2014'!$Q$4:$Q$163),"0")</f>
        <v>0</v>
      </c>
      <c r="BT89" t="str" cm="1">
        <f t="array" ref="BT89">IFERROR(_xlfn.XLOOKUP(A89,Table11[Country],'2016'!$Q$4:$Q$163),"0")</f>
        <v>0</v>
      </c>
      <c r="BU89" t="str" cm="1">
        <f t="array" ref="BU89">IFERROR(_xlfn.XLOOKUP(A89, Table6[Country], '2018'!$Q$4:$Q$163),"0")</f>
        <v>0</v>
      </c>
      <c r="BV89" t="str">
        <f>IFERROR(_xlfn.XLOOKUP(A89, '2023_Analysis_Hub'!$A$3:$A$141,'2023_Analysis_Hub'!$N$3:$N$141),"0")</f>
        <v>0</v>
      </c>
      <c r="BW89" t="str">
        <f t="shared" si="13"/>
        <v>No Data Available</v>
      </c>
    </row>
    <row r="90" spans="1:75" x14ac:dyDescent="0.35">
      <c r="A90" t="s">
        <v>195</v>
      </c>
      <c r="B90" t="str" cm="1">
        <f t="array" ref="B90">IFERROR(_xlfn.XLOOKUP(A90,Table4[Country],'2007'!$B$4:$B$153),"0")</f>
        <v>0</v>
      </c>
      <c r="C90" t="str" cm="1">
        <f t="array" ref="C90">IFERROR(_xlfn.XLOOKUP(A90,Table5[Country],'2010'!$B$4:$B$158),"0")</f>
        <v>0</v>
      </c>
      <c r="D90" cm="1">
        <f t="array" ref="D90">IFERROR(_xlfn.XLOOKUP(A90,Table12[Country],'2012'!$B$4:$B$158),"0")</f>
        <v>4.1213639999999998</v>
      </c>
      <c r="E90" cm="1">
        <f t="array" ref="E90">IFERROR(_xlfn.XLOOKUP(A90,Table10[Country],'2014'!$B$4:$B$163),"0")</f>
        <v>3.8267630000000001</v>
      </c>
      <c r="F90" cm="1">
        <f t="array" ref="F90">IFERROR(_xlfn.XLOOKUP(A90,Table11[Country],'2016'!$B$4:$B$163),"0")</f>
        <v>4.0691030000000001</v>
      </c>
      <c r="G90" cm="1">
        <f t="array" ref="G90">IFERROR(_xlfn.XLOOKUP(A90,Table6[Country],'2018'!$B$4:$B$163),"0")</f>
        <v>3.920067</v>
      </c>
      <c r="H90" t="str">
        <f>IFERROR(_xlfn.XLOOKUP(A90,'2023_Analysis_Hub'!$A$3:$A$141,'2023_Analysis_Hub'!$B$3:$B$141),"0")</f>
        <v>0</v>
      </c>
      <c r="I90">
        <f t="shared" si="9"/>
        <v>3.9843242499999998</v>
      </c>
      <c r="J90" s="68">
        <f>IFERROR(RANK(Table16[[#This Row],[Avergae LPI Score ]],Table16[[Avergae LPI Score ]],0), "No Data Available")</f>
        <v>6</v>
      </c>
      <c r="L90" t="str" cm="1">
        <f t="array" ref="L90">IFERROR(_xlfn.XLOOKUP(A90,Table4[Country],'2007'!$C$4:$C$153),"0")</f>
        <v>0</v>
      </c>
      <c r="M90" t="str" cm="1">
        <f t="array" ref="M90">IFERROR(_xlfn.XLOOKUP(A90,Table5[Country],'2010'!$E$4:$E$158),"0")</f>
        <v>0</v>
      </c>
      <c r="N90" cm="1">
        <f t="array" ref="N90">IFERROR(_xlfn.XLOOKUP(A90,Table12[Country],'2012'!$E$4:$E$158),"0")</f>
        <v>2</v>
      </c>
      <c r="O90" cm="1">
        <f t="array" ref="O90">IFERROR(_xlfn.XLOOKUP(A90,Table10[Country],'2014'!$E$4:$E$163),"0")</f>
        <v>15</v>
      </c>
      <c r="P90" cm="1">
        <f t="array" ref="P90">IFERROR(_xlfn.XLOOKUP(A90,Table11[Country],'2016'!$E$4:$E$163),"0")</f>
        <v>9</v>
      </c>
      <c r="Q90" cm="1">
        <f t="array" ref="Q90">IFERROR(_xlfn.XLOOKUP(A90,Table6[Country],'2018'!$E$4:$E$163),"0")</f>
        <v>12</v>
      </c>
      <c r="R90" t="str">
        <f>IFERROR(_xlfn.XLOOKUP(A90,'2023_Analysis_Hub'!$A$3:$A$141,'2023_Analysis_Hub'!$C$3:$C$141),"0")</f>
        <v>0</v>
      </c>
      <c r="S90">
        <f t="shared" si="14"/>
        <v>9.5</v>
      </c>
      <c r="T90">
        <f t="shared" si="15"/>
        <v>7</v>
      </c>
      <c r="W90" t="str" cm="1">
        <f t="array" ref="W90">IFERROR(_xlfn.XLOOKUP(A90,Table4[Country],'2007'!$F$4:$F$153),"0")</f>
        <v>0</v>
      </c>
      <c r="X90" t="str" cm="1">
        <f t="array" ref="X90">IFERROR(_xlfn.XLOOKUP('LPI_performance_time_series '!A90,Table5[Country],'2010'!$I$4:$I$158),"0")</f>
        <v>0</v>
      </c>
      <c r="Y90" cm="1">
        <f t="array" ref="Y90">IFERROR(_xlfn.XLOOKUP(A90,Table12[Country],'2012'!$I$4:$I$158),"0")</f>
        <v>3.971886</v>
      </c>
      <c r="Z90" cm="1">
        <f t="array" ref="Z90">IFERROR(_xlfn.XLOOKUP('LPI_performance_time_series '!A90,Table10[Country],'2014'!$I$4:$I$163),"0")</f>
        <v>3.7242009999999999</v>
      </c>
      <c r="AA90" cm="1">
        <f t="array" ref="AA90">IFERROR(_xlfn.XLOOKUP(A90,Table11[Country],'2016'!$I$4:$I$163),"0")</f>
        <v>3.9377209999999998</v>
      </c>
      <c r="AB90" cm="1">
        <f t="array" ref="AB90">IFERROR(_xlfn.XLOOKUP(A90,Table6[Country],'2018'!$I$4:$I$163),"0")</f>
        <v>3.814775</v>
      </c>
      <c r="AC90">
        <f>IFERROR(_xlfn.XLOOKUP(A91,'2023_Analysis_Hub'!$A$3:$A$141,'2023_Analysis_Hub'!$D$3:$D$141),"0")</f>
        <v>2.8</v>
      </c>
      <c r="AD90">
        <f t="shared" si="16"/>
        <v>3.6497166000000001</v>
      </c>
      <c r="AF90" t="str" cm="1">
        <f t="array" ref="AF90">IFERROR(_xlfn.XLOOKUP(A90,Table4[Country],'2007'!$H$4:$H$153),"0")</f>
        <v>0</v>
      </c>
      <c r="AG90" t="str" cm="1">
        <f t="array" ref="AG90">IFERROR(_xlfn.XLOOKUP(A90,Table5[Country],'2010'!$K$4:$K$158),"0")</f>
        <v>0</v>
      </c>
      <c r="AH90" cm="1">
        <f t="array" ref="AH90">IFERROR(_xlfn.XLOOKUP(A90,Table12[Country],'2012'!$K$4:$K$158),"0")</f>
        <v>4.118798</v>
      </c>
      <c r="AI90" cm="1">
        <f t="array" ref="AI90">IFERROR(_xlfn.XLOOKUP(A90,Table10[Country],'2014'!$K$4:$K$163),"0")</f>
        <v>3.971997</v>
      </c>
      <c r="AJ90" cm="1">
        <f t="array" ref="AJ90">IFERROR(_xlfn.XLOOKUP(A90,Table11[Country],'2016'!$K$4:$K$163),"0")</f>
        <v>4.1025989999999997</v>
      </c>
      <c r="AK90" cm="1">
        <f t="array" ref="AK90">IFERROR(_xlfn.XLOOKUP(A90,Table6[Country],'2018'!$K$4:$K$163),"0")</f>
        <v>3.969004</v>
      </c>
      <c r="AL90" s="19" t="str">
        <f>IFERROR(_xlfn.XLOOKUP(A90,'2023_Analysis_Hub'!$A$3:$A$141,'2023_Analysis_Hub'!$F$3:$F$141),"0")</f>
        <v>0</v>
      </c>
      <c r="AM90">
        <f t="shared" si="17"/>
        <v>4.0405994999999999</v>
      </c>
      <c r="AO90" s="71" t="str" cm="1">
        <f t="array" ref="AO90">IFERROR(_xlfn.XLOOKUP(Table18[[#This Row],[Economy]],Table4[Country],'2007'!$J$4:$J$153), "0")</f>
        <v>0</v>
      </c>
      <c r="AP90" s="71" t="str" cm="1">
        <f t="array" ref="AP90">IFERROR(_xlfn.XLOOKUP(Table18[[#This Row],[Economy]],Table5[Country],'2010'!$M$4:$M$158),"0")</f>
        <v>0</v>
      </c>
      <c r="AQ90" s="71" cm="1">
        <f t="array" ref="AQ90">IFERROR(_xlfn.XLOOKUP(Table18[[#This Row],[Economy]],Table12[Country],'2012'!$M$4:$M$158),"0")</f>
        <v>4.1750889999999998</v>
      </c>
      <c r="AR90" s="71" cm="1">
        <f t="array" ref="AR90">IFERROR(_xlfn.XLOOKUP(Table18[[#This Row],[Economy]],Table10[Country],'2014'!$M$4:$M$163),"0")</f>
        <v>3.5797539999999999</v>
      </c>
      <c r="AS90" s="71" cm="1">
        <f t="array" ref="AS90">IFERROR(_xlfn.XLOOKUP(A90,Table11[Country],'2016'!$M$4:$M$163),"0")</f>
        <v>4.0546829999999998</v>
      </c>
      <c r="AT90" s="71" cm="1">
        <f t="array" ref="AT90">IFERROR(_xlfn.XLOOKUP(A90,Table6[Country],'2018'!$M$4:$M$163),"0")</f>
        <v>3.7681290000000001</v>
      </c>
      <c r="AU90" s="71" t="str">
        <f>IFERROR(_xlfn.XLOOKUP(A90, '2023_Analysis_Hub'!$A$3:$A$141,'2023_Analysis_Hub'!$H$3:$H$141),"0")</f>
        <v>0</v>
      </c>
      <c r="AV90">
        <f t="shared" si="10"/>
        <v>3.8944137499999996</v>
      </c>
      <c r="AX90" t="str" cm="1">
        <f t="array" ref="AX90">IFERROR(_xlfn.XLOOKUP(A90,Table4[Country],'2007'!$L$4:$L$153),"0")</f>
        <v>0</v>
      </c>
      <c r="AY90" t="str" cm="1">
        <f t="array" ref="AY90">IFERROR(_xlfn.XLOOKUP(A90,Table5[Country], '2010'!$O$4:$O$158),"0")</f>
        <v>0</v>
      </c>
      <c r="AZ90" cm="1">
        <f t="array" ref="AZ90">IFERROR(_xlfn.XLOOKUP(A90, Table12[Country], '2012'!$O$4:$O$158),"0")</f>
        <v>4.0759290000000004</v>
      </c>
      <c r="BA90" cm="1">
        <f t="array" ref="BA90">IFERROR(_xlfn.XLOOKUP(A90, Table10[Country], '2014'!$O$4:$O$163),"0")</f>
        <v>3.8089170000000001</v>
      </c>
      <c r="BB90" cm="1">
        <f t="array" ref="BB90">IFERROR(_xlfn.XLOOKUP(A90, Table11[Country],'2016'!$O$4:$O$163),"0")</f>
        <v>3.9998800000000001</v>
      </c>
      <c r="BC90" cm="1">
        <f t="array" ref="BC90">IFERROR(_xlfn.XLOOKUP(A90,Table6[Country],'2018'!$O$4:$O$163),"0")</f>
        <v>3.9316620000000002</v>
      </c>
      <c r="BD90" t="str">
        <f>IFERROR(_xlfn.XLOOKUP(A90, '2023_Analysis_Hub'!$A$3:$A$141,'2023_Analysis_Hub'!$J$3:$J$141),"0")</f>
        <v>0</v>
      </c>
      <c r="BE90">
        <f t="shared" si="11"/>
        <v>3.954097</v>
      </c>
      <c r="BG90" t="str" cm="1">
        <f t="array" ref="BG90">IFERROR(_xlfn.XLOOKUP(A90,Table4[Country],'2007'!$R$4:$R$153),"0")</f>
        <v>0</v>
      </c>
      <c r="BH90" t="str" cm="1">
        <f t="array" ref="BH90">IFERROR(_xlfn.XLOOKUP(A90,Table5[Country],'2010'!$S$4:$S$158),"0")</f>
        <v>0</v>
      </c>
      <c r="BI90" cm="1">
        <f t="array" ref="BI90">IFERROR(_xlfn.XLOOKUP(A90,Table12[Country],'2012'!$S$4:$S$158),"0")</f>
        <v>4.2849719999999998</v>
      </c>
      <c r="BJ90" cm="1">
        <f t="array" ref="BJ90">IFERROR(_xlfn.XLOOKUP(A90,Table10[Country],'2014'!$S$4:$S$163),"0")</f>
        <v>4.0611540000000002</v>
      </c>
      <c r="BK90" cm="1">
        <f t="array" ref="BK90">IFERROR(_xlfn.XLOOKUP(A90,Table11[Country],'2016'!$S$4:$S$163),"0")</f>
        <v>4.2896869999999998</v>
      </c>
      <c r="BL90" cm="1">
        <f t="array" ref="BL90">IFERROR(_xlfn.XLOOKUP(A90,Table6[Country],'2018'!$S$4:$S$163),"0")</f>
        <v>4.1391369999999998</v>
      </c>
      <c r="BM90" t="str">
        <f>IFERROR(_xlfn.XLOOKUP(A90,'2023_Analysis_Hub'!$A$3:$A$141,'2023_Analysis_Hub'!$L$3:$L$141),"0")</f>
        <v>0</v>
      </c>
      <c r="BN90">
        <f t="shared" si="12"/>
        <v>4.1937374999999992</v>
      </c>
      <c r="BP90" t="str" cm="1">
        <f t="array" ref="BP90">IFERROR(_xlfn.XLOOKUP(A90,Table4[Country],'2007'!$N$4:$N$153),"0")</f>
        <v>0</v>
      </c>
      <c r="BQ90" t="str" cm="1">
        <f t="array" ref="BQ90">IFERROR(_xlfn.XLOOKUP(A90,Table5[Country],'2010'!$Q$4:$Q$158),"0")</f>
        <v>0</v>
      </c>
      <c r="BR90" cm="1">
        <f t="array" ref="BR90">IFERROR(_xlfn.XLOOKUP(A90,Table12[Country],'2012'!$Q$4:$Q$158),"0")</f>
        <v>4.0904749999999996</v>
      </c>
      <c r="BS90" cm="1">
        <f t="array" ref="BS90">IFERROR(_xlfn.XLOOKUP(A90,Table10[Country],'2014'!$Q$4:$Q$163),"0")</f>
        <v>3.8714460000000002</v>
      </c>
      <c r="BT90" cm="1">
        <f t="array" ref="BT90">IFERROR(_xlfn.XLOOKUP(A90,Table11[Country],'2016'!$Q$4:$Q$163),"0")</f>
        <v>4.0279049999999996</v>
      </c>
      <c r="BU90" cm="1">
        <f t="array" ref="BU90">IFERROR(_xlfn.XLOOKUP(A90, Table6[Country], '2018'!$Q$4:$Q$163),"0")</f>
        <v>3.918231</v>
      </c>
      <c r="BV90" t="str">
        <f>IFERROR(_xlfn.XLOOKUP(A90, '2023_Analysis_Hub'!$A$3:$A$141,'2023_Analysis_Hub'!$N$3:$N$141),"0")</f>
        <v>0</v>
      </c>
      <c r="BW90">
        <f t="shared" si="13"/>
        <v>3.9770142500000003</v>
      </c>
    </row>
    <row r="91" spans="1:75" x14ac:dyDescent="0.35">
      <c r="A91" t="s">
        <v>64</v>
      </c>
      <c r="B91" cm="1">
        <f t="array" ref="B91">IFERROR(_xlfn.XLOOKUP(A91,Table4[Country],'2007'!$B$4:$B$153),"0")</f>
        <v>2.4983529192589682</v>
      </c>
      <c r="C91" cm="1">
        <f t="array" ref="C91">IFERROR(_xlfn.XLOOKUP(A91,Table5[Country],'2010'!$B$4:$B$158),"0")</f>
        <v>2.7791169999999998</v>
      </c>
      <c r="D91" cm="1">
        <f t="array" ref="D91">IFERROR(_xlfn.XLOOKUP(A91,Table12[Country],'2012'!$B$4:$B$158),"0")</f>
        <v>2.5332249999999998</v>
      </c>
      <c r="E91" cm="1">
        <f t="array" ref="E91">IFERROR(_xlfn.XLOOKUP(A91,Table10[Country],'2014'!$B$4:$B$163),"0")</f>
        <v>2.6074269999999999</v>
      </c>
      <c r="F91" cm="1">
        <f t="array" ref="F91">IFERROR(_xlfn.XLOOKUP(A91,Table11[Country],'2016'!$B$4:$B$163),"0")</f>
        <v>2.462812</v>
      </c>
      <c r="G91" cm="1">
        <f t="array" ref="G91">IFERROR(_xlfn.XLOOKUP(A91,Table6[Country],'2018'!$B$4:$B$163),"0")</f>
        <v>2.6039180000000002</v>
      </c>
      <c r="H91">
        <f>IFERROR(_xlfn.XLOOKUP(A91,'2023_Analysis_Hub'!$A$3:$A$141,'2023_Analysis_Hub'!$B$3:$B$141),"0")</f>
        <v>2.8333333333333335</v>
      </c>
      <c r="I91">
        <f t="shared" si="9"/>
        <v>2.6168836075131856</v>
      </c>
      <c r="J91" s="68">
        <f>IFERROR(RANK(Table16[[#This Row],[Avergae LPI Score ]],Table16[[Avergae LPI Score ]],0), "No Data Available")</f>
        <v>86</v>
      </c>
      <c r="L91" cm="1">
        <f t="array" ref="L91">IFERROR(_xlfn.XLOOKUP(A91,Table4[Country],'2007'!$C$4:$C$153),"0")</f>
        <v>80</v>
      </c>
      <c r="M91" cm="1">
        <f t="array" ref="M91">IFERROR(_xlfn.XLOOKUP(A91,Table5[Country],'2010'!$E$4:$E$158),"0")</f>
        <v>70</v>
      </c>
      <c r="N91" cm="1">
        <f t="array" ref="N91">IFERROR(_xlfn.XLOOKUP(A91,Table12[Country],'2012'!$E$4:$E$158),"0")</f>
        <v>105</v>
      </c>
      <c r="O91" cm="1">
        <f t="array" ref="O91">IFERROR(_xlfn.XLOOKUP(A91,Table10[Country],'2014'!$E$4:$E$163),"0")</f>
        <v>103</v>
      </c>
      <c r="P91" cm="1">
        <f t="array" ref="P91">IFERROR(_xlfn.XLOOKUP(A91,Table11[Country],'2016'!$E$4:$E$163),"0")</f>
        <v>112</v>
      </c>
      <c r="Q91" cm="1">
        <f t="array" ref="Q91">IFERROR(_xlfn.XLOOKUP(A91,Table6[Country],'2018'!$E$4:$E$163),"0")</f>
        <v>93</v>
      </c>
      <c r="R91">
        <f>IFERROR(_xlfn.XLOOKUP(A91,'2023_Analysis_Hub'!$A$3:$A$141,'2023_Analysis_Hub'!$C$3:$C$141),"0")</f>
        <v>66</v>
      </c>
      <c r="S91">
        <f t="shared" si="14"/>
        <v>89.857142857142861</v>
      </c>
      <c r="T91">
        <f t="shared" si="15"/>
        <v>84</v>
      </c>
      <c r="W91" cm="1">
        <f t="array" ref="W91">IFERROR(_xlfn.XLOOKUP(A91,Table4[Country],'2007'!$F$4:$F$153),"0")</f>
        <v>2.48387</v>
      </c>
      <c r="X91" cm="1">
        <f t="array" ref="X91">IFERROR(_xlfn.XLOOKUP('LPI_performance_time_series '!A91,Table5[Country],'2010'!$I$4:$I$158),"0")</f>
        <v>2.3903940000000001</v>
      </c>
      <c r="Y91" cm="1">
        <f t="array" ref="Y91">IFERROR(_xlfn.XLOOKUP(A91,Table12[Country],'2012'!$I$4:$I$158),"0")</f>
        <v>2.3922859999999999</v>
      </c>
      <c r="Z91" cm="1">
        <f t="array" ref="Z91">IFERROR(_xlfn.XLOOKUP('LPI_performance_time_series '!A91,Table10[Country],'2014'!$I$4:$I$163),"0")</f>
        <v>2.6956519999999999</v>
      </c>
      <c r="AA91" cm="1">
        <f t="array" ref="AA91">IFERROR(_xlfn.XLOOKUP(A91,Table11[Country],'2016'!$I$4:$I$163),"0")</f>
        <v>2.2123499999999998</v>
      </c>
      <c r="AB91" cm="1">
        <f t="array" ref="AB91">IFERROR(_xlfn.XLOOKUP(A91,Table6[Country],'2018'!$I$4:$I$163),"0")</f>
        <v>2.2388150000000002</v>
      </c>
      <c r="AC91" t="str">
        <f>IFERROR(_xlfn.XLOOKUP(A92,'2023_Analysis_Hub'!$A$3:$A$141,'2023_Analysis_Hub'!$D$3:$D$141),"0")</f>
        <v>0</v>
      </c>
      <c r="AD91">
        <f t="shared" si="16"/>
        <v>2.4022278333333338</v>
      </c>
      <c r="AF91" cm="1">
        <f t="array" ref="AF91">IFERROR(_xlfn.XLOOKUP(A91,Table4[Country],'2007'!$H$4:$H$153),"0")</f>
        <v>2.3225799999999999</v>
      </c>
      <c r="AG91" cm="1">
        <f t="array" ref="AG91">IFERROR(_xlfn.XLOOKUP(A91,Table5[Country],'2010'!$K$4:$K$158),"0")</f>
        <v>2.3119689999999999</v>
      </c>
      <c r="AH91" cm="1">
        <f t="array" ref="AH91">IFERROR(_xlfn.XLOOKUP(A91,Table12[Country],'2012'!$K$4:$K$158),"0")</f>
        <v>2.350492</v>
      </c>
      <c r="AI91" cm="1">
        <f t="array" ref="AI91">IFERROR(_xlfn.XLOOKUP(A91,Table10[Country],'2014'!$K$4:$K$163),"0")</f>
        <v>2.2424810000000002</v>
      </c>
      <c r="AJ91" cm="1">
        <f t="array" ref="AJ91">IFERROR(_xlfn.XLOOKUP(A91,Table11[Country],'2016'!$K$4:$K$163),"0")</f>
        <v>2.0397500000000002</v>
      </c>
      <c r="AK91" cm="1">
        <f t="array" ref="AK91">IFERROR(_xlfn.XLOOKUP(A91,Table6[Country],'2018'!$K$4:$K$163),"0")</f>
        <v>2.4734029999999998</v>
      </c>
      <c r="AL91" s="19">
        <f>IFERROR(_xlfn.XLOOKUP(A91,'2023_Analysis_Hub'!$A$3:$A$141,'2023_Analysis_Hub'!$F$3:$F$141),"0")</f>
        <v>2.7</v>
      </c>
      <c r="AM91">
        <f t="shared" si="17"/>
        <v>2.348667857142857</v>
      </c>
      <c r="AO91" s="71" cm="1">
        <f t="array" ref="AO91">IFERROR(_xlfn.XLOOKUP(Table18[[#This Row],[Economy]],Table4[Country],'2007'!$J$4:$J$153), "0")</f>
        <v>2.4827599999999999</v>
      </c>
      <c r="AP91" s="71" cm="1">
        <f t="array" ref="AP91">IFERROR(_xlfn.XLOOKUP(Table18[[#This Row],[Economy]],Table5[Country],'2010'!$M$4:$M$158),"0")</f>
        <v>2.672663</v>
      </c>
      <c r="AQ91" s="71" cm="1">
        <f t="array" ref="AQ91">IFERROR(_xlfn.XLOOKUP(Table18[[#This Row],[Economy]],Table12[Country],'2012'!$M$4:$M$158),"0")</f>
        <v>2.7019760000000002</v>
      </c>
      <c r="AR91" s="71" cm="1">
        <f t="array" ref="AR91">IFERROR(_xlfn.XLOOKUP(Table18[[#This Row],[Economy]],Table10[Country],'2014'!$M$4:$M$163),"0")</f>
        <v>2.7879360000000002</v>
      </c>
      <c r="AS91" s="71" cm="1">
        <f t="array" ref="AS91">IFERROR(_xlfn.XLOOKUP(A91,Table11[Country],'2016'!$M$4:$M$163),"0")</f>
        <v>2.5790000000000002</v>
      </c>
      <c r="AT91" s="71" cm="1">
        <f t="array" ref="AT91">IFERROR(_xlfn.XLOOKUP(A91,Table6[Country],'2018'!$M$4:$M$163),"0")</f>
        <v>2.6622919999999999</v>
      </c>
      <c r="AU91" s="71">
        <f>IFERROR(_xlfn.XLOOKUP(A91, '2023_Analysis_Hub'!$A$3:$A$141,'2023_Analysis_Hub'!$H$3:$H$141),"0")</f>
        <v>3</v>
      </c>
      <c r="AV91">
        <f t="shared" si="10"/>
        <v>2.6980895714285715</v>
      </c>
      <c r="AX91" cm="1">
        <f t="array" ref="AX91">IFERROR(_xlfn.XLOOKUP(A91,Table4[Country],'2007'!$L$4:$L$153),"0")</f>
        <v>2.40741</v>
      </c>
      <c r="AY91" cm="1">
        <f t="array" ref="AY91">IFERROR(_xlfn.XLOOKUP(A91,Table5[Country], '2010'!$O$4:$O$158),"0")</f>
        <v>2.570808</v>
      </c>
      <c r="AZ91" cm="1">
        <f t="array" ref="AZ91">IFERROR(_xlfn.XLOOKUP(A91, Table12[Country], '2012'!$O$4:$O$158),"0")</f>
        <v>2.4415840000000002</v>
      </c>
      <c r="BA91" cm="1">
        <f t="array" ref="BA91">IFERROR(_xlfn.XLOOKUP(A91, Table10[Country], '2014'!$O$4:$O$163),"0")</f>
        <v>2.469754</v>
      </c>
      <c r="BB91" cm="1">
        <f t="array" ref="BB91">IFERROR(_xlfn.XLOOKUP(A91, Table11[Country],'2016'!$O$4:$O$163),"0")</f>
        <v>2.4411429999999998</v>
      </c>
      <c r="BC91" cm="1">
        <f t="array" ref="BC91">IFERROR(_xlfn.XLOOKUP(A91,Table6[Country],'2018'!$O$4:$O$163),"0")</f>
        <v>2.7229230000000002</v>
      </c>
      <c r="BD91">
        <f>IFERROR(_xlfn.XLOOKUP(A91, '2023_Analysis_Hub'!$A$3:$A$141,'2023_Analysis_Hub'!$J$3:$J$141),"0")</f>
        <v>2.7</v>
      </c>
      <c r="BE91">
        <f t="shared" si="11"/>
        <v>2.5362317142857145</v>
      </c>
      <c r="BG91" cm="1">
        <f t="array" ref="BG91">IFERROR(_xlfn.XLOOKUP(A91,Table4[Country],'2007'!$R$4:$R$153),"0")</f>
        <v>2.88462</v>
      </c>
      <c r="BH91" cm="1">
        <f t="array" ref="BH91">IFERROR(_xlfn.XLOOKUP(A91,Table5[Country],'2010'!$S$4:$S$158),"0")</f>
        <v>3.829434</v>
      </c>
      <c r="BI91" cm="1">
        <f t="array" ref="BI91">IFERROR(_xlfn.XLOOKUP(A91,Table12[Country],'2012'!$S$4:$S$158),"0")</f>
        <v>2.9038870000000001</v>
      </c>
      <c r="BJ91" cm="1">
        <f t="array" ref="BJ91">IFERROR(_xlfn.XLOOKUP(A91,Table10[Country],'2014'!$S$4:$S$163),"0")</f>
        <v>2.7879360000000002</v>
      </c>
      <c r="BK91" cm="1">
        <f t="array" ref="BK91">IFERROR(_xlfn.XLOOKUP(A91,Table11[Country],'2016'!$S$4:$S$163),"0")</f>
        <v>2.911381</v>
      </c>
      <c r="BL91" cm="1">
        <f t="array" ref="BL91">IFERROR(_xlfn.XLOOKUP(A91,Table6[Country],'2018'!$S$4:$S$163),"0")</f>
        <v>2.833523</v>
      </c>
      <c r="BM91">
        <f>IFERROR(_xlfn.XLOOKUP(A91,'2023_Analysis_Hub'!$A$3:$A$141,'2023_Analysis_Hub'!$L$3:$L$141),"0")</f>
        <v>3.2</v>
      </c>
      <c r="BN91">
        <f t="shared" si="12"/>
        <v>3.0501115714285718</v>
      </c>
      <c r="BP91" cm="1">
        <f t="array" ref="BP91">IFERROR(_xlfn.XLOOKUP(A91,Table4[Country],'2007'!$N$4:$N$153),"0")</f>
        <v>2.40741</v>
      </c>
      <c r="BQ91" cm="1">
        <f t="array" ref="BQ91">IFERROR(_xlfn.XLOOKUP(A91,Table5[Country],'2010'!$Q$4:$Q$158),"0")</f>
        <v>2.8338920000000001</v>
      </c>
      <c r="BR91" cm="1">
        <f t="array" ref="BR91">IFERROR(_xlfn.XLOOKUP(A91,Table12[Country],'2012'!$Q$4:$Q$158),"0")</f>
        <v>2.350492</v>
      </c>
      <c r="BS91" cm="1">
        <f t="array" ref="BS91">IFERROR(_xlfn.XLOOKUP(A91,Table10[Country],'2014'!$Q$4:$Q$163),"0")</f>
        <v>2.6061179999999999</v>
      </c>
      <c r="BT91" cm="1">
        <f t="array" ref="BT91">IFERROR(_xlfn.XLOOKUP(A91,Table11[Country],'2016'!$Q$4:$Q$163),"0")</f>
        <v>2.5325709999999999</v>
      </c>
      <c r="BU91" cm="1">
        <f t="array" ref="BU91">IFERROR(_xlfn.XLOOKUP(A91, Table6[Country], '2018'!$Q$4:$Q$163),"0")</f>
        <v>2.6774680000000002</v>
      </c>
      <c r="BV91">
        <f>IFERROR(_xlfn.XLOOKUP(A91, '2023_Analysis_Hub'!$A$3:$A$141,'2023_Analysis_Hub'!$N$3:$N$141),"0")</f>
        <v>2.6</v>
      </c>
      <c r="BW91">
        <f t="shared" si="13"/>
        <v>2.5725644285714289</v>
      </c>
    </row>
    <row r="92" spans="1:75" x14ac:dyDescent="0.35">
      <c r="A92" t="s">
        <v>367</v>
      </c>
      <c r="B92" t="str" cm="1">
        <f t="array" ref="B92">IFERROR(_xlfn.XLOOKUP(A92,Table4[Country],'2007'!$B$4:$B$153),"0")</f>
        <v>0</v>
      </c>
      <c r="C92" t="str" cm="1">
        <f t="array" ref="C92">IFERROR(_xlfn.XLOOKUP(A92,Table5[Country],'2010'!$B$4:$B$158),"0")</f>
        <v>0</v>
      </c>
      <c r="D92" t="str" cm="1">
        <f t="array" ref="D92">IFERROR(_xlfn.XLOOKUP(A92,Table12[Country],'2012'!$B$4:$B$158),"0")</f>
        <v>0</v>
      </c>
      <c r="E92" t="str" cm="1">
        <f t="array" ref="E92">IFERROR(_xlfn.XLOOKUP(A92,Table10[Country],'2014'!$B$4:$B$163),"0")</f>
        <v>0</v>
      </c>
      <c r="F92" t="str" cm="1">
        <f t="array" ref="F92">IFERROR(_xlfn.XLOOKUP(A92,Table11[Country],'2016'!$B$4:$B$163),"0")</f>
        <v>0</v>
      </c>
      <c r="G92" t="str" cm="1">
        <f t="array" ref="G92">IFERROR(_xlfn.XLOOKUP(A92,Table6[Country],'2018'!$B$4:$B$163),"0")</f>
        <v>0</v>
      </c>
      <c r="H92" t="str">
        <f>IFERROR(_xlfn.XLOOKUP(A92,'2023_Analysis_Hub'!$A$3:$A$141,'2023_Analysis_Hub'!$B$3:$B$141),"0")</f>
        <v>0</v>
      </c>
      <c r="I92" t="str">
        <f t="shared" si="9"/>
        <v>0</v>
      </c>
      <c r="J92" s="68" t="str">
        <f>IFERROR(RANK(Table16[[#This Row],[Avergae LPI Score ]],Table16[[Avergae LPI Score ]],0), "No Data Available")</f>
        <v>No Data Available</v>
      </c>
      <c r="L92" t="str" cm="1">
        <f t="array" ref="L92">IFERROR(_xlfn.XLOOKUP(A92,Table4[Country],'2007'!$C$4:$C$153),"0")</f>
        <v>0</v>
      </c>
      <c r="M92" t="str" cm="1">
        <f t="array" ref="M92">IFERROR(_xlfn.XLOOKUP(A92,Table5[Country],'2010'!$E$4:$E$158),"0")</f>
        <v>0</v>
      </c>
      <c r="N92" t="str" cm="1">
        <f t="array" ref="N92">IFERROR(_xlfn.XLOOKUP(A92,Table12[Country],'2012'!$E$4:$E$158),"0")</f>
        <v>0</v>
      </c>
      <c r="O92" t="str" cm="1">
        <f t="array" ref="O92">IFERROR(_xlfn.XLOOKUP(A92,Table10[Country],'2014'!$E$4:$E$163),"0")</f>
        <v>0</v>
      </c>
      <c r="P92" t="str" cm="1">
        <f t="array" ref="P92">IFERROR(_xlfn.XLOOKUP(A92,Table11[Country],'2016'!$E$4:$E$163),"0")</f>
        <v>0</v>
      </c>
      <c r="Q92" t="str" cm="1">
        <f t="array" ref="Q92">IFERROR(_xlfn.XLOOKUP(A92,Table6[Country],'2018'!$E$4:$E$163),"0")</f>
        <v>0</v>
      </c>
      <c r="R92" t="str">
        <f>IFERROR(_xlfn.XLOOKUP(A92,'2023_Analysis_Hub'!$A$3:$A$141,'2023_Analysis_Hub'!$C$3:$C$141),"0")</f>
        <v>0</v>
      </c>
      <c r="S92" t="str">
        <f t="shared" si="14"/>
        <v>0</v>
      </c>
      <c r="T92" t="str">
        <f t="shared" si="15"/>
        <v>No Data Available</v>
      </c>
      <c r="W92" t="str" cm="1">
        <f t="array" ref="W92">IFERROR(_xlfn.XLOOKUP(A92,Table4[Country],'2007'!$F$4:$F$153),"0")</f>
        <v>0</v>
      </c>
      <c r="X92" t="str" cm="1">
        <f t="array" ref="X92">IFERROR(_xlfn.XLOOKUP('LPI_performance_time_series '!A92,Table5[Country],'2010'!$I$4:$I$158),"0")</f>
        <v>0</v>
      </c>
      <c r="Y92" t="str" cm="1">
        <f t="array" ref="Y92">IFERROR(_xlfn.XLOOKUP(A92,Table12[Country],'2012'!$I$4:$I$158),"0")</f>
        <v>0</v>
      </c>
      <c r="Z92" t="str" cm="1">
        <f t="array" ref="Z92">IFERROR(_xlfn.XLOOKUP('LPI_performance_time_series '!A92,Table10[Country],'2014'!$I$4:$I$163),"0")</f>
        <v>0</v>
      </c>
      <c r="AA92" t="str" cm="1">
        <f t="array" ref="AA92">IFERROR(_xlfn.XLOOKUP(A92,Table11[Country],'2016'!$I$4:$I$163),"0")</f>
        <v>0</v>
      </c>
      <c r="AB92" t="str" cm="1">
        <f t="array" ref="AB92">IFERROR(_xlfn.XLOOKUP(A92,Table6[Country],'2018'!$I$4:$I$163),"0")</f>
        <v>0</v>
      </c>
      <c r="AC92">
        <f>IFERROR(_xlfn.XLOOKUP(A93,'2023_Analysis_Hub'!$A$3:$A$141,'2023_Analysis_Hub'!$D$3:$D$141),"0")</f>
        <v>3</v>
      </c>
      <c r="AD92">
        <f t="shared" si="16"/>
        <v>3</v>
      </c>
      <c r="AF92" t="str" cm="1">
        <f t="array" ref="AF92">IFERROR(_xlfn.XLOOKUP(A92,Table4[Country],'2007'!$H$4:$H$153),"0")</f>
        <v>0</v>
      </c>
      <c r="AG92" t="str" cm="1">
        <f t="array" ref="AG92">IFERROR(_xlfn.XLOOKUP(A92,Table5[Country],'2010'!$K$4:$K$158),"0")</f>
        <v>0</v>
      </c>
      <c r="AH92" t="str" cm="1">
        <f t="array" ref="AH92">IFERROR(_xlfn.XLOOKUP(A92,Table12[Country],'2012'!$K$4:$K$158),"0")</f>
        <v>0</v>
      </c>
      <c r="AI92" t="str" cm="1">
        <f t="array" ref="AI92">IFERROR(_xlfn.XLOOKUP(A92,Table10[Country],'2014'!$K$4:$K$163),"0")</f>
        <v>0</v>
      </c>
      <c r="AJ92" t="str" cm="1">
        <f t="array" ref="AJ92">IFERROR(_xlfn.XLOOKUP(A92,Table11[Country],'2016'!$K$4:$K$163),"0")</f>
        <v>0</v>
      </c>
      <c r="AK92" t="str" cm="1">
        <f t="array" ref="AK92">IFERROR(_xlfn.XLOOKUP(A92,Table6[Country],'2018'!$K$4:$K$163),"0")</f>
        <v>0</v>
      </c>
      <c r="AL92" s="19" t="str">
        <f>IFERROR(_xlfn.XLOOKUP(A92,'2023_Analysis_Hub'!$A$3:$A$141,'2023_Analysis_Hub'!$F$3:$F$141),"0")</f>
        <v>0</v>
      </c>
      <c r="AM92" t="str">
        <f t="shared" si="17"/>
        <v>No Data Available</v>
      </c>
      <c r="AO92" s="71" t="str" cm="1">
        <f t="array" ref="AO92">IFERROR(_xlfn.XLOOKUP(Table18[[#This Row],[Economy]],Table4[Country],'2007'!$J$4:$J$153), "0")</f>
        <v>0</v>
      </c>
      <c r="AP92" s="71" t="str" cm="1">
        <f t="array" ref="AP92">IFERROR(_xlfn.XLOOKUP(Table18[[#This Row],[Economy]],Table5[Country],'2010'!$M$4:$M$158),"0")</f>
        <v>0</v>
      </c>
      <c r="AQ92" s="71" t="str" cm="1">
        <f t="array" ref="AQ92">IFERROR(_xlfn.XLOOKUP(Table18[[#This Row],[Economy]],Table12[Country],'2012'!$M$4:$M$158),"0")</f>
        <v>0</v>
      </c>
      <c r="AR92" s="71" t="str" cm="1">
        <f t="array" ref="AR92">IFERROR(_xlfn.XLOOKUP(Table18[[#This Row],[Economy]],Table10[Country],'2014'!$M$4:$M$163),"0")</f>
        <v>0</v>
      </c>
      <c r="AS92" s="71" t="str" cm="1">
        <f t="array" ref="AS92">IFERROR(_xlfn.XLOOKUP(A92,Table11[Country],'2016'!$M$4:$M$163),"0")</f>
        <v>0</v>
      </c>
      <c r="AT92" s="71" t="str" cm="1">
        <f t="array" ref="AT92">IFERROR(_xlfn.XLOOKUP(A92,Table6[Country],'2018'!$M$4:$M$163),"0")</f>
        <v>0</v>
      </c>
      <c r="AU92" s="71" t="str">
        <f>IFERROR(_xlfn.XLOOKUP(A92, '2023_Analysis_Hub'!$A$3:$A$141,'2023_Analysis_Hub'!$H$3:$H$141),"0")</f>
        <v>0</v>
      </c>
      <c r="AV92" t="str">
        <f t="shared" si="10"/>
        <v xml:space="preserve">No Data Available </v>
      </c>
      <c r="AX92" t="str" cm="1">
        <f t="array" ref="AX92">IFERROR(_xlfn.XLOOKUP(A92,Table4[Country],'2007'!$L$4:$L$153),"0")</f>
        <v>0</v>
      </c>
      <c r="AY92" t="str" cm="1">
        <f t="array" ref="AY92">IFERROR(_xlfn.XLOOKUP(A92,Table5[Country], '2010'!$O$4:$O$158),"0")</f>
        <v>0</v>
      </c>
      <c r="AZ92" t="str" cm="1">
        <f t="array" ref="AZ92">IFERROR(_xlfn.XLOOKUP(A92, Table12[Country], '2012'!$O$4:$O$158),"0")</f>
        <v>0</v>
      </c>
      <c r="BA92" t="str" cm="1">
        <f t="array" ref="BA92">IFERROR(_xlfn.XLOOKUP(A92, Table10[Country], '2014'!$O$4:$O$163),"0")</f>
        <v>0</v>
      </c>
      <c r="BB92" t="str" cm="1">
        <f t="array" ref="BB92">IFERROR(_xlfn.XLOOKUP(A92, Table11[Country],'2016'!$O$4:$O$163),"0")</f>
        <v>0</v>
      </c>
      <c r="BC92" t="str" cm="1">
        <f t="array" ref="BC92">IFERROR(_xlfn.XLOOKUP(A92,Table6[Country],'2018'!$O$4:$O$163),"0")</f>
        <v>0</v>
      </c>
      <c r="BD92" t="str">
        <f>IFERROR(_xlfn.XLOOKUP(A92, '2023_Analysis_Hub'!$A$3:$A$141,'2023_Analysis_Hub'!$J$3:$J$141),"0")</f>
        <v>0</v>
      </c>
      <c r="BE92" t="str">
        <f t="shared" si="11"/>
        <v>No Data Available</v>
      </c>
      <c r="BG92" t="str" cm="1">
        <f t="array" ref="BG92">IFERROR(_xlfn.XLOOKUP(A92,Table4[Country],'2007'!$R$4:$R$153),"0")</f>
        <v>0</v>
      </c>
      <c r="BH92" t="str" cm="1">
        <f t="array" ref="BH92">IFERROR(_xlfn.XLOOKUP(A92,Table5[Country],'2010'!$S$4:$S$158),"0")</f>
        <v>0</v>
      </c>
      <c r="BI92" t="str" cm="1">
        <f t="array" ref="BI92">IFERROR(_xlfn.XLOOKUP(A92,Table12[Country],'2012'!$S$4:$S$158),"0")</f>
        <v>0</v>
      </c>
      <c r="BJ92" t="str" cm="1">
        <f t="array" ref="BJ92">IFERROR(_xlfn.XLOOKUP(A92,Table10[Country],'2014'!$S$4:$S$163),"0")</f>
        <v>0</v>
      </c>
      <c r="BK92" t="str" cm="1">
        <f t="array" ref="BK92">IFERROR(_xlfn.XLOOKUP(A92,Table11[Country],'2016'!$S$4:$S$163),"0")</f>
        <v>0</v>
      </c>
      <c r="BL92" t="str" cm="1">
        <f t="array" ref="BL92">IFERROR(_xlfn.XLOOKUP(A92,Table6[Country],'2018'!$S$4:$S$163),"0")</f>
        <v>0</v>
      </c>
      <c r="BM92" t="str">
        <f>IFERROR(_xlfn.XLOOKUP(A92,'2023_Analysis_Hub'!$A$3:$A$141,'2023_Analysis_Hub'!$L$3:$L$141),"0")</f>
        <v>0</v>
      </c>
      <c r="BN92" t="str">
        <f t="shared" si="12"/>
        <v>No Data Available</v>
      </c>
      <c r="BP92" t="str" cm="1">
        <f t="array" ref="BP92">IFERROR(_xlfn.XLOOKUP(A92,Table4[Country],'2007'!$N$4:$N$153),"0")</f>
        <v>0</v>
      </c>
      <c r="BQ92" t="str" cm="1">
        <f t="array" ref="BQ92">IFERROR(_xlfn.XLOOKUP(A92,Table5[Country],'2010'!$Q$4:$Q$158),"0")</f>
        <v>0</v>
      </c>
      <c r="BR92" t="str" cm="1">
        <f t="array" ref="BR92">IFERROR(_xlfn.XLOOKUP(A92,Table12[Country],'2012'!$Q$4:$Q$158),"0")</f>
        <v>0</v>
      </c>
      <c r="BS92" t="str" cm="1">
        <f t="array" ref="BS92">IFERROR(_xlfn.XLOOKUP(A92,Table10[Country],'2014'!$Q$4:$Q$163),"0")</f>
        <v>0</v>
      </c>
      <c r="BT92" t="str" cm="1">
        <f t="array" ref="BT92">IFERROR(_xlfn.XLOOKUP(A92,Table11[Country],'2016'!$Q$4:$Q$163),"0")</f>
        <v>0</v>
      </c>
      <c r="BU92" t="str" cm="1">
        <f t="array" ref="BU92">IFERROR(_xlfn.XLOOKUP(A92, Table6[Country], '2018'!$Q$4:$Q$163),"0")</f>
        <v>0</v>
      </c>
      <c r="BV92" t="str">
        <f>IFERROR(_xlfn.XLOOKUP(A92, '2023_Analysis_Hub'!$A$3:$A$141,'2023_Analysis_Hub'!$N$3:$N$141),"0")</f>
        <v>0</v>
      </c>
      <c r="BW92" t="str">
        <f t="shared" si="13"/>
        <v>No Data Available</v>
      </c>
    </row>
    <row r="93" spans="1:75" x14ac:dyDescent="0.35">
      <c r="A93" t="s">
        <v>65</v>
      </c>
      <c r="B93" cm="1">
        <f t="array" ref="B93">IFERROR(_xlfn.XLOOKUP(A93,Table4[Country],'2007'!$B$4:$B$153),"0")</f>
        <v>2.7136222082256745</v>
      </c>
      <c r="C93" cm="1">
        <f t="array" ref="C93">IFERROR(_xlfn.XLOOKUP(A93,Table5[Country],'2010'!$B$4:$B$158),"0")</f>
        <v>2.7699760000000002</v>
      </c>
      <c r="D93" cm="1">
        <f t="array" ref="D93">IFERROR(_xlfn.XLOOKUP(A93,Table12[Country],'2012'!$B$4:$B$158),"0")</f>
        <v>3.162318</v>
      </c>
      <c r="E93" cm="1">
        <f t="array" ref="E93">IFERROR(_xlfn.XLOOKUP(A93,Table10[Country],'2014'!$B$4:$B$163),"0")</f>
        <v>3.0529489999999999</v>
      </c>
      <c r="F93" cm="1">
        <f t="array" ref="F93">IFERROR(_xlfn.XLOOKUP(A93,Table11[Country],'2016'!$B$4:$B$163),"0")</f>
        <v>3.1608290000000001</v>
      </c>
      <c r="G93" cm="1">
        <f t="array" ref="G93">IFERROR(_xlfn.XLOOKUP(A93,Table6[Country],'2018'!$B$4:$B$163),"0")</f>
        <v>3.1040899999999998</v>
      </c>
      <c r="H93">
        <f>IFERROR(_xlfn.XLOOKUP(A93,'2023_Analysis_Hub'!$A$3:$A$141,'2023_Analysis_Hub'!$B$3:$B$141),"0")</f>
        <v>3.2666666666666662</v>
      </c>
      <c r="I93">
        <f t="shared" si="9"/>
        <v>3.0329215535560485</v>
      </c>
      <c r="J93" s="68">
        <f>IFERROR(RANK(Table16[[#This Row],[Avergae LPI Score ]],Table16[[Avergae LPI Score ]],0), "No Data Available")</f>
        <v>53</v>
      </c>
      <c r="L93" cm="1">
        <f t="array" ref="L93">IFERROR(_xlfn.XLOOKUP(A93,Table4[Country],'2007'!$C$4:$C$153),"0")</f>
        <v>63</v>
      </c>
      <c r="M93" cm="1">
        <f t="array" ref="M93">IFERROR(_xlfn.XLOOKUP(A93,Table5[Country],'2010'!$E$4:$E$158),"0")</f>
        <v>74</v>
      </c>
      <c r="N93" cm="1">
        <f t="array" ref="N93">IFERROR(_xlfn.XLOOKUP(A93,Table12[Country],'2012'!$E$4:$E$158),"0")</f>
        <v>42</v>
      </c>
      <c r="O93" cm="1">
        <f t="array" ref="O93">IFERROR(_xlfn.XLOOKUP(A93,Table10[Country],'2014'!$E$4:$E$163),"0")</f>
        <v>55</v>
      </c>
      <c r="P93" cm="1">
        <f t="array" ref="P93">IFERROR(_xlfn.XLOOKUP(A93,Table11[Country],'2016'!$E$4:$E$163),"0")</f>
        <v>51</v>
      </c>
      <c r="Q93" cm="1">
        <f t="array" ref="Q93">IFERROR(_xlfn.XLOOKUP(A93,Table6[Country],'2018'!$E$4:$E$163),"0")</f>
        <v>49</v>
      </c>
      <c r="R93">
        <f>IFERROR(_xlfn.XLOOKUP(A93,'2023_Analysis_Hub'!$A$3:$A$141,'2023_Analysis_Hub'!$C$3:$C$141),"0")</f>
        <v>43</v>
      </c>
      <c r="S93">
        <f t="shared" si="14"/>
        <v>53.857142857142854</v>
      </c>
      <c r="T93">
        <f t="shared" si="15"/>
        <v>53</v>
      </c>
      <c r="W93" cm="1">
        <f t="array" ref="W93">IFERROR(_xlfn.XLOOKUP(A93,Table4[Country],'2007'!$F$4:$F$153),"0")</f>
        <v>2.3571399999999998</v>
      </c>
      <c r="X93" cm="1">
        <f t="array" ref="X93">IFERROR(_xlfn.XLOOKUP('LPI_performance_time_series '!A93,Table5[Country],'2010'!$I$4:$I$158),"0")</f>
        <v>2.6198999999999999</v>
      </c>
      <c r="Y93" cm="1">
        <f t="array" ref="Y93">IFERROR(_xlfn.XLOOKUP(A93,Table12[Country],'2012'!$I$4:$I$158),"0")</f>
        <v>3.058824</v>
      </c>
      <c r="Z93" cm="1">
        <f t="array" ref="Z93">IFERROR(_xlfn.XLOOKUP('LPI_performance_time_series '!A93,Table10[Country],'2014'!$I$4:$I$163),"0")</f>
        <v>2.947368</v>
      </c>
      <c r="AA93" cm="1">
        <f t="array" ref="AA93">IFERROR(_xlfn.XLOOKUP(A93,Table11[Country],'2016'!$I$4:$I$163),"0")</f>
        <v>3.0742419999999999</v>
      </c>
      <c r="AB93" cm="1">
        <f t="array" ref="AB93">IFERROR(_xlfn.XLOOKUP(A93,Table6[Country],'2018'!$I$4:$I$163),"0")</f>
        <v>2.9785550000000001</v>
      </c>
      <c r="AC93">
        <f>IFERROR(_xlfn.XLOOKUP(A94,'2023_Analysis_Hub'!$A$3:$A$141,'2023_Analysis_Hub'!$D$3:$D$141),"0")</f>
        <v>2.1</v>
      </c>
      <c r="AD93">
        <f t="shared" si="16"/>
        <v>2.7337184285714287</v>
      </c>
      <c r="AF93" cm="1">
        <f t="array" ref="AF93">IFERROR(_xlfn.XLOOKUP(A93,Table4[Country],'2007'!$H$4:$H$153),"0")</f>
        <v>2.5</v>
      </c>
      <c r="AG93" cm="1">
        <f t="array" ref="AG93">IFERROR(_xlfn.XLOOKUP(A93,Table5[Country],'2010'!$K$4:$K$158),"0")</f>
        <v>2.3567230000000001</v>
      </c>
      <c r="AH93" cm="1">
        <f t="array" ref="AH93">IFERROR(_xlfn.XLOOKUP(A93,Table12[Country],'2012'!$K$4:$K$158),"0")</f>
        <v>3.3464900000000002</v>
      </c>
      <c r="AI93" cm="1">
        <f t="array" ref="AI93">IFERROR(_xlfn.XLOOKUP(A93,Table10[Country],'2014'!$K$4:$K$163),"0")</f>
        <v>2.922822</v>
      </c>
      <c r="AJ93" cm="1">
        <f t="array" ref="AJ93">IFERROR(_xlfn.XLOOKUP(A93,Table11[Country],'2016'!$K$4:$K$163),"0")</f>
        <v>2.989697</v>
      </c>
      <c r="AK93" cm="1">
        <f t="array" ref="AK93">IFERROR(_xlfn.XLOOKUP(A93,Table6[Country],'2018'!$K$4:$K$163),"0")</f>
        <v>3.0128200000000001</v>
      </c>
      <c r="AL93" s="19">
        <f>IFERROR(_xlfn.XLOOKUP(A93,'2023_Analysis_Hub'!$A$3:$A$141,'2023_Analysis_Hub'!$F$3:$F$141),"0")</f>
        <v>3</v>
      </c>
      <c r="AM93">
        <f t="shared" si="17"/>
        <v>2.8755074285714288</v>
      </c>
      <c r="AO93" s="71" cm="1">
        <f t="array" ref="AO93">IFERROR(_xlfn.XLOOKUP(Table18[[#This Row],[Economy]],Table4[Country],'2007'!$J$4:$J$153), "0")</f>
        <v>2.69231</v>
      </c>
      <c r="AP93" s="71" cm="1">
        <f t="array" ref="AP93">IFERROR(_xlfn.XLOOKUP(Table18[[#This Row],[Economy]],Table5[Country],'2010'!$M$4:$M$158),"0")</f>
        <v>2.9697800000000001</v>
      </c>
      <c r="AQ93" s="71" cm="1">
        <f t="array" ref="AQ93">IFERROR(_xlfn.XLOOKUP(Table18[[#This Row],[Economy]],Table12[Country],'2012'!$M$4:$M$158),"0")</f>
        <v>2.9464899999999998</v>
      </c>
      <c r="AR93" s="71" cm="1">
        <f t="array" ref="AR93">IFERROR(_xlfn.XLOOKUP(Table18[[#This Row],[Economy]],Table10[Country],'2014'!$M$4:$M$163),"0")</f>
        <v>2.9783780000000002</v>
      </c>
      <c r="AS93" s="71" cm="1">
        <f t="array" ref="AS93">IFERROR(_xlfn.XLOOKUP(A93,Table11[Country],'2016'!$M$4:$M$163),"0")</f>
        <v>3.1153659999999999</v>
      </c>
      <c r="AT93" s="71" cm="1">
        <f t="array" ref="AT93">IFERROR(_xlfn.XLOOKUP(A93,Table6[Country],'2018'!$M$4:$M$163),"0")</f>
        <v>2.929487</v>
      </c>
      <c r="AU93" s="71">
        <f>IFERROR(_xlfn.XLOOKUP(A93, '2023_Analysis_Hub'!$A$3:$A$141,'2023_Analysis_Hub'!$H$3:$H$141),"0")</f>
        <v>3.6</v>
      </c>
      <c r="AV93">
        <f t="shared" si="10"/>
        <v>3.0331158571428571</v>
      </c>
      <c r="AX93" cm="1">
        <f t="array" ref="AX93">IFERROR(_xlfn.XLOOKUP(A93,Table4[Country],'2007'!$L$4:$L$153),"0")</f>
        <v>2.8333300000000001</v>
      </c>
      <c r="AY93" cm="1">
        <f t="array" ref="AY93">IFERROR(_xlfn.XLOOKUP(A93,Table5[Country], '2010'!$O$4:$O$158),"0")</f>
        <v>2.5286050000000002</v>
      </c>
      <c r="AZ93" cm="1">
        <f t="array" ref="AZ93">IFERROR(_xlfn.XLOOKUP(A93, Table12[Country], '2012'!$O$4:$O$158),"0")</f>
        <v>2.9178860000000002</v>
      </c>
      <c r="BA93" cm="1">
        <f t="array" ref="BA93">IFERROR(_xlfn.XLOOKUP(A93, Table10[Country], '2014'!$O$4:$O$163),"0")</f>
        <v>3</v>
      </c>
      <c r="BB93" cm="1">
        <f t="array" ref="BB93">IFERROR(_xlfn.XLOOKUP(A93, Table11[Country],'2016'!$O$4:$O$163),"0")</f>
        <v>3.2145060000000001</v>
      </c>
      <c r="BC93" cm="1">
        <f t="array" ref="BC93">IFERROR(_xlfn.XLOOKUP(A93,Table6[Country],'2018'!$O$4:$O$163),"0")</f>
        <v>3.0961539999999999</v>
      </c>
      <c r="BD93">
        <f>IFERROR(_xlfn.XLOOKUP(A93, '2023_Analysis_Hub'!$A$3:$A$141,'2023_Analysis_Hub'!$J$3:$J$141),"0")</f>
        <v>3.4</v>
      </c>
      <c r="BE93">
        <f t="shared" si="11"/>
        <v>2.9986401428571425</v>
      </c>
      <c r="BG93" cm="1">
        <f t="array" ref="BG93">IFERROR(_xlfn.XLOOKUP(A93,Table4[Country],'2007'!$R$4:$R$153),"0")</f>
        <v>3.4545499999999998</v>
      </c>
      <c r="BH93" cm="1">
        <f t="array" ref="BH93">IFERROR(_xlfn.XLOOKUP(A93,Table5[Country],'2010'!$S$4:$S$158),"0")</f>
        <v>3.2202510000000002</v>
      </c>
      <c r="BI93" cm="1">
        <f t="array" ref="BI93">IFERROR(_xlfn.XLOOKUP(A93,Table12[Country],'2012'!$S$4:$S$158),"0")</f>
        <v>3.5432100000000002</v>
      </c>
      <c r="BJ93" cm="1">
        <f t="array" ref="BJ93">IFERROR(_xlfn.XLOOKUP(A93,Table10[Country],'2014'!$S$4:$S$163),"0")</f>
        <v>3.3684210000000001</v>
      </c>
      <c r="BK93" cm="1">
        <f t="array" ref="BK93">IFERROR(_xlfn.XLOOKUP(A93,Table11[Country],'2016'!$S$4:$S$163),"0")</f>
        <v>3.3890189999999998</v>
      </c>
      <c r="BL93" cm="1">
        <f t="array" ref="BL93">IFERROR(_xlfn.XLOOKUP(A93,Table6[Country],'2018'!$S$4:$S$163),"0")</f>
        <v>3.5939390000000002</v>
      </c>
      <c r="BM93">
        <f>IFERROR(_xlfn.XLOOKUP(A93,'2023_Analysis_Hub'!$A$3:$A$141,'2023_Analysis_Hub'!$L$3:$L$141),"0")</f>
        <v>3.2</v>
      </c>
      <c r="BN93">
        <f t="shared" si="12"/>
        <v>3.3956271428571427</v>
      </c>
      <c r="BP93" cm="1">
        <f t="array" ref="BP93">IFERROR(_xlfn.XLOOKUP(A93,Table4[Country],'2007'!$N$4:$N$153),"0")</f>
        <v>2.4615399999999998</v>
      </c>
      <c r="BQ93" cm="1">
        <f t="array" ref="BQ93">IFERROR(_xlfn.XLOOKUP(A93,Table5[Country],'2010'!$Q$4:$Q$158),"0")</f>
        <v>2.8202509999999998</v>
      </c>
      <c r="BR93" cm="1">
        <f t="array" ref="BR93">IFERROR(_xlfn.XLOOKUP(A93,Table12[Country],'2012'!$Q$4:$Q$158),"0")</f>
        <v>3.2035999999999998</v>
      </c>
      <c r="BS93" cm="1">
        <f t="array" ref="BS93">IFERROR(_xlfn.XLOOKUP(A93,Table10[Country],'2014'!$Q$4:$Q$163),"0")</f>
        <v>3.1052629999999999</v>
      </c>
      <c r="BT93" cm="1">
        <f t="array" ref="BT93">IFERROR(_xlfn.XLOOKUP(A93,Table11[Country],'2016'!$Q$4:$Q$163),"0")</f>
        <v>3.1645059999999998</v>
      </c>
      <c r="BU93" cm="1">
        <f t="array" ref="BU93">IFERROR(_xlfn.XLOOKUP(A93, Table6[Country], '2018'!$Q$4:$Q$163),"0")</f>
        <v>3.0128200000000001</v>
      </c>
      <c r="BV93">
        <f>IFERROR(_xlfn.XLOOKUP(A93, '2023_Analysis_Hub'!$A$3:$A$141,'2023_Analysis_Hub'!$N$3:$N$141),"0")</f>
        <v>3.4</v>
      </c>
      <c r="BW93">
        <f t="shared" si="13"/>
        <v>3.0239971428571431</v>
      </c>
    </row>
    <row r="94" spans="1:75" x14ac:dyDescent="0.35">
      <c r="A94" t="s">
        <v>66</v>
      </c>
      <c r="B94" cm="1">
        <f t="array" ref="B94">IFERROR(_xlfn.XLOOKUP(A94,Table4[Country],'2007'!$B$4:$B$153),"0")</f>
        <v>2.2114623441911885</v>
      </c>
      <c r="C94" cm="1">
        <f t="array" ref="C94">IFERROR(_xlfn.XLOOKUP(A94,Table5[Country],'2010'!$B$4:$B$158),"0")</f>
        <v>2.5916039999999998</v>
      </c>
      <c r="D94" cm="1">
        <f t="array" ref="D94">IFERROR(_xlfn.XLOOKUP(A94,Table12[Country],'2012'!$B$4:$B$158),"0")</f>
        <v>2.0263249999999999</v>
      </c>
      <c r="E94" cm="1">
        <f t="array" ref="E94">IFERROR(_xlfn.XLOOKUP(A94,Table10[Country],'2014'!$B$4:$B$163),"0")</f>
        <v>2.2696010000000002</v>
      </c>
      <c r="F94" cm="1">
        <f t="array" ref="F94">IFERROR(_xlfn.XLOOKUP(A94,Table11[Country],'2016'!$B$4:$B$163),"0")</f>
        <v>1.7160960000000001</v>
      </c>
      <c r="G94" cm="1">
        <f t="array" ref="G94">IFERROR(_xlfn.XLOOKUP(A94,Table6[Country],'2018'!$B$4:$B$163),"0")</f>
        <v>2.1123409999999998</v>
      </c>
      <c r="H94">
        <f>IFERROR(_xlfn.XLOOKUP(A94,'2023_Analysis_Hub'!$A$3:$A$141,'2023_Analysis_Hub'!$B$3:$B$141),"0")</f>
        <v>2.1333333333333333</v>
      </c>
      <c r="I94">
        <f t="shared" si="9"/>
        <v>2.1515375253606459</v>
      </c>
      <c r="J94" s="68">
        <f>IFERROR(RANK(Table16[[#This Row],[Avergae LPI Score ]],Table16[[Avergae LPI Score ]],0), "No Data Available")</f>
        <v>158</v>
      </c>
      <c r="L94" cm="1">
        <f t="array" ref="L94">IFERROR(_xlfn.XLOOKUP(A94,Table4[Country],'2007'!$C$4:$C$153),"0")</f>
        <v>123</v>
      </c>
      <c r="M94" cm="1">
        <f t="array" ref="M94">IFERROR(_xlfn.XLOOKUP(A94,Table5[Country],'2010'!$E$4:$E$158),"0")</f>
        <v>98</v>
      </c>
      <c r="N94" cm="1">
        <f t="array" ref="N94">IFERROR(_xlfn.XLOOKUP(A94,Table12[Country],'2012'!$E$4:$E$158),"0")</f>
        <v>153</v>
      </c>
      <c r="O94" cm="1">
        <f t="array" ref="O94">IFERROR(_xlfn.XLOOKUP(A94,Table10[Country],'2014'!$E$4:$E$163),"0")</f>
        <v>144</v>
      </c>
      <c r="P94" cm="1">
        <f t="array" ref="P94">IFERROR(_xlfn.XLOOKUP(A94,Table11[Country],'2016'!$E$4:$E$163),"0")</f>
        <v>159</v>
      </c>
      <c r="Q94" cm="1">
        <f t="array" ref="Q94">IFERROR(_xlfn.XLOOKUP(A94,Table6[Country],'2018'!$E$4:$E$163),"0")</f>
        <v>153</v>
      </c>
      <c r="R94">
        <f>IFERROR(_xlfn.XLOOKUP(A94,'2023_Analysis_Hub'!$A$3:$A$141,'2023_Analysis_Hub'!$C$3:$C$141),"0")</f>
        <v>135</v>
      </c>
      <c r="S94">
        <f t="shared" si="14"/>
        <v>137.85714285714286</v>
      </c>
      <c r="T94">
        <f t="shared" si="15"/>
        <v>155</v>
      </c>
      <c r="W94" cm="1">
        <f t="array" ref="W94">IFERROR(_xlfn.XLOOKUP(A94,Table4[Country],'2007'!$F$4:$F$153),"0")</f>
        <v>2.0833300000000001</v>
      </c>
      <c r="X94" cm="1">
        <f t="array" ref="X94">IFERROR(_xlfn.XLOOKUP('LPI_performance_time_series '!A94,Table5[Country],'2010'!$I$4:$I$158),"0")</f>
        <v>2.1244969999999999</v>
      </c>
      <c r="Y94" cm="1">
        <f t="array" ref="Y94">IFERROR(_xlfn.XLOOKUP(A94,Table12[Country],'2012'!$I$4:$I$158),"0")</f>
        <v>1.7832060000000001</v>
      </c>
      <c r="Z94" cm="1">
        <f t="array" ref="Z94">IFERROR(_xlfn.XLOOKUP('LPI_performance_time_series '!A94,Table10[Country],'2014'!$I$4:$I$163),"0")</f>
        <v>2.25</v>
      </c>
      <c r="AA94" cm="1">
        <f t="array" ref="AA94">IFERROR(_xlfn.XLOOKUP(A94,Table11[Country],'2016'!$I$4:$I$163),"0")</f>
        <v>1.698904</v>
      </c>
      <c r="AB94" cm="1">
        <f t="array" ref="AB94">IFERROR(_xlfn.XLOOKUP(A94,Table6[Country],'2018'!$I$4:$I$163),"0")</f>
        <v>2.031682</v>
      </c>
      <c r="AC94">
        <f>IFERROR(_xlfn.XLOOKUP(A95,'2023_Analysis_Hub'!$A$3:$A$141,'2023_Analysis_Hub'!$D$3:$D$141),"0")</f>
        <v>2.7</v>
      </c>
      <c r="AD94">
        <f t="shared" si="16"/>
        <v>2.0959455714285715</v>
      </c>
      <c r="AF94" cm="1">
        <f t="array" ref="AF94">IFERROR(_xlfn.XLOOKUP(A94,Table4[Country],'2007'!$H$4:$H$153),"0")</f>
        <v>2.1363599999999998</v>
      </c>
      <c r="AG94" cm="1">
        <f t="array" ref="AG94">IFERROR(_xlfn.XLOOKUP(A94,Table5[Country],'2010'!$K$4:$K$158),"0")</f>
        <v>2.1739039999999998</v>
      </c>
      <c r="AH94" cm="1">
        <f t="array" ref="AH94">IFERROR(_xlfn.XLOOKUP(A94,Table12[Country],'2012'!$K$4:$K$158),"0")</f>
        <v>1.7777780000000001</v>
      </c>
      <c r="AI94" cm="1">
        <f t="array" ref="AI94">IFERROR(_xlfn.XLOOKUP(A94,Table10[Country],'2014'!$K$4:$K$163),"0")</f>
        <v>1.9980469999999999</v>
      </c>
      <c r="AJ94" cm="1">
        <f t="array" ref="AJ94">IFERROR(_xlfn.XLOOKUP(A94,Table11[Country],'2016'!$K$4:$K$163),"0")</f>
        <v>1.471292</v>
      </c>
      <c r="AK94" cm="1">
        <f t="array" ref="AK94">IFERROR(_xlfn.XLOOKUP(A94,Table6[Country],'2018'!$K$4:$K$163),"0")</f>
        <v>1.9446330000000001</v>
      </c>
      <c r="AL94" s="19">
        <f>IFERROR(_xlfn.XLOOKUP(A94,'2023_Analysis_Hub'!$A$3:$A$141,'2023_Analysis_Hub'!$F$3:$F$141),"0")</f>
        <v>1.8</v>
      </c>
      <c r="AM94">
        <f t="shared" si="17"/>
        <v>1.9002877142857142</v>
      </c>
      <c r="AO94" s="71" cm="1">
        <f t="array" ref="AO94">IFERROR(_xlfn.XLOOKUP(Table18[[#This Row],[Economy]],Table4[Country],'2007'!$J$4:$J$153), "0")</f>
        <v>2.2000000000000002</v>
      </c>
      <c r="AP94" s="71" cm="1">
        <f t="array" ref="AP94">IFERROR(_xlfn.XLOOKUP(Table18[[#This Row],[Economy]],Table5[Country],'2010'!$M$4:$M$158),"0")</f>
        <v>3.1690450000000001</v>
      </c>
      <c r="AQ94" s="71" cm="1">
        <f t="array" ref="AQ94">IFERROR(_xlfn.XLOOKUP(Table18[[#This Row],[Economy]],Table12[Country],'2012'!$M$4:$M$158),"0")</f>
        <v>1.943333</v>
      </c>
      <c r="AR94" s="71" cm="1">
        <f t="array" ref="AR94">IFERROR(_xlfn.XLOOKUP(Table18[[#This Row],[Economy]],Table10[Country],'2014'!$M$4:$M$163),"0")</f>
        <v>2.2671739999999998</v>
      </c>
      <c r="AS94" s="71" cm="1">
        <f t="array" ref="AS94">IFERROR(_xlfn.XLOOKUP(A94,Table11[Country],'2016'!$M$4:$M$163),"0")</f>
        <v>1.806684</v>
      </c>
      <c r="AT94" s="71" cm="1">
        <f t="array" ref="AT94">IFERROR(_xlfn.XLOOKUP(A94,Table6[Country],'2018'!$M$4:$M$163),"0")</f>
        <v>2.0054789999999998</v>
      </c>
      <c r="AU94" s="71">
        <f>IFERROR(_xlfn.XLOOKUP(A94, '2023_Analysis_Hub'!$A$3:$A$141,'2023_Analysis_Hub'!$H$3:$H$141),"0")</f>
        <v>2.2999999999999998</v>
      </c>
      <c r="AV94">
        <f t="shared" si="10"/>
        <v>2.2416735714285712</v>
      </c>
      <c r="AX94" cm="1">
        <f t="array" ref="AX94">IFERROR(_xlfn.XLOOKUP(A94,Table4[Country],'2007'!$L$4:$L$153),"0")</f>
        <v>2.1052599999999999</v>
      </c>
      <c r="AY94" cm="1">
        <f t="array" ref="AY94">IFERROR(_xlfn.XLOOKUP(A94,Table5[Country], '2010'!$O$4:$O$158),"0")</f>
        <v>2.456413</v>
      </c>
      <c r="AZ94" cm="1">
        <f t="array" ref="AZ94">IFERROR(_xlfn.XLOOKUP(A94, Table12[Country], '2012'!$O$4:$O$158),"0")</f>
        <v>1.737636</v>
      </c>
      <c r="BA94" cm="1">
        <f t="array" ref="BA94">IFERROR(_xlfn.XLOOKUP(A94, Table10[Country], '2014'!$O$4:$O$163),"0")</f>
        <v>2.1447560000000001</v>
      </c>
      <c r="BB94" cm="1">
        <f t="array" ref="BB94">IFERROR(_xlfn.XLOOKUP(A94, Table11[Country],'2016'!$O$4:$O$163),"0")</f>
        <v>1.681079</v>
      </c>
      <c r="BC94" cm="1">
        <f t="array" ref="BC94">IFERROR(_xlfn.XLOOKUP(A94,Table6[Country],'2018'!$O$4:$O$163),"0")</f>
        <v>2.1861489999999999</v>
      </c>
      <c r="BD94">
        <f>IFERROR(_xlfn.XLOOKUP(A94, '2023_Analysis_Hub'!$A$3:$A$141,'2023_Analysis_Hub'!$J$3:$J$141),"0")</f>
        <v>2</v>
      </c>
      <c r="BE94">
        <f t="shared" si="11"/>
        <v>2.0444704285714286</v>
      </c>
      <c r="BG94" cm="1">
        <f t="array" ref="BG94">IFERROR(_xlfn.XLOOKUP(A94,Table4[Country],'2007'!$R$4:$R$153),"0")</f>
        <v>2.6</v>
      </c>
      <c r="BH94" cm="1">
        <f t="array" ref="BH94">IFERROR(_xlfn.XLOOKUP(A94,Table5[Country],'2010'!$S$4:$S$158),"0")</f>
        <v>3.0167630000000001</v>
      </c>
      <c r="BI94" cm="1">
        <f t="array" ref="BI94">IFERROR(_xlfn.XLOOKUP(A94,Table12[Country],'2012'!$S$4:$S$158),"0")</f>
        <v>2.736027</v>
      </c>
      <c r="BJ94" cm="1">
        <f t="array" ref="BJ94">IFERROR(_xlfn.XLOOKUP(A94,Table10[Country],'2014'!$S$4:$S$163),"0")</f>
        <v>2.6261670000000001</v>
      </c>
      <c r="BK94" cm="1">
        <f t="array" ref="BK94">IFERROR(_xlfn.XLOOKUP(A94,Table11[Country],'2016'!$S$4:$S$163),"0")</f>
        <v>2.0237989999999999</v>
      </c>
      <c r="BL94" cm="1">
        <f t="array" ref="BL94">IFERROR(_xlfn.XLOOKUP(A94,Table6[Country],'2018'!$S$4:$S$163),"0")</f>
        <v>2.439257</v>
      </c>
      <c r="BM94">
        <f>IFERROR(_xlfn.XLOOKUP(A94,'2023_Analysis_Hub'!$A$3:$A$141,'2023_Analysis_Hub'!$L$3:$L$141),"0")</f>
        <v>2.5</v>
      </c>
      <c r="BN94">
        <f t="shared" si="12"/>
        <v>2.5631447142857149</v>
      </c>
      <c r="BP94" cm="1">
        <f t="array" ref="BP94">IFERROR(_xlfn.XLOOKUP(A94,Table4[Country],'2007'!$N$4:$N$153),"0")</f>
        <v>2.1578900000000001</v>
      </c>
      <c r="BQ94" cm="1">
        <f t="array" ref="BQ94">IFERROR(_xlfn.XLOOKUP(A94,Table5[Country],'2010'!$Q$4:$Q$158),"0")</f>
        <v>2.4269599999999998</v>
      </c>
      <c r="BR94" cm="1">
        <f t="array" ref="BR94">IFERROR(_xlfn.XLOOKUP(A94,Table12[Country],'2012'!$Q$4:$Q$158),"0")</f>
        <v>2.1495039999999999</v>
      </c>
      <c r="BS94" cm="1">
        <f t="array" ref="BS94">IFERROR(_xlfn.XLOOKUP(A94,Table10[Country],'2014'!$Q$4:$Q$163),"0")</f>
        <v>2.315823</v>
      </c>
      <c r="BT94" cm="1">
        <f t="array" ref="BT94">IFERROR(_xlfn.XLOOKUP(A94,Table11[Country],'2016'!$Q$4:$Q$163),"0")</f>
        <v>1.5598669999999999</v>
      </c>
      <c r="BU94" cm="1">
        <f t="array" ref="BU94">IFERROR(_xlfn.XLOOKUP(A94, Table6[Country], '2018'!$Q$4:$Q$163),"0")</f>
        <v>2.054122</v>
      </c>
      <c r="BV94">
        <f>IFERROR(_xlfn.XLOOKUP(A94, '2023_Analysis_Hub'!$A$3:$A$141,'2023_Analysis_Hub'!$N$3:$N$141),"0")</f>
        <v>2.1</v>
      </c>
      <c r="BW94">
        <f t="shared" si="13"/>
        <v>2.1091665714285712</v>
      </c>
    </row>
    <row r="95" spans="1:75" x14ac:dyDescent="0.35">
      <c r="A95" t="s">
        <v>67</v>
      </c>
      <c r="B95" cm="1">
        <f t="array" ref="B95">IFERROR(_xlfn.XLOOKUP(A95,Table4[Country],'2007'!$B$4:$B$153),"0")</f>
        <v>3.1541737747953378</v>
      </c>
      <c r="C95" cm="1">
        <f t="array" ref="C95">IFERROR(_xlfn.XLOOKUP(A95,Table5[Country],'2010'!$B$4:$B$158),"0")</f>
        <v>2.9871470000000002</v>
      </c>
      <c r="D95" cm="1">
        <f t="array" ref="D95">IFERROR(_xlfn.XLOOKUP(A95,Table12[Country],'2012'!$B$4:$B$158),"0")</f>
        <v>3.1713710000000002</v>
      </c>
      <c r="E95" cm="1">
        <f t="array" ref="E95">IFERROR(_xlfn.XLOOKUP(A95,Table10[Country],'2014'!$B$4:$B$163),"0")</f>
        <v>3.4644379999999999</v>
      </c>
      <c r="F95" cm="1">
        <f t="array" ref="F95">IFERROR(_xlfn.XLOOKUP(A95,Table11[Country],'2016'!$B$4:$B$163),"0")</f>
        <v>3.4289679999999998</v>
      </c>
      <c r="G95" cm="1">
        <f t="array" ref="G95">IFERROR(_xlfn.XLOOKUP(A95,Table6[Country],'2018'!$B$4:$B$163),"0")</f>
        <v>3.4187639999999999</v>
      </c>
      <c r="H95">
        <f>IFERROR(_xlfn.XLOOKUP(A95,'2023_Analysis_Hub'!$A$3:$A$141,'2023_Analysis_Hub'!$B$3:$B$141),"0")</f>
        <v>3.2166666666666668</v>
      </c>
      <c r="I95">
        <f t="shared" si="9"/>
        <v>3.2630754916374292</v>
      </c>
      <c r="J95" s="68">
        <f>IFERROR(RANK(Table16[[#This Row],[Avergae LPI Score ]],Table16[[Avergae LPI Score ]],0), "No Data Available")</f>
        <v>34</v>
      </c>
      <c r="L95" cm="1">
        <f t="array" ref="L95">IFERROR(_xlfn.XLOOKUP(A95,Table4[Country],'2007'!$C$4:$C$153),"0")</f>
        <v>35</v>
      </c>
      <c r="M95" cm="1">
        <f t="array" ref="M95">IFERROR(_xlfn.XLOOKUP(A95,Table5[Country],'2010'!$E$4:$E$158),"0")</f>
        <v>52</v>
      </c>
      <c r="N95" cm="1">
        <f t="array" ref="N95">IFERROR(_xlfn.XLOOKUP(A95,Table12[Country],'2012'!$E$4:$E$158),"0")</f>
        <v>40</v>
      </c>
      <c r="O95" cm="1">
        <f t="array" ref="O95">IFERROR(_xlfn.XLOOKUP(A95,Table10[Country],'2014'!$E$4:$E$163),"0")</f>
        <v>33</v>
      </c>
      <c r="P95" cm="1">
        <f t="array" ref="P95">IFERROR(_xlfn.XLOOKUP(A95,Table11[Country],'2016'!$E$4:$E$163),"0")</f>
        <v>31</v>
      </c>
      <c r="Q95" cm="1">
        <f t="array" ref="Q95">IFERROR(_xlfn.XLOOKUP(A95,Table6[Country],'2018'!$E$4:$E$163),"0")</f>
        <v>31</v>
      </c>
      <c r="R95">
        <f>IFERROR(_xlfn.XLOOKUP(A95,'2023_Analysis_Hub'!$A$3:$A$141,'2023_Analysis_Hub'!$C$3:$C$141),"0")</f>
        <v>51</v>
      </c>
      <c r="S95">
        <f t="shared" si="14"/>
        <v>39</v>
      </c>
      <c r="T95">
        <f t="shared" si="15"/>
        <v>34</v>
      </c>
      <c r="W95" cm="1">
        <f t="array" ref="W95">IFERROR(_xlfn.XLOOKUP(A95,Table4[Country],'2007'!$F$4:$F$153),"0")</f>
        <v>3</v>
      </c>
      <c r="X95" cm="1">
        <f t="array" ref="X95">IFERROR(_xlfn.XLOOKUP('LPI_performance_time_series '!A95,Table5[Country],'2010'!$I$4:$I$158),"0")</f>
        <v>2.8333330000000001</v>
      </c>
      <c r="Y95" cm="1">
        <f t="array" ref="Y95">IFERROR(_xlfn.XLOOKUP(A95,Table12[Country],'2012'!$I$4:$I$158),"0")</f>
        <v>2.8208730000000002</v>
      </c>
      <c r="Z95" cm="1">
        <f t="array" ref="Z95">IFERROR(_xlfn.XLOOKUP('LPI_performance_time_series '!A95,Table10[Country],'2014'!$I$4:$I$163),"0")</f>
        <v>2.9702380000000002</v>
      </c>
      <c r="AA95" cm="1">
        <f t="array" ref="AA95">IFERROR(_xlfn.XLOOKUP(A95,Table11[Country],'2016'!$I$4:$I$163),"0")</f>
        <v>3.0167579999999998</v>
      </c>
      <c r="AB95" cm="1">
        <f t="array" ref="AB95">IFERROR(_xlfn.XLOOKUP(A95,Table6[Country],'2018'!$I$4:$I$163),"0")</f>
        <v>3.3548659999999999</v>
      </c>
      <c r="AC95" t="str">
        <f>IFERROR(_xlfn.XLOOKUP(A96,'2023_Analysis_Hub'!$A$3:$A$141,'2023_Analysis_Hub'!$D$3:$D$141),"0")</f>
        <v>0</v>
      </c>
      <c r="AD95">
        <f t="shared" si="16"/>
        <v>2.999344666666667</v>
      </c>
      <c r="AF95" cm="1">
        <f t="array" ref="AF95">IFERROR(_xlfn.XLOOKUP(A95,Table4[Country],'2007'!$H$4:$H$153),"0")</f>
        <v>3.1176499999999998</v>
      </c>
      <c r="AG95" cm="1">
        <f t="array" ref="AG95">IFERROR(_xlfn.XLOOKUP(A95,Table5[Country],'2010'!$K$4:$K$158),"0")</f>
        <v>3.0833330000000001</v>
      </c>
      <c r="AH95" cm="1">
        <f t="array" ref="AH95">IFERROR(_xlfn.XLOOKUP(A95,Table12[Country],'2012'!$K$4:$K$158),"0")</f>
        <v>3.1363639999999999</v>
      </c>
      <c r="AI95" cm="1">
        <f t="array" ref="AI95">IFERROR(_xlfn.XLOOKUP(A95,Table10[Country],'2014'!$K$4:$K$163),"0")</f>
        <v>3.179665</v>
      </c>
      <c r="AJ95" cm="1">
        <f t="array" ref="AJ95">IFERROR(_xlfn.XLOOKUP(A95,Table11[Country],'2016'!$K$4:$K$163),"0")</f>
        <v>3.4839600000000002</v>
      </c>
      <c r="AK95" cm="1">
        <f t="array" ref="AK95">IFERROR(_xlfn.XLOOKUP(A95,Table6[Country],'2018'!$K$4:$K$163),"0")</f>
        <v>3.2709450000000002</v>
      </c>
      <c r="AL95" s="19">
        <f>IFERROR(_xlfn.XLOOKUP(A95,'2023_Analysis_Hub'!$A$3:$A$141,'2023_Analysis_Hub'!$F$3:$F$141),"0")</f>
        <v>3.1</v>
      </c>
      <c r="AM95">
        <f t="shared" si="17"/>
        <v>3.1959881428571433</v>
      </c>
      <c r="AO95" s="71" cm="1">
        <f t="array" ref="AO95">IFERROR(_xlfn.XLOOKUP(Table18[[#This Row],[Economy]],Table4[Country],'2007'!$J$4:$J$153), "0")</f>
        <v>3.0666699999999998</v>
      </c>
      <c r="AP95" s="71" cm="1">
        <f t="array" ref="AP95">IFERROR(_xlfn.XLOOKUP(Table18[[#This Row],[Economy]],Table5[Country],'2010'!$M$4:$M$158),"0")</f>
        <v>2.7799870000000002</v>
      </c>
      <c r="AQ95" s="71" cm="1">
        <f t="array" ref="AQ95">IFERROR(_xlfn.XLOOKUP(Table18[[#This Row],[Economy]],Table12[Country],'2012'!$M$4:$M$158),"0")</f>
        <v>2.9938020000000001</v>
      </c>
      <c r="AR95" s="71" cm="1">
        <f t="array" ref="AR95">IFERROR(_xlfn.XLOOKUP(Table18[[#This Row],[Economy]],Table10[Country],'2014'!$M$4:$M$163),"0")</f>
        <v>3.4018869999999999</v>
      </c>
      <c r="AS95" s="71" cm="1">
        <f t="array" ref="AS95">IFERROR(_xlfn.XLOOKUP(A95,Table11[Country],'2016'!$M$4:$M$163),"0")</f>
        <v>3.4355039999999999</v>
      </c>
      <c r="AT95" s="71" cm="1">
        <f t="array" ref="AT95">IFERROR(_xlfn.XLOOKUP(A95,Table6[Country],'2018'!$M$4:$M$163),"0")</f>
        <v>3.2218800000000001</v>
      </c>
      <c r="AU95" s="71">
        <f>IFERROR(_xlfn.XLOOKUP(A95, '2023_Analysis_Hub'!$A$3:$A$141,'2023_Analysis_Hub'!$H$3:$H$141),"0")</f>
        <v>3.4</v>
      </c>
      <c r="AV95">
        <f t="shared" si="10"/>
        <v>3.1856757142857144</v>
      </c>
      <c r="AX95" cm="1">
        <f t="array" ref="AX95">IFERROR(_xlfn.XLOOKUP(A95,Table4[Country],'2007'!$L$4:$L$153),"0")</f>
        <v>3.0714299999999999</v>
      </c>
      <c r="AY95" cm="1">
        <f t="array" ref="AY95">IFERROR(_xlfn.XLOOKUP(A95,Table5[Country], '2010'!$O$4:$O$158),"0")</f>
        <v>2.8708969999999998</v>
      </c>
      <c r="AZ95" cm="1">
        <f t="array" ref="AZ95">IFERROR(_xlfn.XLOOKUP(A95, Table12[Country], '2012'!$O$4:$O$158),"0")</f>
        <v>3.183173</v>
      </c>
      <c r="BA95" cm="1">
        <f t="array" ref="BA95">IFERROR(_xlfn.XLOOKUP(A95, Table10[Country], '2014'!$O$4:$O$163),"0")</f>
        <v>3.3349099999999998</v>
      </c>
      <c r="BB95" cm="1">
        <f t="array" ref="BB95">IFERROR(_xlfn.XLOOKUP(A95, Table11[Country],'2016'!$O$4:$O$163),"0")</f>
        <v>3.3549280000000001</v>
      </c>
      <c r="BC95" cm="1">
        <f t="array" ref="BC95">IFERROR(_xlfn.XLOOKUP(A95,Table6[Country],'2018'!$O$4:$O$163),"0")</f>
        <v>3.2132070000000001</v>
      </c>
      <c r="BD95">
        <f>IFERROR(_xlfn.XLOOKUP(A95, '2023_Analysis_Hub'!$A$3:$A$141,'2023_Analysis_Hub'!$J$3:$J$141),"0")</f>
        <v>3.1</v>
      </c>
      <c r="BE95">
        <f t="shared" si="11"/>
        <v>3.1612207142857147</v>
      </c>
      <c r="BG95" cm="1">
        <f t="array" ref="BG95">IFERROR(_xlfn.XLOOKUP(A95,Table4[Country],'2007'!$R$4:$R$153),"0")</f>
        <v>3.69231</v>
      </c>
      <c r="BH95" cm="1">
        <f t="array" ref="BH95">IFERROR(_xlfn.XLOOKUP(A95,Table5[Country],'2010'!$S$4:$S$158),"0")</f>
        <v>3.5192549999999998</v>
      </c>
      <c r="BI95" cm="1">
        <f t="array" ref="BI95">IFERROR(_xlfn.XLOOKUP(A95,Table12[Country],'2012'!$S$4:$S$158),"0")</f>
        <v>3.4054959999999999</v>
      </c>
      <c r="BJ95" cm="1">
        <f t="array" ref="BJ95">IFERROR(_xlfn.XLOOKUP(A95,Table10[Country],'2014'!$S$4:$S$163),"0")</f>
        <v>4.0591299999999997</v>
      </c>
      <c r="BK95" cm="1">
        <f t="array" ref="BK95">IFERROR(_xlfn.XLOOKUP(A95,Table11[Country],'2016'!$S$4:$S$163),"0")</f>
        <v>3.875794</v>
      </c>
      <c r="BL95" cm="1">
        <f t="array" ref="BL95">IFERROR(_xlfn.XLOOKUP(A95,Table6[Country],'2018'!$S$4:$S$163),"0")</f>
        <v>3.7859409999999998</v>
      </c>
      <c r="BM95">
        <f>IFERROR(_xlfn.XLOOKUP(A95,'2023_Analysis_Hub'!$A$3:$A$141,'2023_Analysis_Hub'!$L$3:$L$141),"0")</f>
        <v>3.6</v>
      </c>
      <c r="BN95">
        <f t="shared" si="12"/>
        <v>3.7054180000000003</v>
      </c>
      <c r="BP95" cm="1">
        <f t="array" ref="BP95">IFERROR(_xlfn.XLOOKUP(A95,Table4[Country],'2007'!$N$4:$N$153),"0")</f>
        <v>3</v>
      </c>
      <c r="BQ95" cm="1">
        <f t="array" ref="BQ95">IFERROR(_xlfn.XLOOKUP(A95,Table5[Country],'2010'!$Q$4:$Q$158),"0")</f>
        <v>2.8708969999999998</v>
      </c>
      <c r="BR95" cm="1">
        <f t="array" ref="BR95">IFERROR(_xlfn.XLOOKUP(A95,Table12[Country],'2012'!$Q$4:$Q$158),"0")</f>
        <v>3.5166080000000002</v>
      </c>
      <c r="BS95" cm="1">
        <f t="array" ref="BS95">IFERROR(_xlfn.XLOOKUP(A95,Table10[Country],'2014'!$Q$4:$Q$163),"0")</f>
        <v>3.8232370000000002</v>
      </c>
      <c r="BT95" cm="1">
        <f t="array" ref="BT95">IFERROR(_xlfn.XLOOKUP(A95,Table11[Country],'2016'!$Q$4:$Q$163),"0")</f>
        <v>3.4021710000000001</v>
      </c>
      <c r="BU95" cm="1">
        <f t="array" ref="BU95">IFERROR(_xlfn.XLOOKUP(A95, Table6[Country], '2018'!$Q$4:$Q$163),"0")</f>
        <v>3.6705079999999999</v>
      </c>
      <c r="BV95">
        <f>IFERROR(_xlfn.XLOOKUP(A95, '2023_Analysis_Hub'!$A$3:$A$141,'2023_Analysis_Hub'!$N$3:$N$141),"0")</f>
        <v>3.4</v>
      </c>
      <c r="BW95">
        <f t="shared" si="13"/>
        <v>3.3833458571428565</v>
      </c>
    </row>
    <row r="96" spans="1:75" x14ac:dyDescent="0.35">
      <c r="A96" t="s">
        <v>372</v>
      </c>
      <c r="B96" t="str" cm="1">
        <f t="array" ref="B96">IFERROR(_xlfn.XLOOKUP(A96,Table4[Country],'2007'!$B$4:$B$153),"0")</f>
        <v>0</v>
      </c>
      <c r="C96" t="str" cm="1">
        <f t="array" ref="C96">IFERROR(_xlfn.XLOOKUP(A96,Table5[Country],'2010'!$B$4:$B$158),"0")</f>
        <v>0</v>
      </c>
      <c r="D96" t="str" cm="1">
        <f t="array" ref="D96">IFERROR(_xlfn.XLOOKUP(A96,Table12[Country],'2012'!$B$4:$B$158),"0")</f>
        <v>0</v>
      </c>
      <c r="E96" t="str" cm="1">
        <f t="array" ref="E96">IFERROR(_xlfn.XLOOKUP(A96,Table10[Country],'2014'!$B$4:$B$163),"0")</f>
        <v>0</v>
      </c>
      <c r="F96" t="str" cm="1">
        <f t="array" ref="F96">IFERROR(_xlfn.XLOOKUP(A96,Table11[Country],'2016'!$B$4:$B$163),"0")</f>
        <v>0</v>
      </c>
      <c r="G96" t="str" cm="1">
        <f t="array" ref="G96">IFERROR(_xlfn.XLOOKUP(A96,Table6[Country],'2018'!$B$4:$B$163),"0")</f>
        <v>0</v>
      </c>
      <c r="H96" t="str">
        <f>IFERROR(_xlfn.XLOOKUP(A96,'2023_Analysis_Hub'!$A$3:$A$141,'2023_Analysis_Hub'!$B$3:$B$141),"0")</f>
        <v>0</v>
      </c>
      <c r="I96" t="str">
        <f t="shared" si="9"/>
        <v>0</v>
      </c>
      <c r="J96" s="68" t="str">
        <f>IFERROR(RANK(Table16[[#This Row],[Avergae LPI Score ]],Table16[[Avergae LPI Score ]],0), "No Data Available")</f>
        <v>No Data Available</v>
      </c>
      <c r="L96" t="str" cm="1">
        <f t="array" ref="L96">IFERROR(_xlfn.XLOOKUP(A96,Table4[Country],'2007'!$C$4:$C$153),"0")</f>
        <v>0</v>
      </c>
      <c r="M96" t="str" cm="1">
        <f t="array" ref="M96">IFERROR(_xlfn.XLOOKUP(A96,Table5[Country],'2010'!$E$4:$E$158),"0")</f>
        <v>0</v>
      </c>
      <c r="N96" t="str" cm="1">
        <f t="array" ref="N96">IFERROR(_xlfn.XLOOKUP(A96,Table12[Country],'2012'!$E$4:$E$158),"0")</f>
        <v>0</v>
      </c>
      <c r="O96" t="str" cm="1">
        <f t="array" ref="O96">IFERROR(_xlfn.XLOOKUP(A96,Table10[Country],'2014'!$E$4:$E$163),"0")</f>
        <v>0</v>
      </c>
      <c r="P96" t="str" cm="1">
        <f t="array" ref="P96">IFERROR(_xlfn.XLOOKUP(A96,Table11[Country],'2016'!$E$4:$E$163),"0")</f>
        <v>0</v>
      </c>
      <c r="Q96" t="str" cm="1">
        <f t="array" ref="Q96">IFERROR(_xlfn.XLOOKUP(A96,Table6[Country],'2018'!$E$4:$E$163),"0")</f>
        <v>0</v>
      </c>
      <c r="R96" t="str">
        <f>IFERROR(_xlfn.XLOOKUP(A96,'2023_Analysis_Hub'!$A$3:$A$141,'2023_Analysis_Hub'!$C$3:$C$141),"0")</f>
        <v>0</v>
      </c>
      <c r="S96" t="str">
        <f t="shared" si="14"/>
        <v>0</v>
      </c>
      <c r="T96" t="str">
        <f t="shared" si="15"/>
        <v>No Data Available</v>
      </c>
      <c r="W96" t="str" cm="1">
        <f t="array" ref="W96">IFERROR(_xlfn.XLOOKUP(A96,Table4[Country],'2007'!$F$4:$F$153),"0")</f>
        <v>0</v>
      </c>
      <c r="X96" t="str" cm="1">
        <f t="array" ref="X96">IFERROR(_xlfn.XLOOKUP('LPI_performance_time_series '!A96,Table5[Country],'2010'!$I$4:$I$158),"0")</f>
        <v>0</v>
      </c>
      <c r="Y96" t="str" cm="1">
        <f t="array" ref="Y96">IFERROR(_xlfn.XLOOKUP(A96,Table12[Country],'2012'!$I$4:$I$158),"0")</f>
        <v>0</v>
      </c>
      <c r="Z96" t="str" cm="1">
        <f t="array" ref="Z96">IFERROR(_xlfn.XLOOKUP('LPI_performance_time_series '!A96,Table10[Country],'2014'!$I$4:$I$163),"0")</f>
        <v>0</v>
      </c>
      <c r="AA96" t="str" cm="1">
        <f t="array" ref="AA96">IFERROR(_xlfn.XLOOKUP(A96,Table11[Country],'2016'!$I$4:$I$163),"0")</f>
        <v>0</v>
      </c>
      <c r="AB96" t="str" cm="1">
        <f t="array" ref="AB96">IFERROR(_xlfn.XLOOKUP(A96,Table6[Country],'2018'!$I$4:$I$163),"0")</f>
        <v>0</v>
      </c>
      <c r="AC96" t="str">
        <f>IFERROR(_xlfn.XLOOKUP(A97,'2023_Analysis_Hub'!$A$3:$A$141,'2023_Analysis_Hub'!$D$3:$D$141),"0")</f>
        <v>0</v>
      </c>
      <c r="AD96" t="str">
        <f t="shared" si="16"/>
        <v>No Data Available</v>
      </c>
      <c r="AF96" t="str" cm="1">
        <f t="array" ref="AF96">IFERROR(_xlfn.XLOOKUP(A96,Table4[Country],'2007'!$H$4:$H$153),"0")</f>
        <v>0</v>
      </c>
      <c r="AG96" t="str" cm="1">
        <f t="array" ref="AG96">IFERROR(_xlfn.XLOOKUP(A96,Table5[Country],'2010'!$K$4:$K$158),"0")</f>
        <v>0</v>
      </c>
      <c r="AH96" t="str" cm="1">
        <f t="array" ref="AH96">IFERROR(_xlfn.XLOOKUP(A96,Table12[Country],'2012'!$K$4:$K$158),"0")</f>
        <v>0</v>
      </c>
      <c r="AI96" t="str" cm="1">
        <f t="array" ref="AI96">IFERROR(_xlfn.XLOOKUP(A96,Table10[Country],'2014'!$K$4:$K$163),"0")</f>
        <v>0</v>
      </c>
      <c r="AJ96" t="str" cm="1">
        <f t="array" ref="AJ96">IFERROR(_xlfn.XLOOKUP(A96,Table11[Country],'2016'!$K$4:$K$163),"0")</f>
        <v>0</v>
      </c>
      <c r="AK96" t="str" cm="1">
        <f t="array" ref="AK96">IFERROR(_xlfn.XLOOKUP(A96,Table6[Country],'2018'!$K$4:$K$163),"0")</f>
        <v>0</v>
      </c>
      <c r="AL96" s="19" t="str">
        <f>IFERROR(_xlfn.XLOOKUP(A96,'2023_Analysis_Hub'!$A$3:$A$141,'2023_Analysis_Hub'!$F$3:$F$141),"0")</f>
        <v>0</v>
      </c>
      <c r="AM96" t="str">
        <f t="shared" si="17"/>
        <v>No Data Available</v>
      </c>
      <c r="AO96" s="71" t="str" cm="1">
        <f t="array" ref="AO96">IFERROR(_xlfn.XLOOKUP(Table18[[#This Row],[Economy]],Table4[Country],'2007'!$J$4:$J$153), "0")</f>
        <v>0</v>
      </c>
      <c r="AP96" s="71" t="str" cm="1">
        <f t="array" ref="AP96">IFERROR(_xlfn.XLOOKUP(Table18[[#This Row],[Economy]],Table5[Country],'2010'!$M$4:$M$158),"0")</f>
        <v>0</v>
      </c>
      <c r="AQ96" s="71" t="str" cm="1">
        <f t="array" ref="AQ96">IFERROR(_xlfn.XLOOKUP(Table18[[#This Row],[Economy]],Table12[Country],'2012'!$M$4:$M$158),"0")</f>
        <v>0</v>
      </c>
      <c r="AR96" s="71" t="str" cm="1">
        <f t="array" ref="AR96">IFERROR(_xlfn.XLOOKUP(Table18[[#This Row],[Economy]],Table10[Country],'2014'!$M$4:$M$163),"0")</f>
        <v>0</v>
      </c>
      <c r="AS96" s="71" t="str" cm="1">
        <f t="array" ref="AS96">IFERROR(_xlfn.XLOOKUP(A96,Table11[Country],'2016'!$M$4:$M$163),"0")</f>
        <v>0</v>
      </c>
      <c r="AT96" s="71" t="str" cm="1">
        <f t="array" ref="AT96">IFERROR(_xlfn.XLOOKUP(A96,Table6[Country],'2018'!$M$4:$M$163),"0")</f>
        <v>0</v>
      </c>
      <c r="AU96" s="71" t="str">
        <f>IFERROR(_xlfn.XLOOKUP(A96, '2023_Analysis_Hub'!$A$3:$A$141,'2023_Analysis_Hub'!$H$3:$H$141),"0")</f>
        <v>0</v>
      </c>
      <c r="AV96" t="str">
        <f t="shared" si="10"/>
        <v xml:space="preserve">No Data Available </v>
      </c>
      <c r="AX96" t="str" cm="1">
        <f t="array" ref="AX96">IFERROR(_xlfn.XLOOKUP(A96,Table4[Country],'2007'!$L$4:$L$153),"0")</f>
        <v>0</v>
      </c>
      <c r="AY96" t="str" cm="1">
        <f t="array" ref="AY96">IFERROR(_xlfn.XLOOKUP(A96,Table5[Country], '2010'!$O$4:$O$158),"0")</f>
        <v>0</v>
      </c>
      <c r="AZ96" t="str" cm="1">
        <f t="array" ref="AZ96">IFERROR(_xlfn.XLOOKUP(A96, Table12[Country], '2012'!$O$4:$O$158),"0")</f>
        <v>0</v>
      </c>
      <c r="BA96" t="str" cm="1">
        <f t="array" ref="BA96">IFERROR(_xlfn.XLOOKUP(A96, Table10[Country], '2014'!$O$4:$O$163),"0")</f>
        <v>0</v>
      </c>
      <c r="BB96" t="str" cm="1">
        <f t="array" ref="BB96">IFERROR(_xlfn.XLOOKUP(A96, Table11[Country],'2016'!$O$4:$O$163),"0")</f>
        <v>0</v>
      </c>
      <c r="BC96" t="str" cm="1">
        <f t="array" ref="BC96">IFERROR(_xlfn.XLOOKUP(A96,Table6[Country],'2018'!$O$4:$O$163),"0")</f>
        <v>0</v>
      </c>
      <c r="BD96" t="str">
        <f>IFERROR(_xlfn.XLOOKUP(A96, '2023_Analysis_Hub'!$A$3:$A$141,'2023_Analysis_Hub'!$J$3:$J$141),"0")</f>
        <v>0</v>
      </c>
      <c r="BE96" t="str">
        <f t="shared" si="11"/>
        <v>No Data Available</v>
      </c>
      <c r="BG96" t="str" cm="1">
        <f t="array" ref="BG96">IFERROR(_xlfn.XLOOKUP(A96,Table4[Country],'2007'!$R$4:$R$153),"0")</f>
        <v>0</v>
      </c>
      <c r="BH96" t="str" cm="1">
        <f t="array" ref="BH96">IFERROR(_xlfn.XLOOKUP(A96,Table5[Country],'2010'!$S$4:$S$158),"0")</f>
        <v>0</v>
      </c>
      <c r="BI96" t="str" cm="1">
        <f t="array" ref="BI96">IFERROR(_xlfn.XLOOKUP(A96,Table12[Country],'2012'!$S$4:$S$158),"0")</f>
        <v>0</v>
      </c>
      <c r="BJ96" t="str" cm="1">
        <f t="array" ref="BJ96">IFERROR(_xlfn.XLOOKUP(A96,Table10[Country],'2014'!$S$4:$S$163),"0")</f>
        <v>0</v>
      </c>
      <c r="BK96" t="str" cm="1">
        <f t="array" ref="BK96">IFERROR(_xlfn.XLOOKUP(A96,Table11[Country],'2016'!$S$4:$S$163),"0")</f>
        <v>0</v>
      </c>
      <c r="BL96" t="str" cm="1">
        <f t="array" ref="BL96">IFERROR(_xlfn.XLOOKUP(A96,Table6[Country],'2018'!$S$4:$S$163),"0")</f>
        <v>0</v>
      </c>
      <c r="BM96" t="str">
        <f>IFERROR(_xlfn.XLOOKUP(A96,'2023_Analysis_Hub'!$A$3:$A$141,'2023_Analysis_Hub'!$L$3:$L$141),"0")</f>
        <v>0</v>
      </c>
      <c r="BN96" t="str">
        <f t="shared" si="12"/>
        <v>No Data Available</v>
      </c>
      <c r="BP96" t="str" cm="1">
        <f t="array" ref="BP96">IFERROR(_xlfn.XLOOKUP(A96,Table4[Country],'2007'!$N$4:$N$153),"0")</f>
        <v>0</v>
      </c>
      <c r="BQ96" t="str" cm="1">
        <f t="array" ref="BQ96">IFERROR(_xlfn.XLOOKUP(A96,Table5[Country],'2010'!$Q$4:$Q$158),"0")</f>
        <v>0</v>
      </c>
      <c r="BR96" t="str" cm="1">
        <f t="array" ref="BR96">IFERROR(_xlfn.XLOOKUP(A96,Table12[Country],'2012'!$Q$4:$Q$158),"0")</f>
        <v>0</v>
      </c>
      <c r="BS96" t="str" cm="1">
        <f t="array" ref="BS96">IFERROR(_xlfn.XLOOKUP(A96,Table10[Country],'2014'!$Q$4:$Q$163),"0")</f>
        <v>0</v>
      </c>
      <c r="BT96" t="str" cm="1">
        <f t="array" ref="BT96">IFERROR(_xlfn.XLOOKUP(A96,Table11[Country],'2016'!$Q$4:$Q$163),"0")</f>
        <v>0</v>
      </c>
      <c r="BU96" t="str" cm="1">
        <f t="array" ref="BU96">IFERROR(_xlfn.XLOOKUP(A96, Table6[Country], '2018'!$Q$4:$Q$163),"0")</f>
        <v>0</v>
      </c>
      <c r="BV96" t="str">
        <f>IFERROR(_xlfn.XLOOKUP(A96, '2023_Analysis_Hub'!$A$3:$A$141,'2023_Analysis_Hub'!$N$3:$N$141),"0")</f>
        <v>0</v>
      </c>
      <c r="BW96" t="str">
        <f t="shared" si="13"/>
        <v>No Data Available</v>
      </c>
    </row>
    <row r="97" spans="1:75" x14ac:dyDescent="0.35">
      <c r="A97" t="s">
        <v>374</v>
      </c>
      <c r="B97" t="str" cm="1">
        <f t="array" ref="B97">IFERROR(_xlfn.XLOOKUP(A97,Table4[Country],'2007'!$B$4:$B$153),"0")</f>
        <v>0</v>
      </c>
      <c r="C97" t="str" cm="1">
        <f t="array" ref="C97">IFERROR(_xlfn.XLOOKUP(A97,Table5[Country],'2010'!$B$4:$B$158),"0")</f>
        <v>0</v>
      </c>
      <c r="D97" t="str" cm="1">
        <f t="array" ref="D97">IFERROR(_xlfn.XLOOKUP(A97,Table12[Country],'2012'!$B$4:$B$158),"0")</f>
        <v>0</v>
      </c>
      <c r="E97" t="str" cm="1">
        <f t="array" ref="E97">IFERROR(_xlfn.XLOOKUP(A97,Table10[Country],'2014'!$B$4:$B$163),"0")</f>
        <v>0</v>
      </c>
      <c r="F97" t="str" cm="1">
        <f t="array" ref="F97">IFERROR(_xlfn.XLOOKUP(A97,Table11[Country],'2016'!$B$4:$B$163),"0")</f>
        <v>0</v>
      </c>
      <c r="G97" t="str" cm="1">
        <f t="array" ref="G97">IFERROR(_xlfn.XLOOKUP(A97,Table6[Country],'2018'!$B$4:$B$163),"0")</f>
        <v>0</v>
      </c>
      <c r="H97" t="str">
        <f>IFERROR(_xlfn.XLOOKUP(A97,'2023_Analysis_Hub'!$A$3:$A$141,'2023_Analysis_Hub'!$B$3:$B$141),"0")</f>
        <v>0</v>
      </c>
      <c r="I97" t="str">
        <f t="shared" si="9"/>
        <v>0</v>
      </c>
      <c r="J97" s="68" t="str">
        <f>IFERROR(RANK(Table16[[#This Row],[Avergae LPI Score ]],Table16[[Avergae LPI Score ]],0), "No Data Available")</f>
        <v>No Data Available</v>
      </c>
      <c r="L97" t="str" cm="1">
        <f t="array" ref="L97">IFERROR(_xlfn.XLOOKUP(A97,Table4[Country],'2007'!$C$4:$C$153),"0")</f>
        <v>0</v>
      </c>
      <c r="M97" t="str" cm="1">
        <f t="array" ref="M97">IFERROR(_xlfn.XLOOKUP(A97,Table5[Country],'2010'!$E$4:$E$158),"0")</f>
        <v>0</v>
      </c>
      <c r="N97" t="str" cm="1">
        <f t="array" ref="N97">IFERROR(_xlfn.XLOOKUP(A97,Table12[Country],'2012'!$E$4:$E$158),"0")</f>
        <v>0</v>
      </c>
      <c r="O97" t="str" cm="1">
        <f t="array" ref="O97">IFERROR(_xlfn.XLOOKUP(A97,Table10[Country],'2014'!$E$4:$E$163),"0")</f>
        <v>0</v>
      </c>
      <c r="P97" t="str" cm="1">
        <f t="array" ref="P97">IFERROR(_xlfn.XLOOKUP(A97,Table11[Country],'2016'!$E$4:$E$163),"0")</f>
        <v>0</v>
      </c>
      <c r="Q97" t="str" cm="1">
        <f t="array" ref="Q97">IFERROR(_xlfn.XLOOKUP(A97,Table6[Country],'2018'!$E$4:$E$163),"0")</f>
        <v>0</v>
      </c>
      <c r="R97" t="str">
        <f>IFERROR(_xlfn.XLOOKUP(A97,'2023_Analysis_Hub'!$A$3:$A$141,'2023_Analysis_Hub'!$C$3:$C$141),"0")</f>
        <v>0</v>
      </c>
      <c r="S97" t="str">
        <f t="shared" si="14"/>
        <v>0</v>
      </c>
      <c r="T97" t="str">
        <f t="shared" si="15"/>
        <v>No Data Available</v>
      </c>
      <c r="W97" t="str" cm="1">
        <f t="array" ref="W97">IFERROR(_xlfn.XLOOKUP(A97,Table4[Country],'2007'!$F$4:$F$153),"0")</f>
        <v>0</v>
      </c>
      <c r="X97" t="str" cm="1">
        <f t="array" ref="X97">IFERROR(_xlfn.XLOOKUP('LPI_performance_time_series '!A97,Table5[Country],'2010'!$I$4:$I$158),"0")</f>
        <v>0</v>
      </c>
      <c r="Y97" t="str" cm="1">
        <f t="array" ref="Y97">IFERROR(_xlfn.XLOOKUP(A97,Table12[Country],'2012'!$I$4:$I$158),"0")</f>
        <v>0</v>
      </c>
      <c r="Z97" t="str" cm="1">
        <f t="array" ref="Z97">IFERROR(_xlfn.XLOOKUP('LPI_performance_time_series '!A97,Table10[Country],'2014'!$I$4:$I$163),"0")</f>
        <v>0</v>
      </c>
      <c r="AA97" t="str" cm="1">
        <f t="array" ref="AA97">IFERROR(_xlfn.XLOOKUP(A97,Table11[Country],'2016'!$I$4:$I$163),"0")</f>
        <v>0</v>
      </c>
      <c r="AB97" t="str" cm="1">
        <f t="array" ref="AB97">IFERROR(_xlfn.XLOOKUP(A97,Table6[Country],'2018'!$I$4:$I$163),"0")</f>
        <v>0</v>
      </c>
      <c r="AC97" t="str">
        <f>IFERROR(_xlfn.XLOOKUP(A98,'2023_Analysis_Hub'!$A$3:$A$141,'2023_Analysis_Hub'!$D$3:$D$141),"0")</f>
        <v>0</v>
      </c>
      <c r="AD97" t="str">
        <f t="shared" si="16"/>
        <v>No Data Available</v>
      </c>
      <c r="AF97" t="str" cm="1">
        <f t="array" ref="AF97">IFERROR(_xlfn.XLOOKUP(A97,Table4[Country],'2007'!$H$4:$H$153),"0")</f>
        <v>0</v>
      </c>
      <c r="AG97" t="str" cm="1">
        <f t="array" ref="AG97">IFERROR(_xlfn.XLOOKUP(A97,Table5[Country],'2010'!$K$4:$K$158),"0")</f>
        <v>0</v>
      </c>
      <c r="AH97" t="str" cm="1">
        <f t="array" ref="AH97">IFERROR(_xlfn.XLOOKUP(A97,Table12[Country],'2012'!$K$4:$K$158),"0")</f>
        <v>0</v>
      </c>
      <c r="AI97" t="str" cm="1">
        <f t="array" ref="AI97">IFERROR(_xlfn.XLOOKUP(A97,Table10[Country],'2014'!$K$4:$K$163),"0")</f>
        <v>0</v>
      </c>
      <c r="AJ97" t="str" cm="1">
        <f t="array" ref="AJ97">IFERROR(_xlfn.XLOOKUP(A97,Table11[Country],'2016'!$K$4:$K$163),"0")</f>
        <v>0</v>
      </c>
      <c r="AK97" t="str" cm="1">
        <f t="array" ref="AK97">IFERROR(_xlfn.XLOOKUP(A97,Table6[Country],'2018'!$K$4:$K$163),"0")</f>
        <v>0</v>
      </c>
      <c r="AL97" s="19" t="str">
        <f>IFERROR(_xlfn.XLOOKUP(A97,'2023_Analysis_Hub'!$A$3:$A$141,'2023_Analysis_Hub'!$F$3:$F$141),"0")</f>
        <v>0</v>
      </c>
      <c r="AM97" t="str">
        <f t="shared" si="17"/>
        <v>No Data Available</v>
      </c>
      <c r="AO97" s="71" t="str" cm="1">
        <f t="array" ref="AO97">IFERROR(_xlfn.XLOOKUP(Table18[[#This Row],[Economy]],Table4[Country],'2007'!$J$4:$J$153), "0")</f>
        <v>0</v>
      </c>
      <c r="AP97" s="71" t="str" cm="1">
        <f t="array" ref="AP97">IFERROR(_xlfn.XLOOKUP(Table18[[#This Row],[Economy]],Table5[Country],'2010'!$M$4:$M$158),"0")</f>
        <v>0</v>
      </c>
      <c r="AQ97" s="71" t="str" cm="1">
        <f t="array" ref="AQ97">IFERROR(_xlfn.XLOOKUP(Table18[[#This Row],[Economy]],Table12[Country],'2012'!$M$4:$M$158),"0")</f>
        <v>0</v>
      </c>
      <c r="AR97" s="71" t="str" cm="1">
        <f t="array" ref="AR97">IFERROR(_xlfn.XLOOKUP(Table18[[#This Row],[Economy]],Table10[Country],'2014'!$M$4:$M$163),"0")</f>
        <v>0</v>
      </c>
      <c r="AS97" s="71" t="str" cm="1">
        <f t="array" ref="AS97">IFERROR(_xlfn.XLOOKUP(A97,Table11[Country],'2016'!$M$4:$M$163),"0")</f>
        <v>0</v>
      </c>
      <c r="AT97" s="71" t="str" cm="1">
        <f t="array" ref="AT97">IFERROR(_xlfn.XLOOKUP(A97,Table6[Country],'2018'!$M$4:$M$163),"0")</f>
        <v>0</v>
      </c>
      <c r="AU97" s="71" t="str">
        <f>IFERROR(_xlfn.XLOOKUP(A97, '2023_Analysis_Hub'!$A$3:$A$141,'2023_Analysis_Hub'!$H$3:$H$141),"0")</f>
        <v>0</v>
      </c>
      <c r="AV97" t="str">
        <f t="shared" si="10"/>
        <v xml:space="preserve">No Data Available </v>
      </c>
      <c r="AX97" t="str" cm="1">
        <f t="array" ref="AX97">IFERROR(_xlfn.XLOOKUP(A97,Table4[Country],'2007'!$L$4:$L$153),"0")</f>
        <v>0</v>
      </c>
      <c r="AY97" t="str" cm="1">
        <f t="array" ref="AY97">IFERROR(_xlfn.XLOOKUP(A97,Table5[Country], '2010'!$O$4:$O$158),"0")</f>
        <v>0</v>
      </c>
      <c r="AZ97" t="str" cm="1">
        <f t="array" ref="AZ97">IFERROR(_xlfn.XLOOKUP(A97, Table12[Country], '2012'!$O$4:$O$158),"0")</f>
        <v>0</v>
      </c>
      <c r="BA97" t="str" cm="1">
        <f t="array" ref="BA97">IFERROR(_xlfn.XLOOKUP(A97, Table10[Country], '2014'!$O$4:$O$163),"0")</f>
        <v>0</v>
      </c>
      <c r="BB97" t="str" cm="1">
        <f t="array" ref="BB97">IFERROR(_xlfn.XLOOKUP(A97, Table11[Country],'2016'!$O$4:$O$163),"0")</f>
        <v>0</v>
      </c>
      <c r="BC97" t="str" cm="1">
        <f t="array" ref="BC97">IFERROR(_xlfn.XLOOKUP(A97,Table6[Country],'2018'!$O$4:$O$163),"0")</f>
        <v>0</v>
      </c>
      <c r="BD97" t="str">
        <f>IFERROR(_xlfn.XLOOKUP(A97, '2023_Analysis_Hub'!$A$3:$A$141,'2023_Analysis_Hub'!$J$3:$J$141),"0")</f>
        <v>0</v>
      </c>
      <c r="BE97" t="str">
        <f t="shared" si="11"/>
        <v>No Data Available</v>
      </c>
      <c r="BG97" t="str" cm="1">
        <f t="array" ref="BG97">IFERROR(_xlfn.XLOOKUP(A97,Table4[Country],'2007'!$R$4:$R$153),"0")</f>
        <v>0</v>
      </c>
      <c r="BH97" t="str" cm="1">
        <f t="array" ref="BH97">IFERROR(_xlfn.XLOOKUP(A97,Table5[Country],'2010'!$S$4:$S$158),"0")</f>
        <v>0</v>
      </c>
      <c r="BI97" t="str" cm="1">
        <f t="array" ref="BI97">IFERROR(_xlfn.XLOOKUP(A97,Table12[Country],'2012'!$S$4:$S$158),"0")</f>
        <v>0</v>
      </c>
      <c r="BJ97" t="str" cm="1">
        <f t="array" ref="BJ97">IFERROR(_xlfn.XLOOKUP(A97,Table10[Country],'2014'!$S$4:$S$163),"0")</f>
        <v>0</v>
      </c>
      <c r="BK97" t="str" cm="1">
        <f t="array" ref="BK97">IFERROR(_xlfn.XLOOKUP(A97,Table11[Country],'2016'!$S$4:$S$163),"0")</f>
        <v>0</v>
      </c>
      <c r="BL97" t="str" cm="1">
        <f t="array" ref="BL97">IFERROR(_xlfn.XLOOKUP(A97,Table6[Country],'2018'!$S$4:$S$163),"0")</f>
        <v>0</v>
      </c>
      <c r="BM97" t="str">
        <f>IFERROR(_xlfn.XLOOKUP(A97,'2023_Analysis_Hub'!$A$3:$A$141,'2023_Analysis_Hub'!$L$3:$L$141),"0")</f>
        <v>0</v>
      </c>
      <c r="BN97" t="str">
        <f t="shared" si="12"/>
        <v>No Data Available</v>
      </c>
      <c r="BP97" t="str" cm="1">
        <f t="array" ref="BP97">IFERROR(_xlfn.XLOOKUP(A97,Table4[Country],'2007'!$N$4:$N$153),"0")</f>
        <v>0</v>
      </c>
      <c r="BQ97" t="str" cm="1">
        <f t="array" ref="BQ97">IFERROR(_xlfn.XLOOKUP(A97,Table5[Country],'2010'!$Q$4:$Q$158),"0")</f>
        <v>0</v>
      </c>
      <c r="BR97" t="str" cm="1">
        <f t="array" ref="BR97">IFERROR(_xlfn.XLOOKUP(A97,Table12[Country],'2012'!$Q$4:$Q$158),"0")</f>
        <v>0</v>
      </c>
      <c r="BS97" t="str" cm="1">
        <f t="array" ref="BS97">IFERROR(_xlfn.XLOOKUP(A97,Table10[Country],'2014'!$Q$4:$Q$163),"0")</f>
        <v>0</v>
      </c>
      <c r="BT97" t="str" cm="1">
        <f t="array" ref="BT97">IFERROR(_xlfn.XLOOKUP(A97,Table11[Country],'2016'!$Q$4:$Q$163),"0")</f>
        <v>0</v>
      </c>
      <c r="BU97" t="str" cm="1">
        <f t="array" ref="BU97">IFERROR(_xlfn.XLOOKUP(A97, Table6[Country], '2018'!$Q$4:$Q$163),"0")</f>
        <v>0</v>
      </c>
      <c r="BV97" t="str">
        <f>IFERROR(_xlfn.XLOOKUP(A97, '2023_Analysis_Hub'!$A$3:$A$141,'2023_Analysis_Hub'!$N$3:$N$141),"0")</f>
        <v>0</v>
      </c>
      <c r="BW97" t="str">
        <f t="shared" si="13"/>
        <v>No Data Available</v>
      </c>
    </row>
    <row r="98" spans="1:75" x14ac:dyDescent="0.35">
      <c r="A98" t="s">
        <v>376</v>
      </c>
      <c r="B98" t="str" cm="1">
        <f t="array" ref="B98">IFERROR(_xlfn.XLOOKUP(A98,Table4[Country],'2007'!$B$4:$B$153),"0")</f>
        <v>0</v>
      </c>
      <c r="C98" t="str" cm="1">
        <f t="array" ref="C98">IFERROR(_xlfn.XLOOKUP(A98,Table5[Country],'2010'!$B$4:$B$158),"0")</f>
        <v>0</v>
      </c>
      <c r="D98" t="str" cm="1">
        <f t="array" ref="D98">IFERROR(_xlfn.XLOOKUP(A98,Table12[Country],'2012'!$B$4:$B$158),"0")</f>
        <v>0</v>
      </c>
      <c r="E98" t="str" cm="1">
        <f t="array" ref="E98">IFERROR(_xlfn.XLOOKUP(A98,Table10[Country],'2014'!$B$4:$B$163),"0")</f>
        <v>0</v>
      </c>
      <c r="F98" t="str" cm="1">
        <f t="array" ref="F98">IFERROR(_xlfn.XLOOKUP(A98,Table11[Country],'2016'!$B$4:$B$163),"0")</f>
        <v>0</v>
      </c>
      <c r="G98" t="str" cm="1">
        <f t="array" ref="G98">IFERROR(_xlfn.XLOOKUP(A98,Table6[Country],'2018'!$B$4:$B$163),"0")</f>
        <v>0</v>
      </c>
      <c r="H98" t="str">
        <f>IFERROR(_xlfn.XLOOKUP(A98,'2023_Analysis_Hub'!$A$3:$A$141,'2023_Analysis_Hub'!$B$3:$B$141),"0")</f>
        <v>0</v>
      </c>
      <c r="I98" t="str">
        <f t="shared" si="9"/>
        <v>0</v>
      </c>
      <c r="J98" s="68" t="str">
        <f>IFERROR(RANK(Table16[[#This Row],[Avergae LPI Score ]],Table16[[Avergae LPI Score ]],0), "No Data Available")</f>
        <v>No Data Available</v>
      </c>
      <c r="L98" t="str" cm="1">
        <f t="array" ref="L98">IFERROR(_xlfn.XLOOKUP(A98,Table4[Country],'2007'!$C$4:$C$153),"0")</f>
        <v>0</v>
      </c>
      <c r="M98" t="str" cm="1">
        <f t="array" ref="M98">IFERROR(_xlfn.XLOOKUP(A98,Table5[Country],'2010'!$E$4:$E$158),"0")</f>
        <v>0</v>
      </c>
      <c r="N98" t="str" cm="1">
        <f t="array" ref="N98">IFERROR(_xlfn.XLOOKUP(A98,Table12[Country],'2012'!$E$4:$E$158),"0")</f>
        <v>0</v>
      </c>
      <c r="O98" t="str" cm="1">
        <f t="array" ref="O98">IFERROR(_xlfn.XLOOKUP(A98,Table10[Country],'2014'!$E$4:$E$163),"0")</f>
        <v>0</v>
      </c>
      <c r="P98" t="str" cm="1">
        <f t="array" ref="P98">IFERROR(_xlfn.XLOOKUP(A98,Table11[Country],'2016'!$E$4:$E$163),"0")</f>
        <v>0</v>
      </c>
      <c r="Q98" t="str" cm="1">
        <f t="array" ref="Q98">IFERROR(_xlfn.XLOOKUP(A98,Table6[Country],'2018'!$E$4:$E$163),"0")</f>
        <v>0</v>
      </c>
      <c r="R98" t="str">
        <f>IFERROR(_xlfn.XLOOKUP(A98,'2023_Analysis_Hub'!$A$3:$A$141,'2023_Analysis_Hub'!$C$3:$C$141),"0")</f>
        <v>0</v>
      </c>
      <c r="S98" t="str">
        <f t="shared" si="14"/>
        <v>0</v>
      </c>
      <c r="T98" t="str">
        <f t="shared" si="15"/>
        <v>No Data Available</v>
      </c>
      <c r="W98" t="str" cm="1">
        <f t="array" ref="W98">IFERROR(_xlfn.XLOOKUP(A98,Table4[Country],'2007'!$F$4:$F$153),"0")</f>
        <v>0</v>
      </c>
      <c r="X98" t="str" cm="1">
        <f t="array" ref="X98">IFERROR(_xlfn.XLOOKUP('LPI_performance_time_series '!A98,Table5[Country],'2010'!$I$4:$I$158),"0")</f>
        <v>0</v>
      </c>
      <c r="Y98" t="str" cm="1">
        <f t="array" ref="Y98">IFERROR(_xlfn.XLOOKUP(A98,Table12[Country],'2012'!$I$4:$I$158),"0")</f>
        <v>0</v>
      </c>
      <c r="Z98" t="str" cm="1">
        <f t="array" ref="Z98">IFERROR(_xlfn.XLOOKUP('LPI_performance_time_series '!A98,Table10[Country],'2014'!$I$4:$I$163),"0")</f>
        <v>0</v>
      </c>
      <c r="AA98" t="str" cm="1">
        <f t="array" ref="AA98">IFERROR(_xlfn.XLOOKUP(A98,Table11[Country],'2016'!$I$4:$I$163),"0")</f>
        <v>0</v>
      </c>
      <c r="AB98" t="str" cm="1">
        <f t="array" ref="AB98">IFERROR(_xlfn.XLOOKUP(A98,Table6[Country],'2018'!$I$4:$I$163),"0")</f>
        <v>0</v>
      </c>
      <c r="AC98" t="str">
        <f>IFERROR(_xlfn.XLOOKUP(A99,'2023_Analysis_Hub'!$A$3:$A$141,'2023_Analysis_Hub'!$D$3:$D$141),"0")</f>
        <v>0</v>
      </c>
      <c r="AD98" t="str">
        <f t="shared" si="16"/>
        <v>No Data Available</v>
      </c>
      <c r="AF98" t="str" cm="1">
        <f t="array" ref="AF98">IFERROR(_xlfn.XLOOKUP(A98,Table4[Country],'2007'!$H$4:$H$153),"0")</f>
        <v>0</v>
      </c>
      <c r="AG98" t="str" cm="1">
        <f t="array" ref="AG98">IFERROR(_xlfn.XLOOKUP(A98,Table5[Country],'2010'!$K$4:$K$158),"0")</f>
        <v>0</v>
      </c>
      <c r="AH98" t="str" cm="1">
        <f t="array" ref="AH98">IFERROR(_xlfn.XLOOKUP(A98,Table12[Country],'2012'!$K$4:$K$158),"0")</f>
        <v>0</v>
      </c>
      <c r="AI98" t="str" cm="1">
        <f t="array" ref="AI98">IFERROR(_xlfn.XLOOKUP(A98,Table10[Country],'2014'!$K$4:$K$163),"0")</f>
        <v>0</v>
      </c>
      <c r="AJ98" t="str" cm="1">
        <f t="array" ref="AJ98">IFERROR(_xlfn.XLOOKUP(A98,Table11[Country],'2016'!$K$4:$K$163),"0")</f>
        <v>0</v>
      </c>
      <c r="AK98" t="str" cm="1">
        <f t="array" ref="AK98">IFERROR(_xlfn.XLOOKUP(A98,Table6[Country],'2018'!$K$4:$K$163),"0")</f>
        <v>0</v>
      </c>
      <c r="AL98" s="19" t="str">
        <f>IFERROR(_xlfn.XLOOKUP(A98,'2023_Analysis_Hub'!$A$3:$A$141,'2023_Analysis_Hub'!$F$3:$F$141),"0")</f>
        <v>0</v>
      </c>
      <c r="AM98" t="str">
        <f t="shared" si="17"/>
        <v>No Data Available</v>
      </c>
      <c r="AO98" s="71" t="str" cm="1">
        <f t="array" ref="AO98">IFERROR(_xlfn.XLOOKUP(Table18[[#This Row],[Economy]],Table4[Country],'2007'!$J$4:$J$153), "0")</f>
        <v>0</v>
      </c>
      <c r="AP98" s="71" t="str" cm="1">
        <f t="array" ref="AP98">IFERROR(_xlfn.XLOOKUP(Table18[[#This Row],[Economy]],Table5[Country],'2010'!$M$4:$M$158),"0")</f>
        <v>0</v>
      </c>
      <c r="AQ98" s="71" t="str" cm="1">
        <f t="array" ref="AQ98">IFERROR(_xlfn.XLOOKUP(Table18[[#This Row],[Economy]],Table12[Country],'2012'!$M$4:$M$158),"0")</f>
        <v>0</v>
      </c>
      <c r="AR98" s="71" t="str" cm="1">
        <f t="array" ref="AR98">IFERROR(_xlfn.XLOOKUP(Table18[[#This Row],[Economy]],Table10[Country],'2014'!$M$4:$M$163),"0")</f>
        <v>0</v>
      </c>
      <c r="AS98" s="71" t="str" cm="1">
        <f t="array" ref="AS98">IFERROR(_xlfn.XLOOKUP(A98,Table11[Country],'2016'!$M$4:$M$163),"0")</f>
        <v>0</v>
      </c>
      <c r="AT98" s="71" t="str" cm="1">
        <f t="array" ref="AT98">IFERROR(_xlfn.XLOOKUP(A98,Table6[Country],'2018'!$M$4:$M$163),"0")</f>
        <v>0</v>
      </c>
      <c r="AU98" s="71" t="str">
        <f>IFERROR(_xlfn.XLOOKUP(A98, '2023_Analysis_Hub'!$A$3:$A$141,'2023_Analysis_Hub'!$H$3:$H$141),"0")</f>
        <v>0</v>
      </c>
      <c r="AV98" t="str">
        <f t="shared" si="10"/>
        <v xml:space="preserve">No Data Available </v>
      </c>
      <c r="AX98" t="str" cm="1">
        <f t="array" ref="AX98">IFERROR(_xlfn.XLOOKUP(A98,Table4[Country],'2007'!$L$4:$L$153),"0")</f>
        <v>0</v>
      </c>
      <c r="AY98" t="str" cm="1">
        <f t="array" ref="AY98">IFERROR(_xlfn.XLOOKUP(A98,Table5[Country], '2010'!$O$4:$O$158),"0")</f>
        <v>0</v>
      </c>
      <c r="AZ98" t="str" cm="1">
        <f t="array" ref="AZ98">IFERROR(_xlfn.XLOOKUP(A98, Table12[Country], '2012'!$O$4:$O$158),"0")</f>
        <v>0</v>
      </c>
      <c r="BA98" t="str" cm="1">
        <f t="array" ref="BA98">IFERROR(_xlfn.XLOOKUP(A98, Table10[Country], '2014'!$O$4:$O$163),"0")</f>
        <v>0</v>
      </c>
      <c r="BB98" t="str" cm="1">
        <f t="array" ref="BB98">IFERROR(_xlfn.XLOOKUP(A98, Table11[Country],'2016'!$O$4:$O$163),"0")</f>
        <v>0</v>
      </c>
      <c r="BC98" t="str" cm="1">
        <f t="array" ref="BC98">IFERROR(_xlfn.XLOOKUP(A98,Table6[Country],'2018'!$O$4:$O$163),"0")</f>
        <v>0</v>
      </c>
      <c r="BD98" t="str">
        <f>IFERROR(_xlfn.XLOOKUP(A98, '2023_Analysis_Hub'!$A$3:$A$141,'2023_Analysis_Hub'!$J$3:$J$141),"0")</f>
        <v>0</v>
      </c>
      <c r="BE98" t="str">
        <f t="shared" si="11"/>
        <v>No Data Available</v>
      </c>
      <c r="BG98" t="str" cm="1">
        <f t="array" ref="BG98">IFERROR(_xlfn.XLOOKUP(A98,Table4[Country],'2007'!$R$4:$R$153),"0")</f>
        <v>0</v>
      </c>
      <c r="BH98" t="str" cm="1">
        <f t="array" ref="BH98">IFERROR(_xlfn.XLOOKUP(A98,Table5[Country],'2010'!$S$4:$S$158),"0")</f>
        <v>0</v>
      </c>
      <c r="BI98" t="str" cm="1">
        <f t="array" ref="BI98">IFERROR(_xlfn.XLOOKUP(A98,Table12[Country],'2012'!$S$4:$S$158),"0")</f>
        <v>0</v>
      </c>
      <c r="BJ98" t="str" cm="1">
        <f t="array" ref="BJ98">IFERROR(_xlfn.XLOOKUP(A98,Table10[Country],'2014'!$S$4:$S$163),"0")</f>
        <v>0</v>
      </c>
      <c r="BK98" t="str" cm="1">
        <f t="array" ref="BK98">IFERROR(_xlfn.XLOOKUP(A98,Table11[Country],'2016'!$S$4:$S$163),"0")</f>
        <v>0</v>
      </c>
      <c r="BL98" t="str" cm="1">
        <f t="array" ref="BL98">IFERROR(_xlfn.XLOOKUP(A98,Table6[Country],'2018'!$S$4:$S$163),"0")</f>
        <v>0</v>
      </c>
      <c r="BM98" t="str">
        <f>IFERROR(_xlfn.XLOOKUP(A98,'2023_Analysis_Hub'!$A$3:$A$141,'2023_Analysis_Hub'!$L$3:$L$141),"0")</f>
        <v>0</v>
      </c>
      <c r="BN98" t="str">
        <f t="shared" si="12"/>
        <v>No Data Available</v>
      </c>
      <c r="BP98" t="str" cm="1">
        <f t="array" ref="BP98">IFERROR(_xlfn.XLOOKUP(A98,Table4[Country],'2007'!$N$4:$N$153),"0")</f>
        <v>0</v>
      </c>
      <c r="BQ98" t="str" cm="1">
        <f t="array" ref="BQ98">IFERROR(_xlfn.XLOOKUP(A98,Table5[Country],'2010'!$Q$4:$Q$158),"0")</f>
        <v>0</v>
      </c>
      <c r="BR98" t="str" cm="1">
        <f t="array" ref="BR98">IFERROR(_xlfn.XLOOKUP(A98,Table12[Country],'2012'!$Q$4:$Q$158),"0")</f>
        <v>0</v>
      </c>
      <c r="BS98" t="str" cm="1">
        <f t="array" ref="BS98">IFERROR(_xlfn.XLOOKUP(A98,Table10[Country],'2014'!$Q$4:$Q$163),"0")</f>
        <v>0</v>
      </c>
      <c r="BT98" t="str" cm="1">
        <f t="array" ref="BT98">IFERROR(_xlfn.XLOOKUP(A98,Table11[Country],'2016'!$Q$4:$Q$163),"0")</f>
        <v>0</v>
      </c>
      <c r="BU98" t="str" cm="1">
        <f t="array" ref="BU98">IFERROR(_xlfn.XLOOKUP(A98, Table6[Country], '2018'!$Q$4:$Q$163),"0")</f>
        <v>0</v>
      </c>
      <c r="BV98" t="str">
        <f>IFERROR(_xlfn.XLOOKUP(A98, '2023_Analysis_Hub'!$A$3:$A$141,'2023_Analysis_Hub'!$N$3:$N$141),"0")</f>
        <v>0</v>
      </c>
      <c r="BW98" t="str">
        <f t="shared" si="13"/>
        <v>No Data Available</v>
      </c>
    </row>
    <row r="99" spans="1:75" x14ac:dyDescent="0.35">
      <c r="A99" t="s">
        <v>378</v>
      </c>
      <c r="B99" t="str" cm="1">
        <f t="array" ref="B99">IFERROR(_xlfn.XLOOKUP(A99,Table4[Country],'2007'!$B$4:$B$153),"0")</f>
        <v>0</v>
      </c>
      <c r="C99" t="str" cm="1">
        <f t="array" ref="C99">IFERROR(_xlfn.XLOOKUP(A99,Table5[Country],'2010'!$B$4:$B$158),"0")</f>
        <v>0</v>
      </c>
      <c r="D99" t="str" cm="1">
        <f t="array" ref="D99">IFERROR(_xlfn.XLOOKUP(A99,Table12[Country],'2012'!$B$4:$B$158),"0")</f>
        <v>0</v>
      </c>
      <c r="E99" t="str" cm="1">
        <f t="array" ref="E99">IFERROR(_xlfn.XLOOKUP(A99,Table10[Country],'2014'!$B$4:$B$163),"0")</f>
        <v>0</v>
      </c>
      <c r="F99" t="str" cm="1">
        <f t="array" ref="F99">IFERROR(_xlfn.XLOOKUP(A99,Table11[Country],'2016'!$B$4:$B$163),"0")</f>
        <v>0</v>
      </c>
      <c r="G99" t="str" cm="1">
        <f t="array" ref="G99">IFERROR(_xlfn.XLOOKUP(A99,Table6[Country],'2018'!$B$4:$B$163),"0")</f>
        <v>0</v>
      </c>
      <c r="H99" t="str">
        <f>IFERROR(_xlfn.XLOOKUP(A99,'2023_Analysis_Hub'!$A$3:$A$141,'2023_Analysis_Hub'!$B$3:$B$141),"0")</f>
        <v>0</v>
      </c>
      <c r="I99" t="str">
        <f t="shared" si="9"/>
        <v>0</v>
      </c>
      <c r="J99" s="68" t="str">
        <f>IFERROR(RANK(Table16[[#This Row],[Avergae LPI Score ]],Table16[[Avergae LPI Score ]],0), "No Data Available")</f>
        <v>No Data Available</v>
      </c>
      <c r="L99" t="str" cm="1">
        <f t="array" ref="L99">IFERROR(_xlfn.XLOOKUP(A99,Table4[Country],'2007'!$C$4:$C$153),"0")</f>
        <v>0</v>
      </c>
      <c r="M99" t="str" cm="1">
        <f t="array" ref="M99">IFERROR(_xlfn.XLOOKUP(A99,Table5[Country],'2010'!$E$4:$E$158),"0")</f>
        <v>0</v>
      </c>
      <c r="N99" t="str" cm="1">
        <f t="array" ref="N99">IFERROR(_xlfn.XLOOKUP(A99,Table12[Country],'2012'!$E$4:$E$158),"0")</f>
        <v>0</v>
      </c>
      <c r="O99" t="str" cm="1">
        <f t="array" ref="O99">IFERROR(_xlfn.XLOOKUP(A99,Table10[Country],'2014'!$E$4:$E$163),"0")</f>
        <v>0</v>
      </c>
      <c r="P99" t="str" cm="1">
        <f t="array" ref="P99">IFERROR(_xlfn.XLOOKUP(A99,Table11[Country],'2016'!$E$4:$E$163),"0")</f>
        <v>0</v>
      </c>
      <c r="Q99" t="str" cm="1">
        <f t="array" ref="Q99">IFERROR(_xlfn.XLOOKUP(A99,Table6[Country],'2018'!$E$4:$E$163),"0")</f>
        <v>0</v>
      </c>
      <c r="R99" t="str">
        <f>IFERROR(_xlfn.XLOOKUP(A99,'2023_Analysis_Hub'!$A$3:$A$141,'2023_Analysis_Hub'!$C$3:$C$141),"0")</f>
        <v>0</v>
      </c>
      <c r="S99" t="str">
        <f t="shared" si="14"/>
        <v>0</v>
      </c>
      <c r="T99" t="str">
        <f t="shared" si="15"/>
        <v>No Data Available</v>
      </c>
      <c r="W99" t="str" cm="1">
        <f t="array" ref="W99">IFERROR(_xlfn.XLOOKUP(A99,Table4[Country],'2007'!$F$4:$F$153),"0")</f>
        <v>0</v>
      </c>
      <c r="X99" t="str" cm="1">
        <f t="array" ref="X99">IFERROR(_xlfn.XLOOKUP('LPI_performance_time_series '!A99,Table5[Country],'2010'!$I$4:$I$158),"0")</f>
        <v>0</v>
      </c>
      <c r="Y99" t="str" cm="1">
        <f t="array" ref="Y99">IFERROR(_xlfn.XLOOKUP(A99,Table12[Country],'2012'!$I$4:$I$158),"0")</f>
        <v>0</v>
      </c>
      <c r="Z99" t="str" cm="1">
        <f t="array" ref="Z99">IFERROR(_xlfn.XLOOKUP('LPI_performance_time_series '!A99,Table10[Country],'2014'!$I$4:$I$163),"0")</f>
        <v>0</v>
      </c>
      <c r="AA99" t="str" cm="1">
        <f t="array" ref="AA99">IFERROR(_xlfn.XLOOKUP(A99,Table11[Country],'2016'!$I$4:$I$163),"0")</f>
        <v>0</v>
      </c>
      <c r="AB99" t="str" cm="1">
        <f t="array" ref="AB99">IFERROR(_xlfn.XLOOKUP(A99,Table6[Country],'2018'!$I$4:$I$163),"0")</f>
        <v>0</v>
      </c>
      <c r="AC99">
        <f>IFERROR(_xlfn.XLOOKUP(A100,'2023_Analysis_Hub'!$A$3:$A$141,'2023_Analysis_Hub'!$D$3:$D$141),"0")</f>
        <v>2.8</v>
      </c>
      <c r="AD99">
        <f t="shared" si="16"/>
        <v>2.8</v>
      </c>
      <c r="AF99" t="str" cm="1">
        <f t="array" ref="AF99">IFERROR(_xlfn.XLOOKUP(A99,Table4[Country],'2007'!$H$4:$H$153),"0")</f>
        <v>0</v>
      </c>
      <c r="AG99" t="str" cm="1">
        <f t="array" ref="AG99">IFERROR(_xlfn.XLOOKUP(A99,Table5[Country],'2010'!$K$4:$K$158),"0")</f>
        <v>0</v>
      </c>
      <c r="AH99" t="str" cm="1">
        <f t="array" ref="AH99">IFERROR(_xlfn.XLOOKUP(A99,Table12[Country],'2012'!$K$4:$K$158),"0")</f>
        <v>0</v>
      </c>
      <c r="AI99" t="str" cm="1">
        <f t="array" ref="AI99">IFERROR(_xlfn.XLOOKUP(A99,Table10[Country],'2014'!$K$4:$K$163),"0")</f>
        <v>0</v>
      </c>
      <c r="AJ99" t="str" cm="1">
        <f t="array" ref="AJ99">IFERROR(_xlfn.XLOOKUP(A99,Table11[Country],'2016'!$K$4:$K$163),"0")</f>
        <v>0</v>
      </c>
      <c r="AK99" t="str" cm="1">
        <f t="array" ref="AK99">IFERROR(_xlfn.XLOOKUP(A99,Table6[Country],'2018'!$K$4:$K$163),"0")</f>
        <v>0</v>
      </c>
      <c r="AL99" s="19" t="str">
        <f>IFERROR(_xlfn.XLOOKUP(A99,'2023_Analysis_Hub'!$A$3:$A$141,'2023_Analysis_Hub'!$F$3:$F$141),"0")</f>
        <v>0</v>
      </c>
      <c r="AM99" t="str">
        <f t="shared" si="17"/>
        <v>No Data Available</v>
      </c>
      <c r="AO99" s="71" t="str" cm="1">
        <f t="array" ref="AO99">IFERROR(_xlfn.XLOOKUP(Table18[[#This Row],[Economy]],Table4[Country],'2007'!$J$4:$J$153), "0")</f>
        <v>0</v>
      </c>
      <c r="AP99" s="71" t="str" cm="1">
        <f t="array" ref="AP99">IFERROR(_xlfn.XLOOKUP(Table18[[#This Row],[Economy]],Table5[Country],'2010'!$M$4:$M$158),"0")</f>
        <v>0</v>
      </c>
      <c r="AQ99" s="71" t="str" cm="1">
        <f t="array" ref="AQ99">IFERROR(_xlfn.XLOOKUP(Table18[[#This Row],[Economy]],Table12[Country],'2012'!$M$4:$M$158),"0")</f>
        <v>0</v>
      </c>
      <c r="AR99" s="71" t="str" cm="1">
        <f t="array" ref="AR99">IFERROR(_xlfn.XLOOKUP(Table18[[#This Row],[Economy]],Table10[Country],'2014'!$M$4:$M$163),"0")</f>
        <v>0</v>
      </c>
      <c r="AS99" s="71" t="str" cm="1">
        <f t="array" ref="AS99">IFERROR(_xlfn.XLOOKUP(A99,Table11[Country],'2016'!$M$4:$M$163),"0")</f>
        <v>0</v>
      </c>
      <c r="AT99" s="71" t="str" cm="1">
        <f t="array" ref="AT99">IFERROR(_xlfn.XLOOKUP(A99,Table6[Country],'2018'!$M$4:$M$163),"0")</f>
        <v>0</v>
      </c>
      <c r="AU99" s="71" t="str">
        <f>IFERROR(_xlfn.XLOOKUP(A99, '2023_Analysis_Hub'!$A$3:$A$141,'2023_Analysis_Hub'!$H$3:$H$141),"0")</f>
        <v>0</v>
      </c>
      <c r="AV99" t="str">
        <f t="shared" si="10"/>
        <v xml:space="preserve">No Data Available </v>
      </c>
      <c r="AX99" t="str" cm="1">
        <f t="array" ref="AX99">IFERROR(_xlfn.XLOOKUP(A99,Table4[Country],'2007'!$L$4:$L$153),"0")</f>
        <v>0</v>
      </c>
      <c r="AY99" t="str" cm="1">
        <f t="array" ref="AY99">IFERROR(_xlfn.XLOOKUP(A99,Table5[Country], '2010'!$O$4:$O$158),"0")</f>
        <v>0</v>
      </c>
      <c r="AZ99" t="str" cm="1">
        <f t="array" ref="AZ99">IFERROR(_xlfn.XLOOKUP(A99, Table12[Country], '2012'!$O$4:$O$158),"0")</f>
        <v>0</v>
      </c>
      <c r="BA99" t="str" cm="1">
        <f t="array" ref="BA99">IFERROR(_xlfn.XLOOKUP(A99, Table10[Country], '2014'!$O$4:$O$163),"0")</f>
        <v>0</v>
      </c>
      <c r="BB99" t="str" cm="1">
        <f t="array" ref="BB99">IFERROR(_xlfn.XLOOKUP(A99, Table11[Country],'2016'!$O$4:$O$163),"0")</f>
        <v>0</v>
      </c>
      <c r="BC99" t="str" cm="1">
        <f t="array" ref="BC99">IFERROR(_xlfn.XLOOKUP(A99,Table6[Country],'2018'!$O$4:$O$163),"0")</f>
        <v>0</v>
      </c>
      <c r="BD99" t="str">
        <f>IFERROR(_xlfn.XLOOKUP(A99, '2023_Analysis_Hub'!$A$3:$A$141,'2023_Analysis_Hub'!$J$3:$J$141),"0")</f>
        <v>0</v>
      </c>
      <c r="BE99" t="str">
        <f t="shared" si="11"/>
        <v>No Data Available</v>
      </c>
      <c r="BG99" t="str" cm="1">
        <f t="array" ref="BG99">IFERROR(_xlfn.XLOOKUP(A99,Table4[Country],'2007'!$R$4:$R$153),"0")</f>
        <v>0</v>
      </c>
      <c r="BH99" t="str" cm="1">
        <f t="array" ref="BH99">IFERROR(_xlfn.XLOOKUP(A99,Table5[Country],'2010'!$S$4:$S$158),"0")</f>
        <v>0</v>
      </c>
      <c r="BI99" t="str" cm="1">
        <f t="array" ref="BI99">IFERROR(_xlfn.XLOOKUP(A99,Table12[Country],'2012'!$S$4:$S$158),"0")</f>
        <v>0</v>
      </c>
      <c r="BJ99" t="str" cm="1">
        <f t="array" ref="BJ99">IFERROR(_xlfn.XLOOKUP(A99,Table10[Country],'2014'!$S$4:$S$163),"0")</f>
        <v>0</v>
      </c>
      <c r="BK99" t="str" cm="1">
        <f t="array" ref="BK99">IFERROR(_xlfn.XLOOKUP(A99,Table11[Country],'2016'!$S$4:$S$163),"0")</f>
        <v>0</v>
      </c>
      <c r="BL99" t="str" cm="1">
        <f t="array" ref="BL99">IFERROR(_xlfn.XLOOKUP(A99,Table6[Country],'2018'!$S$4:$S$163),"0")</f>
        <v>0</v>
      </c>
      <c r="BM99" t="str">
        <f>IFERROR(_xlfn.XLOOKUP(A99,'2023_Analysis_Hub'!$A$3:$A$141,'2023_Analysis_Hub'!$L$3:$L$141),"0")</f>
        <v>0</v>
      </c>
      <c r="BN99" t="str">
        <f t="shared" si="12"/>
        <v>No Data Available</v>
      </c>
      <c r="BP99" t="str" cm="1">
        <f t="array" ref="BP99">IFERROR(_xlfn.XLOOKUP(A99,Table4[Country],'2007'!$N$4:$N$153),"0")</f>
        <v>0</v>
      </c>
      <c r="BQ99" t="str" cm="1">
        <f t="array" ref="BQ99">IFERROR(_xlfn.XLOOKUP(A99,Table5[Country],'2010'!$Q$4:$Q$158),"0")</f>
        <v>0</v>
      </c>
      <c r="BR99" t="str" cm="1">
        <f t="array" ref="BR99">IFERROR(_xlfn.XLOOKUP(A99,Table12[Country],'2012'!$Q$4:$Q$158),"0")</f>
        <v>0</v>
      </c>
      <c r="BS99" t="str" cm="1">
        <f t="array" ref="BS99">IFERROR(_xlfn.XLOOKUP(A99,Table10[Country],'2014'!$Q$4:$Q$163),"0")</f>
        <v>0</v>
      </c>
      <c r="BT99" t="str" cm="1">
        <f t="array" ref="BT99">IFERROR(_xlfn.XLOOKUP(A99,Table11[Country],'2016'!$Q$4:$Q$163),"0")</f>
        <v>0</v>
      </c>
      <c r="BU99" t="str" cm="1">
        <f t="array" ref="BU99">IFERROR(_xlfn.XLOOKUP(A99, Table6[Country], '2018'!$Q$4:$Q$163),"0")</f>
        <v>0</v>
      </c>
      <c r="BV99" t="str">
        <f>IFERROR(_xlfn.XLOOKUP(A99, '2023_Analysis_Hub'!$A$3:$A$141,'2023_Analysis_Hub'!$N$3:$N$141),"0")</f>
        <v>0</v>
      </c>
      <c r="BW99" t="str">
        <f t="shared" si="13"/>
        <v>No Data Available</v>
      </c>
    </row>
    <row r="100" spans="1:75" x14ac:dyDescent="0.35">
      <c r="A100" t="s">
        <v>68</v>
      </c>
      <c r="B100" cm="1">
        <f t="array" ref="B100">IFERROR(_xlfn.XLOOKUP(A100,Table4[Country],'2007'!$B$4:$B$153),"0")</f>
        <v>3.0096954660079764</v>
      </c>
      <c r="C100" cm="1">
        <f t="array" ref="C100">IFERROR(_xlfn.XLOOKUP(A100,Table5[Country],'2010'!$B$4:$B$158),"0")</f>
        <v>2.7603900000000001</v>
      </c>
      <c r="D100" cm="1">
        <f t="array" ref="D100">IFERROR(_xlfn.XLOOKUP(A100,Table12[Country],'2012'!$B$4:$B$158),"0")</f>
        <v>2.9447800000000002</v>
      </c>
      <c r="E100" cm="1">
        <f t="array" ref="E100">IFERROR(_xlfn.XLOOKUP(A100,Table10[Country],'2014'!$B$4:$B$163),"0")</f>
        <v>3.0818059999999998</v>
      </c>
      <c r="F100" cm="1">
        <f t="array" ref="F100">IFERROR(_xlfn.XLOOKUP(A100,Table11[Country],'2016'!$B$4:$B$163),"0")</f>
        <v>2.984537</v>
      </c>
      <c r="G100" cm="1">
        <f t="array" ref="G100">IFERROR(_xlfn.XLOOKUP(A100,Table6[Country],'2018'!$B$4:$B$163),"0")</f>
        <v>3.150061</v>
      </c>
      <c r="H100">
        <f>IFERROR(_xlfn.XLOOKUP(A100,'2023_Analysis_Hub'!$A$3:$A$141,'2023_Analysis_Hub'!$B$3:$B$141),"0")</f>
        <v>2.9833333333333329</v>
      </c>
      <c r="I100">
        <f t="shared" si="9"/>
        <v>2.9878003999059013</v>
      </c>
      <c r="J100" s="68">
        <f>IFERROR(RANK(Table16[[#This Row],[Avergae LPI Score ]],Table16[[Avergae LPI Score ]],0), "No Data Available")</f>
        <v>56</v>
      </c>
      <c r="L100" cm="1">
        <f t="array" ref="L100">IFERROR(_xlfn.XLOOKUP(A100,Table4[Country],'2007'!$C$4:$C$153),"0")</f>
        <v>43</v>
      </c>
      <c r="M100" cm="1">
        <f t="array" ref="M100">IFERROR(_xlfn.XLOOKUP(A100,Table5[Country],'2010'!$E$4:$E$158),"0")</f>
        <v>75</v>
      </c>
      <c r="N100" cm="1">
        <f t="array" ref="N100">IFERROR(_xlfn.XLOOKUP(A100,Table12[Country],'2012'!$E$4:$E$158),"0")</f>
        <v>59</v>
      </c>
      <c r="O100" cm="1">
        <f t="array" ref="O100">IFERROR(_xlfn.XLOOKUP(A100,Table10[Country],'2014'!$E$4:$E$163),"0")</f>
        <v>53</v>
      </c>
      <c r="P100" cm="1">
        <f t="array" ref="P100">IFERROR(_xlfn.XLOOKUP(A100,Table11[Country],'2016'!$E$4:$E$163),"0")</f>
        <v>63</v>
      </c>
      <c r="Q100" cm="1">
        <f t="array" ref="Q100">IFERROR(_xlfn.XLOOKUP(A100,Table6[Country],'2018'!$E$4:$E$163),"0")</f>
        <v>46</v>
      </c>
      <c r="R100">
        <f>IFERROR(_xlfn.XLOOKUP(A100,'2023_Analysis_Hub'!$A$3:$A$141,'2023_Analysis_Hub'!$C$3:$C$141),"0")</f>
        <v>61</v>
      </c>
      <c r="S100">
        <f t="shared" si="14"/>
        <v>57.142857142857146</v>
      </c>
      <c r="T100">
        <f t="shared" si="15"/>
        <v>57</v>
      </c>
      <c r="W100" cm="1">
        <f t="array" ref="W100">IFERROR(_xlfn.XLOOKUP(A100,Table4[Country],'2007'!$F$4:$F$153),"0")</f>
        <v>2.7272699999999999</v>
      </c>
      <c r="X100" cm="1">
        <f t="array" ref="X100">IFERROR(_xlfn.XLOOKUP('LPI_performance_time_series '!A100,Table5[Country],'2010'!$I$4:$I$158),"0")</f>
        <v>2.433052</v>
      </c>
      <c r="Y100" cm="1">
        <f t="array" ref="Y100">IFERROR(_xlfn.XLOOKUP(A100,Table12[Country],'2012'!$I$4:$I$158),"0")</f>
        <v>2.52833</v>
      </c>
      <c r="Z100" cm="1">
        <f t="array" ref="Z100">IFERROR(_xlfn.XLOOKUP('LPI_performance_time_series '!A100,Table10[Country],'2014'!$I$4:$I$163),"0")</f>
        <v>2.8695650000000001</v>
      </c>
      <c r="AA100" cm="1">
        <f t="array" ref="AA100">IFERROR(_xlfn.XLOOKUP(A100,Table11[Country],'2016'!$I$4:$I$163),"0")</f>
        <v>2.6884290000000002</v>
      </c>
      <c r="AB100" cm="1">
        <f t="array" ref="AB100">IFERROR(_xlfn.XLOOKUP(A100,Table6[Country],'2018'!$I$4:$I$163),"0")</f>
        <v>2.6727780000000001</v>
      </c>
      <c r="AC100" t="str">
        <f>IFERROR(_xlfn.XLOOKUP(A101,'2023_Analysis_Hub'!$A$3:$A$141,'2023_Analysis_Hub'!$D$3:$D$141),"0")</f>
        <v>0</v>
      </c>
      <c r="AD100">
        <f t="shared" si="16"/>
        <v>2.6532373333333332</v>
      </c>
      <c r="AF100" cm="1">
        <f t="array" ref="AF100">IFERROR(_xlfn.XLOOKUP(A100,Table4[Country],'2007'!$H$4:$H$153),"0")</f>
        <v>2.8333300000000001</v>
      </c>
      <c r="AG100" cm="1">
        <f t="array" ref="AG100">IFERROR(_xlfn.XLOOKUP(A100,Table5[Country],'2010'!$K$4:$K$158),"0")</f>
        <v>2.5423960000000001</v>
      </c>
      <c r="AH100" cm="1">
        <f t="array" ref="AH100">IFERROR(_xlfn.XLOOKUP(A100,Table12[Country],'2012'!$K$4:$K$158),"0")</f>
        <v>2.5381179999999999</v>
      </c>
      <c r="AI100" cm="1">
        <f t="array" ref="AI100">IFERROR(_xlfn.XLOOKUP(A100,Table10[Country],'2014'!$K$4:$K$163),"0")</f>
        <v>2.9187150000000002</v>
      </c>
      <c r="AJ100" cm="1">
        <f t="array" ref="AJ100">IFERROR(_xlfn.XLOOKUP(A100,Table11[Country],'2016'!$K$4:$K$163),"0")</f>
        <v>2.6451609999999999</v>
      </c>
      <c r="AK100" cm="1">
        <f t="array" ref="AK100">IFERROR(_xlfn.XLOOKUP(A100,Table6[Country],'2018'!$K$4:$K$163),"0")</f>
        <v>2.895</v>
      </c>
      <c r="AL100" s="19">
        <f>IFERROR(_xlfn.XLOOKUP(A100,'2023_Analysis_Hub'!$A$3:$A$141,'2023_Analysis_Hub'!$F$3:$F$141),"0")</f>
        <v>2.9</v>
      </c>
      <c r="AM100">
        <f t="shared" si="17"/>
        <v>2.7532457142857143</v>
      </c>
      <c r="AO100" s="71" cm="1">
        <f t="array" ref="AO100">IFERROR(_xlfn.XLOOKUP(Table18[[#This Row],[Economy]],Table4[Country],'2007'!$J$4:$J$153), "0")</f>
        <v>3.0476200000000002</v>
      </c>
      <c r="AP100" s="71" cm="1">
        <f t="array" ref="AP100">IFERROR(_xlfn.XLOOKUP(Table18[[#This Row],[Economy]],Table5[Country],'2010'!$M$4:$M$158),"0")</f>
        <v>2.8241589999999999</v>
      </c>
      <c r="AQ100" s="71" cm="1">
        <f t="array" ref="AQ100">IFERROR(_xlfn.XLOOKUP(Table18[[#This Row],[Economy]],Table12[Country],'2012'!$M$4:$M$158),"0")</f>
        <v>2.965862</v>
      </c>
      <c r="AR100" s="71" cm="1">
        <f t="array" ref="AR100">IFERROR(_xlfn.XLOOKUP(Table18[[#This Row],[Economy]],Table10[Country],'2014'!$M$4:$M$163),"0")</f>
        <v>2.8739309999999998</v>
      </c>
      <c r="AS100" s="71" cm="1">
        <f t="array" ref="AS100">IFERROR(_xlfn.XLOOKUP(A100,Table11[Country],'2016'!$M$4:$M$163),"0")</f>
        <v>2.9019080000000002</v>
      </c>
      <c r="AT100" s="71" cm="1">
        <f t="array" ref="AT100">IFERROR(_xlfn.XLOOKUP(A100,Table6[Country],'2018'!$M$4:$M$163),"0")</f>
        <v>3.2283330000000001</v>
      </c>
      <c r="AU100" s="71">
        <f>IFERROR(_xlfn.XLOOKUP(A100, '2023_Analysis_Hub'!$A$3:$A$141,'2023_Analysis_Hub'!$H$3:$H$141),"0")</f>
        <v>3</v>
      </c>
      <c r="AV100">
        <f t="shared" si="10"/>
        <v>2.9774018571428575</v>
      </c>
      <c r="AX100" cm="1">
        <f t="array" ref="AX100">IFERROR(_xlfn.XLOOKUP(A100,Table4[Country],'2007'!$L$4:$L$153),"0")</f>
        <v>2.90476</v>
      </c>
      <c r="AY100" cm="1">
        <f t="array" ref="AY100">IFERROR(_xlfn.XLOOKUP(A100,Table5[Country], '2010'!$O$4:$O$158),"0")</f>
        <v>2.4678460000000002</v>
      </c>
      <c r="AZ100" cm="1">
        <f t="array" ref="AZ100">IFERROR(_xlfn.XLOOKUP(A100, Table12[Country], '2012'!$O$4:$O$158),"0")</f>
        <v>2.8462209999999999</v>
      </c>
      <c r="BA100" cm="1">
        <f t="array" ref="BA100">IFERROR(_xlfn.XLOOKUP(A100, Table10[Country], '2014'!$O$4:$O$163),"0")</f>
        <v>3.209638</v>
      </c>
      <c r="BB100" cm="1">
        <f t="array" ref="BB100">IFERROR(_xlfn.XLOOKUP(A100, Table11[Country],'2016'!$O$4:$O$163),"0")</f>
        <v>3.000057</v>
      </c>
      <c r="BC100" cm="1">
        <f t="array" ref="BC100">IFERROR(_xlfn.XLOOKUP(A100,Table6[Country],'2018'!$O$4:$O$163),"0")</f>
        <v>3.1</v>
      </c>
      <c r="BD100">
        <f>IFERROR(_xlfn.XLOOKUP(A100, '2023_Analysis_Hub'!$A$3:$A$141,'2023_Analysis_Hub'!$J$3:$J$141),"0")</f>
        <v>2.9</v>
      </c>
      <c r="BE100">
        <f t="shared" si="11"/>
        <v>2.9183602857142859</v>
      </c>
      <c r="BG100" cm="1">
        <f t="array" ref="BG100">IFERROR(_xlfn.XLOOKUP(A100,Table4[Country],'2007'!$R$4:$R$153),"0")</f>
        <v>3.2777799999999999</v>
      </c>
      <c r="BH100" cm="1">
        <f t="array" ref="BH100">IFERROR(_xlfn.XLOOKUP(A100,Table5[Country],'2010'!$S$4:$S$158),"0")</f>
        <v>3.4647299999999999</v>
      </c>
      <c r="BI100" cm="1">
        <f t="array" ref="BI100">IFERROR(_xlfn.XLOOKUP(A100,Table12[Country],'2012'!$S$4:$S$158),"0")</f>
        <v>3.6117080000000001</v>
      </c>
      <c r="BJ100" cm="1">
        <f t="array" ref="BJ100">IFERROR(_xlfn.XLOOKUP(A100,Table10[Country],'2014'!$S$4:$S$163),"0")</f>
        <v>3.5290219999999999</v>
      </c>
      <c r="BK100" cm="1">
        <f t="array" ref="BK100">IFERROR(_xlfn.XLOOKUP(A100,Table11[Country],'2016'!$S$4:$S$163),"0")</f>
        <v>3.4599169999999999</v>
      </c>
      <c r="BL100" cm="1">
        <f t="array" ref="BL100">IFERROR(_xlfn.XLOOKUP(A100,Table6[Country],'2018'!$S$4:$S$163),"0")</f>
        <v>3.669556</v>
      </c>
      <c r="BM100">
        <f>IFERROR(_xlfn.XLOOKUP(A100,'2023_Analysis_Hub'!$A$3:$A$141,'2023_Analysis_Hub'!$L$3:$L$141),"0")</f>
        <v>3.3</v>
      </c>
      <c r="BN100">
        <f t="shared" si="12"/>
        <v>3.4732447142857139</v>
      </c>
      <c r="BP100" cm="1">
        <f t="array" ref="BP100">IFERROR(_xlfn.XLOOKUP(A100,Table4[Country],'2007'!$N$4:$N$153),"0")</f>
        <v>3.3</v>
      </c>
      <c r="BQ100" cm="1">
        <f t="array" ref="BQ100">IFERROR(_xlfn.XLOOKUP(A100,Table5[Country],'2010'!$Q$4:$Q$158),"0")</f>
        <v>2.7725010000000001</v>
      </c>
      <c r="BR100" cm="1">
        <f t="array" ref="BR100">IFERROR(_xlfn.XLOOKUP(A100,Table12[Country],'2012'!$Q$4:$Q$158),"0")</f>
        <v>3.1195379999999999</v>
      </c>
      <c r="BS100" cm="1">
        <f t="array" ref="BS100">IFERROR(_xlfn.XLOOKUP(A100,Table10[Country],'2014'!$Q$4:$Q$163),"0")</f>
        <v>3.1079690000000002</v>
      </c>
      <c r="BT100" cm="1">
        <f t="array" ref="BT100">IFERROR(_xlfn.XLOOKUP(A100,Table11[Country],'2016'!$Q$4:$Q$163),"0")</f>
        <v>3.1923650000000001</v>
      </c>
      <c r="BU100" cm="1">
        <f t="array" ref="BU100">IFERROR(_xlfn.XLOOKUP(A100, Table6[Country], '2018'!$Q$4:$Q$163),"0")</f>
        <v>3.3</v>
      </c>
      <c r="BV100">
        <f>IFERROR(_xlfn.XLOOKUP(A100, '2023_Analysis_Hub'!$A$3:$A$141,'2023_Analysis_Hub'!$N$3:$N$141),"0")</f>
        <v>3</v>
      </c>
      <c r="BW100">
        <f t="shared" si="13"/>
        <v>3.1131961428571429</v>
      </c>
    </row>
    <row r="101" spans="1:75" x14ac:dyDescent="0.35">
      <c r="A101" t="s">
        <v>381</v>
      </c>
      <c r="B101" t="str" cm="1">
        <f t="array" ref="B101">IFERROR(_xlfn.XLOOKUP(A101,Table4[Country],'2007'!$B$4:$B$153),"0")</f>
        <v>0</v>
      </c>
      <c r="C101" t="str" cm="1">
        <f t="array" ref="C101">IFERROR(_xlfn.XLOOKUP(A101,Table5[Country],'2010'!$B$4:$B$158),"0")</f>
        <v>0</v>
      </c>
      <c r="D101" t="str" cm="1">
        <f t="array" ref="D101">IFERROR(_xlfn.XLOOKUP(A101,Table12[Country],'2012'!$B$4:$B$158),"0")</f>
        <v>0</v>
      </c>
      <c r="E101" t="str" cm="1">
        <f t="array" ref="E101">IFERROR(_xlfn.XLOOKUP(A101,Table10[Country],'2014'!$B$4:$B$163),"0")</f>
        <v>0</v>
      </c>
      <c r="F101" t="str" cm="1">
        <f t="array" ref="F101">IFERROR(_xlfn.XLOOKUP(A101,Table11[Country],'2016'!$B$4:$B$163),"0")</f>
        <v>0</v>
      </c>
      <c r="G101" t="str" cm="1">
        <f t="array" ref="G101">IFERROR(_xlfn.XLOOKUP(A101,Table6[Country],'2018'!$B$4:$B$163),"0")</f>
        <v>0</v>
      </c>
      <c r="H101" t="str">
        <f>IFERROR(_xlfn.XLOOKUP(A101,'2023_Analysis_Hub'!$A$3:$A$141,'2023_Analysis_Hub'!$B$3:$B$141),"0")</f>
        <v>0</v>
      </c>
      <c r="I101" t="str">
        <f t="shared" si="9"/>
        <v>0</v>
      </c>
      <c r="J101" s="68" t="str">
        <f>IFERROR(RANK(Table16[[#This Row],[Avergae LPI Score ]],Table16[[Avergae LPI Score ]],0), "No Data Available")</f>
        <v>No Data Available</v>
      </c>
      <c r="L101" t="str" cm="1">
        <f t="array" ref="L101">IFERROR(_xlfn.XLOOKUP(A101,Table4[Country],'2007'!$C$4:$C$153),"0")</f>
        <v>0</v>
      </c>
      <c r="M101" t="str" cm="1">
        <f t="array" ref="M101">IFERROR(_xlfn.XLOOKUP(A101,Table5[Country],'2010'!$E$4:$E$158),"0")</f>
        <v>0</v>
      </c>
      <c r="N101" t="str" cm="1">
        <f t="array" ref="N101">IFERROR(_xlfn.XLOOKUP(A101,Table12[Country],'2012'!$E$4:$E$158),"0")</f>
        <v>0</v>
      </c>
      <c r="O101" t="str" cm="1">
        <f t="array" ref="O101">IFERROR(_xlfn.XLOOKUP(A101,Table10[Country],'2014'!$E$4:$E$163),"0")</f>
        <v>0</v>
      </c>
      <c r="P101" t="str" cm="1">
        <f t="array" ref="P101">IFERROR(_xlfn.XLOOKUP(A101,Table11[Country],'2016'!$E$4:$E$163),"0")</f>
        <v>0</v>
      </c>
      <c r="Q101" t="str" cm="1">
        <f t="array" ref="Q101">IFERROR(_xlfn.XLOOKUP(A101,Table6[Country],'2018'!$E$4:$E$163),"0")</f>
        <v>0</v>
      </c>
      <c r="R101" t="str">
        <f>IFERROR(_xlfn.XLOOKUP(A101,'2023_Analysis_Hub'!$A$3:$A$141,'2023_Analysis_Hub'!$C$3:$C$141),"0")</f>
        <v>0</v>
      </c>
      <c r="S101" t="str">
        <f t="shared" si="14"/>
        <v>0</v>
      </c>
      <c r="T101" t="str">
        <f t="shared" si="15"/>
        <v>No Data Available</v>
      </c>
      <c r="W101" t="str" cm="1">
        <f t="array" ref="W101">IFERROR(_xlfn.XLOOKUP(A101,Table4[Country],'2007'!$F$4:$F$153),"0")</f>
        <v>0</v>
      </c>
      <c r="X101" t="str" cm="1">
        <f t="array" ref="X101">IFERROR(_xlfn.XLOOKUP('LPI_performance_time_series '!A101,Table5[Country],'2010'!$I$4:$I$158),"0")</f>
        <v>0</v>
      </c>
      <c r="Y101" t="str" cm="1">
        <f t="array" ref="Y101">IFERROR(_xlfn.XLOOKUP(A101,Table12[Country],'2012'!$I$4:$I$158),"0")</f>
        <v>0</v>
      </c>
      <c r="Z101" t="str" cm="1">
        <f t="array" ref="Z101">IFERROR(_xlfn.XLOOKUP('LPI_performance_time_series '!A101,Table10[Country],'2014'!$I$4:$I$163),"0")</f>
        <v>0</v>
      </c>
      <c r="AA101" t="str" cm="1">
        <f t="array" ref="AA101">IFERROR(_xlfn.XLOOKUP(A101,Table11[Country],'2016'!$I$4:$I$163),"0")</f>
        <v>0</v>
      </c>
      <c r="AB101" t="str" cm="1">
        <f t="array" ref="AB101">IFERROR(_xlfn.XLOOKUP(A101,Table6[Country],'2018'!$I$4:$I$163),"0")</f>
        <v>0</v>
      </c>
      <c r="AC101" t="str">
        <f>IFERROR(_xlfn.XLOOKUP(A102,'2023_Analysis_Hub'!$A$3:$A$141,'2023_Analysis_Hub'!$D$3:$D$141),"0")</f>
        <v>0</v>
      </c>
      <c r="AD101" t="str">
        <f t="shared" si="16"/>
        <v>No Data Available</v>
      </c>
      <c r="AF101" t="str" cm="1">
        <f t="array" ref="AF101">IFERROR(_xlfn.XLOOKUP(A101,Table4[Country],'2007'!$H$4:$H$153),"0")</f>
        <v>0</v>
      </c>
      <c r="AG101" t="str" cm="1">
        <f t="array" ref="AG101">IFERROR(_xlfn.XLOOKUP(A101,Table5[Country],'2010'!$K$4:$K$158),"0")</f>
        <v>0</v>
      </c>
      <c r="AH101" t="str" cm="1">
        <f t="array" ref="AH101">IFERROR(_xlfn.XLOOKUP(A101,Table12[Country],'2012'!$K$4:$K$158),"0")</f>
        <v>0</v>
      </c>
      <c r="AI101" t="str" cm="1">
        <f t="array" ref="AI101">IFERROR(_xlfn.XLOOKUP(A101,Table10[Country],'2014'!$K$4:$K$163),"0")</f>
        <v>0</v>
      </c>
      <c r="AJ101" t="str" cm="1">
        <f t="array" ref="AJ101">IFERROR(_xlfn.XLOOKUP(A101,Table11[Country],'2016'!$K$4:$K$163),"0")</f>
        <v>0</v>
      </c>
      <c r="AK101" t="str" cm="1">
        <f t="array" ref="AK101">IFERROR(_xlfn.XLOOKUP(A101,Table6[Country],'2018'!$K$4:$K$163),"0")</f>
        <v>0</v>
      </c>
      <c r="AL101" s="19" t="str">
        <f>IFERROR(_xlfn.XLOOKUP(A101,'2023_Analysis_Hub'!$A$3:$A$141,'2023_Analysis_Hub'!$F$3:$F$141),"0")</f>
        <v>0</v>
      </c>
      <c r="AM101" t="str">
        <f t="shared" si="17"/>
        <v>No Data Available</v>
      </c>
      <c r="AO101" s="71" t="str" cm="1">
        <f t="array" ref="AO101">IFERROR(_xlfn.XLOOKUP(Table18[[#This Row],[Economy]],Table4[Country],'2007'!$J$4:$J$153), "0")</f>
        <v>0</v>
      </c>
      <c r="AP101" s="71" t="str" cm="1">
        <f t="array" ref="AP101">IFERROR(_xlfn.XLOOKUP(Table18[[#This Row],[Economy]],Table5[Country],'2010'!$M$4:$M$158),"0")</f>
        <v>0</v>
      </c>
      <c r="AQ101" s="71" t="str" cm="1">
        <f t="array" ref="AQ101">IFERROR(_xlfn.XLOOKUP(Table18[[#This Row],[Economy]],Table12[Country],'2012'!$M$4:$M$158),"0")</f>
        <v>0</v>
      </c>
      <c r="AR101" s="71" t="str" cm="1">
        <f t="array" ref="AR101">IFERROR(_xlfn.XLOOKUP(Table18[[#This Row],[Economy]],Table10[Country],'2014'!$M$4:$M$163),"0")</f>
        <v>0</v>
      </c>
      <c r="AS101" s="71" t="str" cm="1">
        <f t="array" ref="AS101">IFERROR(_xlfn.XLOOKUP(A101,Table11[Country],'2016'!$M$4:$M$163),"0")</f>
        <v>0</v>
      </c>
      <c r="AT101" s="71" t="str" cm="1">
        <f t="array" ref="AT101">IFERROR(_xlfn.XLOOKUP(A101,Table6[Country],'2018'!$M$4:$M$163),"0")</f>
        <v>0</v>
      </c>
      <c r="AU101" s="71" t="str">
        <f>IFERROR(_xlfn.XLOOKUP(A101, '2023_Analysis_Hub'!$A$3:$A$141,'2023_Analysis_Hub'!$H$3:$H$141),"0")</f>
        <v>0</v>
      </c>
      <c r="AV101" t="str">
        <f t="shared" si="10"/>
        <v xml:space="preserve">No Data Available </v>
      </c>
      <c r="AX101" t="str" cm="1">
        <f t="array" ref="AX101">IFERROR(_xlfn.XLOOKUP(A101,Table4[Country],'2007'!$L$4:$L$153),"0")</f>
        <v>0</v>
      </c>
      <c r="AY101" t="str" cm="1">
        <f t="array" ref="AY101">IFERROR(_xlfn.XLOOKUP(A101,Table5[Country], '2010'!$O$4:$O$158),"0")</f>
        <v>0</v>
      </c>
      <c r="AZ101" t="str" cm="1">
        <f t="array" ref="AZ101">IFERROR(_xlfn.XLOOKUP(A101, Table12[Country], '2012'!$O$4:$O$158),"0")</f>
        <v>0</v>
      </c>
      <c r="BA101" t="str" cm="1">
        <f t="array" ref="BA101">IFERROR(_xlfn.XLOOKUP(A101, Table10[Country], '2014'!$O$4:$O$163),"0")</f>
        <v>0</v>
      </c>
      <c r="BB101" t="str" cm="1">
        <f t="array" ref="BB101">IFERROR(_xlfn.XLOOKUP(A101, Table11[Country],'2016'!$O$4:$O$163),"0")</f>
        <v>0</v>
      </c>
      <c r="BC101" t="str" cm="1">
        <f t="array" ref="BC101">IFERROR(_xlfn.XLOOKUP(A101,Table6[Country],'2018'!$O$4:$O$163),"0")</f>
        <v>0</v>
      </c>
      <c r="BD101" t="str">
        <f>IFERROR(_xlfn.XLOOKUP(A101, '2023_Analysis_Hub'!$A$3:$A$141,'2023_Analysis_Hub'!$J$3:$J$141),"0")</f>
        <v>0</v>
      </c>
      <c r="BE101" t="str">
        <f t="shared" si="11"/>
        <v>No Data Available</v>
      </c>
      <c r="BG101" t="str" cm="1">
        <f t="array" ref="BG101">IFERROR(_xlfn.XLOOKUP(A101,Table4[Country],'2007'!$R$4:$R$153),"0")</f>
        <v>0</v>
      </c>
      <c r="BH101" t="str" cm="1">
        <f t="array" ref="BH101">IFERROR(_xlfn.XLOOKUP(A101,Table5[Country],'2010'!$S$4:$S$158),"0")</f>
        <v>0</v>
      </c>
      <c r="BI101" t="str" cm="1">
        <f t="array" ref="BI101">IFERROR(_xlfn.XLOOKUP(A101,Table12[Country],'2012'!$S$4:$S$158),"0")</f>
        <v>0</v>
      </c>
      <c r="BJ101" t="str" cm="1">
        <f t="array" ref="BJ101">IFERROR(_xlfn.XLOOKUP(A101,Table10[Country],'2014'!$S$4:$S$163),"0")</f>
        <v>0</v>
      </c>
      <c r="BK101" t="str" cm="1">
        <f t="array" ref="BK101">IFERROR(_xlfn.XLOOKUP(A101,Table11[Country],'2016'!$S$4:$S$163),"0")</f>
        <v>0</v>
      </c>
      <c r="BL101" t="str" cm="1">
        <f t="array" ref="BL101">IFERROR(_xlfn.XLOOKUP(A101,Table6[Country],'2018'!$S$4:$S$163),"0")</f>
        <v>0</v>
      </c>
      <c r="BM101" t="str">
        <f>IFERROR(_xlfn.XLOOKUP(A101,'2023_Analysis_Hub'!$A$3:$A$141,'2023_Analysis_Hub'!$L$3:$L$141),"0")</f>
        <v>0</v>
      </c>
      <c r="BN101" t="str">
        <f t="shared" si="12"/>
        <v>No Data Available</v>
      </c>
      <c r="BP101" t="str" cm="1">
        <f t="array" ref="BP101">IFERROR(_xlfn.XLOOKUP(A101,Table4[Country],'2007'!$N$4:$N$153),"0")</f>
        <v>0</v>
      </c>
      <c r="BQ101" t="str" cm="1">
        <f t="array" ref="BQ101">IFERROR(_xlfn.XLOOKUP(A101,Table5[Country],'2010'!$Q$4:$Q$158),"0")</f>
        <v>0</v>
      </c>
      <c r="BR101" t="str" cm="1">
        <f t="array" ref="BR101">IFERROR(_xlfn.XLOOKUP(A101,Table12[Country],'2012'!$Q$4:$Q$158),"0")</f>
        <v>0</v>
      </c>
      <c r="BS101" t="str" cm="1">
        <f t="array" ref="BS101">IFERROR(_xlfn.XLOOKUP(A101,Table10[Country],'2014'!$Q$4:$Q$163),"0")</f>
        <v>0</v>
      </c>
      <c r="BT101" t="str" cm="1">
        <f t="array" ref="BT101">IFERROR(_xlfn.XLOOKUP(A101,Table11[Country],'2016'!$Q$4:$Q$163),"0")</f>
        <v>0</v>
      </c>
      <c r="BU101" t="str" cm="1">
        <f t="array" ref="BU101">IFERROR(_xlfn.XLOOKUP(A101, Table6[Country], '2018'!$Q$4:$Q$163),"0")</f>
        <v>0</v>
      </c>
      <c r="BV101" t="str">
        <f>IFERROR(_xlfn.XLOOKUP(A101, '2023_Analysis_Hub'!$A$3:$A$141,'2023_Analysis_Hub'!$N$3:$N$141),"0")</f>
        <v>0</v>
      </c>
      <c r="BW101" t="str">
        <f t="shared" si="13"/>
        <v>No Data Available</v>
      </c>
    </row>
    <row r="102" spans="1:75" x14ac:dyDescent="0.35">
      <c r="A102" t="s">
        <v>383</v>
      </c>
      <c r="B102" t="str" cm="1">
        <f t="array" ref="B102">IFERROR(_xlfn.XLOOKUP(A102,Table4[Country],'2007'!$B$4:$B$153),"0")</f>
        <v>0</v>
      </c>
      <c r="C102" t="str" cm="1">
        <f t="array" ref="C102">IFERROR(_xlfn.XLOOKUP(A102,Table5[Country],'2010'!$B$4:$B$158),"0")</f>
        <v>0</v>
      </c>
      <c r="D102" t="str" cm="1">
        <f t="array" ref="D102">IFERROR(_xlfn.XLOOKUP(A102,Table12[Country],'2012'!$B$4:$B$158),"0")</f>
        <v>0</v>
      </c>
      <c r="E102" t="str" cm="1">
        <f t="array" ref="E102">IFERROR(_xlfn.XLOOKUP(A102,Table10[Country],'2014'!$B$4:$B$163),"0")</f>
        <v>0</v>
      </c>
      <c r="F102" t="str" cm="1">
        <f t="array" ref="F102">IFERROR(_xlfn.XLOOKUP(A102,Table11[Country],'2016'!$B$4:$B$163),"0")</f>
        <v>0</v>
      </c>
      <c r="G102" t="str" cm="1">
        <f t="array" ref="G102">IFERROR(_xlfn.XLOOKUP(A102,Table6[Country],'2018'!$B$4:$B$163),"0")</f>
        <v>0</v>
      </c>
      <c r="H102" t="str">
        <f>IFERROR(_xlfn.XLOOKUP(A102,'2023_Analysis_Hub'!$A$3:$A$141,'2023_Analysis_Hub'!$B$3:$B$141),"0")</f>
        <v>0</v>
      </c>
      <c r="I102" t="str">
        <f t="shared" si="9"/>
        <v>0</v>
      </c>
      <c r="J102" s="68" t="str">
        <f>IFERROR(RANK(Table16[[#This Row],[Avergae LPI Score ]],Table16[[Avergae LPI Score ]],0), "No Data Available")</f>
        <v>No Data Available</v>
      </c>
      <c r="L102" t="str" cm="1">
        <f t="array" ref="L102">IFERROR(_xlfn.XLOOKUP(A102,Table4[Country],'2007'!$C$4:$C$153),"0")</f>
        <v>0</v>
      </c>
      <c r="M102" t="str" cm="1">
        <f t="array" ref="M102">IFERROR(_xlfn.XLOOKUP(A102,Table5[Country],'2010'!$E$4:$E$158),"0")</f>
        <v>0</v>
      </c>
      <c r="N102" t="str" cm="1">
        <f t="array" ref="N102">IFERROR(_xlfn.XLOOKUP(A102,Table12[Country],'2012'!$E$4:$E$158),"0")</f>
        <v>0</v>
      </c>
      <c r="O102" t="str" cm="1">
        <f t="array" ref="O102">IFERROR(_xlfn.XLOOKUP(A102,Table10[Country],'2014'!$E$4:$E$163),"0")</f>
        <v>0</v>
      </c>
      <c r="P102" t="str" cm="1">
        <f t="array" ref="P102">IFERROR(_xlfn.XLOOKUP(A102,Table11[Country],'2016'!$E$4:$E$163),"0")</f>
        <v>0</v>
      </c>
      <c r="Q102" t="str" cm="1">
        <f t="array" ref="Q102">IFERROR(_xlfn.XLOOKUP(A102,Table6[Country],'2018'!$E$4:$E$163),"0")</f>
        <v>0</v>
      </c>
      <c r="R102" t="str">
        <f>IFERROR(_xlfn.XLOOKUP(A102,'2023_Analysis_Hub'!$A$3:$A$141,'2023_Analysis_Hub'!$C$3:$C$141),"0")</f>
        <v>0</v>
      </c>
      <c r="S102" t="str">
        <f t="shared" si="14"/>
        <v>0</v>
      </c>
      <c r="T102" t="str">
        <f t="shared" si="15"/>
        <v>No Data Available</v>
      </c>
      <c r="W102" t="str" cm="1">
        <f t="array" ref="W102">IFERROR(_xlfn.XLOOKUP(A102,Table4[Country],'2007'!$F$4:$F$153),"0")</f>
        <v>0</v>
      </c>
      <c r="X102" t="str" cm="1">
        <f t="array" ref="X102">IFERROR(_xlfn.XLOOKUP('LPI_performance_time_series '!A102,Table5[Country],'2010'!$I$4:$I$158),"0")</f>
        <v>0</v>
      </c>
      <c r="Y102" t="str" cm="1">
        <f t="array" ref="Y102">IFERROR(_xlfn.XLOOKUP(A102,Table12[Country],'2012'!$I$4:$I$158),"0")</f>
        <v>0</v>
      </c>
      <c r="Z102" t="str" cm="1">
        <f t="array" ref="Z102">IFERROR(_xlfn.XLOOKUP('LPI_performance_time_series '!A102,Table10[Country],'2014'!$I$4:$I$163),"0")</f>
        <v>0</v>
      </c>
      <c r="AA102" t="str" cm="1">
        <f t="array" ref="AA102">IFERROR(_xlfn.XLOOKUP(A102,Table11[Country],'2016'!$I$4:$I$163),"0")</f>
        <v>0</v>
      </c>
      <c r="AB102" t="str" cm="1">
        <f t="array" ref="AB102">IFERROR(_xlfn.XLOOKUP(A102,Table6[Country],'2018'!$I$4:$I$163),"0")</f>
        <v>0</v>
      </c>
      <c r="AC102">
        <f>IFERROR(_xlfn.XLOOKUP(A103,'2023_Analysis_Hub'!$A$3:$A$141,'2023_Analysis_Hub'!$D$3:$D$141),"0")</f>
        <v>3</v>
      </c>
      <c r="AD102">
        <f t="shared" si="16"/>
        <v>3</v>
      </c>
      <c r="AF102" t="str" cm="1">
        <f t="array" ref="AF102">IFERROR(_xlfn.XLOOKUP(A102,Table4[Country],'2007'!$H$4:$H$153),"0")</f>
        <v>0</v>
      </c>
      <c r="AG102" t="str" cm="1">
        <f t="array" ref="AG102">IFERROR(_xlfn.XLOOKUP(A102,Table5[Country],'2010'!$K$4:$K$158),"0")</f>
        <v>0</v>
      </c>
      <c r="AH102" t="str" cm="1">
        <f t="array" ref="AH102">IFERROR(_xlfn.XLOOKUP(A102,Table12[Country],'2012'!$K$4:$K$158),"0")</f>
        <v>0</v>
      </c>
      <c r="AI102" t="str" cm="1">
        <f t="array" ref="AI102">IFERROR(_xlfn.XLOOKUP(A102,Table10[Country],'2014'!$K$4:$K$163),"0")</f>
        <v>0</v>
      </c>
      <c r="AJ102" t="str" cm="1">
        <f t="array" ref="AJ102">IFERROR(_xlfn.XLOOKUP(A102,Table11[Country],'2016'!$K$4:$K$163),"0")</f>
        <v>0</v>
      </c>
      <c r="AK102" t="str" cm="1">
        <f t="array" ref="AK102">IFERROR(_xlfn.XLOOKUP(A102,Table6[Country],'2018'!$K$4:$K$163),"0")</f>
        <v>0</v>
      </c>
      <c r="AL102" s="19" t="str">
        <f>IFERROR(_xlfn.XLOOKUP(A102,'2023_Analysis_Hub'!$A$3:$A$141,'2023_Analysis_Hub'!$F$3:$F$141),"0")</f>
        <v>0</v>
      </c>
      <c r="AM102" t="str">
        <f t="shared" si="17"/>
        <v>No Data Available</v>
      </c>
      <c r="AO102" s="71" t="str" cm="1">
        <f t="array" ref="AO102">IFERROR(_xlfn.XLOOKUP(Table18[[#This Row],[Economy]],Table4[Country],'2007'!$J$4:$J$153), "0")</f>
        <v>0</v>
      </c>
      <c r="AP102" s="71" t="str" cm="1">
        <f t="array" ref="AP102">IFERROR(_xlfn.XLOOKUP(Table18[[#This Row],[Economy]],Table5[Country],'2010'!$M$4:$M$158),"0")</f>
        <v>0</v>
      </c>
      <c r="AQ102" s="71" t="str" cm="1">
        <f t="array" ref="AQ102">IFERROR(_xlfn.XLOOKUP(Table18[[#This Row],[Economy]],Table12[Country],'2012'!$M$4:$M$158),"0")</f>
        <v>0</v>
      </c>
      <c r="AR102" s="71" t="str" cm="1">
        <f t="array" ref="AR102">IFERROR(_xlfn.XLOOKUP(Table18[[#This Row],[Economy]],Table10[Country],'2014'!$M$4:$M$163),"0")</f>
        <v>0</v>
      </c>
      <c r="AS102" s="71" t="str" cm="1">
        <f t="array" ref="AS102">IFERROR(_xlfn.XLOOKUP(A102,Table11[Country],'2016'!$M$4:$M$163),"0")</f>
        <v>0</v>
      </c>
      <c r="AT102" s="71" t="str" cm="1">
        <f t="array" ref="AT102">IFERROR(_xlfn.XLOOKUP(A102,Table6[Country],'2018'!$M$4:$M$163),"0")</f>
        <v>0</v>
      </c>
      <c r="AU102" s="71" t="str">
        <f>IFERROR(_xlfn.XLOOKUP(A102, '2023_Analysis_Hub'!$A$3:$A$141,'2023_Analysis_Hub'!$H$3:$H$141),"0")</f>
        <v>0</v>
      </c>
      <c r="AV102" t="str">
        <f t="shared" si="10"/>
        <v xml:space="preserve">No Data Available </v>
      </c>
      <c r="AX102" t="str" cm="1">
        <f t="array" ref="AX102">IFERROR(_xlfn.XLOOKUP(A102,Table4[Country],'2007'!$L$4:$L$153),"0")</f>
        <v>0</v>
      </c>
      <c r="AY102" t="str" cm="1">
        <f t="array" ref="AY102">IFERROR(_xlfn.XLOOKUP(A102,Table5[Country], '2010'!$O$4:$O$158),"0")</f>
        <v>0</v>
      </c>
      <c r="AZ102" t="str" cm="1">
        <f t="array" ref="AZ102">IFERROR(_xlfn.XLOOKUP(A102, Table12[Country], '2012'!$O$4:$O$158),"0")</f>
        <v>0</v>
      </c>
      <c r="BA102" t="str" cm="1">
        <f t="array" ref="BA102">IFERROR(_xlfn.XLOOKUP(A102, Table10[Country], '2014'!$O$4:$O$163),"0")</f>
        <v>0</v>
      </c>
      <c r="BB102" t="str" cm="1">
        <f t="array" ref="BB102">IFERROR(_xlfn.XLOOKUP(A102, Table11[Country],'2016'!$O$4:$O$163),"0")</f>
        <v>0</v>
      </c>
      <c r="BC102" t="str" cm="1">
        <f t="array" ref="BC102">IFERROR(_xlfn.XLOOKUP(A102,Table6[Country],'2018'!$O$4:$O$163),"0")</f>
        <v>0</v>
      </c>
      <c r="BD102" t="str">
        <f>IFERROR(_xlfn.XLOOKUP(A102, '2023_Analysis_Hub'!$A$3:$A$141,'2023_Analysis_Hub'!$J$3:$J$141),"0")</f>
        <v>0</v>
      </c>
      <c r="BE102" t="str">
        <f t="shared" si="11"/>
        <v>No Data Available</v>
      </c>
      <c r="BG102" t="str" cm="1">
        <f t="array" ref="BG102">IFERROR(_xlfn.XLOOKUP(A102,Table4[Country],'2007'!$R$4:$R$153),"0")</f>
        <v>0</v>
      </c>
      <c r="BH102" t="str" cm="1">
        <f t="array" ref="BH102">IFERROR(_xlfn.XLOOKUP(A102,Table5[Country],'2010'!$S$4:$S$158),"0")</f>
        <v>0</v>
      </c>
      <c r="BI102" t="str" cm="1">
        <f t="array" ref="BI102">IFERROR(_xlfn.XLOOKUP(A102,Table12[Country],'2012'!$S$4:$S$158),"0")</f>
        <v>0</v>
      </c>
      <c r="BJ102" t="str" cm="1">
        <f t="array" ref="BJ102">IFERROR(_xlfn.XLOOKUP(A102,Table10[Country],'2014'!$S$4:$S$163),"0")</f>
        <v>0</v>
      </c>
      <c r="BK102" t="str" cm="1">
        <f t="array" ref="BK102">IFERROR(_xlfn.XLOOKUP(A102,Table11[Country],'2016'!$S$4:$S$163),"0")</f>
        <v>0</v>
      </c>
      <c r="BL102" t="str" cm="1">
        <f t="array" ref="BL102">IFERROR(_xlfn.XLOOKUP(A102,Table6[Country],'2018'!$S$4:$S$163),"0")</f>
        <v>0</v>
      </c>
      <c r="BM102" t="str">
        <f>IFERROR(_xlfn.XLOOKUP(A102,'2023_Analysis_Hub'!$A$3:$A$141,'2023_Analysis_Hub'!$L$3:$L$141),"0")</f>
        <v>0</v>
      </c>
      <c r="BN102" t="str">
        <f t="shared" si="12"/>
        <v>No Data Available</v>
      </c>
      <c r="BP102" t="str" cm="1">
        <f t="array" ref="BP102">IFERROR(_xlfn.XLOOKUP(A102,Table4[Country],'2007'!$N$4:$N$153),"0")</f>
        <v>0</v>
      </c>
      <c r="BQ102" t="str" cm="1">
        <f t="array" ref="BQ102">IFERROR(_xlfn.XLOOKUP(A102,Table5[Country],'2010'!$Q$4:$Q$158),"0")</f>
        <v>0</v>
      </c>
      <c r="BR102" t="str" cm="1">
        <f t="array" ref="BR102">IFERROR(_xlfn.XLOOKUP(A102,Table12[Country],'2012'!$Q$4:$Q$158),"0")</f>
        <v>0</v>
      </c>
      <c r="BS102" t="str" cm="1">
        <f t="array" ref="BS102">IFERROR(_xlfn.XLOOKUP(A102,Table10[Country],'2014'!$Q$4:$Q$163),"0")</f>
        <v>0</v>
      </c>
      <c r="BT102" t="str" cm="1">
        <f t="array" ref="BT102">IFERROR(_xlfn.XLOOKUP(A102,Table11[Country],'2016'!$Q$4:$Q$163),"0")</f>
        <v>0</v>
      </c>
      <c r="BU102" t="str" cm="1">
        <f t="array" ref="BU102">IFERROR(_xlfn.XLOOKUP(A102, Table6[Country], '2018'!$Q$4:$Q$163),"0")</f>
        <v>0</v>
      </c>
      <c r="BV102" t="str">
        <f>IFERROR(_xlfn.XLOOKUP(A102, '2023_Analysis_Hub'!$A$3:$A$141,'2023_Analysis_Hub'!$N$3:$N$141),"0")</f>
        <v>0</v>
      </c>
      <c r="BW102" t="str">
        <f t="shared" si="13"/>
        <v>No Data Available</v>
      </c>
    </row>
    <row r="103" spans="1:75" x14ac:dyDescent="0.35">
      <c r="A103" t="s">
        <v>69</v>
      </c>
      <c r="B103" cm="1">
        <f t="array" ref="B103">IFERROR(_xlfn.XLOOKUP(A103,Table4[Country],'2007'!$B$4:$B$153),"0")</f>
        <v>3.0709137038157777</v>
      </c>
      <c r="C103" cm="1">
        <f t="array" ref="C103">IFERROR(_xlfn.XLOOKUP(A103,Table5[Country],'2010'!$B$4:$B$158),"0")</f>
        <v>3.115075</v>
      </c>
      <c r="D103" cm="1">
        <f t="array" ref="D103">IFERROR(_xlfn.XLOOKUP(A103,Table12[Country],'2012'!$B$4:$B$158),"0")</f>
        <v>3.0758869999999998</v>
      </c>
      <c r="E103" cm="1">
        <f t="array" ref="E103">IFERROR(_xlfn.XLOOKUP(A103,Table10[Country],'2014'!$B$4:$B$163),"0")</f>
        <v>3.0801370000000001</v>
      </c>
      <c r="F103" cm="1">
        <f t="array" ref="F103">IFERROR(_xlfn.XLOOKUP(A103,Table11[Country],'2016'!$B$4:$B$163),"0")</f>
        <v>3.4200430000000002</v>
      </c>
      <c r="G103" cm="1">
        <f t="array" ref="G103">IFERROR(_xlfn.XLOOKUP(A103,Table6[Country],'2018'!$B$4:$B$163),"0")</f>
        <v>3.1765690000000002</v>
      </c>
      <c r="H103">
        <f>IFERROR(_xlfn.XLOOKUP(A103,'2023_Analysis_Hub'!$A$3:$A$141,'2023_Analysis_Hub'!$B$3:$B$141),"0")</f>
        <v>3.3666666666666667</v>
      </c>
      <c r="I103">
        <f t="shared" si="9"/>
        <v>3.186470195783206</v>
      </c>
      <c r="J103" s="68">
        <f>IFERROR(RANK(Table16[[#This Row],[Avergae LPI Score ]],Table16[[Avergae LPI Score ]],0), "No Data Available")</f>
        <v>40</v>
      </c>
      <c r="L103" cm="1">
        <f t="array" ref="L103">IFERROR(_xlfn.XLOOKUP(A103,Table4[Country],'2007'!$C$4:$C$153),"0")</f>
        <v>39</v>
      </c>
      <c r="M103" cm="1">
        <f t="array" ref="M103">IFERROR(_xlfn.XLOOKUP(A103,Table5[Country],'2010'!$E$4:$E$158),"0")</f>
        <v>47</v>
      </c>
      <c r="N103" cm="1">
        <f t="array" ref="N103">IFERROR(_xlfn.XLOOKUP(A103,Table12[Country],'2012'!$E$4:$E$158),"0")</f>
        <v>46</v>
      </c>
      <c r="O103" cm="1">
        <f t="array" ref="O103">IFERROR(_xlfn.XLOOKUP(A103,Table10[Country],'2014'!$E$4:$E$163),"0")</f>
        <v>54</v>
      </c>
      <c r="P103" cm="1">
        <f t="array" ref="P103">IFERROR(_xlfn.XLOOKUP(A103,Table11[Country],'2016'!$E$4:$E$163),"0")</f>
        <v>35</v>
      </c>
      <c r="Q103" cm="1">
        <f t="array" ref="Q103">IFERROR(_xlfn.XLOOKUP(A103,Table6[Country],'2018'!$E$4:$E$163),"0")</f>
        <v>44</v>
      </c>
      <c r="R103">
        <f>IFERROR(_xlfn.XLOOKUP(A103,'2023_Analysis_Hub'!$A$3:$A$141,'2023_Analysis_Hub'!$C$3:$C$141),"0")</f>
        <v>38</v>
      </c>
      <c r="S103">
        <f t="shared" si="14"/>
        <v>43.285714285714285</v>
      </c>
      <c r="T103">
        <f t="shared" si="15"/>
        <v>37</v>
      </c>
      <c r="W103" cm="1">
        <f t="array" ref="W103">IFERROR(_xlfn.XLOOKUP(A103,Table4[Country],'2007'!$F$4:$F$153),"0")</f>
        <v>2.6911800000000001</v>
      </c>
      <c r="X103" cm="1">
        <f t="array" ref="X103">IFERROR(_xlfn.XLOOKUP('LPI_performance_time_series '!A103,Table5[Country],'2010'!$I$4:$I$158),"0")</f>
        <v>2.7000259999999998</v>
      </c>
      <c r="Y103" cm="1">
        <f t="array" ref="Y103">IFERROR(_xlfn.XLOOKUP(A103,Table12[Country],'2012'!$I$4:$I$158),"0")</f>
        <v>2.7702629999999999</v>
      </c>
      <c r="Z103" cm="1">
        <f t="array" ref="Z103">IFERROR(_xlfn.XLOOKUP('LPI_performance_time_series '!A103,Table10[Country],'2014'!$I$4:$I$163),"0")</f>
        <v>2.717276</v>
      </c>
      <c r="AA103" cm="1">
        <f t="array" ref="AA103">IFERROR(_xlfn.XLOOKUP(A103,Table11[Country],'2016'!$I$4:$I$163),"0")</f>
        <v>3.17442</v>
      </c>
      <c r="AB103" cm="1">
        <f t="array" ref="AB103">IFERROR(_xlfn.XLOOKUP(A103,Table6[Country],'2018'!$I$4:$I$163),"0")</f>
        <v>2.964512</v>
      </c>
      <c r="AC103" t="str">
        <f>IFERROR(_xlfn.XLOOKUP(A104,'2023_Analysis_Hub'!$A$3:$A$141,'2023_Analysis_Hub'!$D$3:$D$141),"0")</f>
        <v>0</v>
      </c>
      <c r="AD103">
        <f t="shared" si="16"/>
        <v>2.8362794999999998</v>
      </c>
      <c r="AF103" cm="1">
        <f t="array" ref="AF103">IFERROR(_xlfn.XLOOKUP(A103,Table4[Country],'2007'!$H$4:$H$153),"0")</f>
        <v>2.90476</v>
      </c>
      <c r="AG103" cm="1">
        <f t="array" ref="AG103">IFERROR(_xlfn.XLOOKUP(A103,Table5[Country],'2010'!$K$4:$K$158),"0")</f>
        <v>2.9094699999999998</v>
      </c>
      <c r="AH103" cm="1">
        <f t="array" ref="AH103">IFERROR(_xlfn.XLOOKUP(A103,Table12[Country],'2012'!$K$4:$K$158),"0")</f>
        <v>2.8665970000000001</v>
      </c>
      <c r="AI103" cm="1">
        <f t="array" ref="AI103">IFERROR(_xlfn.XLOOKUP(A103,Table10[Country],'2014'!$K$4:$K$163),"0")</f>
        <v>2.877227</v>
      </c>
      <c r="AJ103" cm="1">
        <f t="array" ref="AJ103">IFERROR(_xlfn.XLOOKUP(A103,Table11[Country],'2016'!$K$4:$K$163),"0")</f>
        <v>3.3371780000000002</v>
      </c>
      <c r="AK103" cm="1">
        <f t="array" ref="AK103">IFERROR(_xlfn.XLOOKUP(A103,Table6[Country],'2018'!$K$4:$K$163),"0")</f>
        <v>2.9051740000000001</v>
      </c>
      <c r="AL103" s="19">
        <f>IFERROR(_xlfn.XLOOKUP(A103,'2023_Analysis_Hub'!$A$3:$A$141,'2023_Analysis_Hub'!$F$3:$F$141),"0")</f>
        <v>3.2</v>
      </c>
      <c r="AM103">
        <f t="shared" si="17"/>
        <v>3.0000579999999997</v>
      </c>
      <c r="AO103" s="71" cm="1">
        <f t="array" ref="AO103">IFERROR(_xlfn.XLOOKUP(Table18[[#This Row],[Economy]],Table4[Country],'2007'!$J$4:$J$153), "0")</f>
        <v>3.0781299999999998</v>
      </c>
      <c r="AP103" s="71" cm="1">
        <f t="array" ref="AP103">IFERROR(_xlfn.XLOOKUP(Table18[[#This Row],[Economy]],Table5[Country],'2010'!$M$4:$M$158),"0")</f>
        <v>3.1304720000000001</v>
      </c>
      <c r="AQ103" s="71" cm="1">
        <f t="array" ref="AQ103">IFERROR(_xlfn.XLOOKUP(Table18[[#This Row],[Economy]],Table12[Country],'2012'!$M$4:$M$158),"0")</f>
        <v>2.9818280000000001</v>
      </c>
      <c r="AR103" s="71" cm="1">
        <f t="array" ref="AR103">IFERROR(_xlfn.XLOOKUP(Table18[[#This Row],[Economy]],Table10[Country],'2014'!$M$4:$M$163),"0")</f>
        <v>3.1982780000000002</v>
      </c>
      <c r="AS103" s="71" cm="1">
        <f t="array" ref="AS103">IFERROR(_xlfn.XLOOKUP(A103,Table11[Country],'2016'!$M$4:$M$163),"0")</f>
        <v>3.364115</v>
      </c>
      <c r="AT103" s="71" cm="1">
        <f t="array" ref="AT103">IFERROR(_xlfn.XLOOKUP(A103,Table6[Country],'2018'!$M$4:$M$163),"0")</f>
        <v>3.211983</v>
      </c>
      <c r="AU103" s="71">
        <f>IFERROR(_xlfn.XLOOKUP(A103, '2023_Analysis_Hub'!$A$3:$A$141,'2023_Analysis_Hub'!$H$3:$H$141),"0")</f>
        <v>3.5</v>
      </c>
      <c r="AV103">
        <f t="shared" si="10"/>
        <v>3.2092579999999997</v>
      </c>
      <c r="AX103" cm="1">
        <f t="array" ref="AX103">IFERROR(_xlfn.XLOOKUP(A103,Table4[Country],'2007'!$L$4:$L$153),"0")</f>
        <v>3.2656299999999998</v>
      </c>
      <c r="AY103" cm="1">
        <f t="array" ref="AY103">IFERROR(_xlfn.XLOOKUP(A103,Table5[Country], '2010'!$O$4:$O$158),"0")</f>
        <v>3.1589879999999999</v>
      </c>
      <c r="AZ103" cm="1">
        <f t="array" ref="AZ103">IFERROR(_xlfn.XLOOKUP(A103, Table12[Country], '2012'!$O$4:$O$158),"0")</f>
        <v>3.1367829999999999</v>
      </c>
      <c r="BA103" cm="1">
        <f t="array" ref="BA103">IFERROR(_xlfn.XLOOKUP(A103, Table10[Country], '2014'!$O$4:$O$163),"0")</f>
        <v>3.0293190000000001</v>
      </c>
      <c r="BB103" cm="1">
        <f t="array" ref="BB103">IFERROR(_xlfn.XLOOKUP(A103, Table11[Country],'2016'!$O$4:$O$163),"0")</f>
        <v>3.3870640000000001</v>
      </c>
      <c r="BC103" cm="1">
        <f t="array" ref="BC103">IFERROR(_xlfn.XLOOKUP(A103,Table6[Country],'2018'!$O$4:$O$163),"0")</f>
        <v>3.1280730000000001</v>
      </c>
      <c r="BD103">
        <f>IFERROR(_xlfn.XLOOKUP(A103, '2023_Analysis_Hub'!$A$3:$A$141,'2023_Analysis_Hub'!$J$3:$J$141),"0")</f>
        <v>3.5</v>
      </c>
      <c r="BE103">
        <f t="shared" si="11"/>
        <v>3.2294081428571428</v>
      </c>
      <c r="BG103" cm="1">
        <f t="array" ref="BG103">IFERROR(_xlfn.XLOOKUP(A103,Table4[Country],'2007'!$R$4:$R$153),"0")</f>
        <v>3.47458</v>
      </c>
      <c r="BH103" cm="1">
        <f t="array" ref="BH103">IFERROR(_xlfn.XLOOKUP(A103,Table5[Country],'2010'!$S$4:$S$158),"0")</f>
        <v>3.609394</v>
      </c>
      <c r="BI103" cm="1">
        <f t="array" ref="BI103">IFERROR(_xlfn.XLOOKUP(A103,Table12[Country],'2012'!$S$4:$S$158),"0")</f>
        <v>3.581115</v>
      </c>
      <c r="BJ103" cm="1">
        <f t="array" ref="BJ103">IFERROR(_xlfn.XLOOKUP(A103,Table10[Country],'2014'!$S$4:$S$163),"0")</f>
        <v>3.5108329999999999</v>
      </c>
      <c r="BK103" cm="1">
        <f t="array" ref="BK103">IFERROR(_xlfn.XLOOKUP(A103,Table11[Country],'2016'!$S$4:$S$163),"0")</f>
        <v>3.7380499999999999</v>
      </c>
      <c r="BL103" cm="1">
        <f t="array" ref="BL103">IFERROR(_xlfn.XLOOKUP(A103,Table6[Country],'2018'!$S$4:$S$163),"0")</f>
        <v>3.4971410000000001</v>
      </c>
      <c r="BM103">
        <f>IFERROR(_xlfn.XLOOKUP(A103,'2023_Analysis_Hub'!$A$3:$A$141,'2023_Analysis_Hub'!$L$3:$L$141),"0")</f>
        <v>3.6</v>
      </c>
      <c r="BN103">
        <f t="shared" si="12"/>
        <v>3.573016142857143</v>
      </c>
      <c r="BP103" cm="1">
        <f t="array" ref="BP103">IFERROR(_xlfn.XLOOKUP(A103,Table4[Country],'2007'!$N$4:$N$153),"0")</f>
        <v>3.0333299999999999</v>
      </c>
      <c r="BQ103" cm="1">
        <f t="array" ref="BQ103">IFERROR(_xlfn.XLOOKUP(A103,Table5[Country],'2010'!$Q$4:$Q$158),"0")</f>
        <v>3.1447029999999998</v>
      </c>
      <c r="BR103" cm="1">
        <f t="array" ref="BR103">IFERROR(_xlfn.XLOOKUP(A103,Table12[Country],'2012'!$Q$4:$Q$158),"0")</f>
        <v>3.0940500000000002</v>
      </c>
      <c r="BS103" cm="1">
        <f t="array" ref="BS103">IFERROR(_xlfn.XLOOKUP(A103,Table10[Country],'2014'!$Q$4:$Q$163),"0")</f>
        <v>3.1098020000000002</v>
      </c>
      <c r="BT103" cm="1">
        <f t="array" ref="BT103">IFERROR(_xlfn.XLOOKUP(A103,Table11[Country],'2016'!$Q$4:$Q$163),"0")</f>
        <v>3.5189810000000001</v>
      </c>
      <c r="BU103" cm="1">
        <f t="array" ref="BU103">IFERROR(_xlfn.XLOOKUP(A103, Table6[Country], '2018'!$Q$4:$Q$163),"0")</f>
        <v>3.3193869999999999</v>
      </c>
      <c r="BV103">
        <f>IFERROR(_xlfn.XLOOKUP(A103, '2023_Analysis_Hub'!$A$3:$A$141,'2023_Analysis_Hub'!$N$3:$N$141),"0")</f>
        <v>3.4</v>
      </c>
      <c r="BW103">
        <f t="shared" si="13"/>
        <v>3.231464714285714</v>
      </c>
    </row>
    <row r="104" spans="1:75" x14ac:dyDescent="0.35">
      <c r="A104" t="s">
        <v>386</v>
      </c>
      <c r="B104" t="str" cm="1">
        <f t="array" ref="B104">IFERROR(_xlfn.XLOOKUP(A104,Table4[Country],'2007'!$B$4:$B$153),"0")</f>
        <v>0</v>
      </c>
      <c r="C104" t="str" cm="1">
        <f t="array" ref="C104">IFERROR(_xlfn.XLOOKUP(A104,Table5[Country],'2010'!$B$4:$B$158),"0")</f>
        <v>0</v>
      </c>
      <c r="D104" t="str" cm="1">
        <f t="array" ref="D104">IFERROR(_xlfn.XLOOKUP(A104,Table12[Country],'2012'!$B$4:$B$158),"0")</f>
        <v>0</v>
      </c>
      <c r="E104" t="str" cm="1">
        <f t="array" ref="E104">IFERROR(_xlfn.XLOOKUP(A104,Table10[Country],'2014'!$B$4:$B$163),"0")</f>
        <v>0</v>
      </c>
      <c r="F104" t="str" cm="1">
        <f t="array" ref="F104">IFERROR(_xlfn.XLOOKUP(A104,Table11[Country],'2016'!$B$4:$B$163),"0")</f>
        <v>0</v>
      </c>
      <c r="G104" t="str" cm="1">
        <f t="array" ref="G104">IFERROR(_xlfn.XLOOKUP(A104,Table6[Country],'2018'!$B$4:$B$163),"0")</f>
        <v>0</v>
      </c>
      <c r="H104" t="str">
        <f>IFERROR(_xlfn.XLOOKUP(A104,'2023_Analysis_Hub'!$A$3:$A$141,'2023_Analysis_Hub'!$B$3:$B$141),"0")</f>
        <v>0</v>
      </c>
      <c r="I104" t="str">
        <f t="shared" si="9"/>
        <v>0</v>
      </c>
      <c r="J104" s="68" t="str">
        <f>IFERROR(RANK(Table16[[#This Row],[Avergae LPI Score ]],Table16[[Avergae LPI Score ]],0), "No Data Available")</f>
        <v>No Data Available</v>
      </c>
      <c r="L104" t="str" cm="1">
        <f t="array" ref="L104">IFERROR(_xlfn.XLOOKUP(A104,Table4[Country],'2007'!$C$4:$C$153),"0")</f>
        <v>0</v>
      </c>
      <c r="M104" t="str" cm="1">
        <f t="array" ref="M104">IFERROR(_xlfn.XLOOKUP(A104,Table5[Country],'2010'!$E$4:$E$158),"0")</f>
        <v>0</v>
      </c>
      <c r="N104" t="str" cm="1">
        <f t="array" ref="N104">IFERROR(_xlfn.XLOOKUP(A104,Table12[Country],'2012'!$E$4:$E$158),"0")</f>
        <v>0</v>
      </c>
      <c r="O104" t="str" cm="1">
        <f t="array" ref="O104">IFERROR(_xlfn.XLOOKUP(A104,Table10[Country],'2014'!$E$4:$E$163),"0")</f>
        <v>0</v>
      </c>
      <c r="P104" t="str" cm="1">
        <f t="array" ref="P104">IFERROR(_xlfn.XLOOKUP(A104,Table11[Country],'2016'!$E$4:$E$163),"0")</f>
        <v>0</v>
      </c>
      <c r="Q104" t="str" cm="1">
        <f t="array" ref="Q104">IFERROR(_xlfn.XLOOKUP(A104,Table6[Country],'2018'!$E$4:$E$163),"0")</f>
        <v>0</v>
      </c>
      <c r="R104" t="str">
        <f>IFERROR(_xlfn.XLOOKUP(A104,'2023_Analysis_Hub'!$A$3:$A$141,'2023_Analysis_Hub'!$C$3:$C$141),"0")</f>
        <v>0</v>
      </c>
      <c r="S104" t="str">
        <f t="shared" si="14"/>
        <v>0</v>
      </c>
      <c r="T104" t="str">
        <f t="shared" si="15"/>
        <v>No Data Available</v>
      </c>
      <c r="W104" t="str" cm="1">
        <f t="array" ref="W104">IFERROR(_xlfn.XLOOKUP(A104,Table4[Country],'2007'!$F$4:$F$153),"0")</f>
        <v>0</v>
      </c>
      <c r="X104" t="str" cm="1">
        <f t="array" ref="X104">IFERROR(_xlfn.XLOOKUP('LPI_performance_time_series '!A104,Table5[Country],'2010'!$I$4:$I$158),"0")</f>
        <v>0</v>
      </c>
      <c r="Y104" t="str" cm="1">
        <f t="array" ref="Y104">IFERROR(_xlfn.XLOOKUP(A104,Table12[Country],'2012'!$I$4:$I$158),"0")</f>
        <v>0</v>
      </c>
      <c r="Z104" t="str" cm="1">
        <f t="array" ref="Z104">IFERROR(_xlfn.XLOOKUP('LPI_performance_time_series '!A104,Table10[Country],'2014'!$I$4:$I$163),"0")</f>
        <v>0</v>
      </c>
      <c r="AA104" t="str" cm="1">
        <f t="array" ref="AA104">IFERROR(_xlfn.XLOOKUP(A104,Table11[Country],'2016'!$I$4:$I$163),"0")</f>
        <v>0</v>
      </c>
      <c r="AB104" t="str" cm="1">
        <f t="array" ref="AB104">IFERROR(_xlfn.XLOOKUP(A104,Table6[Country],'2018'!$I$4:$I$163),"0")</f>
        <v>0</v>
      </c>
      <c r="AC104" t="str">
        <f>IFERROR(_xlfn.XLOOKUP(A105,'2023_Analysis_Hub'!$A$3:$A$141,'2023_Analysis_Hub'!$D$3:$D$141),"0")</f>
        <v>0</v>
      </c>
      <c r="AD104" t="str">
        <f t="shared" si="16"/>
        <v>No Data Available</v>
      </c>
      <c r="AF104" t="str" cm="1">
        <f t="array" ref="AF104">IFERROR(_xlfn.XLOOKUP(A104,Table4[Country],'2007'!$H$4:$H$153),"0")</f>
        <v>0</v>
      </c>
      <c r="AG104" t="str" cm="1">
        <f t="array" ref="AG104">IFERROR(_xlfn.XLOOKUP(A104,Table5[Country],'2010'!$K$4:$K$158),"0")</f>
        <v>0</v>
      </c>
      <c r="AH104" t="str" cm="1">
        <f t="array" ref="AH104">IFERROR(_xlfn.XLOOKUP(A104,Table12[Country],'2012'!$K$4:$K$158),"0")</f>
        <v>0</v>
      </c>
      <c r="AI104" t="str" cm="1">
        <f t="array" ref="AI104">IFERROR(_xlfn.XLOOKUP(A104,Table10[Country],'2014'!$K$4:$K$163),"0")</f>
        <v>0</v>
      </c>
      <c r="AJ104" t="str" cm="1">
        <f t="array" ref="AJ104">IFERROR(_xlfn.XLOOKUP(A104,Table11[Country],'2016'!$K$4:$K$163),"0")</f>
        <v>0</v>
      </c>
      <c r="AK104" t="str" cm="1">
        <f t="array" ref="AK104">IFERROR(_xlfn.XLOOKUP(A104,Table6[Country],'2018'!$K$4:$K$163),"0")</f>
        <v>0</v>
      </c>
      <c r="AL104" s="19" t="str">
        <f>IFERROR(_xlfn.XLOOKUP(A104,'2023_Analysis_Hub'!$A$3:$A$141,'2023_Analysis_Hub'!$F$3:$F$141),"0")</f>
        <v>0</v>
      </c>
      <c r="AM104" t="str">
        <f t="shared" si="17"/>
        <v>No Data Available</v>
      </c>
      <c r="AO104" s="71" t="str" cm="1">
        <f t="array" ref="AO104">IFERROR(_xlfn.XLOOKUP(Table18[[#This Row],[Economy]],Table4[Country],'2007'!$J$4:$J$153), "0")</f>
        <v>0</v>
      </c>
      <c r="AP104" s="71" t="str" cm="1">
        <f t="array" ref="AP104">IFERROR(_xlfn.XLOOKUP(Table18[[#This Row],[Economy]],Table5[Country],'2010'!$M$4:$M$158),"0")</f>
        <v>0</v>
      </c>
      <c r="AQ104" s="71" t="str" cm="1">
        <f t="array" ref="AQ104">IFERROR(_xlfn.XLOOKUP(Table18[[#This Row],[Economy]],Table12[Country],'2012'!$M$4:$M$158),"0")</f>
        <v>0</v>
      </c>
      <c r="AR104" s="71" t="str" cm="1">
        <f t="array" ref="AR104">IFERROR(_xlfn.XLOOKUP(Table18[[#This Row],[Economy]],Table10[Country],'2014'!$M$4:$M$163),"0")</f>
        <v>0</v>
      </c>
      <c r="AS104" s="71" t="str" cm="1">
        <f t="array" ref="AS104">IFERROR(_xlfn.XLOOKUP(A104,Table11[Country],'2016'!$M$4:$M$163),"0")</f>
        <v>0</v>
      </c>
      <c r="AT104" s="71" t="str" cm="1">
        <f t="array" ref="AT104">IFERROR(_xlfn.XLOOKUP(A104,Table6[Country],'2018'!$M$4:$M$163),"0")</f>
        <v>0</v>
      </c>
      <c r="AU104" s="71" t="str">
        <f>IFERROR(_xlfn.XLOOKUP(A104, '2023_Analysis_Hub'!$A$3:$A$141,'2023_Analysis_Hub'!$H$3:$H$141),"0")</f>
        <v>0</v>
      </c>
      <c r="AV104" t="str">
        <f t="shared" si="10"/>
        <v xml:space="preserve">No Data Available </v>
      </c>
      <c r="AX104" t="str" cm="1">
        <f t="array" ref="AX104">IFERROR(_xlfn.XLOOKUP(A104,Table4[Country],'2007'!$L$4:$L$153),"0")</f>
        <v>0</v>
      </c>
      <c r="AY104" t="str" cm="1">
        <f t="array" ref="AY104">IFERROR(_xlfn.XLOOKUP(A104,Table5[Country], '2010'!$O$4:$O$158),"0")</f>
        <v>0</v>
      </c>
      <c r="AZ104" t="str" cm="1">
        <f t="array" ref="AZ104">IFERROR(_xlfn.XLOOKUP(A104, Table12[Country], '2012'!$O$4:$O$158),"0")</f>
        <v>0</v>
      </c>
      <c r="BA104" t="str" cm="1">
        <f t="array" ref="BA104">IFERROR(_xlfn.XLOOKUP(A104, Table10[Country], '2014'!$O$4:$O$163),"0")</f>
        <v>0</v>
      </c>
      <c r="BB104" t="str" cm="1">
        <f t="array" ref="BB104">IFERROR(_xlfn.XLOOKUP(A104, Table11[Country],'2016'!$O$4:$O$163),"0")</f>
        <v>0</v>
      </c>
      <c r="BC104" t="str" cm="1">
        <f t="array" ref="BC104">IFERROR(_xlfn.XLOOKUP(A104,Table6[Country],'2018'!$O$4:$O$163),"0")</f>
        <v>0</v>
      </c>
      <c r="BD104" t="str">
        <f>IFERROR(_xlfn.XLOOKUP(A104, '2023_Analysis_Hub'!$A$3:$A$141,'2023_Analysis_Hub'!$J$3:$J$141),"0")</f>
        <v>0</v>
      </c>
      <c r="BE104" t="str">
        <f t="shared" si="11"/>
        <v>No Data Available</v>
      </c>
      <c r="BG104" t="str" cm="1">
        <f t="array" ref="BG104">IFERROR(_xlfn.XLOOKUP(A104,Table4[Country],'2007'!$R$4:$R$153),"0")</f>
        <v>0</v>
      </c>
      <c r="BH104" t="str" cm="1">
        <f t="array" ref="BH104">IFERROR(_xlfn.XLOOKUP(A104,Table5[Country],'2010'!$S$4:$S$158),"0")</f>
        <v>0</v>
      </c>
      <c r="BI104" t="str" cm="1">
        <f t="array" ref="BI104">IFERROR(_xlfn.XLOOKUP(A104,Table12[Country],'2012'!$S$4:$S$158),"0")</f>
        <v>0</v>
      </c>
      <c r="BJ104" t="str" cm="1">
        <f t="array" ref="BJ104">IFERROR(_xlfn.XLOOKUP(A104,Table10[Country],'2014'!$S$4:$S$163),"0")</f>
        <v>0</v>
      </c>
      <c r="BK104" t="str" cm="1">
        <f t="array" ref="BK104">IFERROR(_xlfn.XLOOKUP(A104,Table11[Country],'2016'!$S$4:$S$163),"0")</f>
        <v>0</v>
      </c>
      <c r="BL104" t="str" cm="1">
        <f t="array" ref="BL104">IFERROR(_xlfn.XLOOKUP(A104,Table6[Country],'2018'!$S$4:$S$163),"0")</f>
        <v>0</v>
      </c>
      <c r="BM104" t="str">
        <f>IFERROR(_xlfn.XLOOKUP(A104,'2023_Analysis_Hub'!$A$3:$A$141,'2023_Analysis_Hub'!$L$3:$L$141),"0")</f>
        <v>0</v>
      </c>
      <c r="BN104" t="str">
        <f t="shared" si="12"/>
        <v>No Data Available</v>
      </c>
      <c r="BP104" t="str" cm="1">
        <f t="array" ref="BP104">IFERROR(_xlfn.XLOOKUP(A104,Table4[Country],'2007'!$N$4:$N$153),"0")</f>
        <v>0</v>
      </c>
      <c r="BQ104" t="str" cm="1">
        <f t="array" ref="BQ104">IFERROR(_xlfn.XLOOKUP(A104,Table5[Country],'2010'!$Q$4:$Q$158),"0")</f>
        <v>0</v>
      </c>
      <c r="BR104" t="str" cm="1">
        <f t="array" ref="BR104">IFERROR(_xlfn.XLOOKUP(A104,Table12[Country],'2012'!$Q$4:$Q$158),"0")</f>
        <v>0</v>
      </c>
      <c r="BS104" t="str" cm="1">
        <f t="array" ref="BS104">IFERROR(_xlfn.XLOOKUP(A104,Table10[Country],'2014'!$Q$4:$Q$163),"0")</f>
        <v>0</v>
      </c>
      <c r="BT104" t="str" cm="1">
        <f t="array" ref="BT104">IFERROR(_xlfn.XLOOKUP(A104,Table11[Country],'2016'!$Q$4:$Q$163),"0")</f>
        <v>0</v>
      </c>
      <c r="BU104" t="str" cm="1">
        <f t="array" ref="BU104">IFERROR(_xlfn.XLOOKUP(A104, Table6[Country], '2018'!$Q$4:$Q$163),"0")</f>
        <v>0</v>
      </c>
      <c r="BV104" t="str">
        <f>IFERROR(_xlfn.XLOOKUP(A104, '2023_Analysis_Hub'!$A$3:$A$141,'2023_Analysis_Hub'!$N$3:$N$141),"0")</f>
        <v>0</v>
      </c>
      <c r="BW104" t="str">
        <f t="shared" si="13"/>
        <v>No Data Available</v>
      </c>
    </row>
    <row r="105" spans="1:75" x14ac:dyDescent="0.35">
      <c r="A105" t="s">
        <v>70</v>
      </c>
      <c r="B105" cm="1">
        <f t="array" ref="B105">IFERROR(_xlfn.XLOOKUP(A105,Table4[Country],'2007'!$B$4:$B$153),"0")</f>
        <v>3.9138450335049244</v>
      </c>
      <c r="C105" cm="1">
        <f t="array" ref="C105">IFERROR(_xlfn.XLOOKUP(A105,Table5[Country],'2010'!$B$4:$B$158),"0")</f>
        <v>3.8932120000000001</v>
      </c>
      <c r="D105" cm="1">
        <f t="array" ref="D105">IFERROR(_xlfn.XLOOKUP(A105,Table12[Country],'2012'!$B$4:$B$158),"0")</f>
        <v>3.5200770000000001</v>
      </c>
      <c r="E105" cm="1">
        <f t="array" ref="E105">IFERROR(_xlfn.XLOOKUP(A105,Table10[Country],'2014'!$B$4:$B$163),"0")</f>
        <v>3.8680140000000001</v>
      </c>
      <c r="F105" cm="1">
        <f t="array" ref="F105">IFERROR(_xlfn.XLOOKUP(A105,Table11[Country],'2016'!$B$4:$B$163),"0")</f>
        <v>3.794886</v>
      </c>
      <c r="G105" cm="1">
        <f t="array" ref="G105">IFERROR(_xlfn.XLOOKUP(A105,Table6[Country],'2018'!$B$4:$B$163),"0")</f>
        <v>3.5104129999999998</v>
      </c>
      <c r="H105" t="str">
        <f>IFERROR(_xlfn.XLOOKUP(A105,'2023_Analysis_Hub'!$A$3:$A$141,'2023_Analysis_Hub'!$B$3:$B$141),"0")</f>
        <v>0</v>
      </c>
      <c r="I105">
        <f t="shared" si="9"/>
        <v>3.7500745055841542</v>
      </c>
      <c r="J105" s="68">
        <f>IFERROR(RANK(Table16[[#This Row],[Avergae LPI Score ]],Table16[[Avergae LPI Score ]],0), "No Data Available")</f>
        <v>20</v>
      </c>
      <c r="L105" cm="1">
        <f t="array" ref="L105">IFERROR(_xlfn.XLOOKUP(A105,Table4[Country],'2007'!$C$4:$C$153),"0")</f>
        <v>11</v>
      </c>
      <c r="M105" cm="1">
        <f t="array" ref="M105">IFERROR(_xlfn.XLOOKUP(A105,Table5[Country],'2010'!$E$4:$E$158),"0")</f>
        <v>11</v>
      </c>
      <c r="N105" cm="1">
        <f t="array" ref="N105">IFERROR(_xlfn.XLOOKUP(A105,Table12[Country],'2012'!$E$4:$E$158),"0")</f>
        <v>25</v>
      </c>
      <c r="O105" cm="1">
        <f t="array" ref="O105">IFERROR(_xlfn.XLOOKUP(A105,Table10[Country],'2014'!$E$4:$E$163),"0")</f>
        <v>11</v>
      </c>
      <c r="P105" cm="1">
        <f t="array" ref="P105">IFERROR(_xlfn.XLOOKUP(A105,Table11[Country],'2016'!$E$4:$E$163),"0")</f>
        <v>18</v>
      </c>
      <c r="Q105" cm="1">
        <f t="array" ref="Q105">IFERROR(_xlfn.XLOOKUP(A105,Table6[Country],'2018'!$E$4:$E$163),"0")</f>
        <v>29</v>
      </c>
      <c r="R105" t="str">
        <f>IFERROR(_xlfn.XLOOKUP(A105,'2023_Analysis_Hub'!$A$3:$A$141,'2023_Analysis_Hub'!$C$3:$C$141),"0")</f>
        <v>0</v>
      </c>
      <c r="S105">
        <f t="shared" si="14"/>
        <v>17.5</v>
      </c>
      <c r="T105">
        <f t="shared" si="15"/>
        <v>19</v>
      </c>
      <c r="W105" cm="1">
        <f t="array" ref="W105">IFERROR(_xlfn.XLOOKUP(A105,Table4[Country],'2007'!$F$4:$F$153),"0")</f>
        <v>3.8181799999999999</v>
      </c>
      <c r="X105" cm="1">
        <f t="array" ref="X105">IFERROR(_xlfn.XLOOKUP('LPI_performance_time_series '!A105,Table5[Country],'2010'!$I$4:$I$158),"0")</f>
        <v>3.5978279999999998</v>
      </c>
      <c r="Y105" cm="1">
        <f t="array" ref="Y105">IFERROR(_xlfn.XLOOKUP(A105,Table12[Country],'2012'!$I$4:$I$158),"0")</f>
        <v>3.4</v>
      </c>
      <c r="Z105" cm="1">
        <f t="array" ref="Z105">IFERROR(_xlfn.XLOOKUP('LPI_performance_time_series '!A105,Table10[Country],'2014'!$I$4:$I$163),"0")</f>
        <v>3.8</v>
      </c>
      <c r="AA105" cm="1">
        <f t="array" ref="AA105">IFERROR(_xlfn.XLOOKUP(A105,Table11[Country],'2016'!$I$4:$I$163),"0")</f>
        <v>3.4742519999999999</v>
      </c>
      <c r="AB105" cm="1">
        <f t="array" ref="AB105">IFERROR(_xlfn.XLOOKUP(A105,Table6[Country],'2018'!$I$4:$I$163),"0")</f>
        <v>3.3577159999999999</v>
      </c>
      <c r="AC105" t="str">
        <f>IFERROR(_xlfn.XLOOKUP(A106,'2023_Analysis_Hub'!$A$3:$A$141,'2023_Analysis_Hub'!$D$3:$D$141),"0")</f>
        <v>0</v>
      </c>
      <c r="AD105">
        <f t="shared" si="16"/>
        <v>3.5746626666666668</v>
      </c>
      <c r="AF105" cm="1">
        <f t="array" ref="AF105">IFERROR(_xlfn.XLOOKUP(A105,Table4[Country],'2007'!$H$4:$H$153),"0")</f>
        <v>3.71875</v>
      </c>
      <c r="AG105" cm="1">
        <f t="array" ref="AG105">IFERROR(_xlfn.XLOOKUP(A105,Table5[Country],'2010'!$K$4:$K$158),"0")</f>
        <v>3.7641849999999999</v>
      </c>
      <c r="AH105" cm="1">
        <f t="array" ref="AH105">IFERROR(_xlfn.XLOOKUP(A105,Table12[Country],'2012'!$K$4:$K$158),"0")</f>
        <v>3.353723</v>
      </c>
      <c r="AI105" cm="1">
        <f t="array" ref="AI105">IFERROR(_xlfn.XLOOKUP(A105,Table10[Country],'2014'!$K$4:$K$163),"0")</f>
        <v>3.84</v>
      </c>
      <c r="AJ105" cm="1">
        <f t="array" ref="AJ105">IFERROR(_xlfn.XLOOKUP(A105,Table11[Country],'2016'!$K$4:$K$163),"0")</f>
        <v>3.7727439999999999</v>
      </c>
      <c r="AK105" cm="1">
        <f t="array" ref="AK105">IFERROR(_xlfn.XLOOKUP(A105,Table6[Country],'2018'!$K$4:$K$163),"0")</f>
        <v>3.2933349999999999</v>
      </c>
      <c r="AL105" s="19" t="str">
        <f>IFERROR(_xlfn.XLOOKUP(A105,'2023_Analysis_Hub'!$A$3:$A$141,'2023_Analysis_Hub'!$F$3:$F$141),"0")</f>
        <v>0</v>
      </c>
      <c r="AM105">
        <f t="shared" si="17"/>
        <v>3.6237894999999996</v>
      </c>
      <c r="AO105" s="71" cm="1">
        <f t="array" ref="AO105">IFERROR(_xlfn.XLOOKUP(Table18[[#This Row],[Economy]],Table4[Country],'2007'!$J$4:$J$153), "0")</f>
        <v>3.7586200000000001</v>
      </c>
      <c r="AP105" s="71" cm="1">
        <f t="array" ref="AP105">IFERROR(_xlfn.XLOOKUP(Table18[[#This Row],[Economy]],Table5[Country],'2010'!$M$4:$M$158),"0")</f>
        <v>3.7008350000000001</v>
      </c>
      <c r="AQ105" s="71" cm="1">
        <f t="array" ref="AQ105">IFERROR(_xlfn.XLOOKUP(Table18[[#This Row],[Economy]],Table12[Country],'2012'!$M$4:$M$158),"0")</f>
        <v>3.4016090000000001</v>
      </c>
      <c r="AR105" s="71" cm="1">
        <f t="array" ref="AR105">IFERROR(_xlfn.XLOOKUP(Table18[[#This Row],[Economy]],Table10[Country],'2014'!$M$4:$M$163),"0")</f>
        <v>3.44</v>
      </c>
      <c r="AS105" s="71" cm="1">
        <f t="array" ref="AS105">IFERROR(_xlfn.XLOOKUP(A105,Table11[Country],'2016'!$M$4:$M$163),"0")</f>
        <v>3.8257020000000002</v>
      </c>
      <c r="AT105" s="71" cm="1">
        <f t="array" ref="AT105">IFERROR(_xlfn.XLOOKUP(A105,Table6[Country],'2018'!$M$4:$M$163),"0")</f>
        <v>3.4239769999999998</v>
      </c>
      <c r="AU105" s="71" t="str">
        <f>IFERROR(_xlfn.XLOOKUP(A105, '2023_Analysis_Hub'!$A$3:$A$141,'2023_Analysis_Hub'!$H$3:$H$141),"0")</f>
        <v>0</v>
      </c>
      <c r="AV105">
        <f t="shared" si="10"/>
        <v>3.5917905000000001</v>
      </c>
      <c r="AX105" cm="1">
        <f t="array" ref="AX105">IFERROR(_xlfn.XLOOKUP(A105,Table4[Country],'2007'!$L$4:$L$153),"0")</f>
        <v>3.9310299999999998</v>
      </c>
      <c r="AY105" cm="1">
        <f t="array" ref="AY105">IFERROR(_xlfn.XLOOKUP(A105,Table5[Country], '2010'!$O$4:$O$158),"0")</f>
        <v>3.8214290000000002</v>
      </c>
      <c r="AZ105" cm="1">
        <f t="array" ref="AZ105">IFERROR(_xlfn.XLOOKUP(A105, Table12[Country], '2012'!$O$4:$O$158),"0")</f>
        <v>3.536864</v>
      </c>
      <c r="BA105" cm="1">
        <f t="array" ref="BA105">IFERROR(_xlfn.XLOOKUP(A105, Table10[Country], '2014'!$O$4:$O$163),"0")</f>
        <v>3.9434670000000001</v>
      </c>
      <c r="BB105" cm="1">
        <f t="array" ref="BB105">IFERROR(_xlfn.XLOOKUP(A105, Table11[Country],'2016'!$O$4:$O$163),"0")</f>
        <v>3.785793</v>
      </c>
      <c r="BC105" cm="1">
        <f t="array" ref="BC105">IFERROR(_xlfn.XLOOKUP(A105,Table6[Country],'2018'!$O$4:$O$163),"0")</f>
        <v>3.5958559999999999</v>
      </c>
      <c r="BD105" t="str">
        <f>IFERROR(_xlfn.XLOOKUP(A105, '2023_Analysis_Hub'!$A$3:$A$141,'2023_Analysis_Hub'!$J$3:$J$141),"0")</f>
        <v>0</v>
      </c>
      <c r="BE105">
        <f t="shared" si="11"/>
        <v>3.7690731666666668</v>
      </c>
      <c r="BG105" cm="1">
        <f t="array" ref="BG105">IFERROR(_xlfn.XLOOKUP(A105,Table4[Country],'2007'!$R$4:$R$153),"0")</f>
        <v>4.32</v>
      </c>
      <c r="BH105" cm="1">
        <f t="array" ref="BH105">IFERROR(_xlfn.XLOOKUP(A105,Table5[Country],'2010'!$S$4:$S$158),"0")</f>
        <v>4.4714280000000004</v>
      </c>
      <c r="BI105" cm="1">
        <f t="array" ref="BI105">IFERROR(_xlfn.XLOOKUP(A105,Table12[Country],'2012'!$S$4:$S$158),"0")</f>
        <v>3.7722470000000001</v>
      </c>
      <c r="BJ105" cm="1">
        <f t="array" ref="BJ105">IFERROR(_xlfn.XLOOKUP(A105,Table10[Country],'2014'!$S$4:$S$163),"0")</f>
        <v>4.1252849999999999</v>
      </c>
      <c r="BK105" cm="1">
        <f t="array" ref="BK105">IFERROR(_xlfn.XLOOKUP(A105,Table11[Country],'2016'!$S$4:$S$163),"0")</f>
        <v>3.9373290000000001</v>
      </c>
      <c r="BL105" cm="1">
        <f t="array" ref="BL105">IFERROR(_xlfn.XLOOKUP(A105,Table6[Country],'2018'!$S$4:$S$163),"0")</f>
        <v>3.756367</v>
      </c>
      <c r="BM105" t="str">
        <f>IFERROR(_xlfn.XLOOKUP(A105,'2023_Analysis_Hub'!$A$3:$A$141,'2023_Analysis_Hub'!$L$3:$L$141),"0")</f>
        <v>0</v>
      </c>
      <c r="BN105">
        <f t="shared" si="12"/>
        <v>4.0637759999999998</v>
      </c>
      <c r="BP105" cm="1">
        <f t="array" ref="BP105">IFERROR(_xlfn.XLOOKUP(A105,Table4[Country],'2007'!$N$4:$N$153),"0")</f>
        <v>3.9615399999999998</v>
      </c>
      <c r="BQ105" cm="1">
        <f t="array" ref="BQ105">IFERROR(_xlfn.XLOOKUP(A105,Table5[Country],'2010'!$Q$4:$Q$158),"0")</f>
        <v>4.0166250000000003</v>
      </c>
      <c r="BR105" cm="1">
        <f t="array" ref="BR105">IFERROR(_xlfn.XLOOKUP(A105,Table12[Country],'2012'!$Q$4:$Q$158),"0")</f>
        <v>3.6496379999999999</v>
      </c>
      <c r="BS105" cm="1">
        <f t="array" ref="BS105">IFERROR(_xlfn.XLOOKUP(A105,Table10[Country],'2014'!$Q$4:$Q$163),"0")</f>
        <v>4.1252849999999999</v>
      </c>
      <c r="BT105" cm="1">
        <f t="array" ref="BT105">IFERROR(_xlfn.XLOOKUP(A105,Table11[Country],'2016'!$Q$4:$Q$163),"0")</f>
        <v>3.9809950000000001</v>
      </c>
      <c r="BU105" cm="1">
        <f t="array" ref="BU105">IFERROR(_xlfn.XLOOKUP(A105, Table6[Country], '2018'!$Q$4:$Q$163),"0")</f>
        <v>3.6230340000000001</v>
      </c>
      <c r="BV105" t="str">
        <f>IFERROR(_xlfn.XLOOKUP(A105, '2023_Analysis_Hub'!$A$3:$A$141,'2023_Analysis_Hub'!$N$3:$N$141),"0")</f>
        <v>0</v>
      </c>
      <c r="BW105">
        <f t="shared" si="13"/>
        <v>3.892852833333333</v>
      </c>
    </row>
    <row r="106" spans="1:75" x14ac:dyDescent="0.35">
      <c r="A106" t="s">
        <v>178</v>
      </c>
      <c r="B106" t="str" cm="1">
        <f t="array" ref="B106">IFERROR(_xlfn.XLOOKUP(A106,Table4[Country],'2007'!$B$4:$B$153),"0")</f>
        <v>0</v>
      </c>
      <c r="C106" cm="1">
        <f t="array" ref="C106">IFERROR(_xlfn.XLOOKUP(A106,Table5[Country],'2010'!$B$4:$B$158),"0")</f>
        <v>2.573985</v>
      </c>
      <c r="D106" cm="1">
        <f t="array" ref="D106">IFERROR(_xlfn.XLOOKUP(A106,Table12[Country],'2012'!$B$4:$B$158),"0")</f>
        <v>2.4893969999999999</v>
      </c>
      <c r="E106" t="str" cm="1">
        <f t="array" ref="E106">IFERROR(_xlfn.XLOOKUP(A106,Table10[Country],'2014'!$B$4:$B$163),"0")</f>
        <v>0</v>
      </c>
      <c r="F106" t="str" cm="1">
        <f t="array" ref="F106">IFERROR(_xlfn.XLOOKUP(A106,Table11[Country],'2016'!$B$4:$B$163),"0")</f>
        <v>0</v>
      </c>
      <c r="G106" cm="1">
        <f t="array" ref="G106">IFERROR(_xlfn.XLOOKUP(A106,Table6[Country],'2018'!$B$4:$B$163),"0")</f>
        <v>2.8527209999999998</v>
      </c>
      <c r="H106" t="str">
        <f>IFERROR(_xlfn.XLOOKUP(A106,'2023_Analysis_Hub'!$A$3:$A$141,'2023_Analysis_Hub'!$B$3:$B$141),"0")</f>
        <v>0</v>
      </c>
      <c r="I106">
        <f t="shared" si="9"/>
        <v>2.6387009999999997</v>
      </c>
      <c r="J106" s="68">
        <f>IFERROR(RANK(Table16[[#This Row],[Avergae LPI Score ]],Table16[[Avergae LPI Score ]],0), "No Data Available")</f>
        <v>84</v>
      </c>
      <c r="L106" t="str" cm="1">
        <f t="array" ref="L106">IFERROR(_xlfn.XLOOKUP(A106,Table4[Country],'2007'!$C$4:$C$153),"0")</f>
        <v>0</v>
      </c>
      <c r="M106" cm="1">
        <f t="array" ref="M106">IFERROR(_xlfn.XLOOKUP(A106,Table5[Country],'2010'!$E$4:$E$158),"0")</f>
        <v>103</v>
      </c>
      <c r="N106" cm="1">
        <f t="array" ref="N106">IFERROR(_xlfn.XLOOKUP(A106,Table12[Country],'2012'!$E$4:$E$158),"0")</f>
        <v>112</v>
      </c>
      <c r="O106" t="str" cm="1">
        <f t="array" ref="O106">IFERROR(_xlfn.XLOOKUP(A106,Table10[Country],'2014'!$E$4:$E$163),"0")</f>
        <v>0</v>
      </c>
      <c r="P106" t="str" cm="1">
        <f t="array" ref="P106">IFERROR(_xlfn.XLOOKUP(A106,Table11[Country],'2016'!$E$4:$E$163),"0")</f>
        <v>0</v>
      </c>
      <c r="Q106" cm="1">
        <f t="array" ref="Q106">IFERROR(_xlfn.XLOOKUP(A106,Table6[Country],'2018'!$E$4:$E$163),"0")</f>
        <v>64</v>
      </c>
      <c r="R106" t="str">
        <f>IFERROR(_xlfn.XLOOKUP(A106,'2023_Analysis_Hub'!$A$3:$A$141,'2023_Analysis_Hub'!$C$3:$C$141),"0")</f>
        <v>0</v>
      </c>
      <c r="S106">
        <f t="shared" si="14"/>
        <v>93</v>
      </c>
      <c r="T106">
        <f t="shared" si="15"/>
        <v>88</v>
      </c>
      <c r="W106" t="str" cm="1">
        <f t="array" ref="W106">IFERROR(_xlfn.XLOOKUP(A106,Table4[Country],'2007'!$F$4:$F$153),"0")</f>
        <v>0</v>
      </c>
      <c r="X106" cm="1">
        <f t="array" ref="X106">IFERROR(_xlfn.XLOOKUP('LPI_performance_time_series '!A106,Table5[Country],'2010'!$I$4:$I$158),"0")</f>
        <v>2.215808</v>
      </c>
      <c r="Y106" cm="1">
        <f t="array" ref="Y106">IFERROR(_xlfn.XLOOKUP(A106,Table12[Country],'2012'!$I$4:$I$158),"0")</f>
        <v>2.190172</v>
      </c>
      <c r="Z106" t="str" cm="1">
        <f t="array" ref="Z106">IFERROR(_xlfn.XLOOKUP('LPI_performance_time_series '!A106,Table10[Country],'2014'!$I$4:$I$163),"0")</f>
        <v>0</v>
      </c>
      <c r="AA106" t="str" cm="1">
        <f t="array" ref="AA106">IFERROR(_xlfn.XLOOKUP(A106,Table11[Country],'2016'!$I$4:$I$163),"0")</f>
        <v>0</v>
      </c>
      <c r="AB106" cm="1">
        <f t="array" ref="AB106">IFERROR(_xlfn.XLOOKUP(A106,Table6[Country],'2018'!$I$4:$I$163),"0")</f>
        <v>2.625</v>
      </c>
      <c r="AC106">
        <f>IFERROR(_xlfn.XLOOKUP(A107,'2023_Analysis_Hub'!$A$3:$A$141,'2023_Analysis_Hub'!$D$3:$D$141),"0")</f>
        <v>2.1</v>
      </c>
      <c r="AD106">
        <f t="shared" si="16"/>
        <v>2.2827449999999998</v>
      </c>
      <c r="AF106" t="str" cm="1">
        <f t="array" ref="AF106">IFERROR(_xlfn.XLOOKUP(A106,Table4[Country],'2007'!$H$4:$H$153),"0")</f>
        <v>0</v>
      </c>
      <c r="AG106" cm="1">
        <f t="array" ref="AG106">IFERROR(_xlfn.XLOOKUP(A106,Table5[Country],'2010'!$K$4:$K$158),"0")</f>
        <v>2.3630949999999999</v>
      </c>
      <c r="AH106" cm="1">
        <f t="array" ref="AH106">IFERROR(_xlfn.XLOOKUP(A106,Table12[Country],'2012'!$K$4:$K$158),"0")</f>
        <v>2.4241830000000002</v>
      </c>
      <c r="AI106" t="str" cm="1">
        <f t="array" ref="AI106">IFERROR(_xlfn.XLOOKUP(A106,Table10[Country],'2014'!$K$4:$K$163),"0")</f>
        <v>0</v>
      </c>
      <c r="AJ106" t="str" cm="1">
        <f t="array" ref="AJ106">IFERROR(_xlfn.XLOOKUP(A106,Table11[Country],'2016'!$K$4:$K$163),"0")</f>
        <v>0</v>
      </c>
      <c r="AK106" cm="1">
        <f t="array" ref="AK106">IFERROR(_xlfn.XLOOKUP(A106,Table6[Country],'2018'!$K$4:$K$163),"0")</f>
        <v>2.7667039999999998</v>
      </c>
      <c r="AL106" s="19" t="str">
        <f>IFERROR(_xlfn.XLOOKUP(A106,'2023_Analysis_Hub'!$A$3:$A$141,'2023_Analysis_Hub'!$F$3:$F$141),"0")</f>
        <v>0</v>
      </c>
      <c r="AM106">
        <f t="shared" si="17"/>
        <v>2.5179940000000003</v>
      </c>
      <c r="AO106" s="71" t="str" cm="1">
        <f t="array" ref="AO106">IFERROR(_xlfn.XLOOKUP(Table18[[#This Row],[Economy]],Table4[Country],'2007'!$J$4:$J$153), "0")</f>
        <v>0</v>
      </c>
      <c r="AP106" s="71" cm="1">
        <f t="array" ref="AP106">IFERROR(_xlfn.XLOOKUP(Table18[[#This Row],[Economy]],Table5[Country],'2010'!$M$4:$M$158),"0")</f>
        <v>2.4417390000000001</v>
      </c>
      <c r="AQ106" s="71" cm="1">
        <f t="array" ref="AQ106">IFERROR(_xlfn.XLOOKUP(Table18[[#This Row],[Economy]],Table12[Country],'2012'!$M$4:$M$158),"0")</f>
        <v>2.491403</v>
      </c>
      <c r="AR106" s="71" t="str" cm="1">
        <f t="array" ref="AR106">IFERROR(_xlfn.XLOOKUP(Table18[[#This Row],[Economy]],Table10[Country],'2014'!$M$4:$M$163),"0")</f>
        <v>0</v>
      </c>
      <c r="AS106" s="71" t="str" cm="1">
        <f t="array" ref="AS106">IFERROR(_xlfn.XLOOKUP(A106,Table11[Country],'2016'!$M$4:$M$163),"0")</f>
        <v>0</v>
      </c>
      <c r="AT106" s="71" cm="1">
        <f t="array" ref="AT106">IFERROR(_xlfn.XLOOKUP(A106,Table6[Country],'2018'!$M$4:$M$163),"0")</f>
        <v>2.7567710000000001</v>
      </c>
      <c r="AU106" s="71" t="str">
        <f>IFERROR(_xlfn.XLOOKUP(A106, '2023_Analysis_Hub'!$A$3:$A$141,'2023_Analysis_Hub'!$H$3:$H$141),"0")</f>
        <v>0</v>
      </c>
      <c r="AV106">
        <f t="shared" si="10"/>
        <v>2.5633043333333334</v>
      </c>
      <c r="AX106" t="str" cm="1">
        <f t="array" ref="AX106">IFERROR(_xlfn.XLOOKUP(A106,Table4[Country],'2007'!$L$4:$L$153),"0")</f>
        <v>0</v>
      </c>
      <c r="AY106" cm="1">
        <f t="array" ref="AY106">IFERROR(_xlfn.XLOOKUP(A106,Table5[Country], '2010'!$O$4:$O$158),"0")</f>
        <v>2.6453099999999998</v>
      </c>
      <c r="AZ106" cm="1">
        <f t="array" ref="AZ106">IFERROR(_xlfn.XLOOKUP(A106, Table12[Country], '2012'!$O$4:$O$158),"0")</f>
        <v>2.663043</v>
      </c>
      <c r="BA106" t="str" cm="1">
        <f t="array" ref="BA106">IFERROR(_xlfn.XLOOKUP(A106, Table10[Country], '2014'!$O$4:$O$163),"0")</f>
        <v>0</v>
      </c>
      <c r="BB106" t="str" cm="1">
        <f t="array" ref="BB106">IFERROR(_xlfn.XLOOKUP(A106, Table11[Country],'2016'!$O$4:$O$163),"0")</f>
        <v>0</v>
      </c>
      <c r="BC106" cm="1">
        <f t="array" ref="BC106">IFERROR(_xlfn.XLOOKUP(A106,Table6[Country],'2018'!$O$4:$O$163),"0")</f>
        <v>2.8381319999999999</v>
      </c>
      <c r="BD106" t="str">
        <f>IFERROR(_xlfn.XLOOKUP(A106, '2023_Analysis_Hub'!$A$3:$A$141,'2023_Analysis_Hub'!$J$3:$J$141),"0")</f>
        <v>0</v>
      </c>
      <c r="BE106">
        <f t="shared" si="11"/>
        <v>2.7154950000000002</v>
      </c>
      <c r="BG106" t="str" cm="1">
        <f t="array" ref="BG106">IFERROR(_xlfn.XLOOKUP(A106,Table4[Country],'2007'!$R$4:$R$153),"0")</f>
        <v>0</v>
      </c>
      <c r="BH106" cm="1">
        <f t="array" ref="BH106">IFERROR(_xlfn.XLOOKUP(A106,Table5[Country],'2010'!$S$4:$S$158),"0")</f>
        <v>3.257511</v>
      </c>
      <c r="BI106" cm="1">
        <f t="array" ref="BI106">IFERROR(_xlfn.XLOOKUP(A106,Table12[Country],'2012'!$S$4:$S$158),"0")</f>
        <v>2.663043</v>
      </c>
      <c r="BJ106" t="str" cm="1">
        <f t="array" ref="BJ106">IFERROR(_xlfn.XLOOKUP(A106,Table10[Country],'2014'!$S$4:$S$163),"0")</f>
        <v>0</v>
      </c>
      <c r="BK106" t="str" cm="1">
        <f t="array" ref="BK106">IFERROR(_xlfn.XLOOKUP(A106,Table11[Country],'2016'!$S$4:$S$163),"0")</f>
        <v>0</v>
      </c>
      <c r="BL106" cm="1">
        <f t="array" ref="BL106">IFERROR(_xlfn.XLOOKUP(A106,Table6[Country],'2018'!$S$4:$S$163),"0")</f>
        <v>3.355769</v>
      </c>
      <c r="BM106" t="str">
        <f>IFERROR(_xlfn.XLOOKUP(A106,'2023_Analysis_Hub'!$A$3:$A$141,'2023_Analysis_Hub'!$L$3:$L$141),"0")</f>
        <v>0</v>
      </c>
      <c r="BN106">
        <f t="shared" si="12"/>
        <v>3.0921076666666667</v>
      </c>
      <c r="BP106" t="str" cm="1">
        <f t="array" ref="BP106">IFERROR(_xlfn.XLOOKUP(A106,Table4[Country],'2007'!$N$4:$N$153),"0")</f>
        <v>0</v>
      </c>
      <c r="BQ106" cm="1">
        <f t="array" ref="BQ106">IFERROR(_xlfn.XLOOKUP(A106,Table5[Country],'2010'!$Q$4:$Q$158),"0")</f>
        <v>2.5</v>
      </c>
      <c r="BR106" cm="1">
        <f t="array" ref="BR106">IFERROR(_xlfn.XLOOKUP(A106,Table12[Country],'2012'!$Q$4:$Q$158),"0")</f>
        <v>2.493274</v>
      </c>
      <c r="BS106" t="str" cm="1">
        <f t="array" ref="BS106">IFERROR(_xlfn.XLOOKUP(A106,Table10[Country],'2014'!$Q$4:$Q$163),"0")</f>
        <v>0</v>
      </c>
      <c r="BT106" t="str" cm="1">
        <f t="array" ref="BT106">IFERROR(_xlfn.XLOOKUP(A106,Table11[Country],'2016'!$Q$4:$Q$163),"0")</f>
        <v>0</v>
      </c>
      <c r="BU106" cm="1">
        <f t="array" ref="BU106">IFERROR(_xlfn.XLOOKUP(A106, Table6[Country], '2018'!$Q$4:$Q$163),"0")</f>
        <v>2.7667039999999998</v>
      </c>
      <c r="BV106" t="str">
        <f>IFERROR(_xlfn.XLOOKUP(A106, '2023_Analysis_Hub'!$A$3:$A$141,'2023_Analysis_Hub'!$N$3:$N$141),"0")</f>
        <v>0</v>
      </c>
      <c r="BW106">
        <f t="shared" si="13"/>
        <v>2.586659333333333</v>
      </c>
    </row>
    <row r="107" spans="1:75" x14ac:dyDescent="0.35">
      <c r="A107" t="s">
        <v>189</v>
      </c>
      <c r="B107" t="str" cm="1">
        <f t="array" ref="B107">IFERROR(_xlfn.XLOOKUP(A107,Table4[Country],'2007'!$B$4:$B$153),"0")</f>
        <v>0</v>
      </c>
      <c r="C107" cm="1">
        <f t="array" ref="C107">IFERROR(_xlfn.XLOOKUP(A107,Table5[Country],'2010'!$B$4:$B$158),"0")</f>
        <v>2.1054550000000001</v>
      </c>
      <c r="D107" cm="1">
        <f t="array" ref="D107">IFERROR(_xlfn.XLOOKUP(A107,Table12[Country],'2012'!$B$4:$B$158),"0")</f>
        <v>2.1591770000000001</v>
      </c>
      <c r="E107" cm="1">
        <f t="array" ref="E107">IFERROR(_xlfn.XLOOKUP(A107,Table10[Country],'2014'!$B$4:$B$163),"0")</f>
        <v>2.2978399999999999</v>
      </c>
      <c r="F107" cm="1">
        <f t="array" ref="F107">IFERROR(_xlfn.XLOOKUP(A107,Table11[Country],'2016'!$B$4:$B$163),"0")</f>
        <v>2.149902</v>
      </c>
      <c r="G107" cm="1">
        <f t="array" ref="G107">IFERROR(_xlfn.XLOOKUP(A107,Table6[Country],'2018'!$B$4:$B$163),"0")</f>
        <v>2.1762709999999998</v>
      </c>
      <c r="H107">
        <f>IFERROR(_xlfn.XLOOKUP(A107,'2023_Analysis_Hub'!$A$3:$A$141,'2023_Analysis_Hub'!$B$3:$B$141),"0")</f>
        <v>2.4</v>
      </c>
      <c r="I107">
        <f t="shared" si="9"/>
        <v>2.2147741666666669</v>
      </c>
      <c r="J107" s="68">
        <f>IFERROR(RANK(Table16[[#This Row],[Avergae LPI Score ]],Table16[[Avergae LPI Score ]],0), "No Data Available")</f>
        <v>154</v>
      </c>
      <c r="L107" t="str" cm="1">
        <f t="array" ref="L107">IFERROR(_xlfn.XLOOKUP(A107,Table4[Country],'2007'!$C$4:$C$153),"0")</f>
        <v>0</v>
      </c>
      <c r="M107" cm="1">
        <f t="array" ref="M107">IFERROR(_xlfn.XLOOKUP(A107,Table5[Country],'2010'!$E$4:$E$158),"0")</f>
        <v>148</v>
      </c>
      <c r="N107" cm="1">
        <f t="array" ref="N107">IFERROR(_xlfn.XLOOKUP(A107,Table12[Country],'2012'!$E$4:$E$158),"0")</f>
        <v>145</v>
      </c>
      <c r="O107" cm="1">
        <f t="array" ref="O107">IFERROR(_xlfn.XLOOKUP(A107,Table10[Country],'2014'!$E$4:$E$163),"0")</f>
        <v>141</v>
      </c>
      <c r="P107" cm="1">
        <f t="array" ref="P107">IFERROR(_xlfn.XLOOKUP(A107,Table11[Country],'2016'!$E$4:$E$163),"0")</f>
        <v>149</v>
      </c>
      <c r="Q107" cm="1">
        <f t="array" ref="Q107">IFERROR(_xlfn.XLOOKUP(A107,Table6[Country],'2018'!$E$4:$E$163),"0")</f>
        <v>147</v>
      </c>
      <c r="R107">
        <f>IFERROR(_xlfn.XLOOKUP(A107,'2023_Analysis_Hub'!$A$3:$A$141,'2023_Analysis_Hub'!$C$3:$C$141),"0")</f>
        <v>115</v>
      </c>
      <c r="S107">
        <f t="shared" si="14"/>
        <v>140.83333333333334</v>
      </c>
      <c r="T107">
        <f t="shared" si="15"/>
        <v>156</v>
      </c>
      <c r="W107" t="str" cm="1">
        <f t="array" ref="W107">IFERROR(_xlfn.XLOOKUP(A107,Table4[Country],'2007'!$F$4:$F$153),"0")</f>
        <v>0</v>
      </c>
      <c r="X107" cm="1">
        <f t="array" ref="X107">IFERROR(_xlfn.XLOOKUP('LPI_performance_time_series '!A107,Table5[Country],'2010'!$I$4:$I$158),"0")</f>
        <v>2.0666669999999998</v>
      </c>
      <c r="Y107" cm="1">
        <f t="array" ref="Y107">IFERROR(_xlfn.XLOOKUP(A107,Table12[Country],'2012'!$I$4:$I$158),"0")</f>
        <v>1.747495</v>
      </c>
      <c r="Z107" cm="1">
        <f t="array" ref="Z107">IFERROR(_xlfn.XLOOKUP('LPI_performance_time_series '!A107,Table10[Country],'2014'!$I$4:$I$163),"0")</f>
        <v>1.9806459999999999</v>
      </c>
      <c r="AA107" cm="1">
        <f t="array" ref="AA107">IFERROR(_xlfn.XLOOKUP(A107,Table11[Country],'2016'!$I$4:$I$163),"0")</f>
        <v>2.0087350000000002</v>
      </c>
      <c r="AB107" cm="1">
        <f t="array" ref="AB107">IFERROR(_xlfn.XLOOKUP(A107,Table6[Country],'2018'!$I$4:$I$163),"0")</f>
        <v>1.839437</v>
      </c>
      <c r="AC107">
        <f>IFERROR(_xlfn.XLOOKUP(A108,'2023_Analysis_Hub'!$A$3:$A$141,'2023_Analysis_Hub'!$D$3:$D$141),"0")</f>
        <v>3.7</v>
      </c>
      <c r="AD107">
        <f t="shared" si="16"/>
        <v>2.22383</v>
      </c>
      <c r="AF107" t="str" cm="1">
        <f t="array" ref="AF107">IFERROR(_xlfn.XLOOKUP(A107,Table4[Country],'2007'!$H$4:$H$153),"0")</f>
        <v>0</v>
      </c>
      <c r="AG107" cm="1">
        <f t="array" ref="AG107">IFERROR(_xlfn.XLOOKUP(A107,Table5[Country],'2010'!$K$4:$K$158),"0")</f>
        <v>1.733333</v>
      </c>
      <c r="AH107" cm="1">
        <f t="array" ref="AH107">IFERROR(_xlfn.XLOOKUP(A107,Table12[Country],'2012'!$K$4:$K$158),"0")</f>
        <v>1.915867</v>
      </c>
      <c r="AI107" cm="1">
        <f t="array" ref="AI107">IFERROR(_xlfn.XLOOKUP(A107,Table10[Country],'2014'!$K$4:$K$163),"0")</f>
        <v>2.184437</v>
      </c>
      <c r="AJ107" cm="1">
        <f t="array" ref="AJ107">IFERROR(_xlfn.XLOOKUP(A107,Table11[Country],'2016'!$K$4:$K$163),"0")</f>
        <v>1.8671850000000001</v>
      </c>
      <c r="AK107" cm="1">
        <f t="array" ref="AK107">IFERROR(_xlfn.XLOOKUP(A107,Table6[Country],'2018'!$K$4:$K$163),"0")</f>
        <v>2.0335000000000001</v>
      </c>
      <c r="AL107" s="19">
        <f>IFERROR(_xlfn.XLOOKUP(A107,'2023_Analysis_Hub'!$A$3:$A$141,'2023_Analysis_Hub'!$F$3:$F$141),"0")</f>
        <v>2.2000000000000002</v>
      </c>
      <c r="AM107">
        <f t="shared" si="17"/>
        <v>1.9890536666666663</v>
      </c>
      <c r="AO107" s="71" t="str" cm="1">
        <f t="array" ref="AO107">IFERROR(_xlfn.XLOOKUP(Table18[[#This Row],[Economy]],Table4[Country],'2007'!$J$4:$J$153), "0")</f>
        <v>0</v>
      </c>
      <c r="AP107" s="71" cm="1">
        <f t="array" ref="AP107">IFERROR(_xlfn.XLOOKUP(Table18[[#This Row],[Economy]],Table5[Country],'2010'!$M$4:$M$158),"0")</f>
        <v>2.2000000000000002</v>
      </c>
      <c r="AQ107" s="71" cm="1">
        <f t="array" ref="AQ107">IFERROR(_xlfn.XLOOKUP(Table18[[#This Row],[Economy]],Table12[Country],'2012'!$M$4:$M$158),"0")</f>
        <v>2.381332</v>
      </c>
      <c r="AR107" s="71" cm="1">
        <f t="array" ref="AR107">IFERROR(_xlfn.XLOOKUP(Table18[[#This Row],[Economy]],Table10[Country],'2014'!$M$4:$M$163),"0")</f>
        <v>2.3088899999999999</v>
      </c>
      <c r="AS107" s="71" cm="1">
        <f t="array" ref="AS107">IFERROR(_xlfn.XLOOKUP(A107,Table11[Country],'2016'!$M$4:$M$163),"0")</f>
        <v>2.333148</v>
      </c>
      <c r="AT107" s="71" cm="1">
        <f t="array" ref="AT107">IFERROR(_xlfn.XLOOKUP(A107,Table6[Country],'2018'!$M$4:$M$163),"0")</f>
        <v>2.3248120000000001</v>
      </c>
      <c r="AU107" s="71">
        <f>IFERROR(_xlfn.XLOOKUP(A107, '2023_Analysis_Hub'!$A$3:$A$141,'2023_Analysis_Hub'!$H$3:$H$141),"0")</f>
        <v>2.5</v>
      </c>
      <c r="AV107">
        <f t="shared" si="10"/>
        <v>2.3413636666666666</v>
      </c>
      <c r="AX107" t="str" cm="1">
        <f t="array" ref="AX107">IFERROR(_xlfn.XLOOKUP(A107,Table4[Country],'2007'!$L$4:$L$153),"0")</f>
        <v>0</v>
      </c>
      <c r="AY107" cm="1">
        <f t="array" ref="AY107">IFERROR(_xlfn.XLOOKUP(A107,Table5[Country], '2010'!$O$4:$O$158),"0")</f>
        <v>2.0984129999999999</v>
      </c>
      <c r="AZ107" cm="1">
        <f t="array" ref="AZ107">IFERROR(_xlfn.XLOOKUP(A107, Table12[Country], '2012'!$O$4:$O$158),"0")</f>
        <v>2.1937690000000001</v>
      </c>
      <c r="BA107" cm="1">
        <f t="array" ref="BA107">IFERROR(_xlfn.XLOOKUP(A107, Table10[Country], '2014'!$O$4:$O$163),"0")</f>
        <v>2.1451760000000002</v>
      </c>
      <c r="BB107" cm="1">
        <f t="array" ref="BB107">IFERROR(_xlfn.XLOOKUP(A107, Table11[Country],'2016'!$O$4:$O$163),"0")</f>
        <v>1.970772</v>
      </c>
      <c r="BC107" cm="1">
        <f t="array" ref="BC107">IFERROR(_xlfn.XLOOKUP(A107,Table6[Country],'2018'!$O$4:$O$163),"0")</f>
        <v>1.908431</v>
      </c>
      <c r="BD107">
        <f>IFERROR(_xlfn.XLOOKUP(A107, '2023_Analysis_Hub'!$A$3:$A$141,'2023_Analysis_Hub'!$J$3:$J$141),"0")</f>
        <v>2.2000000000000002</v>
      </c>
      <c r="BE107">
        <f t="shared" si="11"/>
        <v>2.0860935</v>
      </c>
      <c r="BG107" t="str" cm="1">
        <f t="array" ref="BG107">IFERROR(_xlfn.XLOOKUP(A107,Table4[Country],'2007'!$R$4:$R$153),"0")</f>
        <v>0</v>
      </c>
      <c r="BH107" cm="1">
        <f t="array" ref="BH107">IFERROR(_xlfn.XLOOKUP(A107,Table5[Country],'2010'!$S$4:$S$158),"0")</f>
        <v>2.4921120000000001</v>
      </c>
      <c r="BI107" cm="1">
        <f t="array" ref="BI107">IFERROR(_xlfn.XLOOKUP(A107,Table12[Country],'2012'!$S$4:$S$158),"0")</f>
        <v>2.771385</v>
      </c>
      <c r="BJ107" cm="1">
        <f t="array" ref="BJ107">IFERROR(_xlfn.XLOOKUP(A107,Table10[Country],'2014'!$S$4:$S$163),"0")</f>
        <v>2.8512420000000001</v>
      </c>
      <c r="BK107" cm="1">
        <f t="array" ref="BK107">IFERROR(_xlfn.XLOOKUP(A107,Table11[Country],'2016'!$S$4:$S$163),"0")</f>
        <v>2.6638449999999998</v>
      </c>
      <c r="BL107" cm="1">
        <f t="array" ref="BL107">IFERROR(_xlfn.XLOOKUP(A107,Table6[Country],'2018'!$S$4:$S$163),"0")</f>
        <v>2.7199490000000002</v>
      </c>
      <c r="BM107">
        <f>IFERROR(_xlfn.XLOOKUP(A107,'2023_Analysis_Hub'!$A$3:$A$141,'2023_Analysis_Hub'!$L$3:$L$141),"0")</f>
        <v>3</v>
      </c>
      <c r="BN107">
        <f t="shared" si="12"/>
        <v>2.7497555000000005</v>
      </c>
      <c r="BP107" t="str" cm="1">
        <f t="array" ref="BP107">IFERROR(_xlfn.XLOOKUP(A107,Table4[Country],'2007'!$N$4:$N$153),"0")</f>
        <v>0</v>
      </c>
      <c r="BQ107" cm="1">
        <f t="array" ref="BQ107">IFERROR(_xlfn.XLOOKUP(A107,Table5[Country],'2010'!$Q$4:$Q$158),"0")</f>
        <v>1.9555560000000001</v>
      </c>
      <c r="BR107" cm="1">
        <f t="array" ref="BR107">IFERROR(_xlfn.XLOOKUP(A107,Table12[Country],'2012'!$Q$4:$Q$158),"0")</f>
        <v>1.8630249999999999</v>
      </c>
      <c r="BS107" cm="1">
        <f t="array" ref="BS107">IFERROR(_xlfn.XLOOKUP(A107,Table10[Country],'2014'!$Q$4:$Q$163),"0")</f>
        <v>2.3118129999999999</v>
      </c>
      <c r="BT107" cm="1">
        <f t="array" ref="BT107">IFERROR(_xlfn.XLOOKUP(A107,Table11[Country],'2016'!$Q$4:$Q$163),"0")</f>
        <v>1.9821979999999999</v>
      </c>
      <c r="BU107" cm="1">
        <f t="array" ref="BU107">IFERROR(_xlfn.XLOOKUP(A107, Table6[Country], '2018'!$Q$4:$Q$163),"0")</f>
        <v>2.1915330000000002</v>
      </c>
      <c r="BV107">
        <f>IFERROR(_xlfn.XLOOKUP(A107, '2023_Analysis_Hub'!$A$3:$A$141,'2023_Analysis_Hub'!$N$3:$N$141),"0")</f>
        <v>2.4</v>
      </c>
      <c r="BW107">
        <f t="shared" si="13"/>
        <v>2.1173541666666664</v>
      </c>
    </row>
    <row r="108" spans="1:75" x14ac:dyDescent="0.35">
      <c r="A108" t="s">
        <v>167</v>
      </c>
      <c r="B108" t="str" cm="1">
        <f t="array" ref="B108">IFERROR(_xlfn.XLOOKUP(A108,Table4[Country],'2007'!$B$4:$B$153),"0")</f>
        <v>0</v>
      </c>
      <c r="C108" cm="1">
        <f t="array" ref="C108">IFERROR(_xlfn.XLOOKUP(A108,Table5[Country],'2010'!$B$4:$B$158),"0")</f>
        <v>3.1970689999999999</v>
      </c>
      <c r="D108" cm="1">
        <f t="array" ref="D108">IFERROR(_xlfn.XLOOKUP(A108,Table12[Country],'2012'!$B$4:$B$158),"0")</f>
        <v>3.3948939999999999</v>
      </c>
      <c r="E108" cm="1">
        <f t="array" ref="E108">IFERROR(_xlfn.XLOOKUP(A108,Table10[Country],'2014'!$B$4:$B$163),"0")</f>
        <v>3.3918629999999999</v>
      </c>
      <c r="F108" cm="1">
        <f t="array" ref="F108">IFERROR(_xlfn.XLOOKUP(A108,Table11[Country],'2016'!$B$4:$B$163),"0")</f>
        <v>3.3456049999999999</v>
      </c>
      <c r="G108" cm="1">
        <f t="array" ref="G108">IFERROR(_xlfn.XLOOKUP(A108,Table6[Country],'2018'!$B$4:$B$163),"0")</f>
        <v>3.2250139999999998</v>
      </c>
      <c r="H108">
        <f>IFERROR(_xlfn.XLOOKUP(A108,'2023_Analysis_Hub'!$A$3:$A$141,'2023_Analysis_Hub'!$B$3:$B$141),"0")</f>
        <v>3.5666666666666669</v>
      </c>
      <c r="I108">
        <f t="shared" si="9"/>
        <v>3.3535186111111113</v>
      </c>
      <c r="J108" s="68">
        <f>IFERROR(RANK(Table16[[#This Row],[Avergae LPI Score ]],Table16[[Avergae LPI Score ]],0), "No Data Available")</f>
        <v>31</v>
      </c>
      <c r="L108" t="str" cm="1">
        <f t="array" ref="L108">IFERROR(_xlfn.XLOOKUP(A108,Table4[Country],'2007'!$C$4:$C$153),"0")</f>
        <v>0</v>
      </c>
      <c r="M108" cm="1">
        <f t="array" ref="M108">IFERROR(_xlfn.XLOOKUP(A108,Table5[Country],'2010'!$E$4:$E$158),"0")</f>
        <v>42</v>
      </c>
      <c r="N108" cm="1">
        <f t="array" ref="N108">IFERROR(_xlfn.XLOOKUP(A108,Table12[Country],'2012'!$E$4:$E$158),"0")</f>
        <v>32</v>
      </c>
      <c r="O108" cm="1">
        <f t="array" ref="O108">IFERROR(_xlfn.XLOOKUP(A108,Table10[Country],'2014'!$E$4:$E$163),"0")</f>
        <v>37</v>
      </c>
      <c r="P108" cm="1">
        <f t="array" ref="P108">IFERROR(_xlfn.XLOOKUP(A108,Table11[Country],'2016'!$E$4:$E$163),"0")</f>
        <v>39</v>
      </c>
      <c r="Q108" cm="1">
        <f t="array" ref="Q108">IFERROR(_xlfn.XLOOKUP(A108,Table6[Country],'2018'!$E$4:$E$163),"0")</f>
        <v>40</v>
      </c>
      <c r="R108">
        <f>IFERROR(_xlfn.XLOOKUP(A108,'2023_Analysis_Hub'!$A$3:$A$141,'2023_Analysis_Hub'!$C$3:$C$141),"0")</f>
        <v>26</v>
      </c>
      <c r="S108">
        <f t="shared" si="14"/>
        <v>36</v>
      </c>
      <c r="T108">
        <f t="shared" si="15"/>
        <v>32</v>
      </c>
      <c r="W108" t="str" cm="1">
        <f t="array" ref="W108">IFERROR(_xlfn.XLOOKUP(A108,Table4[Country],'2007'!$F$4:$F$153),"0")</f>
        <v>0</v>
      </c>
      <c r="X108" cm="1">
        <f t="array" ref="X108">IFERROR(_xlfn.XLOOKUP('LPI_performance_time_series '!A108,Table5[Country],'2010'!$I$4:$I$158),"0")</f>
        <v>3.2233329999999998</v>
      </c>
      <c r="Y108" cm="1">
        <f t="array" ref="Y108">IFERROR(_xlfn.XLOOKUP(A108,Table12[Country],'2012'!$I$4:$I$158),"0")</f>
        <v>3.5333329999999998</v>
      </c>
      <c r="Z108" cm="1">
        <f t="array" ref="Z108">IFERROR(_xlfn.XLOOKUP('LPI_performance_time_series '!A108,Table10[Country],'2014'!$I$4:$I$163),"0")</f>
        <v>3.5384609999999999</v>
      </c>
      <c r="AA108" cm="1">
        <f t="array" ref="AA108">IFERROR(_xlfn.XLOOKUP(A108,Table11[Country],'2016'!$I$4:$I$163),"0")</f>
        <v>3.1285259999999999</v>
      </c>
      <c r="AB108" cm="1">
        <f t="array" ref="AB108">IFERROR(_xlfn.XLOOKUP(A108,Table6[Country],'2018'!$I$4:$I$163),"0")</f>
        <v>2.769231</v>
      </c>
      <c r="AC108">
        <f>IFERROR(_xlfn.XLOOKUP(A109,'2023_Analysis_Hub'!$A$3:$A$141,'2023_Analysis_Hub'!$D$3:$D$141),"0")</f>
        <v>3.4</v>
      </c>
      <c r="AD108">
        <f t="shared" si="16"/>
        <v>3.2654806666666665</v>
      </c>
      <c r="AF108" t="str" cm="1">
        <f t="array" ref="AF108">IFERROR(_xlfn.XLOOKUP(A108,Table4[Country],'2007'!$H$4:$H$153),"0")</f>
        <v>0</v>
      </c>
      <c r="AG108" cm="1">
        <f t="array" ref="AG108">IFERROR(_xlfn.XLOOKUP(A108,Table5[Country],'2010'!$K$4:$K$158),"0")</f>
        <v>3.3344450000000001</v>
      </c>
      <c r="AH108" cm="1">
        <f t="array" ref="AH108">IFERROR(_xlfn.XLOOKUP(A108,Table12[Country],'2012'!$K$4:$K$158),"0")</f>
        <v>3.3904269999999999</v>
      </c>
      <c r="AI108" cm="1">
        <f t="array" ref="AI108">IFERROR(_xlfn.XLOOKUP(A108,Table10[Country],'2014'!$K$4:$K$163),"0")</f>
        <v>3.342209</v>
      </c>
      <c r="AJ108" cm="1">
        <f t="array" ref="AJ108">IFERROR(_xlfn.XLOOKUP(A108,Table11[Country],'2016'!$K$4:$K$163),"0")</f>
        <v>3.0230769999999998</v>
      </c>
      <c r="AK108" cm="1">
        <f t="array" ref="AK108">IFERROR(_xlfn.XLOOKUP(A108,Table6[Country],'2018'!$K$4:$K$163),"0")</f>
        <v>3.185584</v>
      </c>
      <c r="AL108" s="19">
        <f>IFERROR(_xlfn.XLOOKUP(A108,'2023_Analysis_Hub'!$A$3:$A$141,'2023_Analysis_Hub'!$F$3:$F$141),"0")</f>
        <v>3.6</v>
      </c>
      <c r="AM108">
        <f t="shared" si="17"/>
        <v>3.3126236666666666</v>
      </c>
      <c r="AO108" s="71" t="str" cm="1">
        <f t="array" ref="AO108">IFERROR(_xlfn.XLOOKUP(Table18[[#This Row],[Economy]],Table4[Country],'2007'!$J$4:$J$153), "0")</f>
        <v>0</v>
      </c>
      <c r="AP108" s="71" cm="1">
        <f t="array" ref="AP108">IFERROR(_xlfn.XLOOKUP(Table18[[#This Row],[Economy]],Table5[Country],'2010'!$M$4:$M$158),"0")</f>
        <v>3.1</v>
      </c>
      <c r="AQ108" s="71" cm="1">
        <f t="array" ref="AQ108">IFERROR(_xlfn.XLOOKUP(Table18[[#This Row],[Economy]],Table12[Country],'2012'!$M$4:$M$158),"0")</f>
        <v>3.0058120000000002</v>
      </c>
      <c r="AR108" s="71" cm="1">
        <f t="array" ref="AR108">IFERROR(_xlfn.XLOOKUP(Table18[[#This Row],[Economy]],Table10[Country],'2014'!$M$4:$M$163),"0")</f>
        <v>3.1538460000000001</v>
      </c>
      <c r="AS108" s="71" cm="1">
        <f t="array" ref="AS108">IFERROR(_xlfn.XLOOKUP(A108,Table11[Country],'2016'!$M$4:$M$163),"0")</f>
        <v>3.3246790000000002</v>
      </c>
      <c r="AT108" s="71" cm="1">
        <f t="array" ref="AT108">IFERROR(_xlfn.XLOOKUP(A108,Table6[Country],'2018'!$M$4:$M$163),"0")</f>
        <v>2.792351</v>
      </c>
      <c r="AU108" s="71">
        <f>IFERROR(_xlfn.XLOOKUP(A108, '2023_Analysis_Hub'!$A$3:$A$141,'2023_Analysis_Hub'!$H$3:$H$141),"0")</f>
        <v>3.3</v>
      </c>
      <c r="AV108">
        <f t="shared" si="10"/>
        <v>3.112781333333333</v>
      </c>
      <c r="AX108" t="str" cm="1">
        <f t="array" ref="AX108">IFERROR(_xlfn.XLOOKUP(A108,Table4[Country],'2007'!$L$4:$L$153),"0")</f>
        <v>0</v>
      </c>
      <c r="AY108" cm="1">
        <f t="array" ref="AY108">IFERROR(_xlfn.XLOOKUP(A108,Table5[Country], '2010'!$O$4:$O$158),"0")</f>
        <v>3.1440739999999998</v>
      </c>
      <c r="AZ108" cm="1">
        <f t="array" ref="AZ108">IFERROR(_xlfn.XLOOKUP(A108, Table12[Country], '2012'!$O$4:$O$158),"0")</f>
        <v>3.4673500000000002</v>
      </c>
      <c r="BA108" cm="1">
        <f t="array" ref="BA108">IFERROR(_xlfn.XLOOKUP(A108, Table10[Country], '2014'!$O$4:$O$163),"0")</f>
        <v>3.4615390000000001</v>
      </c>
      <c r="BB108" cm="1">
        <f t="array" ref="BB108">IFERROR(_xlfn.XLOOKUP(A108, Table11[Country],'2016'!$O$4:$O$163),"0")</f>
        <v>3.259776</v>
      </c>
      <c r="BC108" cm="1">
        <f t="array" ref="BC108">IFERROR(_xlfn.XLOOKUP(A108,Table6[Country],'2018'!$O$4:$O$163),"0")</f>
        <v>3.6051639999999998</v>
      </c>
      <c r="BD108">
        <f>IFERROR(_xlfn.XLOOKUP(A108, '2023_Analysis_Hub'!$A$3:$A$141,'2023_Analysis_Hub'!$J$3:$J$141),"0")</f>
        <v>3.5</v>
      </c>
      <c r="BE108">
        <f t="shared" si="11"/>
        <v>3.4063171666666663</v>
      </c>
      <c r="BG108" t="str" cm="1">
        <f t="array" ref="BG108">IFERROR(_xlfn.XLOOKUP(A108,Table4[Country],'2007'!$R$4:$R$153),"0")</f>
        <v>0</v>
      </c>
      <c r="BH108" cm="1">
        <f t="array" ref="BH108">IFERROR(_xlfn.XLOOKUP(A108,Table5[Country],'2010'!$S$4:$S$158),"0")</f>
        <v>3.2690739999999998</v>
      </c>
      <c r="BI108" cm="1">
        <f t="array" ref="BI108">IFERROR(_xlfn.XLOOKUP(A108,Table12[Country],'2012'!$S$4:$S$158),"0")</f>
        <v>3.621197</v>
      </c>
      <c r="BJ108" cm="1">
        <f t="array" ref="BJ108">IFERROR(_xlfn.XLOOKUP(A108,Table10[Country],'2014'!$S$4:$S$163),"0")</f>
        <v>3.5088759999999999</v>
      </c>
      <c r="BK108" cm="1">
        <f t="array" ref="BK108">IFERROR(_xlfn.XLOOKUP(A108,Table11[Country],'2016'!$S$4:$S$163),"0")</f>
        <v>3.884776</v>
      </c>
      <c r="BL108" cm="1">
        <f t="array" ref="BL108">IFERROR(_xlfn.XLOOKUP(A108,Table6[Country],'2018'!$S$4:$S$163),"0")</f>
        <v>3.6969660000000002</v>
      </c>
      <c r="BM108">
        <f>IFERROR(_xlfn.XLOOKUP(A108,'2023_Analysis_Hub'!$A$3:$A$141,'2023_Analysis_Hub'!$L$3:$L$141),"0")</f>
        <v>3.6</v>
      </c>
      <c r="BN108">
        <f t="shared" si="12"/>
        <v>3.5968148333333336</v>
      </c>
      <c r="BP108" t="str" cm="1">
        <f t="array" ref="BP108">IFERROR(_xlfn.XLOOKUP(A108,Table4[Country],'2007'!$N$4:$N$153),"0")</f>
        <v>0</v>
      </c>
      <c r="BQ108" cm="1">
        <f t="array" ref="BQ108">IFERROR(_xlfn.XLOOKUP(A108,Table5[Country],'2010'!$Q$4:$Q$158),"0")</f>
        <v>3.1440739999999998</v>
      </c>
      <c r="BR108" cm="1">
        <f t="array" ref="BR108">IFERROR(_xlfn.XLOOKUP(A108,Table12[Country],'2012'!$Q$4:$Q$158),"0")</f>
        <v>3.3904269999999999</v>
      </c>
      <c r="BS108" cm="1">
        <f t="array" ref="BS108">IFERROR(_xlfn.XLOOKUP(A108,Table10[Country],'2014'!$Q$4:$Q$163),"0")</f>
        <v>3.3846150000000002</v>
      </c>
      <c r="BT108" cm="1">
        <f t="array" ref="BT108">IFERROR(_xlfn.XLOOKUP(A108,Table11[Country],'2016'!$Q$4:$Q$163),"0")</f>
        <v>3.416026</v>
      </c>
      <c r="BU108" cm="1">
        <f t="array" ref="BU108">IFERROR(_xlfn.XLOOKUP(A108, Table6[Country], '2018'!$Q$4:$Q$163),"0")</f>
        <v>3.3534160000000002</v>
      </c>
      <c r="BV108">
        <f>IFERROR(_xlfn.XLOOKUP(A108, '2023_Analysis_Hub'!$A$3:$A$141,'2023_Analysis_Hub'!$N$3:$N$141),"0")</f>
        <v>3.7</v>
      </c>
      <c r="BW108">
        <f t="shared" si="13"/>
        <v>3.3980929999999998</v>
      </c>
    </row>
    <row r="109" spans="1:75" x14ac:dyDescent="0.35">
      <c r="A109" t="s">
        <v>72</v>
      </c>
      <c r="B109" cm="1">
        <f t="array" ref="B109">IFERROR(_xlfn.XLOOKUP(A109,Table4[Country],'2007'!$B$4:$B$153),"0")</f>
        <v>3.2058043337412125</v>
      </c>
      <c r="C109" cm="1">
        <f t="array" ref="C109">IFERROR(_xlfn.XLOOKUP(A109,Table5[Country],'2010'!$B$4:$B$158),"0")</f>
        <v>3.412264</v>
      </c>
      <c r="D109" t="str" cm="1">
        <f t="array" ref="D109">IFERROR(_xlfn.XLOOKUP(A109,Table12[Country],'2012'!$B$4:$B$158),"0")</f>
        <v>0</v>
      </c>
      <c r="E109" cm="1">
        <f t="array" ref="E109">IFERROR(_xlfn.XLOOKUP(A109,Table10[Country],'2014'!$B$4:$B$163),"0")</f>
        <v>3.260446</v>
      </c>
      <c r="F109" cm="1">
        <f t="array" ref="F109">IFERROR(_xlfn.XLOOKUP(A109,Table11[Country],'2016'!$B$4:$B$163),"0")</f>
        <v>3.6603300000000001</v>
      </c>
      <c r="G109" cm="1">
        <f t="array" ref="G109">IFERROR(_xlfn.XLOOKUP(A109,Table6[Country],'2018'!$B$4:$B$163),"0")</f>
        <v>3.3077960000000002</v>
      </c>
      <c r="H109">
        <f>IFERROR(_xlfn.XLOOKUP(A109,'2023_Analysis_Hub'!$A$3:$A$141,'2023_Analysis_Hub'!$B$3:$B$141),"0")</f>
        <v>3.65</v>
      </c>
      <c r="I109">
        <f t="shared" si="9"/>
        <v>3.416106722290202</v>
      </c>
      <c r="J109" s="68">
        <f>IFERROR(RANK(Table16[[#This Row],[Avergae LPI Score ]],Table16[[Avergae LPI Score ]],0), "No Data Available")</f>
        <v>30</v>
      </c>
      <c r="L109" cm="1">
        <f t="array" ref="L109">IFERROR(_xlfn.XLOOKUP(A109,Table4[Country],'2007'!$C$4:$C$153),"0")</f>
        <v>33</v>
      </c>
      <c r="M109" cm="1">
        <f t="array" ref="M109">IFERROR(_xlfn.XLOOKUP(A109,Table5[Country],'2010'!$E$4:$E$158),"0")</f>
        <v>31</v>
      </c>
      <c r="N109" t="str" cm="1">
        <f t="array" ref="N109">IFERROR(_xlfn.XLOOKUP(A109,Table12[Country],'2012'!$E$4:$E$158),"0")</f>
        <v>0</v>
      </c>
      <c r="O109" cm="1">
        <f t="array" ref="O109">IFERROR(_xlfn.XLOOKUP(A109,Table10[Country],'2014'!$E$4:$E$163),"0")</f>
        <v>41</v>
      </c>
      <c r="P109" cm="1">
        <f t="array" ref="P109">IFERROR(_xlfn.XLOOKUP(A109,Table11[Country],'2016'!$E$4:$E$163),"0")</f>
        <v>28</v>
      </c>
      <c r="Q109" cm="1">
        <f t="array" ref="Q109">IFERROR(_xlfn.XLOOKUP(A109,Table6[Country],'2018'!$E$4:$E$163),"0")</f>
        <v>37</v>
      </c>
      <c r="R109">
        <f>IFERROR(_xlfn.XLOOKUP(A109,'2023_Analysis_Hub'!$A$3:$A$141,'2023_Analysis_Hub'!$C$3:$C$141),"0")</f>
        <v>26</v>
      </c>
      <c r="S109">
        <f t="shared" si="14"/>
        <v>32.666666666666664</v>
      </c>
      <c r="T109">
        <f t="shared" si="15"/>
        <v>30</v>
      </c>
      <c r="W109" cm="1">
        <f t="array" ref="W109">IFERROR(_xlfn.XLOOKUP(A109,Table4[Country],'2007'!$F$4:$F$153),"0")</f>
        <v>2.73333</v>
      </c>
      <c r="X109" cm="1">
        <f t="array" ref="X109">IFERROR(_xlfn.XLOOKUP('LPI_performance_time_series '!A109,Table5[Country],'2010'!$I$4:$I$158),"0")</f>
        <v>3.1172979999999999</v>
      </c>
      <c r="Y109" t="str" cm="1">
        <f t="array" ref="Y109">IFERROR(_xlfn.XLOOKUP(A109,Table12[Country],'2012'!$I$4:$I$158),"0")</f>
        <v>0</v>
      </c>
      <c r="Z109" cm="1">
        <f t="array" ref="Z109">IFERROR(_xlfn.XLOOKUP('LPI_performance_time_series '!A109,Table10[Country],'2014'!$I$4:$I$163),"0")</f>
        <v>3.101191</v>
      </c>
      <c r="AA109" cm="1">
        <f t="array" ref="AA109">IFERROR(_xlfn.XLOOKUP(A109,Table11[Country],'2016'!$I$4:$I$163),"0")</f>
        <v>3.5</v>
      </c>
      <c r="AB109" cm="1">
        <f t="array" ref="AB109">IFERROR(_xlfn.XLOOKUP(A109,Table6[Country],'2018'!$I$4:$I$163),"0")</f>
        <v>3.316621</v>
      </c>
      <c r="AC109">
        <f>IFERROR(_xlfn.XLOOKUP(A110,'2023_Analysis_Hub'!$A$3:$A$141,'2023_Analysis_Hub'!$D$3:$D$141),"0")</f>
        <v>3.4</v>
      </c>
      <c r="AD109">
        <f t="shared" si="16"/>
        <v>3.1947399999999999</v>
      </c>
      <c r="AF109" cm="1">
        <f t="array" ref="AF109">IFERROR(_xlfn.XLOOKUP(A109,Table4[Country],'2007'!$H$4:$H$153),"0")</f>
        <v>3</v>
      </c>
      <c r="AG109" cm="1">
        <f t="array" ref="AG109">IFERROR(_xlfn.XLOOKUP(A109,Table5[Country],'2010'!$K$4:$K$158),"0")</f>
        <v>3.5968429999999998</v>
      </c>
      <c r="AH109" t="str" cm="1">
        <f t="array" ref="AH109">IFERROR(_xlfn.XLOOKUP(A109,Table12[Country],'2012'!$K$4:$K$158),"0")</f>
        <v>0</v>
      </c>
      <c r="AI109" cm="1">
        <f t="array" ref="AI109">IFERROR(_xlfn.XLOOKUP(A109,Table10[Country],'2014'!$K$4:$K$163),"0")</f>
        <v>3.1123020000000001</v>
      </c>
      <c r="AJ109" cm="1">
        <f t="array" ref="AJ109">IFERROR(_xlfn.XLOOKUP(A109,Table11[Country],'2016'!$K$4:$K$163),"0")</f>
        <v>3.4944440000000001</v>
      </c>
      <c r="AK109" cm="1">
        <f t="array" ref="AK109">IFERROR(_xlfn.XLOOKUP(A109,Table6[Country],'2018'!$K$4:$K$163),"0")</f>
        <v>3.3286090000000002</v>
      </c>
      <c r="AL109" s="19">
        <f>IFERROR(_xlfn.XLOOKUP(A109,'2023_Analysis_Hub'!$A$3:$A$141,'2023_Analysis_Hub'!$F$3:$F$141),"0")</f>
        <v>3.7</v>
      </c>
      <c r="AM109">
        <f t="shared" si="17"/>
        <v>3.3720330000000001</v>
      </c>
      <c r="AO109" s="71" cm="1">
        <f t="array" ref="AO109">IFERROR(_xlfn.XLOOKUP(Table18[[#This Row],[Economy]],Table4[Country],'2007'!$J$4:$J$153), "0")</f>
        <v>3.26667</v>
      </c>
      <c r="AP109" s="71" cm="1">
        <f t="array" ref="AP109">IFERROR(_xlfn.XLOOKUP(Table18[[#This Row],[Economy]],Table5[Country],'2010'!$M$4:$M$158),"0")</f>
        <v>3.1656569999999999</v>
      </c>
      <c r="AQ109" s="71" t="str" cm="1">
        <f t="array" ref="AQ109">IFERROR(_xlfn.XLOOKUP(Table18[[#This Row],[Economy]],Table12[Country],'2012'!$M$4:$M$158),"0")</f>
        <v>0</v>
      </c>
      <c r="AR109" s="71" cm="1">
        <f t="array" ref="AR109">IFERROR(_xlfn.XLOOKUP(Table18[[#This Row],[Economy]],Table10[Country],'2014'!$M$4:$M$163),"0")</f>
        <v>2.7123020000000002</v>
      </c>
      <c r="AS109" s="71" cm="1">
        <f t="array" ref="AS109">IFERROR(_xlfn.XLOOKUP(A109,Table11[Country],'2016'!$M$4:$M$163),"0")</f>
        <v>3.3833329999999999</v>
      </c>
      <c r="AT109" s="71" cm="1">
        <f t="array" ref="AT109">IFERROR(_xlfn.XLOOKUP(A109,Table6[Country],'2018'!$M$4:$M$163),"0")</f>
        <v>2.7831540000000001</v>
      </c>
      <c r="AU109" s="71">
        <f>IFERROR(_xlfn.XLOOKUP(A109, '2023_Analysis_Hub'!$A$3:$A$141,'2023_Analysis_Hub'!$H$3:$H$141),"0")</f>
        <v>3.5</v>
      </c>
      <c r="AV109">
        <f t="shared" si="10"/>
        <v>3.1351859999999996</v>
      </c>
      <c r="AX109" cm="1">
        <f t="array" ref="AX109">IFERROR(_xlfn.XLOOKUP(A109,Table4[Country],'2007'!$L$4:$L$153),"0")</f>
        <v>3.2307700000000001</v>
      </c>
      <c r="AY109" cm="1">
        <f t="array" ref="AY109">IFERROR(_xlfn.XLOOKUP(A109,Table5[Country], '2010'!$O$4:$O$158),"0")</f>
        <v>3.49899</v>
      </c>
      <c r="AZ109" t="str" cm="1">
        <f t="array" ref="AZ109">IFERROR(_xlfn.XLOOKUP(A109, Table12[Country], '2012'!$O$4:$O$158),"0")</f>
        <v>0</v>
      </c>
      <c r="BA109" cm="1">
        <f t="array" ref="BA109">IFERROR(_xlfn.XLOOKUP(A109, Table10[Country], '2014'!$O$4:$O$163),"0")</f>
        <v>3.351191</v>
      </c>
      <c r="BB109" cm="1">
        <f t="array" ref="BB109">IFERROR(_xlfn.XLOOKUP(A109, Table11[Country],'2016'!$O$4:$O$163),"0")</f>
        <v>3.5990739999999999</v>
      </c>
      <c r="BC109" cm="1">
        <f t="array" ref="BC109">IFERROR(_xlfn.XLOOKUP(A109,Table6[Country],'2018'!$O$4:$O$163),"0")</f>
        <v>3.3893330000000002</v>
      </c>
      <c r="BD109">
        <f>IFERROR(_xlfn.XLOOKUP(A109, '2023_Analysis_Hub'!$A$3:$A$141,'2023_Analysis_Hub'!$J$3:$J$141),"0")</f>
        <v>3.8</v>
      </c>
      <c r="BE109">
        <f t="shared" si="11"/>
        <v>3.4782263333333336</v>
      </c>
      <c r="BG109" cm="1">
        <f t="array" ref="BG109">IFERROR(_xlfn.XLOOKUP(A109,Table4[Country],'2007'!$R$4:$R$153),"0")</f>
        <v>3.5833300000000001</v>
      </c>
      <c r="BH109" cm="1">
        <f t="array" ref="BH109">IFERROR(_xlfn.XLOOKUP(A109,Table5[Country],'2010'!$S$4:$S$158),"0")</f>
        <v>3.7733840000000001</v>
      </c>
      <c r="BI109" t="str" cm="1">
        <f t="array" ref="BI109">IFERROR(_xlfn.XLOOKUP(A109,Table12[Country],'2012'!$S$4:$S$158),"0")</f>
        <v>0</v>
      </c>
      <c r="BJ109" cm="1">
        <f t="array" ref="BJ109">IFERROR(_xlfn.XLOOKUP(A109,Table10[Country],'2014'!$S$4:$S$163),"0")</f>
        <v>4.1761900000000001</v>
      </c>
      <c r="BK109" cm="1">
        <f t="array" ref="BK109">IFERROR(_xlfn.XLOOKUP(A109,Table11[Country],'2016'!$S$4:$S$163),"0")</f>
        <v>4.2667330000000003</v>
      </c>
      <c r="BL109" cm="1">
        <f t="array" ref="BL109">IFERROR(_xlfn.XLOOKUP(A109,Table6[Country],'2018'!$S$4:$S$163),"0")</f>
        <v>3.5914670000000002</v>
      </c>
      <c r="BM109">
        <f>IFERROR(_xlfn.XLOOKUP(A109,'2023_Analysis_Hub'!$A$3:$A$141,'2023_Analysis_Hub'!$L$3:$L$141),"0")</f>
        <v>3.8</v>
      </c>
      <c r="BN109">
        <f t="shared" si="12"/>
        <v>3.8651840000000006</v>
      </c>
      <c r="BP109" cm="1">
        <f t="array" ref="BP109">IFERROR(_xlfn.XLOOKUP(A109,Table4[Country],'2007'!$N$4:$N$153),"0")</f>
        <v>3.4615399999999998</v>
      </c>
      <c r="BQ109" cm="1">
        <f t="array" ref="BQ109">IFERROR(_xlfn.XLOOKUP(A109,Table5[Country],'2010'!$Q$4:$Q$158),"0")</f>
        <v>3.3878789999999999</v>
      </c>
      <c r="BR109" t="str" cm="1">
        <f t="array" ref="BR109">IFERROR(_xlfn.XLOOKUP(A109,Table12[Country],'2012'!$Q$4:$Q$158),"0")</f>
        <v>0</v>
      </c>
      <c r="BS109" cm="1">
        <f t="array" ref="BS109">IFERROR(_xlfn.XLOOKUP(A109,Table10[Country],'2014'!$Q$4:$Q$163),"0")</f>
        <v>3.198016</v>
      </c>
      <c r="BT109" cm="1">
        <f t="array" ref="BT109">IFERROR(_xlfn.XLOOKUP(A109,Table11[Country],'2016'!$Q$4:$Q$163),"0")</f>
        <v>3.7240739999999999</v>
      </c>
      <c r="BU109" cm="1">
        <f t="array" ref="BU109">IFERROR(_xlfn.XLOOKUP(A109, Table6[Country], '2018'!$Q$4:$Q$163),"0")</f>
        <v>3.5004439999999999</v>
      </c>
      <c r="BV109">
        <f>IFERROR(_xlfn.XLOOKUP(A109, '2023_Analysis_Hub'!$A$3:$A$141,'2023_Analysis_Hub'!$N$3:$N$141),"0")</f>
        <v>3.7</v>
      </c>
      <c r="BW109">
        <f t="shared" si="13"/>
        <v>3.4953254999999999</v>
      </c>
    </row>
    <row r="110" spans="1:75" x14ac:dyDescent="0.35">
      <c r="A110" t="s">
        <v>73</v>
      </c>
      <c r="B110" cm="1">
        <f t="array" ref="B110">IFERROR(_xlfn.XLOOKUP(A110,Table4[Country],'2007'!$B$4:$B$153),"0")</f>
        <v>3.5751432765866644</v>
      </c>
      <c r="C110" cm="1">
        <f t="array" ref="C110">IFERROR(_xlfn.XLOOKUP(A110,Table5[Country],'2010'!$B$4:$B$158),"0")</f>
        <v>3.6443850000000002</v>
      </c>
      <c r="D110" cm="1">
        <f t="array" ref="D110">IFERROR(_xlfn.XLOOKUP(A110,Table12[Country],'2012'!$B$4:$B$158),"0")</f>
        <v>3.6707109999999998</v>
      </c>
      <c r="E110" cm="1">
        <f t="array" ref="E110">IFERROR(_xlfn.XLOOKUP(A110,Table10[Country],'2014'!$B$4:$B$163),"0")</f>
        <v>3.6910759999999998</v>
      </c>
      <c r="F110" cm="1">
        <f t="array" ref="F110">IFERROR(_xlfn.XLOOKUP(A110,Table11[Country],'2016'!$B$4:$B$163),"0")</f>
        <v>3.755414</v>
      </c>
      <c r="G110" cm="1">
        <f t="array" ref="G110">IFERROR(_xlfn.XLOOKUP(A110,Table6[Country],'2018'!$B$4:$B$163),"0")</f>
        <v>3.7391519999999998</v>
      </c>
      <c r="H110">
        <f>IFERROR(_xlfn.XLOOKUP(A110,'2023_Analysis_Hub'!$A$3:$A$141,'2023_Analysis_Hub'!$B$3:$B$141),"0")</f>
        <v>3.6999999999999993</v>
      </c>
      <c r="I110">
        <f t="shared" si="9"/>
        <v>3.6822687537980952</v>
      </c>
      <c r="J110" s="68">
        <f>IFERROR(RANK(Table16[[#This Row],[Avergae LPI Score ]],Table16[[Avergae LPI Score ]],0), "No Data Available")</f>
        <v>22</v>
      </c>
      <c r="L110" cm="1">
        <f t="array" ref="L110">IFERROR(_xlfn.XLOOKUP(A110,Table4[Country],'2007'!$C$4:$C$153),"0")</f>
        <v>22</v>
      </c>
      <c r="M110" cm="1">
        <f t="array" ref="M110">IFERROR(_xlfn.XLOOKUP(A110,Table5[Country],'2010'!$E$4:$E$158),"0")</f>
        <v>22</v>
      </c>
      <c r="N110" cm="1">
        <f t="array" ref="N110">IFERROR(_xlfn.XLOOKUP(A110,Table12[Country],'2012'!$E$4:$E$158),"0")</f>
        <v>24</v>
      </c>
      <c r="O110" cm="1">
        <f t="array" ref="O110">IFERROR(_xlfn.XLOOKUP(A110,Table10[Country],'2014'!$E$4:$E$163),"0")</f>
        <v>20</v>
      </c>
      <c r="P110" cm="1">
        <f t="array" ref="P110">IFERROR(_xlfn.XLOOKUP(A110,Table11[Country],'2016'!$E$4:$E$163),"0")</f>
        <v>21</v>
      </c>
      <c r="Q110" cm="1">
        <f t="array" ref="Q110">IFERROR(_xlfn.XLOOKUP(A110,Table6[Country],'2018'!$E$4:$E$163),"0")</f>
        <v>19</v>
      </c>
      <c r="R110">
        <f>IFERROR(_xlfn.XLOOKUP(A110,'2023_Analysis_Hub'!$A$3:$A$141,'2023_Analysis_Hub'!$C$3:$C$141),"0")</f>
        <v>19</v>
      </c>
      <c r="S110">
        <f t="shared" si="14"/>
        <v>21</v>
      </c>
      <c r="T110">
        <f t="shared" si="15"/>
        <v>22</v>
      </c>
      <c r="W110" cm="1">
        <f t="array" ref="W110">IFERROR(_xlfn.XLOOKUP(A110,Table4[Country],'2007'!$F$4:$F$153),"0")</f>
        <v>3.1871</v>
      </c>
      <c r="X110" cm="1">
        <f t="array" ref="X110">IFERROR(_xlfn.XLOOKUP('LPI_performance_time_series '!A110,Table5[Country],'2010'!$I$4:$I$158),"0")</f>
        <v>3.3819430000000001</v>
      </c>
      <c r="Y110" cm="1">
        <f t="array" ref="Y110">IFERROR(_xlfn.XLOOKUP(A110,Table12[Country],'2012'!$I$4:$I$158),"0")</f>
        <v>3.3434029999999999</v>
      </c>
      <c r="Z110" cm="1">
        <f t="array" ref="Z110">IFERROR(_xlfn.XLOOKUP('LPI_performance_time_series '!A110,Table10[Country],'2014'!$I$4:$I$163),"0")</f>
        <v>3.3556940000000002</v>
      </c>
      <c r="AA110" cm="1">
        <f t="array" ref="AA110">IFERROR(_xlfn.XLOOKUP(A110,Table11[Country],'2016'!$I$4:$I$163),"0")</f>
        <v>3.4530310000000002</v>
      </c>
      <c r="AB110" cm="1">
        <f t="array" ref="AB110">IFERROR(_xlfn.XLOOKUP(A110,Table6[Country],'2018'!$I$4:$I$163),"0")</f>
        <v>3.4720439999999999</v>
      </c>
      <c r="AC110">
        <f>IFERROR(_xlfn.XLOOKUP(A111,'2023_Analysis_Hub'!$A$3:$A$141,'2023_Analysis_Hub'!$D$3:$D$141),"0")</f>
        <v>2.2000000000000002</v>
      </c>
      <c r="AD110">
        <f t="shared" si="16"/>
        <v>3.1990307142857146</v>
      </c>
      <c r="AF110" cm="1">
        <f t="array" ref="AF110">IFERROR(_xlfn.XLOOKUP(A110,Table4[Country],'2007'!$H$4:$H$153),"0")</f>
        <v>3.5194800000000002</v>
      </c>
      <c r="AG110" cm="1">
        <f t="array" ref="AG110">IFERROR(_xlfn.XLOOKUP(A110,Table5[Country],'2010'!$K$4:$K$158),"0")</f>
        <v>3.7198910000000001</v>
      </c>
      <c r="AH110" cm="1">
        <f t="array" ref="AH110">IFERROR(_xlfn.XLOOKUP(A110,Table12[Country],'2012'!$K$4:$K$158),"0")</f>
        <v>3.7380469999999999</v>
      </c>
      <c r="AI110" cm="1">
        <f t="array" ref="AI110">IFERROR(_xlfn.XLOOKUP(A110,Table10[Country],'2014'!$K$4:$K$163),"0")</f>
        <v>3.7759230000000001</v>
      </c>
      <c r="AJ110" cm="1">
        <f t="array" ref="AJ110">IFERROR(_xlfn.XLOOKUP(A110,Table11[Country],'2016'!$K$4:$K$163),"0")</f>
        <v>3.7914680000000001</v>
      </c>
      <c r="AK110" cm="1">
        <f t="array" ref="AK110">IFERROR(_xlfn.XLOOKUP(A110,Table6[Country],'2018'!$K$4:$K$163),"0")</f>
        <v>3.8529040000000001</v>
      </c>
      <c r="AL110" s="19">
        <f>IFERROR(_xlfn.XLOOKUP(A110,'2023_Analysis_Hub'!$A$3:$A$141,'2023_Analysis_Hub'!$F$3:$F$141),"0")</f>
        <v>3.8</v>
      </c>
      <c r="AM110">
        <f t="shared" si="17"/>
        <v>3.7425304285714285</v>
      </c>
      <c r="AO110" s="71" cm="1">
        <f t="array" ref="AO110">IFERROR(_xlfn.XLOOKUP(Table18[[#This Row],[Economy]],Table4[Country],'2007'!$J$4:$J$153), "0")</f>
        <v>3.56738</v>
      </c>
      <c r="AP110" s="71" cm="1">
        <f t="array" ref="AP110">IFERROR(_xlfn.XLOOKUP(Table18[[#This Row],[Economy]],Table5[Country],'2010'!$M$4:$M$158),"0")</f>
        <v>3.206124</v>
      </c>
      <c r="AQ110" s="71" cm="1">
        <f t="array" ref="AQ110">IFERROR(_xlfn.XLOOKUP(Table18[[#This Row],[Economy]],Table12[Country],'2012'!$M$4:$M$158),"0")</f>
        <v>3.5343309999999999</v>
      </c>
      <c r="AR110" s="71" cm="1">
        <f t="array" ref="AR110">IFERROR(_xlfn.XLOOKUP(Table18[[#This Row],[Economy]],Table10[Country],'2014'!$M$4:$M$163),"0")</f>
        <v>3.5381529999999999</v>
      </c>
      <c r="AS110" s="71" cm="1">
        <f t="array" ref="AS110">IFERROR(_xlfn.XLOOKUP(A110,Table11[Country],'2016'!$M$4:$M$163),"0")</f>
        <v>3.6512060000000002</v>
      </c>
      <c r="AT110" s="71" cm="1">
        <f t="array" ref="AT110">IFERROR(_xlfn.XLOOKUP(A110,Table6[Country],'2018'!$M$4:$M$163),"0")</f>
        <v>3.5120589999999998</v>
      </c>
      <c r="AU110" s="71">
        <f>IFERROR(_xlfn.XLOOKUP(A110, '2023_Analysis_Hub'!$A$3:$A$141,'2023_Analysis_Hub'!$H$3:$H$141),"0")</f>
        <v>3.4</v>
      </c>
      <c r="AV110">
        <f t="shared" si="10"/>
        <v>3.4870361428571428</v>
      </c>
      <c r="AX110" cm="1">
        <f t="array" ref="AX110">IFERROR(_xlfn.XLOOKUP(A110,Table4[Country],'2007'!$L$4:$L$153),"0")</f>
        <v>3.6285699999999999</v>
      </c>
      <c r="AY110" cm="1">
        <f t="array" ref="AY110">IFERROR(_xlfn.XLOOKUP(A110,Table5[Country], '2010'!$O$4:$O$158),"0")</f>
        <v>3.7396310000000001</v>
      </c>
      <c r="AZ110" cm="1">
        <f t="array" ref="AZ110">IFERROR(_xlfn.XLOOKUP(A110, Table12[Country], '2012'!$O$4:$O$158),"0")</f>
        <v>3.6498270000000002</v>
      </c>
      <c r="BA110" cm="1">
        <f t="array" ref="BA110">IFERROR(_xlfn.XLOOKUP(A110, Table10[Country], '2014'!$O$4:$O$163),"0")</f>
        <v>3.6249500000000001</v>
      </c>
      <c r="BB110" cm="1">
        <f t="array" ref="BB110">IFERROR(_xlfn.XLOOKUP(A110, Table11[Country],'2016'!$O$4:$O$163),"0")</f>
        <v>3.765139</v>
      </c>
      <c r="BC110" cm="1">
        <f t="array" ref="BC110">IFERROR(_xlfn.XLOOKUP(A110,Table6[Country],'2018'!$O$4:$O$163),"0")</f>
        <v>3.6550419999999999</v>
      </c>
      <c r="BD110">
        <f>IFERROR(_xlfn.XLOOKUP(A110, '2023_Analysis_Hub'!$A$3:$A$141,'2023_Analysis_Hub'!$J$3:$J$141),"0")</f>
        <v>3.8</v>
      </c>
      <c r="BE110">
        <f t="shared" si="11"/>
        <v>3.6947369999999999</v>
      </c>
      <c r="BG110" cm="1">
        <f t="array" ref="BG110">IFERROR(_xlfn.XLOOKUP(A110,Table4[Country],'2007'!$R$4:$R$153),"0")</f>
        <v>3.9296899999999999</v>
      </c>
      <c r="BH110" cm="1">
        <f t="array" ref="BH110">IFERROR(_xlfn.XLOOKUP(A110,Table5[Country],'2010'!$S$4:$S$158),"0")</f>
        <v>4.0805220000000002</v>
      </c>
      <c r="BI110" cm="1">
        <f t="array" ref="BI110">IFERROR(_xlfn.XLOOKUP(A110,Table12[Country],'2012'!$S$4:$S$158),"0")</f>
        <v>4.0474259999999997</v>
      </c>
      <c r="BJ110" cm="1">
        <f t="array" ref="BJ110">IFERROR(_xlfn.XLOOKUP(A110,Table10[Country],'2014'!$S$4:$S$163),"0")</f>
        <v>4.0489800000000002</v>
      </c>
      <c r="BK110" cm="1">
        <f t="array" ref="BK110">IFERROR(_xlfn.XLOOKUP(A110,Table11[Country],'2016'!$S$4:$S$163),"0")</f>
        <v>4.0326089999999999</v>
      </c>
      <c r="BL110" cm="1">
        <f t="array" ref="BL110">IFERROR(_xlfn.XLOOKUP(A110,Table6[Country],'2018'!$S$4:$S$163),"0")</f>
        <v>4.126595</v>
      </c>
      <c r="BM110">
        <f>IFERROR(_xlfn.XLOOKUP(A110,'2023_Analysis_Hub'!$A$3:$A$141,'2023_Analysis_Hub'!$L$3:$L$141),"0")</f>
        <v>3.9</v>
      </c>
      <c r="BN110">
        <f t="shared" si="12"/>
        <v>4.0236888571428571</v>
      </c>
      <c r="BP110" cm="1">
        <f t="array" ref="BP110">IFERROR(_xlfn.XLOOKUP(A110,Table4[Country],'2007'!$N$4:$N$153),"0")</f>
        <v>3.65693</v>
      </c>
      <c r="BQ110" cm="1">
        <f t="array" ref="BQ110">IFERROR(_xlfn.XLOOKUP(A110,Table5[Country],'2010'!$Q$4:$Q$158),"0")</f>
        <v>3.8340299999999998</v>
      </c>
      <c r="BR110" cm="1">
        <f t="array" ref="BR110">IFERROR(_xlfn.XLOOKUP(A110,Table12[Country],'2012'!$Q$4:$Q$158),"0")</f>
        <v>3.7312959999999999</v>
      </c>
      <c r="BS110" cm="1">
        <f t="array" ref="BS110">IFERROR(_xlfn.XLOOKUP(A110,Table10[Country],'2014'!$Q$4:$Q$163),"0")</f>
        <v>3.8353609999999998</v>
      </c>
      <c r="BT110" cm="1">
        <f t="array" ref="BT110">IFERROR(_xlfn.XLOOKUP(A110,Table11[Country],'2016'!$Q$4:$Q$163),"0")</f>
        <v>3.8577729999999999</v>
      </c>
      <c r="BU110" cm="1">
        <f t="array" ref="BU110">IFERROR(_xlfn.XLOOKUP(A110, Table6[Country], '2018'!$Q$4:$Q$163),"0")</f>
        <v>3.854946</v>
      </c>
      <c r="BV110">
        <f>IFERROR(_xlfn.XLOOKUP(A110, '2023_Analysis_Hub'!$A$3:$A$141,'2023_Analysis_Hub'!$N$3:$N$141),"0")</f>
        <v>3.9</v>
      </c>
      <c r="BW110">
        <f t="shared" si="13"/>
        <v>3.8100479999999997</v>
      </c>
    </row>
    <row r="111" spans="1:75" x14ac:dyDescent="0.35">
      <c r="A111" t="s">
        <v>74</v>
      </c>
      <c r="B111" cm="1">
        <f t="array" ref="B111">IFERROR(_xlfn.XLOOKUP(A111,Table4[Country],'2007'!$B$4:$B$153),"0")</f>
        <v>2.2467026848816714</v>
      </c>
      <c r="C111" cm="1">
        <f t="array" ref="C111">IFERROR(_xlfn.XLOOKUP(A111,Table5[Country],'2010'!$B$4:$B$158),"0")</f>
        <v>2.5337170000000002</v>
      </c>
      <c r="D111" cm="1">
        <f t="array" ref="D111">IFERROR(_xlfn.XLOOKUP(A111,Table12[Country],'2012'!$B$4:$B$158),"0")</f>
        <v>2.4167169999999998</v>
      </c>
      <c r="E111" cm="1">
        <f t="array" ref="E111">IFERROR(_xlfn.XLOOKUP(A111,Table10[Country],'2014'!$B$4:$B$163),"0")</f>
        <v>2.8424939999999999</v>
      </c>
      <c r="F111" cm="1">
        <f t="array" ref="F111">IFERROR(_xlfn.XLOOKUP(A111,Table11[Country],'2016'!$B$4:$B$163),"0")</f>
        <v>2.4002140000000001</v>
      </c>
      <c r="G111" cm="1">
        <f t="array" ref="G111">IFERROR(_xlfn.XLOOKUP(A111,Table6[Country],'2018'!$B$4:$B$163),"0")</f>
        <v>2.5186639999999998</v>
      </c>
      <c r="H111">
        <f>IFERROR(_xlfn.XLOOKUP(A111,'2023_Analysis_Hub'!$A$3:$A$141,'2023_Analysis_Hub'!$B$3:$B$141),"0")</f>
        <v>2.5333333333333332</v>
      </c>
      <c r="I111">
        <f t="shared" si="9"/>
        <v>2.4988345740307145</v>
      </c>
      <c r="J111" s="68">
        <f>IFERROR(RANK(Table16[[#This Row],[Avergae LPI Score ]],Table16[[Avergae LPI Score ]],0), "No Data Available")</f>
        <v>101</v>
      </c>
      <c r="L111" cm="1">
        <f t="array" ref="L111">IFERROR(_xlfn.XLOOKUP(A111,Table4[Country],'2007'!$C$4:$C$153),"0")</f>
        <v>118</v>
      </c>
      <c r="M111" cm="1">
        <f t="array" ref="M111">IFERROR(_xlfn.XLOOKUP(A111,Table5[Country],'2010'!$E$4:$E$158),"0")</f>
        <v>108</v>
      </c>
      <c r="N111" cm="1">
        <f t="array" ref="N111">IFERROR(_xlfn.XLOOKUP(A111,Table12[Country],'2012'!$E$4:$E$158),"0")</f>
        <v>124</v>
      </c>
      <c r="O111" cm="1">
        <f t="array" ref="O111">IFERROR(_xlfn.XLOOKUP(A111,Table10[Country],'2014'!$E$4:$E$163),"0")</f>
        <v>70</v>
      </c>
      <c r="P111" cm="1">
        <f t="array" ref="P111">IFERROR(_xlfn.XLOOKUP(A111,Table11[Country],'2016'!$E$4:$E$163),"0")</f>
        <v>119</v>
      </c>
      <c r="Q111" cm="1">
        <f t="array" ref="Q111">IFERROR(_xlfn.XLOOKUP(A111,Table6[Country],'2018'!$E$4:$E$163),"0")</f>
        <v>113</v>
      </c>
      <c r="R111">
        <f>IFERROR(_xlfn.XLOOKUP(A111,'2023_Analysis_Hub'!$A$3:$A$141,'2023_Analysis_Hub'!$C$3:$C$141),"0")</f>
        <v>97</v>
      </c>
      <c r="S111">
        <f t="shared" si="14"/>
        <v>107</v>
      </c>
      <c r="T111">
        <f t="shared" si="15"/>
        <v>106</v>
      </c>
      <c r="W111" cm="1">
        <f t="array" ref="W111">IFERROR(_xlfn.XLOOKUP(A111,Table4[Country],'2007'!$F$4:$F$153),"0")</f>
        <v>2.3529399999999998</v>
      </c>
      <c r="X111" cm="1">
        <f t="array" ref="X111">IFERROR(_xlfn.XLOOKUP('LPI_performance_time_series '!A111,Table5[Country],'2010'!$I$4:$I$158),"0")</f>
        <v>2</v>
      </c>
      <c r="Y111" cm="1">
        <f t="array" ref="Y111">IFERROR(_xlfn.XLOOKUP(A111,Table12[Country],'2012'!$I$4:$I$158),"0")</f>
        <v>2.2201870000000001</v>
      </c>
      <c r="Z111" cm="1">
        <f t="array" ref="Z111">IFERROR(_xlfn.XLOOKUP('LPI_performance_time_series '!A111,Table10[Country],'2014'!$I$4:$I$163),"0")</f>
        <v>2.8775050000000002</v>
      </c>
      <c r="AA111" cm="1">
        <f t="array" ref="AA111">IFERROR(_xlfn.XLOOKUP(A111,Table11[Country],'2016'!$I$4:$I$163),"0")</f>
        <v>2.3661460000000001</v>
      </c>
      <c r="AB111" cm="1">
        <f t="array" ref="AB111">IFERROR(_xlfn.XLOOKUP(A111,Table6[Country],'2018'!$I$4:$I$163),"0")</f>
        <v>2.4156849999999999</v>
      </c>
      <c r="AC111" t="str">
        <f>IFERROR(_xlfn.XLOOKUP(A112,'2023_Analysis_Hub'!$A$3:$A$141,'2023_Analysis_Hub'!$D$3:$D$141),"0")</f>
        <v>0</v>
      </c>
      <c r="AD111">
        <f t="shared" si="16"/>
        <v>2.3720771666666667</v>
      </c>
      <c r="AF111" cm="1">
        <f t="array" ref="AF111">IFERROR(_xlfn.XLOOKUP(A111,Table4[Country],'2007'!$H$4:$H$153),"0")</f>
        <v>2.03226</v>
      </c>
      <c r="AG111" cm="1">
        <f t="array" ref="AG111">IFERROR(_xlfn.XLOOKUP(A111,Table5[Country],'2010'!$K$4:$K$158),"0")</f>
        <v>2.0714290000000002</v>
      </c>
      <c r="AH111" cm="1">
        <f t="array" ref="AH111">IFERROR(_xlfn.XLOOKUP(A111,Table12[Country],'2012'!$K$4:$K$158),"0")</f>
        <v>2.269434</v>
      </c>
      <c r="AI111" cm="1">
        <f t="array" ref="AI111">IFERROR(_xlfn.XLOOKUP(A111,Table10[Country],'2014'!$K$4:$K$163),"0")</f>
        <v>2.8421069999999999</v>
      </c>
      <c r="AJ111" cm="1">
        <f t="array" ref="AJ111">IFERROR(_xlfn.XLOOKUP(A111,Table11[Country],'2016'!$K$4:$K$163),"0")</f>
        <v>2.23237</v>
      </c>
      <c r="AK111" cm="1">
        <f t="array" ref="AK111">IFERROR(_xlfn.XLOOKUP(A111,Table6[Country],'2018'!$K$4:$K$163),"0")</f>
        <v>2.3243619999999998</v>
      </c>
      <c r="AL111" s="19">
        <f>IFERROR(_xlfn.XLOOKUP(A111,'2023_Analysis_Hub'!$A$3:$A$141,'2023_Analysis_Hub'!$F$3:$F$141),"0")</f>
        <v>2.4</v>
      </c>
      <c r="AM111">
        <f t="shared" si="17"/>
        <v>2.3102802857142852</v>
      </c>
      <c r="AO111" s="71" cm="1">
        <f t="array" ref="AO111">IFERROR(_xlfn.XLOOKUP(Table18[[#This Row],[Economy]],Table4[Country],'2007'!$J$4:$J$153), "0")</f>
        <v>2.1333299999999999</v>
      </c>
      <c r="AP111" s="71" cm="1">
        <f t="array" ref="AP111">IFERROR(_xlfn.XLOOKUP(Table18[[#This Row],[Economy]],Table5[Country],'2010'!$M$4:$M$158),"0")</f>
        <v>2.8214290000000002</v>
      </c>
      <c r="AQ111" s="71" cm="1">
        <f t="array" ref="AQ111">IFERROR(_xlfn.XLOOKUP(Table18[[#This Row],[Economy]],Table12[Country],'2012'!$M$4:$M$158),"0")</f>
        <v>2.4275350000000002</v>
      </c>
      <c r="AR111" s="71" cm="1">
        <f t="array" ref="AR111">IFERROR(_xlfn.XLOOKUP(Table18[[#This Row],[Economy]],Table10[Country],'2014'!$M$4:$M$163),"0")</f>
        <v>2.7850679999999999</v>
      </c>
      <c r="AS111" s="71" cm="1">
        <f t="array" ref="AS111">IFERROR(_xlfn.XLOOKUP(A111,Table11[Country],'2016'!$M$4:$M$163),"0")</f>
        <v>2.4367529999999999</v>
      </c>
      <c r="AT111" s="71" cm="1">
        <f t="array" ref="AT111">IFERROR(_xlfn.XLOOKUP(A111,Table6[Country],'2018'!$M$4:$M$163),"0")</f>
        <v>2.5342709999999999</v>
      </c>
      <c r="AU111" s="71">
        <f>IFERROR(_xlfn.XLOOKUP(A111, '2023_Analysis_Hub'!$A$3:$A$141,'2023_Analysis_Hub'!$H$3:$H$141),"0")</f>
        <v>2.4</v>
      </c>
      <c r="AV111">
        <f t="shared" si="10"/>
        <v>2.505483714285714</v>
      </c>
      <c r="AX111" cm="1">
        <f t="array" ref="AX111">IFERROR(_xlfn.XLOOKUP(A111,Table4[Country],'2007'!$L$4:$L$153),"0")</f>
        <v>2.0714299999999999</v>
      </c>
      <c r="AY111" cm="1">
        <f t="array" ref="AY111">IFERROR(_xlfn.XLOOKUP(A111,Table5[Country], '2010'!$O$4:$O$158),"0")</f>
        <v>2.3214290000000002</v>
      </c>
      <c r="AZ111" cm="1">
        <f t="array" ref="AZ111">IFERROR(_xlfn.XLOOKUP(A111, Table12[Country], '2012'!$O$4:$O$158),"0")</f>
        <v>2.2077870000000002</v>
      </c>
      <c r="BA111" cm="1">
        <f t="array" ref="BA111">IFERROR(_xlfn.XLOOKUP(A111, Table10[Country], '2014'!$O$4:$O$163),"0")</f>
        <v>2.7157399999999998</v>
      </c>
      <c r="BB111" cm="1">
        <f t="array" ref="BB111">IFERROR(_xlfn.XLOOKUP(A111, Table11[Country],'2016'!$O$4:$O$163),"0")</f>
        <v>2.3138290000000001</v>
      </c>
      <c r="BC111" cm="1">
        <f t="array" ref="BC111">IFERROR(_xlfn.XLOOKUP(A111,Table6[Country],'2018'!$O$4:$O$163),"0")</f>
        <v>2.536251</v>
      </c>
      <c r="BD111">
        <f>IFERROR(_xlfn.XLOOKUP(A111, '2023_Analysis_Hub'!$A$3:$A$141,'2023_Analysis_Hub'!$J$3:$J$141),"0")</f>
        <v>2.5</v>
      </c>
      <c r="BE111">
        <f t="shared" si="11"/>
        <v>2.3809237142857143</v>
      </c>
      <c r="BG111" cm="1">
        <f t="array" ref="BG111">IFERROR(_xlfn.XLOOKUP(A111,Table4[Country],'2007'!$R$4:$R$153),"0")</f>
        <v>2.6538499999999998</v>
      </c>
      <c r="BH111" cm="1">
        <f t="array" ref="BH111">IFERROR(_xlfn.XLOOKUP(A111,Table5[Country],'2010'!$S$4:$S$158),"0")</f>
        <v>2.8214290000000002</v>
      </c>
      <c r="BI111" cm="1">
        <f t="array" ref="BI111">IFERROR(_xlfn.XLOOKUP(A111,Table12[Country],'2012'!$S$4:$S$158),"0")</f>
        <v>2.9119470000000001</v>
      </c>
      <c r="BJ111" cm="1">
        <f t="array" ref="BJ111">IFERROR(_xlfn.XLOOKUP(A111,Table10[Country],'2014'!$S$4:$S$163),"0")</f>
        <v>3.1405949999999998</v>
      </c>
      <c r="BK111" cm="1">
        <f t="array" ref="BK111">IFERROR(_xlfn.XLOOKUP(A111,Table11[Country],'2016'!$S$4:$S$163),"0")</f>
        <v>2.6434350000000002</v>
      </c>
      <c r="BL111" cm="1">
        <f t="array" ref="BL111">IFERROR(_xlfn.XLOOKUP(A111,Table6[Country],'2018'!$S$4:$S$163),"0")</f>
        <v>2.7925599999999999</v>
      </c>
      <c r="BM111">
        <f>IFERROR(_xlfn.XLOOKUP(A111,'2023_Analysis_Hub'!$A$3:$A$141,'2023_Analysis_Hub'!$L$3:$L$141),"0")</f>
        <v>2.9</v>
      </c>
      <c r="BN111">
        <f t="shared" si="12"/>
        <v>2.837688</v>
      </c>
      <c r="BP111" cm="1">
        <f t="array" ref="BP111">IFERROR(_xlfn.XLOOKUP(A111,Table4[Country],'2007'!$N$4:$N$153),"0")</f>
        <v>2.2413799999999999</v>
      </c>
      <c r="BQ111" cm="1">
        <f t="array" ref="BQ111">IFERROR(_xlfn.XLOOKUP(A111,Table5[Country],'2010'!$Q$4:$Q$158),"0")</f>
        <v>3.0714290000000002</v>
      </c>
      <c r="BR111" cm="1">
        <f t="array" ref="BR111">IFERROR(_xlfn.XLOOKUP(A111,Table12[Country],'2012'!$Q$4:$Q$158),"0")</f>
        <v>2.434409</v>
      </c>
      <c r="BS111" cm="1">
        <f t="array" ref="BS111">IFERROR(_xlfn.XLOOKUP(A111,Table10[Country],'2014'!$Q$4:$Q$163),"0")</f>
        <v>2.7157399999999998</v>
      </c>
      <c r="BT111" cm="1">
        <f t="array" ref="BT111">IFERROR(_xlfn.XLOOKUP(A111,Table11[Country],'2016'!$Q$4:$Q$163),"0")</f>
        <v>2.3804959999999999</v>
      </c>
      <c r="BU111" cm="1">
        <f t="array" ref="BU111">IFERROR(_xlfn.XLOOKUP(A111, Table6[Country], '2018'!$Q$4:$Q$163),"0")</f>
        <v>2.4806949999999999</v>
      </c>
      <c r="BV111">
        <f>IFERROR(_xlfn.XLOOKUP(A111, '2023_Analysis_Hub'!$A$3:$A$141,'2023_Analysis_Hub'!$N$3:$N$141),"0")</f>
        <v>2.8</v>
      </c>
      <c r="BW111">
        <f t="shared" si="13"/>
        <v>2.5891641428571432</v>
      </c>
    </row>
    <row r="112" spans="1:75" x14ac:dyDescent="0.35">
      <c r="A112" t="s">
        <v>75</v>
      </c>
      <c r="B112" cm="1">
        <f t="array" ref="B112">IFERROR(_xlfn.XLOOKUP(A112,Table4[Country],'2007'!$B$4:$B$153),"0")</f>
        <v>2.8899195323737903</v>
      </c>
      <c r="C112" cm="1">
        <f t="array" ref="C112">IFERROR(_xlfn.XLOOKUP(A112,Table5[Country],'2010'!$B$4:$B$158),"0")</f>
        <v>2.7377189999999998</v>
      </c>
      <c r="D112" cm="1">
        <f t="array" ref="D112">IFERROR(_xlfn.XLOOKUP(A112,Table12[Country],'2012'!$B$4:$B$158),"0")</f>
        <v>2.5566339999999999</v>
      </c>
      <c r="E112" cm="1">
        <f t="array" ref="E112">IFERROR(_xlfn.XLOOKUP(A112,Table10[Country],'2014'!$B$4:$B$163),"0")</f>
        <v>2.8739240000000001</v>
      </c>
      <c r="F112" cm="1">
        <f t="array" ref="F112">IFERROR(_xlfn.XLOOKUP(A112,Table11[Country],'2016'!$B$4:$B$163),"0")</f>
        <v>2.9566110000000001</v>
      </c>
      <c r="G112" cm="1">
        <f t="array" ref="G112">IFERROR(_xlfn.XLOOKUP(A112,Table6[Country],'2018'!$B$4:$B$163),"0")</f>
        <v>2.6879729999999999</v>
      </c>
      <c r="H112" t="str">
        <f>IFERROR(_xlfn.XLOOKUP(A112,'2023_Analysis_Hub'!$A$3:$A$141,'2023_Analysis_Hub'!$B$3:$B$141),"0")</f>
        <v>0</v>
      </c>
      <c r="I112">
        <f t="shared" si="9"/>
        <v>2.7837967553956315</v>
      </c>
      <c r="J112" s="68">
        <f>IFERROR(RANK(Table16[[#This Row],[Avergae LPI Score ]],Table16[[Avergae LPI Score ]],0), "No Data Available")</f>
        <v>65</v>
      </c>
      <c r="L112" cm="1">
        <f t="array" ref="L112">IFERROR(_xlfn.XLOOKUP(A112,Table4[Country],'2007'!$C$4:$C$153),"0")</f>
        <v>52</v>
      </c>
      <c r="M112" cm="1">
        <f t="array" ref="M112">IFERROR(_xlfn.XLOOKUP(A112,Table5[Country],'2010'!$E$4:$E$158),"0")</f>
        <v>81</v>
      </c>
      <c r="N112" cm="1">
        <f t="array" ref="N112">IFERROR(_xlfn.XLOOKUP(A112,Table12[Country],'2012'!$E$4:$E$158),"0")</f>
        <v>102</v>
      </c>
      <c r="O112" cm="1">
        <f t="array" ref="O112">IFERROR(_xlfn.XLOOKUP(A112,Table10[Country],'2014'!$E$4:$E$163),"0")</f>
        <v>68</v>
      </c>
      <c r="P112" cm="1">
        <f t="array" ref="P112">IFERROR(_xlfn.XLOOKUP(A112,Table11[Country],'2016'!$E$4:$E$163),"0")</f>
        <v>67</v>
      </c>
      <c r="Q112" cm="1">
        <f t="array" ref="Q112">IFERROR(_xlfn.XLOOKUP(A112,Table6[Country],'2018'!$E$4:$E$163),"0")</f>
        <v>84</v>
      </c>
      <c r="R112" t="str">
        <f>IFERROR(_xlfn.XLOOKUP(A112,'2023_Analysis_Hub'!$A$3:$A$141,'2023_Analysis_Hub'!$C$3:$C$141),"0")</f>
        <v>0</v>
      </c>
      <c r="S112">
        <f t="shared" si="14"/>
        <v>75.666666666666671</v>
      </c>
      <c r="T112">
        <f t="shared" si="15"/>
        <v>68</v>
      </c>
      <c r="W112" cm="1">
        <f t="array" ref="W112">IFERROR(_xlfn.XLOOKUP(A112,Table4[Country],'2007'!$F$4:$F$153),"0")</f>
        <v>2.61538</v>
      </c>
      <c r="X112" cm="1">
        <f t="array" ref="X112">IFERROR(_xlfn.XLOOKUP('LPI_performance_time_series '!A112,Table5[Country],'2010'!$I$4:$I$158),"0")</f>
        <v>2.3071429999999999</v>
      </c>
      <c r="Y112" cm="1">
        <f t="array" ref="Y112">IFERROR(_xlfn.XLOOKUP(A112,Table12[Country],'2012'!$I$4:$I$158),"0")</f>
        <v>2.2727270000000002</v>
      </c>
      <c r="Z112" cm="1">
        <f t="array" ref="Z112">IFERROR(_xlfn.XLOOKUP('LPI_performance_time_series '!A112,Table10[Country],'2014'!$I$4:$I$163),"0")</f>
        <v>2.596212</v>
      </c>
      <c r="AA112" cm="1">
        <f t="array" ref="AA112">IFERROR(_xlfn.XLOOKUP(A112,Table11[Country],'2016'!$I$4:$I$163),"0")</f>
        <v>2.5528040000000001</v>
      </c>
      <c r="AB112" cm="1">
        <f t="array" ref="AB112">IFERROR(_xlfn.XLOOKUP(A112,Table6[Country],'2018'!$I$4:$I$163),"0")</f>
        <v>2.4913949999999998</v>
      </c>
      <c r="AC112">
        <f>IFERROR(_xlfn.XLOOKUP(A113,'2023_Analysis_Hub'!$A$3:$A$141,'2023_Analysis_Hub'!$D$3:$D$141),"0")</f>
        <v>3.9</v>
      </c>
      <c r="AD112">
        <f t="shared" si="16"/>
        <v>2.6765229999999995</v>
      </c>
      <c r="AF112" cm="1">
        <f t="array" ref="AF112">IFERROR(_xlfn.XLOOKUP(A112,Table4[Country],'2007'!$H$4:$H$153),"0")</f>
        <v>2.61538</v>
      </c>
      <c r="AG112" cm="1">
        <f t="array" ref="AG112">IFERROR(_xlfn.XLOOKUP(A112,Table5[Country],'2010'!$K$4:$K$158),"0")</f>
        <v>2.6928570000000001</v>
      </c>
      <c r="AH112" cm="1">
        <f t="array" ref="AH112">IFERROR(_xlfn.XLOOKUP(A112,Table12[Country],'2012'!$K$4:$K$158),"0")</f>
        <v>2.4842979999999999</v>
      </c>
      <c r="AI112" cm="1">
        <f t="array" ref="AI112">IFERROR(_xlfn.XLOOKUP(A112,Table10[Country],'2014'!$K$4:$K$163),"0")</f>
        <v>2.5901519999999998</v>
      </c>
      <c r="AJ112" cm="1">
        <f t="array" ref="AJ112">IFERROR(_xlfn.XLOOKUP(A112,Table11[Country],'2016'!$K$4:$K$163),"0")</f>
        <v>2.7747809999999999</v>
      </c>
      <c r="AK112" cm="1">
        <f t="array" ref="AK112">IFERROR(_xlfn.XLOOKUP(A112,Table6[Country],'2018'!$K$4:$K$163),"0")</f>
        <v>2.718464</v>
      </c>
      <c r="AL112" s="19" t="str">
        <f>IFERROR(_xlfn.XLOOKUP(A112,'2023_Analysis_Hub'!$A$3:$A$141,'2023_Analysis_Hub'!$F$3:$F$141),"0")</f>
        <v>0</v>
      </c>
      <c r="AM112">
        <f t="shared" si="17"/>
        <v>2.6459886666666672</v>
      </c>
      <c r="AO112" s="71" cm="1">
        <f t="array" ref="AO112">IFERROR(_xlfn.XLOOKUP(Table18[[#This Row],[Economy]],Table4[Country],'2007'!$J$4:$J$153), "0")</f>
        <v>3.0833300000000001</v>
      </c>
      <c r="AP112" s="71" cm="1">
        <f t="array" ref="AP112">IFERROR(_xlfn.XLOOKUP(Table18[[#This Row],[Economy]],Table5[Country],'2010'!$M$4:$M$158),"0")</f>
        <v>3.1071430000000002</v>
      </c>
      <c r="AQ112" s="71" cm="1">
        <f t="array" ref="AQ112">IFERROR(_xlfn.XLOOKUP(Table18[[#This Row],[Economy]],Table12[Country],'2012'!$M$4:$M$158),"0")</f>
        <v>2.8842979999999998</v>
      </c>
      <c r="AR112" s="71" cm="1">
        <f t="array" ref="AR112">IFERROR(_xlfn.XLOOKUP(Table18[[#This Row],[Economy]],Table10[Country],'2014'!$M$4:$M$163),"0")</f>
        <v>2.9556819999999999</v>
      </c>
      <c r="AS112" s="71" cm="1">
        <f t="array" ref="AS112">IFERROR(_xlfn.XLOOKUP(A112,Table11[Country],'2016'!$M$4:$M$163),"0")</f>
        <v>3.1737000000000002</v>
      </c>
      <c r="AT112" s="71" cm="1">
        <f t="array" ref="AT112">IFERROR(_xlfn.XLOOKUP(A112,Table6[Country],'2018'!$M$4:$M$163),"0")</f>
        <v>2.4433289999999999</v>
      </c>
      <c r="AU112" s="71" t="str">
        <f>IFERROR(_xlfn.XLOOKUP(A112, '2023_Analysis_Hub'!$A$3:$A$141,'2023_Analysis_Hub'!$H$3:$H$141),"0")</f>
        <v>0</v>
      </c>
      <c r="AV112">
        <f t="shared" si="10"/>
        <v>2.9412470000000002</v>
      </c>
      <c r="AX112" cm="1">
        <f t="array" ref="AX112">IFERROR(_xlfn.XLOOKUP(A112,Table4[Country],'2007'!$L$4:$L$153),"0")</f>
        <v>3</v>
      </c>
      <c r="AY112" cm="1">
        <f t="array" ref="AY112">IFERROR(_xlfn.XLOOKUP(A112,Table5[Country], '2010'!$O$4:$O$158),"0")</f>
        <v>2.4928569999999999</v>
      </c>
      <c r="AZ112" cm="1">
        <f t="array" ref="AZ112">IFERROR(_xlfn.XLOOKUP(A112, Table12[Country], '2012'!$O$4:$O$158),"0")</f>
        <v>2.1743800000000002</v>
      </c>
      <c r="BA112" cm="1">
        <f t="array" ref="BA112">IFERROR(_xlfn.XLOOKUP(A112, Table10[Country], '2014'!$O$4:$O$163),"0")</f>
        <v>2.9393940000000001</v>
      </c>
      <c r="BB112" cm="1">
        <f t="array" ref="BB112">IFERROR(_xlfn.XLOOKUP(A112, Table11[Country],'2016'!$O$4:$O$163),"0")</f>
        <v>2.8910520000000002</v>
      </c>
      <c r="BC112" cm="1">
        <f t="array" ref="BC112">IFERROR(_xlfn.XLOOKUP(A112,Table6[Country],'2018'!$O$4:$O$163),"0")</f>
        <v>2.5450780000000002</v>
      </c>
      <c r="BD112" t="str">
        <f>IFERROR(_xlfn.XLOOKUP(A112, '2023_Analysis_Hub'!$A$3:$A$141,'2023_Analysis_Hub'!$J$3:$J$141),"0")</f>
        <v>0</v>
      </c>
      <c r="BE112">
        <f t="shared" si="11"/>
        <v>2.6737934999999999</v>
      </c>
      <c r="BG112" cm="1">
        <f t="array" ref="BG112">IFERROR(_xlfn.XLOOKUP(A112,Table4[Country],'2007'!$R$4:$R$153),"0")</f>
        <v>3.1666699999999999</v>
      </c>
      <c r="BH112" cm="1">
        <f t="array" ref="BH112">IFERROR(_xlfn.XLOOKUP(A112,Table5[Country],'2010'!$S$4:$S$158),"0")</f>
        <v>3.3885719999999999</v>
      </c>
      <c r="BI112" cm="1">
        <f t="array" ref="BI112">IFERROR(_xlfn.XLOOKUP(A112,Table12[Country],'2012'!$S$4:$S$158),"0")</f>
        <v>2.9223140000000001</v>
      </c>
      <c r="BJ112" cm="1">
        <f t="array" ref="BJ112">IFERROR(_xlfn.XLOOKUP(A112,Table10[Country],'2014'!$S$4:$S$163),"0")</f>
        <v>3.459975</v>
      </c>
      <c r="BK112" cm="1">
        <f t="array" ref="BK112">IFERROR(_xlfn.XLOOKUP(A112,Table11[Country],'2016'!$S$4:$S$163),"0")</f>
        <v>3.3397009999999998</v>
      </c>
      <c r="BL112" cm="1">
        <f t="array" ref="BL112">IFERROR(_xlfn.XLOOKUP(A112,Table6[Country],'2018'!$S$4:$S$163),"0")</f>
        <v>3.183243</v>
      </c>
      <c r="BM112" t="str">
        <f>IFERROR(_xlfn.XLOOKUP(A112,'2023_Analysis_Hub'!$A$3:$A$141,'2023_Analysis_Hub'!$L$3:$L$141),"0")</f>
        <v>0</v>
      </c>
      <c r="BN112">
        <f t="shared" si="12"/>
        <v>3.2434124999999998</v>
      </c>
      <c r="BP112" cm="1">
        <f t="array" ref="BP112">IFERROR(_xlfn.XLOOKUP(A112,Table4[Country],'2007'!$N$4:$N$153),"0")</f>
        <v>2.8461500000000002</v>
      </c>
      <c r="BQ112" cm="1">
        <f t="array" ref="BQ112">IFERROR(_xlfn.XLOOKUP(A112,Table5[Country],'2010'!$Q$4:$Q$158),"0")</f>
        <v>2.3285719999999999</v>
      </c>
      <c r="BR112" cm="1">
        <f t="array" ref="BR112">IFERROR(_xlfn.XLOOKUP(A112,Table12[Country],'2012'!$Q$4:$Q$158),"0")</f>
        <v>2.5473140000000001</v>
      </c>
      <c r="BS112" cm="1">
        <f t="array" ref="BS112">IFERROR(_xlfn.XLOOKUP(A112,Table10[Country],'2014'!$Q$4:$Q$163),"0")</f>
        <v>2.6666669999999999</v>
      </c>
      <c r="BT112" cm="1">
        <f t="array" ref="BT112">IFERROR(_xlfn.XLOOKUP(A112,Table11[Country],'2016'!$Q$4:$Q$163),"0")</f>
        <v>2.95825</v>
      </c>
      <c r="BU112" cm="1">
        <f t="array" ref="BU112">IFERROR(_xlfn.XLOOKUP(A112, Table6[Country], '2018'!$Q$4:$Q$163),"0")</f>
        <v>2.7723499999999999</v>
      </c>
      <c r="BV112" t="str">
        <f>IFERROR(_xlfn.XLOOKUP(A112, '2023_Analysis_Hub'!$A$3:$A$141,'2023_Analysis_Hub'!$N$3:$N$141),"0")</f>
        <v>0</v>
      </c>
      <c r="BW112">
        <f t="shared" si="13"/>
        <v>2.6865504999999996</v>
      </c>
    </row>
    <row r="113" spans="1:75" x14ac:dyDescent="0.35">
      <c r="A113" t="s">
        <v>76</v>
      </c>
      <c r="B113" cm="1">
        <f t="array" ref="B113">IFERROR(_xlfn.XLOOKUP(A113,Table4[Country],'2007'!$B$4:$B$153),"0")</f>
        <v>4.0235540985084626</v>
      </c>
      <c r="C113" cm="1">
        <f t="array" ref="C113">IFERROR(_xlfn.XLOOKUP(A113,Table5[Country],'2010'!$B$4:$B$158),"0")</f>
        <v>3.9658890000000002</v>
      </c>
      <c r="D113" cm="1">
        <f t="array" ref="D113">IFERROR(_xlfn.XLOOKUP(A113,Table12[Country],'2012'!$B$4:$B$158),"0")</f>
        <v>3.9328599999999998</v>
      </c>
      <c r="E113" cm="1">
        <f t="array" ref="E113">IFERROR(_xlfn.XLOOKUP(A113,Table10[Country],'2014'!$B$4:$B$163),"0")</f>
        <v>3.9146179999999999</v>
      </c>
      <c r="F113" cm="1">
        <f t="array" ref="F113">IFERROR(_xlfn.XLOOKUP(A113,Table11[Country],'2016'!$B$4:$B$163),"0")</f>
        <v>3.9704640000000002</v>
      </c>
      <c r="G113" cm="1">
        <f t="array" ref="G113">IFERROR(_xlfn.XLOOKUP(A113,Table6[Country],'2018'!$B$4:$B$163),"0")</f>
        <v>4.0256499999999997</v>
      </c>
      <c r="H113">
        <f>IFERROR(_xlfn.XLOOKUP(A113,'2023_Analysis_Hub'!$A$3:$A$141,'2023_Analysis_Hub'!$B$3:$B$141),"0")</f>
        <v>3.9166666666666665</v>
      </c>
      <c r="I113">
        <f t="shared" si="9"/>
        <v>3.9642431093107326</v>
      </c>
      <c r="J113" s="68">
        <f>IFERROR(RANK(Table16[[#This Row],[Avergae LPI Score ]],Table16[[Avergae LPI Score ]],0), "No Data Available")</f>
        <v>7</v>
      </c>
      <c r="L113" cm="1">
        <f t="array" ref="L113">IFERROR(_xlfn.XLOOKUP(A113,Table4[Country],'2007'!$C$4:$C$153),"0")</f>
        <v>6</v>
      </c>
      <c r="M113" cm="1">
        <f t="array" ref="M113">IFERROR(_xlfn.XLOOKUP(A113,Table5[Country],'2010'!$E$4:$E$158),"0")</f>
        <v>7</v>
      </c>
      <c r="N113" cm="1">
        <f t="array" ref="N113">IFERROR(_xlfn.XLOOKUP(A113,Table12[Country],'2012'!$E$4:$E$158),"0")</f>
        <v>8</v>
      </c>
      <c r="O113" cm="1">
        <f t="array" ref="O113">IFERROR(_xlfn.XLOOKUP(A113,Table10[Country],'2014'!$E$4:$E$163),"0")</f>
        <v>10</v>
      </c>
      <c r="P113" cm="1">
        <f t="array" ref="P113">IFERROR(_xlfn.XLOOKUP(A113,Table11[Country],'2016'!$E$4:$E$163),"0")</f>
        <v>12</v>
      </c>
      <c r="Q113" cm="1">
        <f t="array" ref="Q113">IFERROR(_xlfn.XLOOKUP(A113,Table6[Country],'2018'!$E$4:$E$163),"0")</f>
        <v>5</v>
      </c>
      <c r="R113">
        <f>IFERROR(_xlfn.XLOOKUP(A113,'2023_Analysis_Hub'!$A$3:$A$141,'2023_Analysis_Hub'!$C$3:$C$141),"0")</f>
        <v>13</v>
      </c>
      <c r="S113">
        <f t="shared" si="14"/>
        <v>8.7142857142857135</v>
      </c>
      <c r="T113">
        <f t="shared" si="15"/>
        <v>6</v>
      </c>
      <c r="W113" cm="1">
        <f t="array" ref="W113">IFERROR(_xlfn.XLOOKUP(A113,Table4[Country],'2007'!$F$4:$F$153),"0")</f>
        <v>3.7864800000000001</v>
      </c>
      <c r="X113" cm="1">
        <f t="array" ref="X113">IFERROR(_xlfn.XLOOKUP('LPI_performance_time_series '!A113,Table5[Country],'2010'!$I$4:$I$158),"0")</f>
        <v>3.785498</v>
      </c>
      <c r="Y113" cm="1">
        <f t="array" ref="Y113">IFERROR(_xlfn.XLOOKUP(A113,Table12[Country],'2012'!$I$4:$I$158),"0")</f>
        <v>3.7195930000000001</v>
      </c>
      <c r="Z113" cm="1">
        <f t="array" ref="Z113">IFERROR(_xlfn.XLOOKUP('LPI_performance_time_series '!A113,Table10[Country],'2014'!$I$4:$I$163),"0")</f>
        <v>3.781139</v>
      </c>
      <c r="AA113" cm="1">
        <f t="array" ref="AA113">IFERROR(_xlfn.XLOOKUP(A113,Table11[Country],'2016'!$I$4:$I$163),"0")</f>
        <v>3.8484479999999999</v>
      </c>
      <c r="AB113" cm="1">
        <f t="array" ref="AB113">IFERROR(_xlfn.XLOOKUP(A113,Table6[Country],'2018'!$I$4:$I$163),"0")</f>
        <v>3.9939900000000002</v>
      </c>
      <c r="AC113">
        <f>IFERROR(_xlfn.XLOOKUP(A114,'2023_Analysis_Hub'!$A$3:$A$141,'2023_Analysis_Hub'!$D$3:$D$141),"0")</f>
        <v>2.6</v>
      </c>
      <c r="AD113">
        <f t="shared" si="16"/>
        <v>3.6450211428571428</v>
      </c>
      <c r="AF113" cm="1">
        <f t="array" ref="AF113">IFERROR(_xlfn.XLOOKUP(A113,Table4[Country],'2007'!$H$4:$H$153),"0")</f>
        <v>4.1063799999999997</v>
      </c>
      <c r="AG113" cm="1">
        <f t="array" ref="AG113">IFERROR(_xlfn.XLOOKUP(A113,Table5[Country],'2010'!$K$4:$K$158),"0")</f>
        <v>4.1881199999999996</v>
      </c>
      <c r="AH113" cm="1">
        <f t="array" ref="AH113">IFERROR(_xlfn.XLOOKUP(A113,Table12[Country],'2012'!$K$4:$K$158),"0")</f>
        <v>4.1062719999999997</v>
      </c>
      <c r="AI113" cm="1">
        <f t="array" ref="AI113">IFERROR(_xlfn.XLOOKUP(A113,Table10[Country],'2014'!$K$4:$K$163),"0")</f>
        <v>4.1554250000000001</v>
      </c>
      <c r="AJ113" cm="1">
        <f t="array" ref="AJ113">IFERROR(_xlfn.XLOOKUP(A113,Table11[Country],'2016'!$K$4:$K$163),"0")</f>
        <v>4.0968869999999997</v>
      </c>
      <c r="AK113" cm="1">
        <f t="array" ref="AK113">IFERROR(_xlfn.XLOOKUP(A113,Table6[Country],'2018'!$K$4:$K$163),"0")</f>
        <v>4.24824</v>
      </c>
      <c r="AL113" s="19">
        <f>IFERROR(_xlfn.XLOOKUP(A113,'2023_Analysis_Hub'!$A$3:$A$141,'2023_Analysis_Hub'!$F$3:$F$141),"0")</f>
        <v>4.2</v>
      </c>
      <c r="AM113">
        <f t="shared" si="17"/>
        <v>4.1573319999999994</v>
      </c>
      <c r="AO113" s="71" cm="1">
        <f t="array" ref="AO113">IFERROR(_xlfn.XLOOKUP(Table18[[#This Row],[Economy]],Table4[Country],'2007'!$J$4:$J$153), "0")</f>
        <v>3.7655699999999999</v>
      </c>
      <c r="AP113" s="71" cm="1">
        <f t="array" ref="AP113">IFERROR(_xlfn.XLOOKUP(Table18[[#This Row],[Economy]],Table5[Country],'2010'!$M$4:$M$158),"0")</f>
        <v>3.5489820000000001</v>
      </c>
      <c r="AQ113" s="71" cm="1">
        <f t="array" ref="AQ113">IFERROR(_xlfn.XLOOKUP(Table18[[#This Row],[Economy]],Table12[Country],'2012'!$M$4:$M$158),"0")</f>
        <v>3.6114799999999998</v>
      </c>
      <c r="AR113" s="71" cm="1">
        <f t="array" ref="AR113">IFERROR(_xlfn.XLOOKUP(Table18[[#This Row],[Economy]],Table10[Country],'2014'!$M$4:$M$163),"0")</f>
        <v>3.5184389999999999</v>
      </c>
      <c r="AS113" s="71" cm="1">
        <f t="array" ref="AS113">IFERROR(_xlfn.XLOOKUP(A113,Table11[Country],'2016'!$M$4:$M$163),"0")</f>
        <v>3.6945079999999999</v>
      </c>
      <c r="AT113" s="71" cm="1">
        <f t="array" ref="AT113">IFERROR(_xlfn.XLOOKUP(A113,Table6[Country],'2018'!$M$4:$M$163),"0")</f>
        <v>3.5919159999999999</v>
      </c>
      <c r="AU113" s="71">
        <f>IFERROR(_xlfn.XLOOKUP(A113, '2023_Analysis_Hub'!$A$3:$A$141,'2023_Analysis_Hub'!$H$3:$H$141),"0")</f>
        <v>3.3</v>
      </c>
      <c r="AV113">
        <f t="shared" si="10"/>
        <v>3.5758421428571432</v>
      </c>
      <c r="AX113" cm="1">
        <f t="array" ref="AX113">IFERROR(_xlfn.XLOOKUP(A113,Table4[Country],'2007'!$L$4:$L$153),"0")</f>
        <v>4.1198499999999996</v>
      </c>
      <c r="AY113" cm="1">
        <f t="array" ref="AY113">IFERROR(_xlfn.XLOOKUP(A113,Table5[Country], '2010'!$O$4:$O$158),"0")</f>
        <v>3.9960800000000001</v>
      </c>
      <c r="AZ113" cm="1">
        <f t="array" ref="AZ113">IFERROR(_xlfn.XLOOKUP(A113, Table12[Country], '2012'!$O$4:$O$158),"0")</f>
        <v>3.974135</v>
      </c>
      <c r="BA113" cm="1">
        <f t="array" ref="BA113">IFERROR(_xlfn.XLOOKUP(A113, Table10[Country], '2014'!$O$4:$O$163),"0")</f>
        <v>3.9315669999999998</v>
      </c>
      <c r="BB113" cm="1">
        <f t="array" ref="BB113">IFERROR(_xlfn.XLOOKUP(A113, Table11[Country],'2016'!$O$4:$O$163),"0")</f>
        <v>3.9902329999999999</v>
      </c>
      <c r="BC113" cm="1">
        <f t="array" ref="BC113">IFERROR(_xlfn.XLOOKUP(A113,Table6[Country],'2018'!$O$4:$O$163),"0")</f>
        <v>4.0884510000000001</v>
      </c>
      <c r="BD113">
        <f>IFERROR(_xlfn.XLOOKUP(A113, '2023_Analysis_Hub'!$A$3:$A$141,'2023_Analysis_Hub'!$J$3:$J$141),"0")</f>
        <v>4.0999999999999996</v>
      </c>
      <c r="BE113">
        <f t="shared" si="11"/>
        <v>4.0286165714285715</v>
      </c>
      <c r="BG113" cm="1">
        <f t="array" ref="BG113">IFERROR(_xlfn.XLOOKUP(A113,Table4[Country],'2007'!$R$4:$R$153),"0")</f>
        <v>4.3445400000000003</v>
      </c>
      <c r="BH113" cm="1">
        <f t="array" ref="BH113">IFERROR(_xlfn.XLOOKUP(A113,Table5[Country],'2010'!$S$4:$S$158),"0")</f>
        <v>4.2609149999999998</v>
      </c>
      <c r="BI113" cm="1">
        <f t="array" ref="BI113">IFERROR(_xlfn.XLOOKUP(A113,Table12[Country],'2012'!$S$4:$S$158),"0")</f>
        <v>4.2107099999999997</v>
      </c>
      <c r="BJ113" cm="1">
        <f t="array" ref="BJ113">IFERROR(_xlfn.XLOOKUP(A113,Table10[Country],'2014'!$S$4:$S$163),"0")</f>
        <v>4.2394800000000004</v>
      </c>
      <c r="BK113" cm="1">
        <f t="array" ref="BK113">IFERROR(_xlfn.XLOOKUP(A113,Table11[Country],'2016'!$S$4:$S$163),"0")</f>
        <v>4.2066160000000004</v>
      </c>
      <c r="BL113" cm="1">
        <f t="array" ref="BL113">IFERROR(_xlfn.XLOOKUP(A113,Table6[Country],'2018'!$S$4:$S$163),"0")</f>
        <v>4.2540690000000003</v>
      </c>
      <c r="BM113">
        <f>IFERROR(_xlfn.XLOOKUP(A113,'2023_Analysis_Hub'!$A$3:$A$141,'2023_Analysis_Hub'!$L$3:$L$141),"0")</f>
        <v>4</v>
      </c>
      <c r="BN113">
        <f t="shared" si="12"/>
        <v>4.2166185714285715</v>
      </c>
      <c r="BP113" cm="1">
        <f t="array" ref="BP113">IFERROR(_xlfn.XLOOKUP(A113,Table4[Country],'2007'!$N$4:$N$153),"0")</f>
        <v>4.0760500000000004</v>
      </c>
      <c r="BQ113" cm="1">
        <f t="array" ref="BQ113">IFERROR(_xlfn.XLOOKUP(A113,Table5[Country],'2010'!$Q$4:$Q$158),"0")</f>
        <v>4.1288869999999998</v>
      </c>
      <c r="BR113" cm="1">
        <f t="array" ref="BR113">IFERROR(_xlfn.XLOOKUP(A113,Table12[Country],'2012'!$Q$4:$Q$158),"0")</f>
        <v>4.0335679999999998</v>
      </c>
      <c r="BS113" cm="1">
        <f t="array" ref="BS113">IFERROR(_xlfn.XLOOKUP(A113,Table10[Country],'2014'!$Q$4:$Q$163),"0")</f>
        <v>3.9523799999999998</v>
      </c>
      <c r="BT113" cm="1">
        <f t="array" ref="BT113">IFERROR(_xlfn.XLOOKUP(A113,Table11[Country],'2016'!$Q$4:$Q$163),"0")</f>
        <v>4.0299459999999998</v>
      </c>
      <c r="BU113" cm="1">
        <f t="array" ref="BU113">IFERROR(_xlfn.XLOOKUP(A113, Table6[Country], '2018'!$Q$4:$Q$163),"0")</f>
        <v>4.0491010000000003</v>
      </c>
      <c r="BV113">
        <f>IFERROR(_xlfn.XLOOKUP(A113, '2023_Analysis_Hub'!$A$3:$A$141,'2023_Analysis_Hub'!$N$3:$N$141),"0")</f>
        <v>4</v>
      </c>
      <c r="BW113">
        <f t="shared" si="13"/>
        <v>4.0385617142857146</v>
      </c>
    </row>
    <row r="114" spans="1:75" x14ac:dyDescent="0.35">
      <c r="A114" t="s">
        <v>77</v>
      </c>
      <c r="B114" cm="1">
        <f t="array" ref="B114">IFERROR(_xlfn.XLOOKUP(A114,Table4[Country],'2007'!$B$4:$B$153),"0")</f>
        <v>2.122284435722138</v>
      </c>
      <c r="C114" cm="1">
        <f t="array" ref="C114">IFERROR(_xlfn.XLOOKUP(A114,Table5[Country],'2010'!$B$4:$B$158),"0")</f>
        <v>2.8331900000000001</v>
      </c>
      <c r="D114" cm="1">
        <f t="array" ref="D114">IFERROR(_xlfn.XLOOKUP(A114,Table12[Country],'2012'!$B$4:$B$158),"0")</f>
        <v>2.6948059999999998</v>
      </c>
      <c r="E114" cm="1">
        <f t="array" ref="E114">IFERROR(_xlfn.XLOOKUP(A114,Table10[Country],'2014'!$B$4:$B$163),"0")</f>
        <v>2.6994199999999999</v>
      </c>
      <c r="F114" cm="1">
        <f t="array" ref="F114">IFERROR(_xlfn.XLOOKUP(A114,Table11[Country],'2016'!$B$4:$B$163),"0")</f>
        <v>2.7519979999999999</v>
      </c>
      <c r="G114" cm="1">
        <f t="array" ref="G114">IFERROR(_xlfn.XLOOKUP(A114,Table6[Country],'2018'!$B$4:$B$163),"0")</f>
        <v>2.809936</v>
      </c>
      <c r="H114">
        <f>IFERROR(_xlfn.XLOOKUP(A114,'2023_Analysis_Hub'!$A$3:$A$141,'2023_Analysis_Hub'!$B$3:$B$141),"0")</f>
        <v>2.6833333333333331</v>
      </c>
      <c r="I114">
        <f t="shared" si="9"/>
        <v>2.6564239670079246</v>
      </c>
      <c r="J114" s="68">
        <f>IFERROR(RANK(Table16[[#This Row],[Avergae LPI Score ]],Table16[[Avergae LPI Score ]],0), "No Data Available")</f>
        <v>82</v>
      </c>
      <c r="L114" cm="1">
        <f t="array" ref="L114">IFERROR(_xlfn.XLOOKUP(A114,Table4[Country],'2007'!$C$4:$C$153),"0")</f>
        <v>133</v>
      </c>
      <c r="M114" cm="1">
        <f t="array" ref="M114">IFERROR(_xlfn.XLOOKUP(A114,Table5[Country],'2010'!$E$4:$E$158),"0")</f>
        <v>62</v>
      </c>
      <c r="N114" cm="1">
        <f t="array" ref="N114">IFERROR(_xlfn.XLOOKUP(A114,Table12[Country],'2012'!$E$4:$E$158),"0")</f>
        <v>86</v>
      </c>
      <c r="O114" cm="1">
        <f t="array" ref="O114">IFERROR(_xlfn.XLOOKUP(A114,Table10[Country],'2014'!$E$4:$E$163),"0")</f>
        <v>88</v>
      </c>
      <c r="P114" cm="1">
        <f t="array" ref="P114">IFERROR(_xlfn.XLOOKUP(A114,Table11[Country],'2016'!$E$4:$E$163),"0")</f>
        <v>77</v>
      </c>
      <c r="Q114" cm="1">
        <f t="array" ref="Q114">IFERROR(_xlfn.XLOOKUP(A114,Table6[Country],'2018'!$E$4:$E$163),"0")</f>
        <v>71</v>
      </c>
      <c r="R114">
        <f>IFERROR(_xlfn.XLOOKUP(A114,'2023_Analysis_Hub'!$A$3:$A$141,'2023_Analysis_Hub'!$C$3:$C$141),"0")</f>
        <v>79</v>
      </c>
      <c r="S114">
        <f t="shared" si="14"/>
        <v>85.142857142857139</v>
      </c>
      <c r="T114">
        <f t="shared" si="15"/>
        <v>81</v>
      </c>
      <c r="W114" cm="1">
        <f t="array" ref="W114">IFERROR(_xlfn.XLOOKUP(A114,Table4[Country],'2007'!$F$4:$F$153),"0")</f>
        <v>1.90909</v>
      </c>
      <c r="X114" cm="1">
        <f t="array" ref="X114">IFERROR(_xlfn.XLOOKUP('LPI_performance_time_series '!A114,Table5[Country],'2010'!$I$4:$I$158),"0")</f>
        <v>2.3763179999999999</v>
      </c>
      <c r="Y114" cm="1">
        <f t="array" ref="Y114">IFERROR(_xlfn.XLOOKUP(A114,Table12[Country],'2012'!$I$4:$I$158),"0")</f>
        <v>2.582967</v>
      </c>
      <c r="Z114" cm="1">
        <f t="array" ref="Z114">IFERROR(_xlfn.XLOOKUP('LPI_performance_time_series '!A114,Table10[Country],'2014'!$I$4:$I$163),"0")</f>
        <v>2.3261129999999999</v>
      </c>
      <c r="AA114" cm="1">
        <f t="array" ref="AA114">IFERROR(_xlfn.XLOOKUP(A114,Table11[Country],'2016'!$I$4:$I$163),"0")</f>
        <v>2.516254</v>
      </c>
      <c r="AB114" cm="1">
        <f t="array" ref="AB114">IFERROR(_xlfn.XLOOKUP(A114,Table6[Country],'2018'!$I$4:$I$163),"0")</f>
        <v>2.6638510000000002</v>
      </c>
      <c r="AC114" t="str">
        <f>IFERROR(_xlfn.XLOOKUP(A115,'2023_Analysis_Hub'!$A$3:$A$141,'2023_Analysis_Hub'!$D$3:$D$141),"0")</f>
        <v>0</v>
      </c>
      <c r="AD114">
        <f t="shared" si="16"/>
        <v>2.3957655</v>
      </c>
      <c r="AF114" cm="1">
        <f t="array" ref="AF114">IFERROR(_xlfn.XLOOKUP(A114,Table4[Country],'2007'!$H$4:$H$153),"0")</f>
        <v>1.86364</v>
      </c>
      <c r="AG114" cm="1">
        <f t="array" ref="AG114">IFERROR(_xlfn.XLOOKUP(A114,Table5[Country],'2010'!$K$4:$K$158),"0")</f>
        <v>2.6597029999999999</v>
      </c>
      <c r="AH114" cm="1">
        <f t="array" ref="AH114">IFERROR(_xlfn.XLOOKUP(A114,Table12[Country],'2012'!$K$4:$K$158),"0")</f>
        <v>2.6018309999999998</v>
      </c>
      <c r="AI114" cm="1">
        <f t="array" ref="AI114">IFERROR(_xlfn.XLOOKUP(A114,Table10[Country],'2014'!$K$4:$K$163),"0")</f>
        <v>2.3830230000000001</v>
      </c>
      <c r="AJ114" cm="1">
        <f t="array" ref="AJ114">IFERROR(_xlfn.XLOOKUP(A114,Table11[Country],'2016'!$K$4:$K$163),"0")</f>
        <v>2.7619050000000001</v>
      </c>
      <c r="AK114" cm="1">
        <f t="array" ref="AK114">IFERROR(_xlfn.XLOOKUP(A114,Table6[Country],'2018'!$K$4:$K$163),"0")</f>
        <v>2.54616</v>
      </c>
      <c r="AL114" s="19">
        <f>IFERROR(_xlfn.XLOOKUP(A114,'2023_Analysis_Hub'!$A$3:$A$141,'2023_Analysis_Hub'!$F$3:$F$141),"0")</f>
        <v>2.5</v>
      </c>
      <c r="AM114">
        <f t="shared" si="17"/>
        <v>2.4737517142857146</v>
      </c>
      <c r="AO114" s="71" cm="1">
        <f t="array" ref="AO114">IFERROR(_xlfn.XLOOKUP(Table18[[#This Row],[Economy]],Table4[Country],'2007'!$J$4:$J$153), "0")</f>
        <v>2.09524</v>
      </c>
      <c r="AP114" s="71" cm="1">
        <f t="array" ref="AP114">IFERROR(_xlfn.XLOOKUP(Table18[[#This Row],[Economy]],Table5[Country],'2010'!$M$4:$M$158),"0")</f>
        <v>3.2890320000000002</v>
      </c>
      <c r="AQ114" s="71" cm="1">
        <f t="array" ref="AQ114">IFERROR(_xlfn.XLOOKUP(Table18[[#This Row],[Economy]],Table12[Country],'2012'!$M$4:$M$158),"0")</f>
        <v>2.67326</v>
      </c>
      <c r="AR114" s="71" cm="1">
        <f t="array" ref="AR114">IFERROR(_xlfn.XLOOKUP(Table18[[#This Row],[Economy]],Table10[Country],'2014'!$M$4:$M$163),"0")</f>
        <v>2.6760660000000001</v>
      </c>
      <c r="AS114" s="71" cm="1">
        <f t="array" ref="AS114">IFERROR(_xlfn.XLOOKUP(A114,Table11[Country],'2016'!$M$4:$M$163),"0")</f>
        <v>2.7503929999999999</v>
      </c>
      <c r="AT114" s="71" cm="1">
        <f t="array" ref="AT114">IFERROR(_xlfn.XLOOKUP(A114,Table6[Country],'2018'!$M$4:$M$163),"0")</f>
        <v>2.73366</v>
      </c>
      <c r="AU114" s="71">
        <f>IFERROR(_xlfn.XLOOKUP(A114, '2023_Analysis_Hub'!$A$3:$A$141,'2023_Analysis_Hub'!$H$3:$H$141),"0")</f>
        <v>2.6</v>
      </c>
      <c r="AV114">
        <f t="shared" si="10"/>
        <v>2.6882358571428573</v>
      </c>
      <c r="AX114" cm="1">
        <f t="array" ref="AX114">IFERROR(_xlfn.XLOOKUP(A114,Table4[Country],'2007'!$L$4:$L$153),"0")</f>
        <v>2.0476200000000002</v>
      </c>
      <c r="AY114" cm="1">
        <f t="array" ref="AY114">IFERROR(_xlfn.XLOOKUP(A114,Table5[Country], '2010'!$O$4:$O$158),"0")</f>
        <v>2.600101</v>
      </c>
      <c r="AZ114" cm="1">
        <f t="array" ref="AZ114">IFERROR(_xlfn.XLOOKUP(A114, Table12[Country], '2012'!$O$4:$O$158),"0")</f>
        <v>2.7510379999999999</v>
      </c>
      <c r="BA114" cm="1">
        <f t="array" ref="BA114">IFERROR(_xlfn.XLOOKUP(A114, Table10[Country], '2014'!$O$4:$O$163),"0")</f>
        <v>2.7163560000000002</v>
      </c>
      <c r="BB114" cm="1">
        <f t="array" ref="BB114">IFERROR(_xlfn.XLOOKUP(A114, Table11[Country],'2016'!$O$4:$O$163),"0")</f>
        <v>2.5675729999999999</v>
      </c>
      <c r="BC114" cm="1">
        <f t="array" ref="BC114">IFERROR(_xlfn.XLOOKUP(A114,Table6[Country],'2018'!$O$4:$O$163),"0")</f>
        <v>2.5770019999999998</v>
      </c>
      <c r="BD114">
        <f>IFERROR(_xlfn.XLOOKUP(A114, '2023_Analysis_Hub'!$A$3:$A$141,'2023_Analysis_Hub'!$J$3:$J$141),"0")</f>
        <v>2.7</v>
      </c>
      <c r="BE114">
        <f t="shared" si="11"/>
        <v>2.5656699999999999</v>
      </c>
      <c r="BG114" cm="1">
        <f t="array" ref="BG114">IFERROR(_xlfn.XLOOKUP(A114,Table4[Country],'2007'!$R$4:$R$153),"0")</f>
        <v>2.65</v>
      </c>
      <c r="BH114" cm="1">
        <f t="array" ref="BH114">IFERROR(_xlfn.XLOOKUP(A114,Table5[Country],'2010'!$S$4:$S$158),"0")</f>
        <v>3.2501000000000002</v>
      </c>
      <c r="BI114" cm="1">
        <f t="array" ref="BI114">IFERROR(_xlfn.XLOOKUP(A114,Table12[Country],'2012'!$S$4:$S$158),"0")</f>
        <v>2.7282169999999999</v>
      </c>
      <c r="BJ114" cm="1">
        <f t="array" ref="BJ114">IFERROR(_xlfn.XLOOKUP(A114,Table10[Country],'2014'!$S$4:$S$163),"0")</f>
        <v>3.2351190000000001</v>
      </c>
      <c r="BK114" cm="1">
        <f t="array" ref="BK114">IFERROR(_xlfn.XLOOKUP(A114,Table11[Country],'2016'!$S$4:$S$163),"0")</f>
        <v>3.0632670000000002</v>
      </c>
      <c r="BL114" cm="1">
        <f t="array" ref="BL114">IFERROR(_xlfn.XLOOKUP(A114,Table6[Country],'2018'!$S$4:$S$163),"0")</f>
        <v>3.525493</v>
      </c>
      <c r="BM114">
        <f>IFERROR(_xlfn.XLOOKUP(A114,'2023_Analysis_Hub'!$A$3:$A$141,'2023_Analysis_Hub'!$L$3:$L$141),"0")</f>
        <v>2.9</v>
      </c>
      <c r="BN114">
        <f t="shared" si="12"/>
        <v>3.0503137142857142</v>
      </c>
      <c r="BP114" cm="1">
        <f t="array" ref="BP114">IFERROR(_xlfn.XLOOKUP(A114,Table4[Country],'2007'!$N$4:$N$153),"0")</f>
        <v>2.19048</v>
      </c>
      <c r="BQ114" cm="1">
        <f t="array" ref="BQ114">IFERROR(_xlfn.XLOOKUP(A114,Table5[Country],'2010'!$Q$4:$Q$158),"0")</f>
        <v>2.7000999999999999</v>
      </c>
      <c r="BR114" cm="1">
        <f t="array" ref="BR114">IFERROR(_xlfn.XLOOKUP(A114,Table12[Country],'2012'!$Q$4:$Q$158),"0")</f>
        <v>2.8279610000000002</v>
      </c>
      <c r="BS114" cm="1">
        <f t="array" ref="BS114">IFERROR(_xlfn.XLOOKUP(A114,Table10[Country],'2014'!$Q$4:$Q$163),"0")</f>
        <v>2.8326709999999999</v>
      </c>
      <c r="BT114" cm="1">
        <f t="array" ref="BT114">IFERROR(_xlfn.XLOOKUP(A114,Table11[Country],'2016'!$Q$4:$Q$163),"0")</f>
        <v>2.8571430000000002</v>
      </c>
      <c r="BU114" cm="1">
        <f t="array" ref="BU114">IFERROR(_xlfn.XLOOKUP(A114, Table6[Country], '2018'!$Q$4:$Q$163),"0")</f>
        <v>2.777002</v>
      </c>
      <c r="BV114">
        <f>IFERROR(_xlfn.XLOOKUP(A114, '2023_Analysis_Hub'!$A$3:$A$141,'2023_Analysis_Hub'!$N$3:$N$141),"0")</f>
        <v>2.8</v>
      </c>
      <c r="BW114">
        <f t="shared" si="13"/>
        <v>2.7121938571428572</v>
      </c>
    </row>
    <row r="115" spans="1:75" x14ac:dyDescent="0.35">
      <c r="A115" t="s">
        <v>78</v>
      </c>
      <c r="B115" cm="1">
        <f t="array" ref="B115">IFERROR(_xlfn.XLOOKUP(A115,Table4[Country],'2007'!$B$4:$B$153),"0")</f>
        <v>2.521264843731382</v>
      </c>
      <c r="C115" cm="1">
        <f t="array" ref="C115">IFERROR(_xlfn.XLOOKUP(A115,Table5[Country],'2010'!$B$4:$B$158),"0")</f>
        <v>2.589852</v>
      </c>
      <c r="D115" cm="1">
        <f t="array" ref="D115">IFERROR(_xlfn.XLOOKUP(A115,Table12[Country],'2012'!$B$4:$B$158),"0")</f>
        <v>2.4335010000000001</v>
      </c>
      <c r="E115" cm="1">
        <f t="array" ref="E115">IFERROR(_xlfn.XLOOKUP(A115,Table10[Country],'2014'!$B$4:$B$163),"0")</f>
        <v>2.8120790000000002</v>
      </c>
      <c r="F115" cm="1">
        <f t="array" ref="F115">IFERROR(_xlfn.XLOOKUP(A115,Table11[Country],'2016'!$B$4:$B$163),"0")</f>
        <v>3.3312949999999999</v>
      </c>
      <c r="G115" cm="1">
        <f t="array" ref="G115">IFERROR(_xlfn.XLOOKUP(A115,Table6[Country],'2018'!$B$4:$B$163),"0")</f>
        <v>2.8149350000000002</v>
      </c>
      <c r="H115" t="str">
        <f>IFERROR(_xlfn.XLOOKUP(A115,'2023_Analysis_Hub'!$A$3:$A$141,'2023_Analysis_Hub'!$B$3:$B$141),"0")</f>
        <v>0</v>
      </c>
      <c r="I115">
        <f t="shared" si="9"/>
        <v>2.7504878072885632</v>
      </c>
      <c r="J115" s="68">
        <f>IFERROR(RANK(Table16[[#This Row],[Avergae LPI Score ]],Table16[[Avergae LPI Score ]],0), "No Data Available")</f>
        <v>69</v>
      </c>
      <c r="L115" cm="1">
        <f t="array" ref="L115">IFERROR(_xlfn.XLOOKUP(A115,Table4[Country],'2007'!$C$4:$C$153),"0")</f>
        <v>76</v>
      </c>
      <c r="M115" cm="1">
        <f t="array" ref="M115">IFERROR(_xlfn.XLOOKUP(A115,Table5[Country],'2010'!$E$4:$E$158),"0")</f>
        <v>99</v>
      </c>
      <c r="N115" cm="1">
        <f t="array" ref="N115">IFERROR(_xlfn.XLOOKUP(A115,Table12[Country],'2012'!$E$4:$E$158),"0")</f>
        <v>122</v>
      </c>
      <c r="O115" cm="1">
        <f t="array" ref="O115">IFERROR(_xlfn.XLOOKUP(A115,Table10[Country],'2014'!$E$4:$E$163),"0")</f>
        <v>74</v>
      </c>
      <c r="P115" cm="1">
        <f t="array" ref="P115">IFERROR(_xlfn.XLOOKUP(A115,Table11[Country],'2016'!$E$4:$E$163),"0")</f>
        <v>42</v>
      </c>
      <c r="Q115" cm="1">
        <f t="array" ref="Q115">IFERROR(_xlfn.XLOOKUP(A115,Table6[Country],'2018'!$E$4:$E$163),"0")</f>
        <v>68</v>
      </c>
      <c r="R115" t="str">
        <f>IFERROR(_xlfn.XLOOKUP(A115,'2023_Analysis_Hub'!$A$3:$A$141,'2023_Analysis_Hub'!$C$3:$C$141),"0")</f>
        <v>0</v>
      </c>
      <c r="S115">
        <f t="shared" si="14"/>
        <v>80.166666666666671</v>
      </c>
      <c r="T115">
        <f t="shared" si="15"/>
        <v>73</v>
      </c>
      <c r="W115" cm="1">
        <f t="array" ref="W115">IFERROR(_xlfn.XLOOKUP(A115,Table4[Country],'2007'!$F$4:$F$153),"0")</f>
        <v>2.3333300000000001</v>
      </c>
      <c r="X115" cm="1">
        <f t="array" ref="X115">IFERROR(_xlfn.XLOOKUP('LPI_performance_time_series '!A115,Table5[Country],'2010'!$I$4:$I$158),"0")</f>
        <v>2.2272729999999998</v>
      </c>
      <c r="Y115" cm="1">
        <f t="array" ref="Y115">IFERROR(_xlfn.XLOOKUP(A115,Table12[Country],'2012'!$I$4:$I$158),"0")</f>
        <v>2.0769229999999999</v>
      </c>
      <c r="Z115" cm="1">
        <f t="array" ref="Z115">IFERROR(_xlfn.XLOOKUP('LPI_performance_time_series '!A115,Table10[Country],'2014'!$I$4:$I$163),"0")</f>
        <v>1.9576389999999999</v>
      </c>
      <c r="AA115" cm="1">
        <f t="array" ref="AA115">IFERROR(_xlfn.XLOOKUP(A115,Table11[Country],'2016'!$I$4:$I$163),"0")</f>
        <v>3.1686230000000002</v>
      </c>
      <c r="AB115" cm="1">
        <f t="array" ref="AB115">IFERROR(_xlfn.XLOOKUP(A115,Table6[Country],'2018'!$I$4:$I$163),"0")</f>
        <v>2.6538569999999999</v>
      </c>
      <c r="AC115">
        <f>IFERROR(_xlfn.XLOOKUP(A116,'2023_Analysis_Hub'!$A$3:$A$141,'2023_Analysis_Hub'!$D$3:$D$141),"0")</f>
        <v>2.2000000000000002</v>
      </c>
      <c r="AD115">
        <f t="shared" si="16"/>
        <v>2.3739492857142857</v>
      </c>
      <c r="AF115" cm="1">
        <f t="array" ref="AF115">IFERROR(_xlfn.XLOOKUP(A115,Table4[Country],'2007'!$H$4:$H$153),"0")</f>
        <v>2.1538499999999998</v>
      </c>
      <c r="AG115" cm="1">
        <f t="array" ref="AG115">IFERROR(_xlfn.XLOOKUP(A115,Table5[Country],'2010'!$K$4:$K$158),"0")</f>
        <v>2.1390500000000001</v>
      </c>
      <c r="AH115" cm="1">
        <f t="array" ref="AH115">IFERROR(_xlfn.XLOOKUP(A115,Table12[Country],'2012'!$K$4:$K$158),"0")</f>
        <v>2.1559979999999999</v>
      </c>
      <c r="AI115" cm="1">
        <f t="array" ref="AI115">IFERROR(_xlfn.XLOOKUP(A115,Table10[Country],'2014'!$K$4:$K$163),"0")</f>
        <v>2.4027780000000001</v>
      </c>
      <c r="AJ115" cm="1">
        <f t="array" ref="AJ115">IFERROR(_xlfn.XLOOKUP(A115,Table11[Country],'2016'!$K$4:$K$163),"0")</f>
        <v>3.2097090000000001</v>
      </c>
      <c r="AK115" cm="1">
        <f t="array" ref="AK115">IFERROR(_xlfn.XLOOKUP(A115,Table6[Country],'2018'!$K$4:$K$163),"0")</f>
        <v>2.5538859999999999</v>
      </c>
      <c r="AL115" s="19" t="str">
        <f>IFERROR(_xlfn.XLOOKUP(A115,'2023_Analysis_Hub'!$A$3:$A$141,'2023_Analysis_Hub'!$F$3:$F$141),"0")</f>
        <v>0</v>
      </c>
      <c r="AM115">
        <f t="shared" si="17"/>
        <v>2.4358784999999998</v>
      </c>
      <c r="AO115" s="71" cm="1">
        <f t="array" ref="AO115">IFERROR(_xlfn.XLOOKUP(Table18[[#This Row],[Economy]],Table4[Country],'2007'!$J$4:$J$153), "0")</f>
        <v>2.7857099999999999</v>
      </c>
      <c r="AP115" s="71" cm="1">
        <f t="array" ref="AP115">IFERROR(_xlfn.XLOOKUP(Table18[[#This Row],[Economy]],Table5[Country],'2010'!$M$4:$M$158),"0")</f>
        <v>2.8390499999999999</v>
      </c>
      <c r="AQ115" s="71" cm="1">
        <f t="array" ref="AQ115">IFERROR(_xlfn.XLOOKUP(Table18[[#This Row],[Economy]],Table12[Country],'2012'!$M$4:$M$158),"0")</f>
        <v>2.6854629999999999</v>
      </c>
      <c r="AR115" s="71" cm="1">
        <f t="array" ref="AR115">IFERROR(_xlfn.XLOOKUP(Table18[[#This Row],[Economy]],Table10[Country],'2014'!$M$4:$M$163),"0")</f>
        <v>3.1527780000000001</v>
      </c>
      <c r="AS115" s="71" cm="1">
        <f t="array" ref="AS115">IFERROR(_xlfn.XLOOKUP(A115,Table11[Country],'2016'!$M$4:$M$163),"0")</f>
        <v>3.2432590000000001</v>
      </c>
      <c r="AT115" s="71" cm="1">
        <f t="array" ref="AT115">IFERROR(_xlfn.XLOOKUP(A115,Table6[Country],'2018'!$M$4:$M$163),"0")</f>
        <v>2.6218490000000001</v>
      </c>
      <c r="AU115" s="71" t="str">
        <f>IFERROR(_xlfn.XLOOKUP(A115, '2023_Analysis_Hub'!$A$3:$A$141,'2023_Analysis_Hub'!$H$3:$H$141),"0")</f>
        <v>0</v>
      </c>
      <c r="AV115">
        <f t="shared" si="10"/>
        <v>2.8880181666666669</v>
      </c>
      <c r="AX115" cm="1">
        <f t="array" ref="AX115">IFERROR(_xlfn.XLOOKUP(A115,Table4[Country],'2007'!$L$4:$L$153),"0")</f>
        <v>2.30769</v>
      </c>
      <c r="AY115" cm="1">
        <f t="array" ref="AY115">IFERROR(_xlfn.XLOOKUP(A115,Table5[Country], '2010'!$O$4:$O$158),"0")</f>
        <v>2.2776169999999998</v>
      </c>
      <c r="AZ115" cm="1">
        <f t="array" ref="AZ115">IFERROR(_xlfn.XLOOKUP(A115, Table12[Country], '2012'!$O$4:$O$158),"0")</f>
        <v>2.3848069999999999</v>
      </c>
      <c r="BA115" cm="1">
        <f t="array" ref="BA115">IFERROR(_xlfn.XLOOKUP(A115, Table10[Country], '2014'!$O$4:$O$163),"0")</f>
        <v>2.6527780000000001</v>
      </c>
      <c r="BB115" cm="1">
        <f t="array" ref="BB115">IFERROR(_xlfn.XLOOKUP(A115, Table11[Country],'2016'!$O$4:$O$163),"0")</f>
        <v>3.2443390000000001</v>
      </c>
      <c r="BC115" cm="1">
        <f t="array" ref="BC115">IFERROR(_xlfn.XLOOKUP(A115,Table6[Country],'2018'!$O$4:$O$163),"0")</f>
        <v>2.810438</v>
      </c>
      <c r="BD115" t="str">
        <f>IFERROR(_xlfn.XLOOKUP(A115, '2023_Analysis_Hub'!$A$3:$A$141,'2023_Analysis_Hub'!$J$3:$J$141),"0")</f>
        <v>0</v>
      </c>
      <c r="BE115">
        <f t="shared" si="11"/>
        <v>2.6129448333333332</v>
      </c>
      <c r="BG115" cm="1">
        <f t="array" ref="BG115">IFERROR(_xlfn.XLOOKUP(A115,Table4[Country],'2007'!$R$4:$R$153),"0")</f>
        <v>2.9166699999999999</v>
      </c>
      <c r="BH115" cm="1">
        <f t="array" ref="BH115">IFERROR(_xlfn.XLOOKUP(A115,Table5[Country],'2010'!$S$4:$S$158),"0")</f>
        <v>3.0621299999999998</v>
      </c>
      <c r="BI115" cm="1">
        <f t="array" ref="BI115">IFERROR(_xlfn.XLOOKUP(A115,Table12[Country],'2012'!$S$4:$S$158),"0")</f>
        <v>2.8826160000000001</v>
      </c>
      <c r="BJ115" cm="1">
        <f t="array" ref="BJ115">IFERROR(_xlfn.XLOOKUP(A115,Table10[Country],'2014'!$S$4:$S$163),"0")</f>
        <v>3.5798610000000002</v>
      </c>
      <c r="BK115" cm="1">
        <f t="array" ref="BK115">IFERROR(_xlfn.XLOOKUP(A115,Table11[Country],'2016'!$S$4:$S$163),"0")</f>
        <v>3.696094</v>
      </c>
      <c r="BL115" cm="1">
        <f t="array" ref="BL115">IFERROR(_xlfn.XLOOKUP(A115,Table6[Country],'2018'!$S$4:$S$163),"0")</f>
        <v>3.1761520000000001</v>
      </c>
      <c r="BM115" t="str">
        <f>IFERROR(_xlfn.XLOOKUP(A115,'2023_Analysis_Hub'!$A$3:$A$141,'2023_Analysis_Hub'!$L$3:$L$141),"0")</f>
        <v>0</v>
      </c>
      <c r="BN115">
        <f t="shared" si="12"/>
        <v>3.2189204999999994</v>
      </c>
      <c r="BP115" cm="1">
        <f t="array" ref="BP115">IFERROR(_xlfn.XLOOKUP(A115,Table4[Country],'2007'!$N$4:$N$153),"0")</f>
        <v>2.61538</v>
      </c>
      <c r="BQ115" cm="1">
        <f t="array" ref="BQ115">IFERROR(_xlfn.XLOOKUP(A115,Table5[Country],'2010'!$Q$4:$Q$158),"0")</f>
        <v>2.888728</v>
      </c>
      <c r="BR115" cm="1">
        <f t="array" ref="BR115">IFERROR(_xlfn.XLOOKUP(A115,Table12[Country],'2012'!$Q$4:$Q$158),"0")</f>
        <v>2.3378160000000001</v>
      </c>
      <c r="BS115" cm="1">
        <f t="array" ref="BS115">IFERROR(_xlfn.XLOOKUP(A115,Table10[Country],'2014'!$Q$4:$Q$163),"0")</f>
        <v>3.0277780000000001</v>
      </c>
      <c r="BT115" cm="1">
        <f t="array" ref="BT115">IFERROR(_xlfn.XLOOKUP(A115,Table11[Country],'2016'!$Q$4:$Q$163),"0")</f>
        <v>3.4229379999999998</v>
      </c>
      <c r="BU115" cm="1">
        <f t="array" ref="BU115">IFERROR(_xlfn.XLOOKUP(A115, Table6[Country], '2018'!$Q$4:$Q$163),"0")</f>
        <v>3.0694859999999999</v>
      </c>
      <c r="BV115" t="str">
        <f>IFERROR(_xlfn.XLOOKUP(A115, '2023_Analysis_Hub'!$A$3:$A$141,'2023_Analysis_Hub'!$N$3:$N$141),"0")</f>
        <v>0</v>
      </c>
      <c r="BW115">
        <f t="shared" si="13"/>
        <v>2.8936876666666667</v>
      </c>
    </row>
    <row r="116" spans="1:75" x14ac:dyDescent="0.35">
      <c r="A116" t="s">
        <v>79</v>
      </c>
      <c r="B116" cm="1">
        <f t="array" ref="B116">IFERROR(_xlfn.XLOOKUP(A116,Table4[Country],'2007'!$B$4:$B$153),"0")</f>
        <v>2.349655024781335</v>
      </c>
      <c r="C116" cm="1">
        <f t="array" ref="C116">IFERROR(_xlfn.XLOOKUP(A116,Table5[Country],'2010'!$B$4:$B$158),"0")</f>
        <v>2.6191209999999998</v>
      </c>
      <c r="D116" cm="1">
        <f t="array" ref="D116">IFERROR(_xlfn.XLOOKUP(A116,Table12[Country],'2012'!$B$4:$B$158),"0")</f>
        <v>2.3532380000000002</v>
      </c>
      <c r="E116" cm="1">
        <f t="array" ref="E116">IFERROR(_xlfn.XLOOKUP(A116,Table10[Country],'2014'!$B$4:$B$163),"0")</f>
        <v>2.209336</v>
      </c>
      <c r="F116" cm="1">
        <f t="array" ref="F116">IFERROR(_xlfn.XLOOKUP(A116,Table11[Country],'2016'!$B$4:$B$163),"0")</f>
        <v>2.1559300000000001</v>
      </c>
      <c r="G116" cm="1">
        <f t="array" ref="G116">IFERROR(_xlfn.XLOOKUP(A116,Table6[Country],'2018'!$B$4:$B$163),"0")</f>
        <v>2.54609</v>
      </c>
      <c r="H116">
        <f>IFERROR(_xlfn.XLOOKUP(A116,'2023_Analysis_Hub'!$A$3:$A$141,'2023_Analysis_Hub'!$B$3:$B$141),"0")</f>
        <v>2.3166666666666664</v>
      </c>
      <c r="I116">
        <f t="shared" si="9"/>
        <v>2.3642909559211427</v>
      </c>
      <c r="J116" s="68">
        <f>IFERROR(RANK(Table16[[#This Row],[Avergae LPI Score ]],Table16[[Avergae LPI Score ]],0), "No Data Available")</f>
        <v>133</v>
      </c>
      <c r="L116" cm="1">
        <f t="array" ref="L116">IFERROR(_xlfn.XLOOKUP(A116,Table4[Country],'2007'!$C$4:$C$153),"0")</f>
        <v>103</v>
      </c>
      <c r="M116" cm="1">
        <f t="array" ref="M116">IFERROR(_xlfn.XLOOKUP(A116,Table5[Country],'2010'!$E$4:$E$158),"0")</f>
        <v>91</v>
      </c>
      <c r="N116" cm="1">
        <f t="array" ref="N116">IFERROR(_xlfn.XLOOKUP(A116,Table12[Country],'2012'!$E$4:$E$158),"0")</f>
        <v>130</v>
      </c>
      <c r="O116" cm="1">
        <f t="array" ref="O116">IFERROR(_xlfn.XLOOKUP(A116,Table10[Country],'2014'!$E$4:$E$163),"0")</f>
        <v>149</v>
      </c>
      <c r="P116" cm="1">
        <f t="array" ref="P116">IFERROR(_xlfn.XLOOKUP(A116,Table11[Country],'2016'!$E$4:$E$163),"0")</f>
        <v>146</v>
      </c>
      <c r="Q116" cm="1">
        <f t="array" ref="Q116">IFERROR(_xlfn.XLOOKUP(A116,Table6[Country],'2018'!$E$4:$E$163),"0")</f>
        <v>108</v>
      </c>
      <c r="R116">
        <f>IFERROR(_xlfn.XLOOKUP(A116,'2023_Analysis_Hub'!$A$3:$A$141,'2023_Analysis_Hub'!$C$3:$C$141),"0")</f>
        <v>123</v>
      </c>
      <c r="S116">
        <f t="shared" si="14"/>
        <v>121.42857142857143</v>
      </c>
      <c r="T116">
        <f t="shared" si="15"/>
        <v>131</v>
      </c>
      <c r="W116" cm="1">
        <f t="array" ref="W116">IFERROR(_xlfn.XLOOKUP(A116,Table4[Country],'2007'!$F$4:$F$153),"0")</f>
        <v>2.2000000000000002</v>
      </c>
      <c r="X116" cm="1">
        <f t="array" ref="X116">IFERROR(_xlfn.XLOOKUP('LPI_performance_time_series '!A116,Table5[Country],'2010'!$I$4:$I$158),"0")</f>
        <v>2.439854</v>
      </c>
      <c r="Y116" cm="1">
        <f t="array" ref="Y116">IFERROR(_xlfn.XLOOKUP(A116,Table12[Country],'2012'!$I$4:$I$158),"0")</f>
        <v>2.4452199999999999</v>
      </c>
      <c r="Z116" cm="1">
        <f t="array" ref="Z116">IFERROR(_xlfn.XLOOKUP('LPI_performance_time_series '!A116,Table10[Country],'2014'!$I$4:$I$163),"0")</f>
        <v>2.0317759999999998</v>
      </c>
      <c r="AA116" cm="1">
        <f t="array" ref="AA116">IFERROR(_xlfn.XLOOKUP(A116,Table11[Country],'2016'!$I$4:$I$163),"0")</f>
        <v>1.8</v>
      </c>
      <c r="AB116" cm="1">
        <f t="array" ref="AB116">IFERROR(_xlfn.XLOOKUP(A116,Table6[Country],'2018'!$I$4:$I$163),"0")</f>
        <v>2.75</v>
      </c>
      <c r="AC116">
        <f>IFERROR(_xlfn.XLOOKUP(A117,'2023_Analysis_Hub'!$A$3:$A$141,'2023_Analysis_Hub'!$D$3:$D$141),"0")</f>
        <v>2.2000000000000002</v>
      </c>
      <c r="AD116">
        <f t="shared" si="16"/>
        <v>2.2666928571428571</v>
      </c>
      <c r="AF116" cm="1">
        <f t="array" ref="AF116">IFERROR(_xlfn.XLOOKUP(A116,Table4[Country],'2007'!$H$4:$H$153),"0")</f>
        <v>2.0588199999999999</v>
      </c>
      <c r="AG116" cm="1">
        <f t="array" ref="AG116">IFERROR(_xlfn.XLOOKUP(A116,Table5[Country],'2010'!$K$4:$K$158),"0")</f>
        <v>2.0909900000000001</v>
      </c>
      <c r="AH116" cm="1">
        <f t="array" ref="AH116">IFERROR(_xlfn.XLOOKUP(A116,Table12[Country],'2012'!$K$4:$K$158),"0")</f>
        <v>2.4893380000000001</v>
      </c>
      <c r="AI116" cm="1">
        <f t="array" ref="AI116">IFERROR(_xlfn.XLOOKUP(A116,Table10[Country],'2014'!$K$4:$K$163),"0")</f>
        <v>2.0459710000000002</v>
      </c>
      <c r="AJ116" cm="1">
        <f t="array" ref="AJ116">IFERROR(_xlfn.XLOOKUP(A116,Table11[Country],'2016'!$K$4:$K$163),"0")</f>
        <v>1.96</v>
      </c>
      <c r="AK116" cm="1">
        <f t="array" ref="AK116">IFERROR(_xlfn.XLOOKUP(A116,Table6[Country],'2018'!$K$4:$K$163),"0")</f>
        <v>2.375</v>
      </c>
      <c r="AL116" s="19">
        <f>IFERROR(_xlfn.XLOOKUP(A116,'2023_Analysis_Hub'!$A$3:$A$141,'2023_Analysis_Hub'!$F$3:$F$141),"0")</f>
        <v>2.4</v>
      </c>
      <c r="AM116">
        <f t="shared" si="17"/>
        <v>2.202874142857143</v>
      </c>
      <c r="AO116" s="71" cm="1">
        <f t="array" ref="AO116">IFERROR(_xlfn.XLOOKUP(Table18[[#This Row],[Economy]],Table4[Country],'2007'!$J$4:$J$153), "0")</f>
        <v>2.3529399999999998</v>
      </c>
      <c r="AP116" s="71" cm="1">
        <f t="array" ref="AP116">IFERROR(_xlfn.XLOOKUP(Table18[[#This Row],[Economy]],Table5[Country],'2010'!$M$4:$M$158),"0")</f>
        <v>3.1787339999999999</v>
      </c>
      <c r="AQ116" s="71" cm="1">
        <f t="array" ref="AQ116">IFERROR(_xlfn.XLOOKUP(Table18[[#This Row],[Economy]],Table12[Country],'2012'!$M$4:$M$158),"0")</f>
        <v>1.9952209999999999</v>
      </c>
      <c r="AR116" s="71" cm="1">
        <f t="array" ref="AR116">IFERROR(_xlfn.XLOOKUP(Table18[[#This Row],[Economy]],Table10[Country],'2014'!$M$4:$M$163),"0")</f>
        <v>2.4333330000000002</v>
      </c>
      <c r="AS116" s="71" cm="1">
        <f t="array" ref="AS116">IFERROR(_xlfn.XLOOKUP(A116,Table11[Country],'2016'!$M$4:$M$163),"0")</f>
        <v>2.1028570000000002</v>
      </c>
      <c r="AT116" s="71" cm="1">
        <f t="array" ref="AT116">IFERROR(_xlfn.XLOOKUP(A116,Table6[Country],'2018'!$M$4:$M$163),"0")</f>
        <v>2.2154020000000001</v>
      </c>
      <c r="AU116" s="71">
        <f>IFERROR(_xlfn.XLOOKUP(A116, '2023_Analysis_Hub'!$A$3:$A$141,'2023_Analysis_Hub'!$H$3:$H$141),"0")</f>
        <v>2.4</v>
      </c>
      <c r="AV116">
        <f t="shared" si="10"/>
        <v>2.382641</v>
      </c>
      <c r="AX116" cm="1">
        <f t="array" ref="AX116">IFERROR(_xlfn.XLOOKUP(A116,Table4[Country],'2007'!$L$4:$L$153),"0")</f>
        <v>2.3529399999999998</v>
      </c>
      <c r="AY116" cm="1">
        <f t="array" ref="AY116">IFERROR(_xlfn.XLOOKUP(A116,Table5[Country], '2010'!$O$4:$O$158),"0")</f>
        <v>2.371699</v>
      </c>
      <c r="AZ116" cm="1">
        <f t="array" ref="AZ116">IFERROR(_xlfn.XLOOKUP(A116, Table12[Country], '2012'!$O$4:$O$158),"0")</f>
        <v>2.2452209999999999</v>
      </c>
      <c r="BA116" cm="1">
        <f t="array" ref="BA116">IFERROR(_xlfn.XLOOKUP(A116, Table10[Country], '2014'!$O$4:$O$163),"0")</f>
        <v>2.131777</v>
      </c>
      <c r="BB116" cm="1">
        <f t="array" ref="BB116">IFERROR(_xlfn.XLOOKUP(A116, Table11[Country],'2016'!$O$4:$O$163),"0")</f>
        <v>1.96</v>
      </c>
      <c r="BC116" cm="1">
        <f t="array" ref="BC116">IFERROR(_xlfn.XLOOKUP(A116,Table6[Country],'2018'!$O$4:$O$163),"0")</f>
        <v>2.3582589999999999</v>
      </c>
      <c r="BD116">
        <f>IFERROR(_xlfn.XLOOKUP(A116, '2023_Analysis_Hub'!$A$3:$A$141,'2023_Analysis_Hub'!$J$3:$J$141),"0")</f>
        <v>2.2000000000000002</v>
      </c>
      <c r="BE116">
        <f t="shared" si="11"/>
        <v>2.2314137142857144</v>
      </c>
      <c r="BG116" cm="1">
        <f t="array" ref="BG116">IFERROR(_xlfn.XLOOKUP(A116,Table4[Country],'2007'!$R$4:$R$153),"0")</f>
        <v>2.76471</v>
      </c>
      <c r="BH116" cm="1">
        <f t="array" ref="BH116">IFERROR(_xlfn.XLOOKUP(A116,Table5[Country],'2010'!$S$4:$S$158),"0")</f>
        <v>3.0986470000000002</v>
      </c>
      <c r="BI116" cm="1">
        <f t="array" ref="BI116">IFERROR(_xlfn.XLOOKUP(A116,Table12[Country],'2012'!$S$4:$S$158),"0")</f>
        <v>2.68614</v>
      </c>
      <c r="BJ116" cm="1">
        <f t="array" ref="BJ116">IFERROR(_xlfn.XLOOKUP(A116,Table10[Country],'2014'!$S$4:$S$163),"0")</f>
        <v>2.3619050000000001</v>
      </c>
      <c r="BK116" cm="1">
        <f t="array" ref="BK116">IFERROR(_xlfn.XLOOKUP(A116,Table11[Country],'2016'!$S$4:$S$163),"0")</f>
        <v>2.7197619999999998</v>
      </c>
      <c r="BL116" cm="1">
        <f t="array" ref="BL116">IFERROR(_xlfn.XLOOKUP(A116,Table6[Country],'2018'!$S$4:$S$163),"0")</f>
        <v>2.9408479999999999</v>
      </c>
      <c r="BM116">
        <f>IFERROR(_xlfn.XLOOKUP(A116,'2023_Analysis_Hub'!$A$3:$A$141,'2023_Analysis_Hub'!$L$3:$L$141),"0")</f>
        <v>2.4</v>
      </c>
      <c r="BN116">
        <f t="shared" si="12"/>
        <v>2.7102874285714287</v>
      </c>
      <c r="BP116" cm="1">
        <f t="array" ref="BP116">IFERROR(_xlfn.XLOOKUP(A116,Table4[Country],'2007'!$N$4:$N$153),"0")</f>
        <v>2.375</v>
      </c>
      <c r="BQ116" cm="1">
        <f t="array" ref="BQ116">IFERROR(_xlfn.XLOOKUP(A116,Table5[Country],'2010'!$Q$4:$Q$158),"0")</f>
        <v>2.3290039999999999</v>
      </c>
      <c r="BR116" cm="1">
        <f t="array" ref="BR116">IFERROR(_xlfn.XLOOKUP(A116,Table12[Country],'2012'!$Q$4:$Q$158),"0")</f>
        <v>2.3077209999999999</v>
      </c>
      <c r="BS116" cm="1">
        <f t="array" ref="BS116">IFERROR(_xlfn.XLOOKUP(A116,Table10[Country],'2014'!$Q$4:$Q$163),"0")</f>
        <v>2.1998169999999999</v>
      </c>
      <c r="BT116" cm="1">
        <f t="array" ref="BT116">IFERROR(_xlfn.XLOOKUP(A116,Table11[Country],'2016'!$Q$4:$Q$163),"0")</f>
        <v>2.3864290000000001</v>
      </c>
      <c r="BU116" cm="1">
        <f t="array" ref="BU116">IFERROR(_xlfn.XLOOKUP(A116, Table6[Country], '2018'!$Q$4:$Q$163),"0")</f>
        <v>2.6439729999999999</v>
      </c>
      <c r="BV116">
        <f>IFERROR(_xlfn.XLOOKUP(A116, '2023_Analysis_Hub'!$A$3:$A$141,'2023_Analysis_Hub'!$N$3:$N$141),"0")</f>
        <v>2.2999999999999998</v>
      </c>
      <c r="BW116">
        <f t="shared" si="13"/>
        <v>2.3631348571428572</v>
      </c>
    </row>
    <row r="117" spans="1:75" x14ac:dyDescent="0.35">
      <c r="A117" t="s">
        <v>80</v>
      </c>
      <c r="B117" cm="1">
        <f t="array" ref="B117">IFERROR(_xlfn.XLOOKUP(A117,Table4[Country],'2007'!$B$4:$B$153),"0")</f>
        <v>2.4978864119284441</v>
      </c>
      <c r="C117" cm="1">
        <f t="array" ref="C117">IFERROR(_xlfn.XLOOKUP(A117,Table5[Country],'2010'!$B$4:$B$158),"0")</f>
        <v>2.3699759999999999</v>
      </c>
      <c r="D117" cm="1">
        <f t="array" ref="D117">IFERROR(_xlfn.XLOOKUP(A117,Table12[Country],'2012'!$B$4:$B$158),"0")</f>
        <v>2.5623330000000002</v>
      </c>
      <c r="E117" cm="1">
        <f t="array" ref="E117">IFERROR(_xlfn.XLOOKUP(A117,Table10[Country],'2014'!$B$4:$B$163),"0")</f>
        <v>2.7414070000000001</v>
      </c>
      <c r="F117" cm="1">
        <f t="array" ref="F117">IFERROR(_xlfn.XLOOKUP(A117,Table11[Country],'2016'!$B$4:$B$163),"0")</f>
        <v>2.8005900000000001</v>
      </c>
      <c r="G117" cm="1">
        <f t="array" ref="G117">IFERROR(_xlfn.XLOOKUP(A117,Table6[Country],'2018'!$B$4:$B$163),"0")</f>
        <v>2.578608</v>
      </c>
      <c r="H117">
        <f>IFERROR(_xlfn.XLOOKUP(A117,'2023_Analysis_Hub'!$A$3:$A$141,'2023_Analysis_Hub'!$B$3:$B$141),"0")</f>
        <v>2.4166666666666665</v>
      </c>
      <c r="I117">
        <f t="shared" si="9"/>
        <v>2.5667810112278735</v>
      </c>
      <c r="J117" s="68">
        <f>IFERROR(RANK(Table16[[#This Row],[Avergae LPI Score ]],Table16[[Avergae LPI Score ]],0), "No Data Available")</f>
        <v>94</v>
      </c>
      <c r="L117" cm="1">
        <f t="array" ref="L117">IFERROR(_xlfn.XLOOKUP(A117,Table4[Country],'2007'!$C$4:$C$153),"0")</f>
        <v>81</v>
      </c>
      <c r="M117" cm="1">
        <f t="array" ref="M117">IFERROR(_xlfn.XLOOKUP(A117,Table5[Country],'2010'!$E$4:$E$158),"0")</f>
        <v>129</v>
      </c>
      <c r="N117" cm="1">
        <f t="array" ref="N117">IFERROR(_xlfn.XLOOKUP(A117,Table12[Country],'2012'!$E$4:$E$158),"0")</f>
        <v>101</v>
      </c>
      <c r="O117" cm="1">
        <f t="array" ref="O117">IFERROR(_xlfn.XLOOKUP(A117,Table10[Country],'2014'!$E$4:$E$163),"0")</f>
        <v>83</v>
      </c>
      <c r="P117" cm="1">
        <f t="array" ref="P117">IFERROR(_xlfn.XLOOKUP(A117,Table11[Country],'2016'!$E$4:$E$163),"0")</f>
        <v>73</v>
      </c>
      <c r="Q117" cm="1">
        <f t="array" ref="Q117">IFERROR(_xlfn.XLOOKUP(A117,Table6[Country],'2018'!$E$4:$E$163),"0")</f>
        <v>98</v>
      </c>
      <c r="R117">
        <f>IFERROR(_xlfn.XLOOKUP(A117,'2023_Analysis_Hub'!$A$3:$A$141,'2023_Analysis_Hub'!$C$3:$C$141),"0")</f>
        <v>115</v>
      </c>
      <c r="S117">
        <f t="shared" si="14"/>
        <v>97.142857142857139</v>
      </c>
      <c r="T117">
        <f t="shared" si="15"/>
        <v>95</v>
      </c>
      <c r="W117" cm="1">
        <f t="array" ref="W117">IFERROR(_xlfn.XLOOKUP(A117,Table4[Country],'2007'!$F$4:$F$153),"0")</f>
        <v>2.19048</v>
      </c>
      <c r="X117" cm="1">
        <f t="array" ref="X117">IFERROR(_xlfn.XLOOKUP('LPI_performance_time_series '!A117,Table5[Country],'2010'!$I$4:$I$158),"0")</f>
        <v>2.2797499999999999</v>
      </c>
      <c r="Y117" cm="1">
        <f t="array" ref="Y117">IFERROR(_xlfn.XLOOKUP(A117,Table12[Country],'2012'!$I$4:$I$158),"0")</f>
        <v>2.29779</v>
      </c>
      <c r="Z117" cm="1">
        <f t="array" ref="Z117">IFERROR(_xlfn.XLOOKUP('LPI_performance_time_series '!A117,Table10[Country],'2014'!$I$4:$I$163),"0")</f>
        <v>2.6666669999999999</v>
      </c>
      <c r="AA117" cm="1">
        <f t="array" ref="AA117">IFERROR(_xlfn.XLOOKUP(A117,Table11[Country],'2016'!$I$4:$I$163),"0")</f>
        <v>2.6153849999999998</v>
      </c>
      <c r="AB117" cm="1">
        <f t="array" ref="AB117">IFERROR(_xlfn.XLOOKUP(A117,Table6[Country],'2018'!$I$4:$I$163),"0")</f>
        <v>2.3697439999999999</v>
      </c>
      <c r="AC117" t="str">
        <f>IFERROR(_xlfn.XLOOKUP(A118,'2023_Analysis_Hub'!$A$3:$A$141,'2023_Analysis_Hub'!$D$3:$D$141),"0")</f>
        <v>0</v>
      </c>
      <c r="AD117">
        <f t="shared" si="16"/>
        <v>2.4033026666666668</v>
      </c>
      <c r="AF117" cm="1">
        <f t="array" ref="AF117">IFERROR(_xlfn.XLOOKUP(A117,Table4[Country],'2007'!$H$4:$H$153),"0")</f>
        <v>2.2999999999999998</v>
      </c>
      <c r="AG117" cm="1">
        <f t="array" ref="AG117">IFERROR(_xlfn.XLOOKUP(A117,Table5[Country],'2010'!$K$4:$K$158),"0")</f>
        <v>2.122668</v>
      </c>
      <c r="AH117" cm="1">
        <f t="array" ref="AH117">IFERROR(_xlfn.XLOOKUP(A117,Table12[Country],'2012'!$K$4:$K$158),"0")</f>
        <v>2.1977899999999999</v>
      </c>
      <c r="AI117" cm="1">
        <f t="array" ref="AI117">IFERROR(_xlfn.XLOOKUP(A117,Table10[Country],'2014'!$K$4:$K$163),"0")</f>
        <v>2.5833330000000001</v>
      </c>
      <c r="AJ117" cm="1">
        <f t="array" ref="AJ117">IFERROR(_xlfn.XLOOKUP(A117,Table11[Country],'2016'!$K$4:$K$163),"0")</f>
        <v>2.3629190000000002</v>
      </c>
      <c r="AK117" cm="1">
        <f t="array" ref="AK117">IFERROR(_xlfn.XLOOKUP(A117,Table6[Country],'2018'!$K$4:$K$163),"0")</f>
        <v>2.1445460000000001</v>
      </c>
      <c r="AL117" s="19">
        <f>IFERROR(_xlfn.XLOOKUP(A117,'2023_Analysis_Hub'!$A$3:$A$141,'2023_Analysis_Hub'!$F$3:$F$141),"0")</f>
        <v>2.1</v>
      </c>
      <c r="AM117">
        <f t="shared" si="17"/>
        <v>2.2587508571428567</v>
      </c>
      <c r="AO117" s="71" cm="1">
        <f t="array" ref="AO117">IFERROR(_xlfn.XLOOKUP(Table18[[#This Row],[Economy]],Table4[Country],'2007'!$J$4:$J$153), "0")</f>
        <v>2.4736799999999999</v>
      </c>
      <c r="AP117" s="71" cm="1">
        <f t="array" ref="AP117">IFERROR(_xlfn.XLOOKUP(Table18[[#This Row],[Economy]],Table5[Country],'2010'!$M$4:$M$158),"0")</f>
        <v>2.1872739999999999</v>
      </c>
      <c r="AQ117" s="71" cm="1">
        <f t="array" ref="AQ117">IFERROR(_xlfn.XLOOKUP(Table18[[#This Row],[Economy]],Table12[Country],'2012'!$M$4:$M$158),"0")</f>
        <v>2.6121210000000001</v>
      </c>
      <c r="AR117" s="71" cm="1">
        <f t="array" ref="AR117">IFERROR(_xlfn.XLOOKUP(Table18[[#This Row],[Economy]],Table10[Country],'2014'!$M$4:$M$163),"0")</f>
        <v>2.8333330000000001</v>
      </c>
      <c r="AS117" s="71" cm="1">
        <f t="array" ref="AS117">IFERROR(_xlfn.XLOOKUP(A117,Table11[Country],'2016'!$M$4:$M$163),"0")</f>
        <v>3.1129190000000002</v>
      </c>
      <c r="AT117" s="71" cm="1">
        <f t="array" ref="AT117">IFERROR(_xlfn.XLOOKUP(A117,Table6[Country],'2018'!$M$4:$M$163),"0")</f>
        <v>2.7939630000000002</v>
      </c>
      <c r="AU117" s="71">
        <f>IFERROR(_xlfn.XLOOKUP(A117, '2023_Analysis_Hub'!$A$3:$A$141,'2023_Analysis_Hub'!$H$3:$H$141),"0")</f>
        <v>2.2999999999999998</v>
      </c>
      <c r="AV117">
        <f t="shared" si="10"/>
        <v>2.6161842857142861</v>
      </c>
      <c r="AX117" cm="1">
        <f t="array" ref="AX117">IFERROR(_xlfn.XLOOKUP(A117,Table4[Country],'2007'!$L$4:$L$153),"0")</f>
        <v>2.4736799999999999</v>
      </c>
      <c r="AY117" cm="1">
        <f t="array" ref="AY117">IFERROR(_xlfn.XLOOKUP(A117,Table5[Country], '2010'!$O$4:$O$158),"0")</f>
        <v>2.2886039999999999</v>
      </c>
      <c r="AZ117" cm="1">
        <f t="array" ref="AZ117">IFERROR(_xlfn.XLOOKUP(A117, Table12[Country], '2012'!$O$4:$O$158),"0")</f>
        <v>2.50101</v>
      </c>
      <c r="BA117" cm="1">
        <f t="array" ref="BA117">IFERROR(_xlfn.XLOOKUP(A117, Table10[Country], '2014'!$O$4:$O$163),"0")</f>
        <v>2.6666669999999999</v>
      </c>
      <c r="BB117" cm="1">
        <f t="array" ref="BB117">IFERROR(_xlfn.XLOOKUP(A117, Table11[Country],'2016'!$O$4:$O$163),"0")</f>
        <v>2.6048650000000002</v>
      </c>
      <c r="BC117" cm="1">
        <f t="array" ref="BC117">IFERROR(_xlfn.XLOOKUP(A117,Table6[Country],'2018'!$O$4:$O$163),"0")</f>
        <v>2.408093</v>
      </c>
      <c r="BD117">
        <f>IFERROR(_xlfn.XLOOKUP(A117, '2023_Analysis_Hub'!$A$3:$A$141,'2023_Analysis_Hub'!$J$3:$J$141),"0")</f>
        <v>2.4</v>
      </c>
      <c r="BE117">
        <f t="shared" si="11"/>
        <v>2.477559857142857</v>
      </c>
      <c r="BG117" cm="1">
        <f t="array" ref="BG117">IFERROR(_xlfn.XLOOKUP(A117,Table4[Country],'2007'!$R$4:$R$153),"0")</f>
        <v>3.0526300000000002</v>
      </c>
      <c r="BH117" cm="1">
        <f t="array" ref="BH117">IFERROR(_xlfn.XLOOKUP(A117,Table5[Country],'2010'!$S$4:$S$158),"0")</f>
        <v>2.8369529999999998</v>
      </c>
      <c r="BI117" cm="1">
        <f t="array" ref="BI117">IFERROR(_xlfn.XLOOKUP(A117,Table12[Country],'2012'!$S$4:$S$158),"0")</f>
        <v>2.9454549999999999</v>
      </c>
      <c r="BJ117" cm="1">
        <f t="array" ref="BJ117">IFERROR(_xlfn.XLOOKUP(A117,Table10[Country],'2014'!$S$4:$S$163),"0")</f>
        <v>2.75</v>
      </c>
      <c r="BK117" cm="1">
        <f t="array" ref="BK117">IFERROR(_xlfn.XLOOKUP(A117,Table11[Country],'2016'!$S$4:$S$163),"0")</f>
        <v>3.3046479999999998</v>
      </c>
      <c r="BL117" cm="1">
        <f t="array" ref="BL117">IFERROR(_xlfn.XLOOKUP(A117,Table6[Country],'2018'!$S$4:$S$163),"0")</f>
        <v>3.1553460000000002</v>
      </c>
      <c r="BM117">
        <f>IFERROR(_xlfn.XLOOKUP(A117,'2023_Analysis_Hub'!$A$3:$A$141,'2023_Analysis_Hub'!$L$3:$L$141),"0")</f>
        <v>2.7</v>
      </c>
      <c r="BN117">
        <f t="shared" si="12"/>
        <v>2.9635760000000002</v>
      </c>
      <c r="BP117" cm="1">
        <f t="array" ref="BP117">IFERROR(_xlfn.XLOOKUP(A117,Table4[Country],'2007'!$N$4:$N$153),"0")</f>
        <v>2.5263200000000001</v>
      </c>
      <c r="BQ117" cm="1">
        <f t="array" ref="BQ117">IFERROR(_xlfn.XLOOKUP(A117,Table5[Country],'2010'!$Q$4:$Q$158),"0")</f>
        <v>2.4998610000000001</v>
      </c>
      <c r="BR117" cm="1">
        <f t="array" ref="BR117">IFERROR(_xlfn.XLOOKUP(A117,Table12[Country],'2012'!$Q$4:$Q$158),"0")</f>
        <v>2.770051</v>
      </c>
      <c r="BS117" cm="1">
        <f t="array" ref="BS117">IFERROR(_xlfn.XLOOKUP(A117,Table10[Country],'2014'!$Q$4:$Q$163),"0")</f>
        <v>2.9166669999999999</v>
      </c>
      <c r="BT117" cm="1">
        <f t="array" ref="BT117">IFERROR(_xlfn.XLOOKUP(A117,Table11[Country],'2016'!$Q$4:$Q$163),"0")</f>
        <v>2.7048649999999999</v>
      </c>
      <c r="BU117" cm="1">
        <f t="array" ref="BU117">IFERROR(_xlfn.XLOOKUP(A117, Table6[Country], '2018'!$Q$4:$Q$163),"0")</f>
        <v>2.5150130000000002</v>
      </c>
      <c r="BV117">
        <f>IFERROR(_xlfn.XLOOKUP(A117, '2023_Analysis_Hub'!$A$3:$A$141,'2023_Analysis_Hub'!$N$3:$N$141),"0")</f>
        <v>2.8</v>
      </c>
      <c r="BW117">
        <f t="shared" si="13"/>
        <v>2.6761109999999997</v>
      </c>
    </row>
    <row r="118" spans="1:75" x14ac:dyDescent="0.35">
      <c r="A118" t="s">
        <v>401</v>
      </c>
      <c r="B118" t="str" cm="1">
        <f t="array" ref="B118">IFERROR(_xlfn.XLOOKUP(A118,Table4[Country],'2007'!$B$4:$B$153),"0")</f>
        <v>0</v>
      </c>
      <c r="C118" t="str" cm="1">
        <f t="array" ref="C118">IFERROR(_xlfn.XLOOKUP(A118,Table5[Country],'2010'!$B$4:$B$158),"0")</f>
        <v>0</v>
      </c>
      <c r="D118" t="str" cm="1">
        <f t="array" ref="D118">IFERROR(_xlfn.XLOOKUP(A118,Table12[Country],'2012'!$B$4:$B$158),"0")</f>
        <v>0</v>
      </c>
      <c r="E118" t="str" cm="1">
        <f t="array" ref="E118">IFERROR(_xlfn.XLOOKUP(A118,Table10[Country],'2014'!$B$4:$B$163),"0")</f>
        <v>0</v>
      </c>
      <c r="F118" t="str" cm="1">
        <f t="array" ref="F118">IFERROR(_xlfn.XLOOKUP(A118,Table11[Country],'2016'!$B$4:$B$163),"0")</f>
        <v>0</v>
      </c>
      <c r="G118" t="str" cm="1">
        <f t="array" ref="G118">IFERROR(_xlfn.XLOOKUP(A118,Table6[Country],'2018'!$B$4:$B$163),"0")</f>
        <v>0</v>
      </c>
      <c r="H118" t="str">
        <f>IFERROR(_xlfn.XLOOKUP(A118,'2023_Analysis_Hub'!$A$3:$A$141,'2023_Analysis_Hub'!$B$3:$B$141),"0")</f>
        <v>0</v>
      </c>
      <c r="I118" t="str">
        <f t="shared" si="9"/>
        <v>0</v>
      </c>
      <c r="J118" s="68" t="str">
        <f>IFERROR(RANK(Table16[[#This Row],[Avergae LPI Score ]],Table16[[Avergae LPI Score ]],0), "No Data Available")</f>
        <v>No Data Available</v>
      </c>
      <c r="L118" t="str" cm="1">
        <f t="array" ref="L118">IFERROR(_xlfn.XLOOKUP(A118,Table4[Country],'2007'!$C$4:$C$153),"0")</f>
        <v>0</v>
      </c>
      <c r="M118" t="str" cm="1">
        <f t="array" ref="M118">IFERROR(_xlfn.XLOOKUP(A118,Table5[Country],'2010'!$E$4:$E$158),"0")</f>
        <v>0</v>
      </c>
      <c r="N118" t="str" cm="1">
        <f t="array" ref="N118">IFERROR(_xlfn.XLOOKUP(A118,Table12[Country],'2012'!$E$4:$E$158),"0")</f>
        <v>0</v>
      </c>
      <c r="O118" t="str" cm="1">
        <f t="array" ref="O118">IFERROR(_xlfn.XLOOKUP(A118,Table10[Country],'2014'!$E$4:$E$163),"0")</f>
        <v>0</v>
      </c>
      <c r="P118" t="str" cm="1">
        <f t="array" ref="P118">IFERROR(_xlfn.XLOOKUP(A118,Table11[Country],'2016'!$E$4:$E$163),"0")</f>
        <v>0</v>
      </c>
      <c r="Q118" t="str" cm="1">
        <f t="array" ref="Q118">IFERROR(_xlfn.XLOOKUP(A118,Table6[Country],'2018'!$E$4:$E$163),"0")</f>
        <v>0</v>
      </c>
      <c r="R118" t="str">
        <f>IFERROR(_xlfn.XLOOKUP(A118,'2023_Analysis_Hub'!$A$3:$A$141,'2023_Analysis_Hub'!$C$3:$C$141),"0")</f>
        <v>0</v>
      </c>
      <c r="S118" t="str">
        <f t="shared" si="14"/>
        <v>0</v>
      </c>
      <c r="T118" t="str">
        <f t="shared" si="15"/>
        <v>No Data Available</v>
      </c>
      <c r="W118" t="str" cm="1">
        <f t="array" ref="W118">IFERROR(_xlfn.XLOOKUP(A118,Table4[Country],'2007'!$F$4:$F$153),"0")</f>
        <v>0</v>
      </c>
      <c r="X118" t="str" cm="1">
        <f t="array" ref="X118">IFERROR(_xlfn.XLOOKUP('LPI_performance_time_series '!A118,Table5[Country],'2010'!$I$4:$I$158),"0")</f>
        <v>0</v>
      </c>
      <c r="Y118" t="str" cm="1">
        <f t="array" ref="Y118">IFERROR(_xlfn.XLOOKUP(A118,Table12[Country],'2012'!$I$4:$I$158),"0")</f>
        <v>0</v>
      </c>
      <c r="Z118" t="str" cm="1">
        <f t="array" ref="Z118">IFERROR(_xlfn.XLOOKUP('LPI_performance_time_series '!A118,Table10[Country],'2014'!$I$4:$I$163),"0")</f>
        <v>0</v>
      </c>
      <c r="AA118" t="str" cm="1">
        <f t="array" ref="AA118">IFERROR(_xlfn.XLOOKUP(A118,Table11[Country],'2016'!$I$4:$I$163),"0")</f>
        <v>0</v>
      </c>
      <c r="AB118" t="str" cm="1">
        <f t="array" ref="AB118">IFERROR(_xlfn.XLOOKUP(A118,Table6[Country],'2018'!$I$4:$I$163),"0")</f>
        <v>0</v>
      </c>
      <c r="AC118" t="str">
        <f>IFERROR(_xlfn.XLOOKUP(A119,'2023_Analysis_Hub'!$A$3:$A$141,'2023_Analysis_Hub'!$D$3:$D$141),"0")</f>
        <v>0</v>
      </c>
      <c r="AD118" t="str">
        <f t="shared" si="16"/>
        <v>No Data Available</v>
      </c>
      <c r="AF118" t="str" cm="1">
        <f t="array" ref="AF118">IFERROR(_xlfn.XLOOKUP(A118,Table4[Country],'2007'!$H$4:$H$153),"0")</f>
        <v>0</v>
      </c>
      <c r="AG118" t="str" cm="1">
        <f t="array" ref="AG118">IFERROR(_xlfn.XLOOKUP(A118,Table5[Country],'2010'!$K$4:$K$158),"0")</f>
        <v>0</v>
      </c>
      <c r="AH118" t="str" cm="1">
        <f t="array" ref="AH118">IFERROR(_xlfn.XLOOKUP(A118,Table12[Country],'2012'!$K$4:$K$158),"0")</f>
        <v>0</v>
      </c>
      <c r="AI118" t="str" cm="1">
        <f t="array" ref="AI118">IFERROR(_xlfn.XLOOKUP(A118,Table10[Country],'2014'!$K$4:$K$163),"0")</f>
        <v>0</v>
      </c>
      <c r="AJ118" t="str" cm="1">
        <f t="array" ref="AJ118">IFERROR(_xlfn.XLOOKUP(A118,Table11[Country],'2016'!$K$4:$K$163),"0")</f>
        <v>0</v>
      </c>
      <c r="AK118" t="str" cm="1">
        <f t="array" ref="AK118">IFERROR(_xlfn.XLOOKUP(A118,Table6[Country],'2018'!$K$4:$K$163),"0")</f>
        <v>0</v>
      </c>
      <c r="AL118" s="19" t="str">
        <f>IFERROR(_xlfn.XLOOKUP(A118,'2023_Analysis_Hub'!$A$3:$A$141,'2023_Analysis_Hub'!$F$3:$F$141),"0")</f>
        <v>0</v>
      </c>
      <c r="AM118" t="str">
        <f t="shared" si="17"/>
        <v>No Data Available</v>
      </c>
      <c r="AO118" s="71" t="str" cm="1">
        <f t="array" ref="AO118">IFERROR(_xlfn.XLOOKUP(Table18[[#This Row],[Economy]],Table4[Country],'2007'!$J$4:$J$153), "0")</f>
        <v>0</v>
      </c>
      <c r="AP118" s="71" t="str" cm="1">
        <f t="array" ref="AP118">IFERROR(_xlfn.XLOOKUP(Table18[[#This Row],[Economy]],Table5[Country],'2010'!$M$4:$M$158),"0")</f>
        <v>0</v>
      </c>
      <c r="AQ118" s="71" t="str" cm="1">
        <f t="array" ref="AQ118">IFERROR(_xlfn.XLOOKUP(Table18[[#This Row],[Economy]],Table12[Country],'2012'!$M$4:$M$158),"0")</f>
        <v>0</v>
      </c>
      <c r="AR118" s="71" t="str" cm="1">
        <f t="array" ref="AR118">IFERROR(_xlfn.XLOOKUP(Table18[[#This Row],[Economy]],Table10[Country],'2014'!$M$4:$M$163),"0")</f>
        <v>0</v>
      </c>
      <c r="AS118" s="71" t="str" cm="1">
        <f t="array" ref="AS118">IFERROR(_xlfn.XLOOKUP(A118,Table11[Country],'2016'!$M$4:$M$163),"0")</f>
        <v>0</v>
      </c>
      <c r="AT118" s="71" t="str" cm="1">
        <f t="array" ref="AT118">IFERROR(_xlfn.XLOOKUP(A118,Table6[Country],'2018'!$M$4:$M$163),"0")</f>
        <v>0</v>
      </c>
      <c r="AU118" s="71" t="str">
        <f>IFERROR(_xlfn.XLOOKUP(A118, '2023_Analysis_Hub'!$A$3:$A$141,'2023_Analysis_Hub'!$H$3:$H$141),"0")</f>
        <v>0</v>
      </c>
      <c r="AV118" t="str">
        <f t="shared" si="10"/>
        <v xml:space="preserve">No Data Available </v>
      </c>
      <c r="AX118" t="str" cm="1">
        <f t="array" ref="AX118">IFERROR(_xlfn.XLOOKUP(A118,Table4[Country],'2007'!$L$4:$L$153),"0")</f>
        <v>0</v>
      </c>
      <c r="AY118" t="str" cm="1">
        <f t="array" ref="AY118">IFERROR(_xlfn.XLOOKUP(A118,Table5[Country], '2010'!$O$4:$O$158),"0")</f>
        <v>0</v>
      </c>
      <c r="AZ118" t="str" cm="1">
        <f t="array" ref="AZ118">IFERROR(_xlfn.XLOOKUP(A118, Table12[Country], '2012'!$O$4:$O$158),"0")</f>
        <v>0</v>
      </c>
      <c r="BA118" t="str" cm="1">
        <f t="array" ref="BA118">IFERROR(_xlfn.XLOOKUP(A118, Table10[Country], '2014'!$O$4:$O$163),"0")</f>
        <v>0</v>
      </c>
      <c r="BB118" t="str" cm="1">
        <f t="array" ref="BB118">IFERROR(_xlfn.XLOOKUP(A118, Table11[Country],'2016'!$O$4:$O$163),"0")</f>
        <v>0</v>
      </c>
      <c r="BC118" t="str" cm="1">
        <f t="array" ref="BC118">IFERROR(_xlfn.XLOOKUP(A118,Table6[Country],'2018'!$O$4:$O$163),"0")</f>
        <v>0</v>
      </c>
      <c r="BD118" t="str">
        <f>IFERROR(_xlfn.XLOOKUP(A118, '2023_Analysis_Hub'!$A$3:$A$141,'2023_Analysis_Hub'!$J$3:$J$141),"0")</f>
        <v>0</v>
      </c>
      <c r="BE118" t="str">
        <f t="shared" si="11"/>
        <v>No Data Available</v>
      </c>
      <c r="BG118" t="str" cm="1">
        <f t="array" ref="BG118">IFERROR(_xlfn.XLOOKUP(A118,Table4[Country],'2007'!$R$4:$R$153),"0")</f>
        <v>0</v>
      </c>
      <c r="BH118" t="str" cm="1">
        <f t="array" ref="BH118">IFERROR(_xlfn.XLOOKUP(A118,Table5[Country],'2010'!$S$4:$S$158),"0")</f>
        <v>0</v>
      </c>
      <c r="BI118" t="str" cm="1">
        <f t="array" ref="BI118">IFERROR(_xlfn.XLOOKUP(A118,Table12[Country],'2012'!$S$4:$S$158),"0")</f>
        <v>0</v>
      </c>
      <c r="BJ118" t="str" cm="1">
        <f t="array" ref="BJ118">IFERROR(_xlfn.XLOOKUP(A118,Table10[Country],'2014'!$S$4:$S$163),"0")</f>
        <v>0</v>
      </c>
      <c r="BK118" t="str" cm="1">
        <f t="array" ref="BK118">IFERROR(_xlfn.XLOOKUP(A118,Table11[Country],'2016'!$S$4:$S$163),"0")</f>
        <v>0</v>
      </c>
      <c r="BL118" t="str" cm="1">
        <f t="array" ref="BL118">IFERROR(_xlfn.XLOOKUP(A118,Table6[Country],'2018'!$S$4:$S$163),"0")</f>
        <v>0</v>
      </c>
      <c r="BM118" t="str">
        <f>IFERROR(_xlfn.XLOOKUP(A118,'2023_Analysis_Hub'!$A$3:$A$141,'2023_Analysis_Hub'!$L$3:$L$141),"0")</f>
        <v>0</v>
      </c>
      <c r="BN118" t="str">
        <f t="shared" si="12"/>
        <v>No Data Available</v>
      </c>
      <c r="BP118" t="str" cm="1">
        <f t="array" ref="BP118">IFERROR(_xlfn.XLOOKUP(A118,Table4[Country],'2007'!$N$4:$N$153),"0")</f>
        <v>0</v>
      </c>
      <c r="BQ118" t="str" cm="1">
        <f t="array" ref="BQ118">IFERROR(_xlfn.XLOOKUP(A118,Table5[Country],'2010'!$Q$4:$Q$158),"0")</f>
        <v>0</v>
      </c>
      <c r="BR118" t="str" cm="1">
        <f t="array" ref="BR118">IFERROR(_xlfn.XLOOKUP(A118,Table12[Country],'2012'!$Q$4:$Q$158),"0")</f>
        <v>0</v>
      </c>
      <c r="BS118" t="str" cm="1">
        <f t="array" ref="BS118">IFERROR(_xlfn.XLOOKUP(A118,Table10[Country],'2014'!$Q$4:$Q$163),"0")</f>
        <v>0</v>
      </c>
      <c r="BT118" t="str" cm="1">
        <f t="array" ref="BT118">IFERROR(_xlfn.XLOOKUP(A118,Table11[Country],'2016'!$Q$4:$Q$163),"0")</f>
        <v>0</v>
      </c>
      <c r="BU118" t="str" cm="1">
        <f t="array" ref="BU118">IFERROR(_xlfn.XLOOKUP(A118, Table6[Country], '2018'!$Q$4:$Q$163),"0")</f>
        <v>0</v>
      </c>
      <c r="BV118" t="str">
        <f>IFERROR(_xlfn.XLOOKUP(A118, '2023_Analysis_Hub'!$A$3:$A$141,'2023_Analysis_Hub'!$N$3:$N$141),"0")</f>
        <v>0</v>
      </c>
      <c r="BW118" t="str">
        <f t="shared" si="13"/>
        <v>No Data Available</v>
      </c>
    </row>
    <row r="119" spans="1:75" x14ac:dyDescent="0.35">
      <c r="A119" t="s">
        <v>403</v>
      </c>
      <c r="B119" t="str" cm="1">
        <f t="array" ref="B119">IFERROR(_xlfn.XLOOKUP(A119,Table4[Country],'2007'!$B$4:$B$153),"0")</f>
        <v>0</v>
      </c>
      <c r="C119" t="str" cm="1">
        <f t="array" ref="C119">IFERROR(_xlfn.XLOOKUP(A119,Table5[Country],'2010'!$B$4:$B$158),"0")</f>
        <v>0</v>
      </c>
      <c r="D119" t="str" cm="1">
        <f t="array" ref="D119">IFERROR(_xlfn.XLOOKUP(A119,Table12[Country],'2012'!$B$4:$B$158),"0")</f>
        <v>0</v>
      </c>
      <c r="E119" t="str" cm="1">
        <f t="array" ref="E119">IFERROR(_xlfn.XLOOKUP(A119,Table10[Country],'2014'!$B$4:$B$163),"0")</f>
        <v>0</v>
      </c>
      <c r="F119" t="str" cm="1">
        <f t="array" ref="F119">IFERROR(_xlfn.XLOOKUP(A119,Table11[Country],'2016'!$B$4:$B$163),"0")</f>
        <v>0</v>
      </c>
      <c r="G119" t="str" cm="1">
        <f t="array" ref="G119">IFERROR(_xlfn.XLOOKUP(A119,Table6[Country],'2018'!$B$4:$B$163),"0")</f>
        <v>0</v>
      </c>
      <c r="H119" t="str">
        <f>IFERROR(_xlfn.XLOOKUP(A119,'2023_Analysis_Hub'!$A$3:$A$141,'2023_Analysis_Hub'!$B$3:$B$141),"0")</f>
        <v>0</v>
      </c>
      <c r="I119" t="str">
        <f t="shared" si="9"/>
        <v>0</v>
      </c>
      <c r="J119" s="68" t="str">
        <f>IFERROR(RANK(Table16[[#This Row],[Avergae LPI Score ]],Table16[[Avergae LPI Score ]],0), "No Data Available")</f>
        <v>No Data Available</v>
      </c>
      <c r="L119" t="str" cm="1">
        <f t="array" ref="L119">IFERROR(_xlfn.XLOOKUP(A119,Table4[Country],'2007'!$C$4:$C$153),"0")</f>
        <v>0</v>
      </c>
      <c r="M119" t="str" cm="1">
        <f t="array" ref="M119">IFERROR(_xlfn.XLOOKUP(A119,Table5[Country],'2010'!$E$4:$E$158),"0")</f>
        <v>0</v>
      </c>
      <c r="N119" t="str" cm="1">
        <f t="array" ref="N119">IFERROR(_xlfn.XLOOKUP(A119,Table12[Country],'2012'!$E$4:$E$158),"0")</f>
        <v>0</v>
      </c>
      <c r="O119" t="str" cm="1">
        <f t="array" ref="O119">IFERROR(_xlfn.XLOOKUP(A119,Table10[Country],'2014'!$E$4:$E$163),"0")</f>
        <v>0</v>
      </c>
      <c r="P119" t="str" cm="1">
        <f t="array" ref="P119">IFERROR(_xlfn.XLOOKUP(A119,Table11[Country],'2016'!$E$4:$E$163),"0")</f>
        <v>0</v>
      </c>
      <c r="Q119" t="str" cm="1">
        <f t="array" ref="Q119">IFERROR(_xlfn.XLOOKUP(A119,Table6[Country],'2018'!$E$4:$E$163),"0")</f>
        <v>0</v>
      </c>
      <c r="R119" t="str">
        <f>IFERROR(_xlfn.XLOOKUP(A119,'2023_Analysis_Hub'!$A$3:$A$141,'2023_Analysis_Hub'!$C$3:$C$141),"0")</f>
        <v>0</v>
      </c>
      <c r="S119" t="str">
        <f t="shared" si="14"/>
        <v>0</v>
      </c>
      <c r="T119" t="str">
        <f t="shared" si="15"/>
        <v>No Data Available</v>
      </c>
      <c r="W119" t="str" cm="1">
        <f t="array" ref="W119">IFERROR(_xlfn.XLOOKUP(A119,Table4[Country],'2007'!$F$4:$F$153),"0")</f>
        <v>0</v>
      </c>
      <c r="X119" t="str" cm="1">
        <f t="array" ref="X119">IFERROR(_xlfn.XLOOKUP('LPI_performance_time_series '!A119,Table5[Country],'2010'!$I$4:$I$158),"0")</f>
        <v>0</v>
      </c>
      <c r="Y119" t="str" cm="1">
        <f t="array" ref="Y119">IFERROR(_xlfn.XLOOKUP(A119,Table12[Country],'2012'!$I$4:$I$158),"0")</f>
        <v>0</v>
      </c>
      <c r="Z119" t="str" cm="1">
        <f t="array" ref="Z119">IFERROR(_xlfn.XLOOKUP('LPI_performance_time_series '!A119,Table10[Country],'2014'!$I$4:$I$163),"0")</f>
        <v>0</v>
      </c>
      <c r="AA119" t="str" cm="1">
        <f t="array" ref="AA119">IFERROR(_xlfn.XLOOKUP(A119,Table11[Country],'2016'!$I$4:$I$163),"0")</f>
        <v>0</v>
      </c>
      <c r="AB119" t="str" cm="1">
        <f t="array" ref="AB119">IFERROR(_xlfn.XLOOKUP(A119,Table6[Country],'2018'!$I$4:$I$163),"0")</f>
        <v>0</v>
      </c>
      <c r="AC119" t="str">
        <f>IFERROR(_xlfn.XLOOKUP(A120,'2023_Analysis_Hub'!$A$3:$A$141,'2023_Analysis_Hub'!$D$3:$D$141),"0")</f>
        <v>0</v>
      </c>
      <c r="AD119" t="str">
        <f t="shared" si="16"/>
        <v>No Data Available</v>
      </c>
      <c r="AF119" t="str" cm="1">
        <f t="array" ref="AF119">IFERROR(_xlfn.XLOOKUP(A119,Table4[Country],'2007'!$H$4:$H$153),"0")</f>
        <v>0</v>
      </c>
      <c r="AG119" t="str" cm="1">
        <f t="array" ref="AG119">IFERROR(_xlfn.XLOOKUP(A119,Table5[Country],'2010'!$K$4:$K$158),"0")</f>
        <v>0</v>
      </c>
      <c r="AH119" t="str" cm="1">
        <f t="array" ref="AH119">IFERROR(_xlfn.XLOOKUP(A119,Table12[Country],'2012'!$K$4:$K$158),"0")</f>
        <v>0</v>
      </c>
      <c r="AI119" t="str" cm="1">
        <f t="array" ref="AI119">IFERROR(_xlfn.XLOOKUP(A119,Table10[Country],'2014'!$K$4:$K$163),"0")</f>
        <v>0</v>
      </c>
      <c r="AJ119" t="str" cm="1">
        <f t="array" ref="AJ119">IFERROR(_xlfn.XLOOKUP(A119,Table11[Country],'2016'!$K$4:$K$163),"0")</f>
        <v>0</v>
      </c>
      <c r="AK119" t="str" cm="1">
        <f t="array" ref="AK119">IFERROR(_xlfn.XLOOKUP(A119,Table6[Country],'2018'!$K$4:$K$163),"0")</f>
        <v>0</v>
      </c>
      <c r="AL119" s="19" t="str">
        <f>IFERROR(_xlfn.XLOOKUP(A119,'2023_Analysis_Hub'!$A$3:$A$141,'2023_Analysis_Hub'!$F$3:$F$141),"0")</f>
        <v>0</v>
      </c>
      <c r="AM119" t="str">
        <f t="shared" si="17"/>
        <v>No Data Available</v>
      </c>
      <c r="AO119" s="71" t="str" cm="1">
        <f t="array" ref="AO119">IFERROR(_xlfn.XLOOKUP(Table18[[#This Row],[Economy]],Table4[Country],'2007'!$J$4:$J$153), "0")</f>
        <v>0</v>
      </c>
      <c r="AP119" s="71" t="str" cm="1">
        <f t="array" ref="AP119">IFERROR(_xlfn.XLOOKUP(Table18[[#This Row],[Economy]],Table5[Country],'2010'!$M$4:$M$158),"0")</f>
        <v>0</v>
      </c>
      <c r="AQ119" s="71" t="str" cm="1">
        <f t="array" ref="AQ119">IFERROR(_xlfn.XLOOKUP(Table18[[#This Row],[Economy]],Table12[Country],'2012'!$M$4:$M$158),"0")</f>
        <v>0</v>
      </c>
      <c r="AR119" s="71" t="str" cm="1">
        <f t="array" ref="AR119">IFERROR(_xlfn.XLOOKUP(Table18[[#This Row],[Economy]],Table10[Country],'2014'!$M$4:$M$163),"0")</f>
        <v>0</v>
      </c>
      <c r="AS119" s="71" t="str" cm="1">
        <f t="array" ref="AS119">IFERROR(_xlfn.XLOOKUP(A119,Table11[Country],'2016'!$M$4:$M$163),"0")</f>
        <v>0</v>
      </c>
      <c r="AT119" s="71" t="str" cm="1">
        <f t="array" ref="AT119">IFERROR(_xlfn.XLOOKUP(A119,Table6[Country],'2018'!$M$4:$M$163),"0")</f>
        <v>0</v>
      </c>
      <c r="AU119" s="71" t="str">
        <f>IFERROR(_xlfn.XLOOKUP(A119, '2023_Analysis_Hub'!$A$3:$A$141,'2023_Analysis_Hub'!$H$3:$H$141),"0")</f>
        <v>0</v>
      </c>
      <c r="AV119" t="str">
        <f t="shared" si="10"/>
        <v xml:space="preserve">No Data Available </v>
      </c>
      <c r="AX119" t="str" cm="1">
        <f t="array" ref="AX119">IFERROR(_xlfn.XLOOKUP(A119,Table4[Country],'2007'!$L$4:$L$153),"0")</f>
        <v>0</v>
      </c>
      <c r="AY119" t="str" cm="1">
        <f t="array" ref="AY119">IFERROR(_xlfn.XLOOKUP(A119,Table5[Country], '2010'!$O$4:$O$158),"0")</f>
        <v>0</v>
      </c>
      <c r="AZ119" t="str" cm="1">
        <f t="array" ref="AZ119">IFERROR(_xlfn.XLOOKUP(A119, Table12[Country], '2012'!$O$4:$O$158),"0")</f>
        <v>0</v>
      </c>
      <c r="BA119" t="str" cm="1">
        <f t="array" ref="BA119">IFERROR(_xlfn.XLOOKUP(A119, Table10[Country], '2014'!$O$4:$O$163),"0")</f>
        <v>0</v>
      </c>
      <c r="BB119" t="str" cm="1">
        <f t="array" ref="BB119">IFERROR(_xlfn.XLOOKUP(A119, Table11[Country],'2016'!$O$4:$O$163),"0")</f>
        <v>0</v>
      </c>
      <c r="BC119" t="str" cm="1">
        <f t="array" ref="BC119">IFERROR(_xlfn.XLOOKUP(A119,Table6[Country],'2018'!$O$4:$O$163),"0")</f>
        <v>0</v>
      </c>
      <c r="BD119" t="str">
        <f>IFERROR(_xlfn.XLOOKUP(A119, '2023_Analysis_Hub'!$A$3:$A$141,'2023_Analysis_Hub'!$J$3:$J$141),"0")</f>
        <v>0</v>
      </c>
      <c r="BE119" t="str">
        <f t="shared" si="11"/>
        <v>No Data Available</v>
      </c>
      <c r="BG119" t="str" cm="1">
        <f t="array" ref="BG119">IFERROR(_xlfn.XLOOKUP(A119,Table4[Country],'2007'!$R$4:$R$153),"0")</f>
        <v>0</v>
      </c>
      <c r="BH119" t="str" cm="1">
        <f t="array" ref="BH119">IFERROR(_xlfn.XLOOKUP(A119,Table5[Country],'2010'!$S$4:$S$158),"0")</f>
        <v>0</v>
      </c>
      <c r="BI119" t="str" cm="1">
        <f t="array" ref="BI119">IFERROR(_xlfn.XLOOKUP(A119,Table12[Country],'2012'!$S$4:$S$158),"0")</f>
        <v>0</v>
      </c>
      <c r="BJ119" t="str" cm="1">
        <f t="array" ref="BJ119">IFERROR(_xlfn.XLOOKUP(A119,Table10[Country],'2014'!$S$4:$S$163),"0")</f>
        <v>0</v>
      </c>
      <c r="BK119" t="str" cm="1">
        <f t="array" ref="BK119">IFERROR(_xlfn.XLOOKUP(A119,Table11[Country],'2016'!$S$4:$S$163),"0")</f>
        <v>0</v>
      </c>
      <c r="BL119" t="str" cm="1">
        <f t="array" ref="BL119">IFERROR(_xlfn.XLOOKUP(A119,Table6[Country],'2018'!$S$4:$S$163),"0")</f>
        <v>0</v>
      </c>
      <c r="BM119" t="str">
        <f>IFERROR(_xlfn.XLOOKUP(A119,'2023_Analysis_Hub'!$A$3:$A$141,'2023_Analysis_Hub'!$L$3:$L$141),"0")</f>
        <v>0</v>
      </c>
      <c r="BN119" t="str">
        <f t="shared" si="12"/>
        <v>No Data Available</v>
      </c>
      <c r="BP119" t="str" cm="1">
        <f t="array" ref="BP119">IFERROR(_xlfn.XLOOKUP(A119,Table4[Country],'2007'!$N$4:$N$153),"0")</f>
        <v>0</v>
      </c>
      <c r="BQ119" t="str" cm="1">
        <f t="array" ref="BQ119">IFERROR(_xlfn.XLOOKUP(A119,Table5[Country],'2010'!$Q$4:$Q$158),"0")</f>
        <v>0</v>
      </c>
      <c r="BR119" t="str" cm="1">
        <f t="array" ref="BR119">IFERROR(_xlfn.XLOOKUP(A119,Table12[Country],'2012'!$Q$4:$Q$158),"0")</f>
        <v>0</v>
      </c>
      <c r="BS119" t="str" cm="1">
        <f t="array" ref="BS119">IFERROR(_xlfn.XLOOKUP(A119,Table10[Country],'2014'!$Q$4:$Q$163),"0")</f>
        <v>0</v>
      </c>
      <c r="BT119" t="str" cm="1">
        <f t="array" ref="BT119">IFERROR(_xlfn.XLOOKUP(A119,Table11[Country],'2016'!$Q$4:$Q$163),"0")</f>
        <v>0</v>
      </c>
      <c r="BU119" t="str" cm="1">
        <f t="array" ref="BU119">IFERROR(_xlfn.XLOOKUP(A119, Table6[Country], '2018'!$Q$4:$Q$163),"0")</f>
        <v>0</v>
      </c>
      <c r="BV119" t="str">
        <f>IFERROR(_xlfn.XLOOKUP(A119, '2023_Analysis_Hub'!$A$3:$A$141,'2023_Analysis_Hub'!$N$3:$N$141),"0")</f>
        <v>0</v>
      </c>
      <c r="BW119" t="str">
        <f t="shared" si="13"/>
        <v>No Data Available</v>
      </c>
    </row>
    <row r="120" spans="1:75" x14ac:dyDescent="0.35">
      <c r="A120" t="s">
        <v>166</v>
      </c>
      <c r="B120" t="str" cm="1">
        <f t="array" ref="B120">IFERROR(_xlfn.XLOOKUP(A120,Table4[Country],'2007'!$B$4:$B$153),"0")</f>
        <v>0</v>
      </c>
      <c r="C120" cm="1">
        <f t="array" ref="C120">IFERROR(_xlfn.XLOOKUP(A120,Table5[Country],'2010'!$B$4:$B$158),"0")</f>
        <v>3.637197</v>
      </c>
      <c r="D120" cm="1">
        <f t="array" ref="D120">IFERROR(_xlfn.XLOOKUP(A120,Table12[Country],'2012'!$B$4:$B$158),"0")</f>
        <v>3.6954289999999999</v>
      </c>
      <c r="E120" cm="1">
        <f t="array" ref="E120">IFERROR(_xlfn.XLOOKUP(A120,Table10[Country],'2014'!$B$4:$B$163),"0")</f>
        <v>3.6662379999999999</v>
      </c>
      <c r="F120" t="str" cm="1">
        <f t="array" ref="F120">IFERROR(_xlfn.XLOOKUP(A120,Table11[Country],'2016'!$B$4:$B$163),"0")</f>
        <v>0</v>
      </c>
      <c r="G120" cm="1">
        <f t="array" ref="G120">IFERROR(_xlfn.XLOOKUP(A120,Table6[Country],'2018'!$B$4:$B$163),"0")</f>
        <v>3.6121639999999999</v>
      </c>
      <c r="H120" t="str">
        <f>IFERROR(_xlfn.XLOOKUP(A120,'2023_Analysis_Hub'!$A$3:$A$141,'2023_Analysis_Hub'!$B$3:$B$141),"0")</f>
        <v>0</v>
      </c>
      <c r="I120">
        <f t="shared" si="9"/>
        <v>3.6527569999999998</v>
      </c>
      <c r="J120" s="68">
        <f>IFERROR(RANK(Table16[[#This Row],[Avergae LPI Score ]],Table16[[Avergae LPI Score ]],0), "No Data Available")</f>
        <v>23</v>
      </c>
      <c r="L120" t="str" cm="1">
        <f t="array" ref="L120">IFERROR(_xlfn.XLOOKUP(A120,Table4[Country],'2007'!$C$4:$C$153),"0")</f>
        <v>0</v>
      </c>
      <c r="M120" cm="1">
        <f t="array" ref="M120">IFERROR(_xlfn.XLOOKUP(A120,Table5[Country],'2010'!$E$4:$E$158),"0")</f>
        <v>23</v>
      </c>
      <c r="N120" cm="1">
        <f t="array" ref="N120">IFERROR(_xlfn.XLOOKUP(A120,Table12[Country],'2012'!$E$4:$E$158),"0")</f>
        <v>21</v>
      </c>
      <c r="O120" cm="1">
        <f t="array" ref="O120">IFERROR(_xlfn.XLOOKUP(A120,Table10[Country],'2014'!$E$4:$E$163),"0")</f>
        <v>21</v>
      </c>
      <c r="P120" t="str" cm="1">
        <f t="array" ref="P120">IFERROR(_xlfn.XLOOKUP(A120,Table11[Country],'2016'!$E$4:$E$163),"0")</f>
        <v>0</v>
      </c>
      <c r="Q120" cm="1">
        <f t="array" ref="Q120">IFERROR(_xlfn.XLOOKUP(A120,Table6[Country],'2018'!$E$4:$E$163),"0")</f>
        <v>25</v>
      </c>
      <c r="R120" t="str">
        <f>IFERROR(_xlfn.XLOOKUP(A120,'2023_Analysis_Hub'!$A$3:$A$141,'2023_Analysis_Hub'!$C$3:$C$141),"0")</f>
        <v>0</v>
      </c>
      <c r="S120">
        <f t="shared" si="14"/>
        <v>22.5</v>
      </c>
      <c r="T120">
        <f t="shared" si="15"/>
        <v>23</v>
      </c>
      <c r="W120" t="str" cm="1">
        <f t="array" ref="W120">IFERROR(_xlfn.XLOOKUP(A120,Table4[Country],'2007'!$F$4:$F$153),"0")</f>
        <v>0</v>
      </c>
      <c r="X120" cm="1">
        <f t="array" ref="X120">IFERROR(_xlfn.XLOOKUP('LPI_performance_time_series '!A120,Table5[Country],'2010'!$I$4:$I$158),"0")</f>
        <v>3.3302079999999998</v>
      </c>
      <c r="Y120" cm="1">
        <f t="array" ref="Y120">IFERROR(_xlfn.XLOOKUP(A120,Table12[Country],'2012'!$I$4:$I$158),"0")</f>
        <v>3.4171960000000001</v>
      </c>
      <c r="Z120" cm="1">
        <f t="array" ref="Z120">IFERROR(_xlfn.XLOOKUP('LPI_performance_time_series '!A120,Table10[Country],'2014'!$I$4:$I$163),"0")</f>
        <v>3.4715720000000001</v>
      </c>
      <c r="AA120" t="str" cm="1">
        <f t="array" ref="AA120">IFERROR(_xlfn.XLOOKUP(A120,Table11[Country],'2016'!$I$4:$I$163),"0")</f>
        <v>0</v>
      </c>
      <c r="AB120" cm="1">
        <f t="array" ref="AB120">IFERROR(_xlfn.XLOOKUP(A120,Table6[Country],'2018'!$I$4:$I$163),"0")</f>
        <v>3.4025880000000002</v>
      </c>
      <c r="AC120">
        <f>IFERROR(_xlfn.XLOOKUP(A121,'2023_Analysis_Hub'!$A$3:$A$141,'2023_Analysis_Hub'!$D$3:$D$141),"0")</f>
        <v>3.2</v>
      </c>
      <c r="AD120">
        <f t="shared" si="16"/>
        <v>3.3643127999999995</v>
      </c>
      <c r="AF120" t="str" cm="1">
        <f t="array" ref="AF120">IFERROR(_xlfn.XLOOKUP(A120,Table4[Country],'2007'!$H$4:$H$153),"0")</f>
        <v>0</v>
      </c>
      <c r="AG120" cm="1">
        <f t="array" ref="AG120">IFERROR(_xlfn.XLOOKUP(A120,Table5[Country],'2010'!$K$4:$K$158),"0")</f>
        <v>3.6179070000000002</v>
      </c>
      <c r="AH120" cm="1">
        <f t="array" ref="AH120">IFERROR(_xlfn.XLOOKUP(A120,Table12[Country],'2012'!$K$4:$K$158),"0")</f>
        <v>3.7400410000000002</v>
      </c>
      <c r="AI120" cm="1">
        <f t="array" ref="AI120">IFERROR(_xlfn.XLOOKUP(A120,Table10[Country],'2014'!$K$4:$K$163),"0")</f>
        <v>3.7910159999999999</v>
      </c>
      <c r="AJ120" t="str" cm="1">
        <f t="array" ref="AJ120">IFERROR(_xlfn.XLOOKUP(A120,Table11[Country],'2016'!$K$4:$K$163),"0")</f>
        <v>0</v>
      </c>
      <c r="AK120" cm="1">
        <f t="array" ref="AK120">IFERROR(_xlfn.XLOOKUP(A120,Table6[Country],'2018'!$K$4:$K$163),"0")</f>
        <v>3.7255280000000002</v>
      </c>
      <c r="AL120" s="19" t="str">
        <f>IFERROR(_xlfn.XLOOKUP(A120,'2023_Analysis_Hub'!$A$3:$A$141,'2023_Analysis_Hub'!$F$3:$F$141),"0")</f>
        <v>0</v>
      </c>
      <c r="AM120">
        <f t="shared" si="17"/>
        <v>3.718623</v>
      </c>
      <c r="AO120" s="71" t="str" cm="1">
        <f t="array" ref="AO120">IFERROR(_xlfn.XLOOKUP(Table18[[#This Row],[Economy]],Table4[Country],'2007'!$J$4:$J$153), "0")</f>
        <v>0</v>
      </c>
      <c r="AP120" s="71" cm="1">
        <f t="array" ref="AP120">IFERROR(_xlfn.XLOOKUP(Table18[[#This Row],[Economy]],Table5[Country],'2010'!$M$4:$M$158),"0")</f>
        <v>3.471114</v>
      </c>
      <c r="AQ120" s="71" cm="1">
        <f t="array" ref="AQ120">IFERROR(_xlfn.XLOOKUP(Table18[[#This Row],[Economy]],Table12[Country],'2012'!$M$4:$M$158),"0")</f>
        <v>3.6654770000000001</v>
      </c>
      <c r="AR120" s="71" cm="1">
        <f t="array" ref="AR120">IFERROR(_xlfn.XLOOKUP(Table18[[#This Row],[Economy]],Table10[Country],'2014'!$M$4:$M$163),"0")</f>
        <v>3.437586</v>
      </c>
      <c r="AS120" s="71" t="str" cm="1">
        <f t="array" ref="AS120">IFERROR(_xlfn.XLOOKUP(A120,Table11[Country],'2016'!$M$4:$M$163),"0")</f>
        <v>0</v>
      </c>
      <c r="AT120" s="71" cm="1">
        <f t="array" ref="AT120">IFERROR(_xlfn.XLOOKUP(A120,Table6[Country],'2018'!$M$4:$M$163),"0")</f>
        <v>3.3302459999999998</v>
      </c>
      <c r="AU120" s="71" t="str">
        <f>IFERROR(_xlfn.XLOOKUP(A120, '2023_Analysis_Hub'!$A$3:$A$141,'2023_Analysis_Hub'!$H$3:$H$141),"0")</f>
        <v>0</v>
      </c>
      <c r="AV120">
        <f t="shared" si="10"/>
        <v>3.4761057500000003</v>
      </c>
      <c r="AX120" t="str" cm="1">
        <f t="array" ref="AX120">IFERROR(_xlfn.XLOOKUP(A120,Table4[Country],'2007'!$L$4:$L$153),"0")</f>
        <v>0</v>
      </c>
      <c r="AY120" cm="1">
        <f t="array" ref="AY120">IFERROR(_xlfn.XLOOKUP(A120,Table5[Country], '2010'!$O$4:$O$158),"0")</f>
        <v>3.6362030000000001</v>
      </c>
      <c r="AZ120" cm="1">
        <f t="array" ref="AZ120">IFERROR(_xlfn.XLOOKUP(A120, Table12[Country], '2012'!$O$4:$O$158),"0")</f>
        <v>3.6478109999999999</v>
      </c>
      <c r="BA120" cm="1">
        <f t="array" ref="BA120">IFERROR(_xlfn.XLOOKUP(A120, Table10[Country], '2014'!$O$4:$O$163),"0")</f>
        <v>3.6635209999999998</v>
      </c>
      <c r="BB120" t="str" cm="1">
        <f t="array" ref="BB120">IFERROR(_xlfn.XLOOKUP(A120, Table11[Country],'2016'!$O$4:$O$163),"0")</f>
        <v>0</v>
      </c>
      <c r="BC120" cm="1">
        <f t="array" ref="BC120">IFERROR(_xlfn.XLOOKUP(A120,Table6[Country],'2018'!$O$4:$O$163),"0")</f>
        <v>3.5877629999999998</v>
      </c>
      <c r="BD120" t="str">
        <f>IFERROR(_xlfn.XLOOKUP(A120, '2023_Analysis_Hub'!$A$3:$A$141,'2023_Analysis_Hub'!$J$3:$J$141),"0")</f>
        <v>0</v>
      </c>
      <c r="BE120">
        <f t="shared" si="11"/>
        <v>3.6338245000000002</v>
      </c>
      <c r="BG120" t="str" cm="1">
        <f t="array" ref="BG120">IFERROR(_xlfn.XLOOKUP(A120,Table4[Country],'2007'!$R$4:$R$153),"0")</f>
        <v>0</v>
      </c>
      <c r="BH120" cm="1">
        <f t="array" ref="BH120">IFERROR(_xlfn.XLOOKUP(A120,Table5[Country],'2010'!$S$4:$S$158),"0")</f>
        <v>3.9728690000000002</v>
      </c>
      <c r="BI120" cm="1">
        <f t="array" ref="BI120">IFERROR(_xlfn.XLOOKUP(A120,Table12[Country],'2012'!$S$4:$S$158),"0")</f>
        <v>4.0245769999999998</v>
      </c>
      <c r="BJ120" cm="1">
        <f t="array" ref="BJ120">IFERROR(_xlfn.XLOOKUP(A120,Table10[Country],'2014'!$S$4:$S$163),"0")</f>
        <v>3.9958770000000001</v>
      </c>
      <c r="BK120" t="str" cm="1">
        <f t="array" ref="BK120">IFERROR(_xlfn.XLOOKUP(A120,Table11[Country],'2016'!$S$4:$S$163),"0")</f>
        <v>0</v>
      </c>
      <c r="BL120" cm="1">
        <f t="array" ref="BL120">IFERROR(_xlfn.XLOOKUP(A120,Table6[Country],'2018'!$S$4:$S$163),"0")</f>
        <v>3.9195739999999999</v>
      </c>
      <c r="BM120" t="str">
        <f>IFERROR(_xlfn.XLOOKUP(A120,'2023_Analysis_Hub'!$A$3:$A$141,'2023_Analysis_Hub'!$L$3:$L$141),"0")</f>
        <v>0</v>
      </c>
      <c r="BN120">
        <f t="shared" si="12"/>
        <v>3.9782242500000002</v>
      </c>
      <c r="BP120" t="str" cm="1">
        <f t="array" ref="BP120">IFERROR(_xlfn.XLOOKUP(A120,Table4[Country],'2007'!$N$4:$N$153),"0")</f>
        <v>0</v>
      </c>
      <c r="BQ120" cm="1">
        <f t="array" ref="BQ120">IFERROR(_xlfn.XLOOKUP(A120,Table5[Country],'2010'!$Q$4:$Q$158),"0")</f>
        <v>3.828303</v>
      </c>
      <c r="BR120" cm="1">
        <f t="array" ref="BR120">IFERROR(_xlfn.XLOOKUP(A120,Table12[Country],'2012'!$Q$4:$Q$158),"0")</f>
        <v>3.679659</v>
      </c>
      <c r="BS120" cm="1">
        <f t="array" ref="BS120">IFERROR(_xlfn.XLOOKUP(A120,Table10[Country],'2014'!$Q$4:$Q$163),"0")</f>
        <v>3.6891690000000001</v>
      </c>
      <c r="BT120" t="str" cm="1">
        <f t="array" ref="BT120">IFERROR(_xlfn.XLOOKUP(A120,Table11[Country],'2016'!$Q$4:$Q$163),"0")</f>
        <v>0</v>
      </c>
      <c r="BU120" cm="1">
        <f t="array" ref="BU120">IFERROR(_xlfn.XLOOKUP(A120, Table6[Country], '2018'!$Q$4:$Q$163),"0")</f>
        <v>3.7541190000000002</v>
      </c>
      <c r="BV120" t="str">
        <f>IFERROR(_xlfn.XLOOKUP(A120, '2023_Analysis_Hub'!$A$3:$A$141,'2023_Analysis_Hub'!$N$3:$N$141),"0")</f>
        <v>0</v>
      </c>
      <c r="BW120">
        <f t="shared" si="13"/>
        <v>3.7378125000000004</v>
      </c>
    </row>
    <row r="121" spans="1:75" x14ac:dyDescent="0.35">
      <c r="A121" t="s">
        <v>82</v>
      </c>
      <c r="B121" cm="1">
        <f t="array" ref="B121">IFERROR(_xlfn.XLOOKUP(A121,Table4[Country],'2007'!$B$4:$B$153),"0")</f>
        <v>2.9851230383211274</v>
      </c>
      <c r="C121" cm="1">
        <f t="array" ref="C121">IFERROR(_xlfn.XLOOKUP(A121,Table5[Country],'2010'!$B$4:$B$158),"0")</f>
        <v>3.281263</v>
      </c>
      <c r="D121" cm="1">
        <f t="array" ref="D121">IFERROR(_xlfn.XLOOKUP(A121,Table12[Country],'2012'!$B$4:$B$158),"0")</f>
        <v>2.8296269999999999</v>
      </c>
      <c r="E121" cm="1">
        <f t="array" ref="E121">IFERROR(_xlfn.XLOOKUP(A121,Table10[Country],'2014'!$B$4:$B$163),"0")</f>
        <v>3.0112999999999999</v>
      </c>
      <c r="F121" cm="1">
        <f t="array" ref="F121">IFERROR(_xlfn.XLOOKUP(A121,Table11[Country],'2016'!$B$4:$B$163),"0")</f>
        <v>3.1516190000000002</v>
      </c>
      <c r="G121" cm="1">
        <f t="array" ref="G121">IFERROR(_xlfn.XLOOKUP(A121,Table6[Country],'2018'!$B$4:$B$163),"0")</f>
        <v>2.8612120000000001</v>
      </c>
      <c r="H121">
        <f>IFERROR(_xlfn.XLOOKUP(A121,'2023_Analysis_Hub'!$A$3:$A$141,'2023_Analysis_Hub'!$B$3:$B$141),"0")</f>
        <v>3.1666666666666665</v>
      </c>
      <c r="I121">
        <f t="shared" si="9"/>
        <v>3.0409729578553995</v>
      </c>
      <c r="J121" s="68">
        <f>IFERROR(RANK(Table16[[#This Row],[Avergae LPI Score ]],Table16[[Avergae LPI Score ]],0), "No Data Available")</f>
        <v>51</v>
      </c>
      <c r="L121" cm="1">
        <f t="array" ref="L121">IFERROR(_xlfn.XLOOKUP(A121,Table4[Country],'2007'!$C$4:$C$153),"0")</f>
        <v>44</v>
      </c>
      <c r="M121" cm="1">
        <f t="array" ref="M121">IFERROR(_xlfn.XLOOKUP(A121,Table5[Country],'2010'!$E$4:$E$158),"0")</f>
        <v>36</v>
      </c>
      <c r="N121" cm="1">
        <f t="array" ref="N121">IFERROR(_xlfn.XLOOKUP(A121,Table12[Country],'2012'!$E$4:$E$158),"0")</f>
        <v>70</v>
      </c>
      <c r="O121" cm="1">
        <f t="array" ref="O121">IFERROR(_xlfn.XLOOKUP(A121,Table10[Country],'2014'!$E$4:$E$163),"0")</f>
        <v>56</v>
      </c>
      <c r="P121" cm="1">
        <f t="array" ref="P121">IFERROR(_xlfn.XLOOKUP(A121,Table11[Country],'2016'!$E$4:$E$163),"0")</f>
        <v>53</v>
      </c>
      <c r="Q121" cm="1">
        <f t="array" ref="Q121">IFERROR(_xlfn.XLOOKUP(A121,Table6[Country],'2018'!$E$4:$E$163),"0")</f>
        <v>63</v>
      </c>
      <c r="R121">
        <f>IFERROR(_xlfn.XLOOKUP(A121,'2023_Analysis_Hub'!$A$3:$A$141,'2023_Analysis_Hub'!$C$3:$C$141),"0")</f>
        <v>51</v>
      </c>
      <c r="S121">
        <f t="shared" si="14"/>
        <v>53.285714285714285</v>
      </c>
      <c r="T121">
        <f t="shared" si="15"/>
        <v>49</v>
      </c>
      <c r="W121" cm="1">
        <f t="array" ref="W121">IFERROR(_xlfn.XLOOKUP(A121,Table4[Country],'2007'!$F$4:$F$153),"0")</f>
        <v>2.5</v>
      </c>
      <c r="X121" cm="1">
        <f t="array" ref="X121">IFERROR(_xlfn.XLOOKUP('LPI_performance_time_series '!A121,Table5[Country],'2010'!$I$4:$I$158),"0")</f>
        <v>3.0293510000000001</v>
      </c>
      <c r="Y121" cm="1">
        <f t="array" ref="Y121">IFERROR(_xlfn.XLOOKUP(A121,Table12[Country],'2012'!$I$4:$I$158),"0")</f>
        <v>2.7335229999999999</v>
      </c>
      <c r="Z121" cm="1">
        <f t="array" ref="Z121">IFERROR(_xlfn.XLOOKUP('LPI_performance_time_series '!A121,Table10[Country],'2014'!$I$4:$I$163),"0")</f>
        <v>2.694661</v>
      </c>
      <c r="AA121" cm="1">
        <f t="array" ref="AA121">IFERROR(_xlfn.XLOOKUP(A121,Table11[Country],'2016'!$I$4:$I$163),"0")</f>
        <v>2.8333330000000001</v>
      </c>
      <c r="AB121" cm="1">
        <f t="array" ref="AB121">IFERROR(_xlfn.XLOOKUP(A121,Table6[Country],'2018'!$I$4:$I$163),"0")</f>
        <v>2.7254550000000002</v>
      </c>
      <c r="AC121" t="str">
        <f>IFERROR(_xlfn.XLOOKUP(A122,'2023_Analysis_Hub'!$A$3:$A$141,'2023_Analysis_Hub'!$D$3:$D$141),"0")</f>
        <v>0</v>
      </c>
      <c r="AD121">
        <f t="shared" si="16"/>
        <v>2.7527205000000001</v>
      </c>
      <c r="AF121" cm="1">
        <f t="array" ref="AF121">IFERROR(_xlfn.XLOOKUP(A121,Table4[Country],'2007'!$H$4:$H$153),"0")</f>
        <v>2.8333300000000001</v>
      </c>
      <c r="AG121" cm="1">
        <f t="array" ref="AG121">IFERROR(_xlfn.XLOOKUP(A121,Table5[Country],'2010'!$K$4:$K$158),"0")</f>
        <v>3.3281939999999999</v>
      </c>
      <c r="AH121" cm="1">
        <f t="array" ref="AH121">IFERROR(_xlfn.XLOOKUP(A121,Table12[Country],'2012'!$K$4:$K$158),"0")</f>
        <v>2.8179630000000002</v>
      </c>
      <c r="AI121" cm="1">
        <f t="array" ref="AI121">IFERROR(_xlfn.XLOOKUP(A121,Table10[Country],'2014'!$K$4:$K$163),"0")</f>
        <v>3.1590880000000001</v>
      </c>
      <c r="AJ121" cm="1">
        <f t="array" ref="AJ121">IFERROR(_xlfn.XLOOKUP(A121,Table11[Country],'2016'!$K$4:$K$163),"0")</f>
        <v>2.9229799999999999</v>
      </c>
      <c r="AK121" cm="1">
        <f t="array" ref="AK121">IFERROR(_xlfn.XLOOKUP(A121,Table6[Country],'2018'!$K$4:$K$163),"0")</f>
        <v>3.0218180000000001</v>
      </c>
      <c r="AL121" s="19">
        <f>IFERROR(_xlfn.XLOOKUP(A121,'2023_Analysis_Hub'!$A$3:$A$141,'2023_Analysis_Hub'!$F$3:$F$141),"0")</f>
        <v>3.6</v>
      </c>
      <c r="AM121">
        <f t="shared" si="17"/>
        <v>3.0976247142857147</v>
      </c>
      <c r="AO121" s="71" cm="1">
        <f t="array" ref="AO121">IFERROR(_xlfn.XLOOKUP(Table18[[#This Row],[Economy]],Table4[Country],'2007'!$J$4:$J$153), "0")</f>
        <v>2.6</v>
      </c>
      <c r="AP121" s="71" cm="1">
        <f t="array" ref="AP121">IFERROR(_xlfn.XLOOKUP(Table18[[#This Row],[Economy]],Table5[Country],'2010'!$M$4:$M$158),"0")</f>
        <v>3.118436</v>
      </c>
      <c r="AQ121" s="71" cm="1">
        <f t="array" ref="AQ121">IFERROR(_xlfn.XLOOKUP(Table18[[#This Row],[Economy]],Table12[Country],'2012'!$M$4:$M$158),"0")</f>
        <v>2.6787879999999999</v>
      </c>
      <c r="AR121" s="71" cm="1">
        <f t="array" ref="AR121">IFERROR(_xlfn.XLOOKUP(Table18[[#This Row],[Economy]],Table10[Country],'2014'!$M$4:$M$163),"0")</f>
        <v>2.7590880000000002</v>
      </c>
      <c r="AS121" s="71" cm="1">
        <f t="array" ref="AS121">IFERROR(_xlfn.XLOOKUP(A121,Table11[Country],'2016'!$M$4:$M$163),"0")</f>
        <v>3.618687</v>
      </c>
      <c r="AT121" s="71" cm="1">
        <f t="array" ref="AT121">IFERROR(_xlfn.XLOOKUP(A121,Table6[Country],'2018'!$M$4:$M$163),"0")</f>
        <v>2.6272730000000002</v>
      </c>
      <c r="AU121" s="71">
        <f>IFERROR(_xlfn.XLOOKUP(A121, '2023_Analysis_Hub'!$A$3:$A$141,'2023_Analysis_Hub'!$H$3:$H$141),"0")</f>
        <v>3.2</v>
      </c>
      <c r="AV121">
        <f t="shared" si="10"/>
        <v>2.9431817142857142</v>
      </c>
      <c r="AX121" cm="1">
        <f t="array" ref="AX121">IFERROR(_xlfn.XLOOKUP(A121,Table4[Country],'2007'!$L$4:$L$153),"0")</f>
        <v>3</v>
      </c>
      <c r="AY121" cm="1">
        <f t="array" ref="AY121">IFERROR(_xlfn.XLOOKUP(A121,Table5[Country], '2010'!$O$4:$O$158),"0")</f>
        <v>3.1067589999999998</v>
      </c>
      <c r="AZ121" cm="1">
        <f t="array" ref="AZ121">IFERROR(_xlfn.XLOOKUP(A121, Table12[Country], '2012'!$O$4:$O$158),"0")</f>
        <v>2.6787879999999999</v>
      </c>
      <c r="BA121" cm="1">
        <f t="array" ref="BA121">IFERROR(_xlfn.XLOOKUP(A121, Table10[Country], '2014'!$O$4:$O$163),"0")</f>
        <v>2.9565079999999999</v>
      </c>
      <c r="BB121" cm="1">
        <f t="array" ref="BB121">IFERROR(_xlfn.XLOOKUP(A121, Table11[Country],'2016'!$O$4:$O$163),"0")</f>
        <v>2.7860900000000002</v>
      </c>
      <c r="BC121" cm="1">
        <f t="array" ref="BC121">IFERROR(_xlfn.XLOOKUP(A121,Table6[Country],'2018'!$O$4:$O$163),"0")</f>
        <v>2.7965369999999998</v>
      </c>
      <c r="BD121">
        <f>IFERROR(_xlfn.XLOOKUP(A121, '2023_Analysis_Hub'!$A$3:$A$141,'2023_Analysis_Hub'!$J$3:$J$141),"0")</f>
        <v>2.9</v>
      </c>
      <c r="BE121">
        <f t="shared" si="11"/>
        <v>2.8892402857142856</v>
      </c>
      <c r="BG121" cm="1">
        <f t="array" ref="BG121">IFERROR(_xlfn.XLOOKUP(A121,Table4[Country],'2007'!$R$4:$R$153),"0")</f>
        <v>3.75</v>
      </c>
      <c r="BH121" cm="1">
        <f t="array" ref="BH121">IFERROR(_xlfn.XLOOKUP(A121,Table5[Country],'2010'!$S$4:$S$158),"0")</f>
        <v>3.6985679999999999</v>
      </c>
      <c r="BI121" cm="1">
        <f t="array" ref="BI121">IFERROR(_xlfn.XLOOKUP(A121,Table12[Country],'2012'!$S$4:$S$158),"0")</f>
        <v>3.1072600000000001</v>
      </c>
      <c r="BJ121" cm="1">
        <f t="array" ref="BJ121">IFERROR(_xlfn.XLOOKUP(A121,Table10[Country],'2014'!$S$4:$S$163),"0")</f>
        <v>3.3949859999999998</v>
      </c>
      <c r="BK121" cm="1">
        <f t="array" ref="BK121">IFERROR(_xlfn.XLOOKUP(A121,Table11[Country],'2016'!$S$4:$S$163),"0")</f>
        <v>3.5075759999999998</v>
      </c>
      <c r="BL121" cm="1">
        <f t="array" ref="BL121">IFERROR(_xlfn.XLOOKUP(A121,Table6[Country],'2018'!$S$4:$S$163),"0")</f>
        <v>3.3679649999999999</v>
      </c>
      <c r="BM121">
        <f>IFERROR(_xlfn.XLOOKUP(A121,'2023_Analysis_Hub'!$A$3:$A$141,'2023_Analysis_Hub'!$L$3:$L$141),"0")</f>
        <v>2.8</v>
      </c>
      <c r="BN121">
        <f t="shared" si="12"/>
        <v>3.3751935714285715</v>
      </c>
      <c r="BP121" cm="1">
        <f t="array" ref="BP121">IFERROR(_xlfn.XLOOKUP(A121,Table4[Country],'2007'!$N$4:$N$153),"0")</f>
        <v>3.3333300000000001</v>
      </c>
      <c r="BQ121" cm="1">
        <f t="array" ref="BQ121">IFERROR(_xlfn.XLOOKUP(A121,Table5[Country],'2010'!$Q$4:$Q$158),"0")</f>
        <v>3.443079</v>
      </c>
      <c r="BR121" cm="1">
        <f t="array" ref="BR121">IFERROR(_xlfn.XLOOKUP(A121,Table12[Country],'2012'!$Q$4:$Q$158),"0")</f>
        <v>2.9787880000000002</v>
      </c>
      <c r="BS121" cm="1">
        <f t="array" ref="BS121">IFERROR(_xlfn.XLOOKUP(A121,Table10[Country],'2014'!$Q$4:$Q$163),"0")</f>
        <v>3.1590880000000001</v>
      </c>
      <c r="BT121" cm="1">
        <f t="array" ref="BT121">IFERROR(_xlfn.XLOOKUP(A121,Table11[Country],'2016'!$Q$4:$Q$163),"0")</f>
        <v>3.1610900000000002</v>
      </c>
      <c r="BU121" cm="1">
        <f t="array" ref="BU121">IFERROR(_xlfn.XLOOKUP(A121, Table6[Country], '2018'!$Q$4:$Q$163),"0")</f>
        <v>2.658442</v>
      </c>
      <c r="BV121">
        <f>IFERROR(_xlfn.XLOOKUP(A121, '2023_Analysis_Hub'!$A$3:$A$141,'2023_Analysis_Hub'!$N$3:$N$141),"0")</f>
        <v>3.3</v>
      </c>
      <c r="BW121">
        <f t="shared" si="13"/>
        <v>3.147688142857143</v>
      </c>
    </row>
    <row r="122" spans="1:75" x14ac:dyDescent="0.35">
      <c r="A122" t="s">
        <v>407</v>
      </c>
      <c r="B122" t="str" cm="1">
        <f t="array" ref="B122">IFERROR(_xlfn.XLOOKUP(A122,Table4[Country],'2007'!$B$4:$B$153),"0")</f>
        <v>0</v>
      </c>
      <c r="C122" t="str" cm="1">
        <f t="array" ref="C122">IFERROR(_xlfn.XLOOKUP(A122,Table5[Country],'2010'!$B$4:$B$158),"0")</f>
        <v>0</v>
      </c>
      <c r="D122" t="str" cm="1">
        <f t="array" ref="D122">IFERROR(_xlfn.XLOOKUP(A122,Table12[Country],'2012'!$B$4:$B$158),"0")</f>
        <v>0</v>
      </c>
      <c r="E122" t="str" cm="1">
        <f t="array" ref="E122">IFERROR(_xlfn.XLOOKUP(A122,Table10[Country],'2014'!$B$4:$B$163),"0")</f>
        <v>0</v>
      </c>
      <c r="F122" t="str" cm="1">
        <f t="array" ref="F122">IFERROR(_xlfn.XLOOKUP(A122,Table11[Country],'2016'!$B$4:$B$163),"0")</f>
        <v>0</v>
      </c>
      <c r="G122" t="str" cm="1">
        <f t="array" ref="G122">IFERROR(_xlfn.XLOOKUP(A122,Table6[Country],'2018'!$B$4:$B$163),"0")</f>
        <v>0</v>
      </c>
      <c r="H122" t="str">
        <f>IFERROR(_xlfn.XLOOKUP(A122,'2023_Analysis_Hub'!$A$3:$A$141,'2023_Analysis_Hub'!$B$3:$B$141),"0")</f>
        <v>0</v>
      </c>
      <c r="I122" t="str">
        <f t="shared" si="9"/>
        <v>0</v>
      </c>
      <c r="J122" s="68" t="str">
        <f>IFERROR(RANK(Table16[[#This Row],[Avergae LPI Score ]],Table16[[Avergae LPI Score ]],0), "No Data Available")</f>
        <v>No Data Available</v>
      </c>
      <c r="L122" t="str" cm="1">
        <f t="array" ref="L122">IFERROR(_xlfn.XLOOKUP(A122,Table4[Country],'2007'!$C$4:$C$153),"0")</f>
        <v>0</v>
      </c>
      <c r="M122" t="str" cm="1">
        <f t="array" ref="M122">IFERROR(_xlfn.XLOOKUP(A122,Table5[Country],'2010'!$E$4:$E$158),"0")</f>
        <v>0</v>
      </c>
      <c r="N122" t="str" cm="1">
        <f t="array" ref="N122">IFERROR(_xlfn.XLOOKUP(A122,Table12[Country],'2012'!$E$4:$E$158),"0")</f>
        <v>0</v>
      </c>
      <c r="O122" t="str" cm="1">
        <f t="array" ref="O122">IFERROR(_xlfn.XLOOKUP(A122,Table10[Country],'2014'!$E$4:$E$163),"0")</f>
        <v>0</v>
      </c>
      <c r="P122" t="str" cm="1">
        <f t="array" ref="P122">IFERROR(_xlfn.XLOOKUP(A122,Table11[Country],'2016'!$E$4:$E$163),"0")</f>
        <v>0</v>
      </c>
      <c r="Q122" t="str" cm="1">
        <f t="array" ref="Q122">IFERROR(_xlfn.XLOOKUP(A122,Table6[Country],'2018'!$E$4:$E$163),"0")</f>
        <v>0</v>
      </c>
      <c r="R122" t="str">
        <f>IFERROR(_xlfn.XLOOKUP(A122,'2023_Analysis_Hub'!$A$3:$A$141,'2023_Analysis_Hub'!$C$3:$C$141),"0")</f>
        <v>0</v>
      </c>
      <c r="S122" t="str">
        <f t="shared" si="14"/>
        <v>0</v>
      </c>
      <c r="T122" t="str">
        <f t="shared" si="15"/>
        <v>No Data Available</v>
      </c>
      <c r="W122" t="str" cm="1">
        <f t="array" ref="W122">IFERROR(_xlfn.XLOOKUP(A122,Table4[Country],'2007'!$F$4:$F$153),"0")</f>
        <v>0</v>
      </c>
      <c r="X122" t="str" cm="1">
        <f t="array" ref="X122">IFERROR(_xlfn.XLOOKUP('LPI_performance_time_series '!A122,Table5[Country],'2010'!$I$4:$I$158),"0")</f>
        <v>0</v>
      </c>
      <c r="Y122" t="str" cm="1">
        <f t="array" ref="Y122">IFERROR(_xlfn.XLOOKUP(A122,Table12[Country],'2012'!$I$4:$I$158),"0")</f>
        <v>0</v>
      </c>
      <c r="Z122" t="str" cm="1">
        <f t="array" ref="Z122">IFERROR(_xlfn.XLOOKUP('LPI_performance_time_series '!A122,Table10[Country],'2014'!$I$4:$I$163),"0")</f>
        <v>0</v>
      </c>
      <c r="AA122" t="str" cm="1">
        <f t="array" ref="AA122">IFERROR(_xlfn.XLOOKUP(A122,Table11[Country],'2016'!$I$4:$I$163),"0")</f>
        <v>0</v>
      </c>
      <c r="AB122" t="str" cm="1">
        <f t="array" ref="AB122">IFERROR(_xlfn.XLOOKUP(A122,Table6[Country],'2018'!$I$4:$I$163),"0")</f>
        <v>0</v>
      </c>
      <c r="AC122" t="str">
        <f>IFERROR(_xlfn.XLOOKUP(A123,'2023_Analysis_Hub'!$A$3:$A$141,'2023_Analysis_Hub'!$D$3:$D$141),"0")</f>
        <v>0</v>
      </c>
      <c r="AD122" t="str">
        <f t="shared" si="16"/>
        <v>No Data Available</v>
      </c>
      <c r="AF122" t="str" cm="1">
        <f t="array" ref="AF122">IFERROR(_xlfn.XLOOKUP(A122,Table4[Country],'2007'!$H$4:$H$153),"0")</f>
        <v>0</v>
      </c>
      <c r="AG122" t="str" cm="1">
        <f t="array" ref="AG122">IFERROR(_xlfn.XLOOKUP(A122,Table5[Country],'2010'!$K$4:$K$158),"0")</f>
        <v>0</v>
      </c>
      <c r="AH122" t="str" cm="1">
        <f t="array" ref="AH122">IFERROR(_xlfn.XLOOKUP(A122,Table12[Country],'2012'!$K$4:$K$158),"0")</f>
        <v>0</v>
      </c>
      <c r="AI122" t="str" cm="1">
        <f t="array" ref="AI122">IFERROR(_xlfn.XLOOKUP(A122,Table10[Country],'2014'!$K$4:$K$163),"0")</f>
        <v>0</v>
      </c>
      <c r="AJ122" t="str" cm="1">
        <f t="array" ref="AJ122">IFERROR(_xlfn.XLOOKUP(A122,Table11[Country],'2016'!$K$4:$K$163),"0")</f>
        <v>0</v>
      </c>
      <c r="AK122" t="str" cm="1">
        <f t="array" ref="AK122">IFERROR(_xlfn.XLOOKUP(A122,Table6[Country],'2018'!$K$4:$K$163),"0")</f>
        <v>0</v>
      </c>
      <c r="AL122" s="19" t="str">
        <f>IFERROR(_xlfn.XLOOKUP(A122,'2023_Analysis_Hub'!$A$3:$A$141,'2023_Analysis_Hub'!$F$3:$F$141),"0")</f>
        <v>0</v>
      </c>
      <c r="AM122" t="str">
        <f t="shared" si="17"/>
        <v>No Data Available</v>
      </c>
      <c r="AO122" s="71" t="str" cm="1">
        <f t="array" ref="AO122">IFERROR(_xlfn.XLOOKUP(Table18[[#This Row],[Economy]],Table4[Country],'2007'!$J$4:$J$153), "0")</f>
        <v>0</v>
      </c>
      <c r="AP122" s="71" t="str" cm="1">
        <f t="array" ref="AP122">IFERROR(_xlfn.XLOOKUP(Table18[[#This Row],[Economy]],Table5[Country],'2010'!$M$4:$M$158),"0")</f>
        <v>0</v>
      </c>
      <c r="AQ122" s="71" t="str" cm="1">
        <f t="array" ref="AQ122">IFERROR(_xlfn.XLOOKUP(Table18[[#This Row],[Economy]],Table12[Country],'2012'!$M$4:$M$158),"0")</f>
        <v>0</v>
      </c>
      <c r="AR122" s="71" t="str" cm="1">
        <f t="array" ref="AR122">IFERROR(_xlfn.XLOOKUP(Table18[[#This Row],[Economy]],Table10[Country],'2014'!$M$4:$M$163),"0")</f>
        <v>0</v>
      </c>
      <c r="AS122" s="71" t="str" cm="1">
        <f t="array" ref="AS122">IFERROR(_xlfn.XLOOKUP(A122,Table11[Country],'2016'!$M$4:$M$163),"0")</f>
        <v>0</v>
      </c>
      <c r="AT122" s="71" t="str" cm="1">
        <f t="array" ref="AT122">IFERROR(_xlfn.XLOOKUP(A122,Table6[Country],'2018'!$M$4:$M$163),"0")</f>
        <v>0</v>
      </c>
      <c r="AU122" s="71" t="str">
        <f>IFERROR(_xlfn.XLOOKUP(A122, '2023_Analysis_Hub'!$A$3:$A$141,'2023_Analysis_Hub'!$H$3:$H$141),"0")</f>
        <v>0</v>
      </c>
      <c r="AV122" t="str">
        <f t="shared" si="10"/>
        <v xml:space="preserve">No Data Available </v>
      </c>
      <c r="AX122" t="str" cm="1">
        <f t="array" ref="AX122">IFERROR(_xlfn.XLOOKUP(A122,Table4[Country],'2007'!$L$4:$L$153),"0")</f>
        <v>0</v>
      </c>
      <c r="AY122" t="str" cm="1">
        <f t="array" ref="AY122">IFERROR(_xlfn.XLOOKUP(A122,Table5[Country], '2010'!$O$4:$O$158),"0")</f>
        <v>0</v>
      </c>
      <c r="AZ122" t="str" cm="1">
        <f t="array" ref="AZ122">IFERROR(_xlfn.XLOOKUP(A122, Table12[Country], '2012'!$O$4:$O$158),"0")</f>
        <v>0</v>
      </c>
      <c r="BA122" t="str" cm="1">
        <f t="array" ref="BA122">IFERROR(_xlfn.XLOOKUP(A122, Table10[Country], '2014'!$O$4:$O$163),"0")</f>
        <v>0</v>
      </c>
      <c r="BB122" t="str" cm="1">
        <f t="array" ref="BB122">IFERROR(_xlfn.XLOOKUP(A122, Table11[Country],'2016'!$O$4:$O$163),"0")</f>
        <v>0</v>
      </c>
      <c r="BC122" t="str" cm="1">
        <f t="array" ref="BC122">IFERROR(_xlfn.XLOOKUP(A122,Table6[Country],'2018'!$O$4:$O$163),"0")</f>
        <v>0</v>
      </c>
      <c r="BD122" t="str">
        <f>IFERROR(_xlfn.XLOOKUP(A122, '2023_Analysis_Hub'!$A$3:$A$141,'2023_Analysis_Hub'!$J$3:$J$141),"0")</f>
        <v>0</v>
      </c>
      <c r="BE122" t="str">
        <f t="shared" si="11"/>
        <v>No Data Available</v>
      </c>
      <c r="BG122" t="str" cm="1">
        <f t="array" ref="BG122">IFERROR(_xlfn.XLOOKUP(A122,Table4[Country],'2007'!$R$4:$R$153),"0")</f>
        <v>0</v>
      </c>
      <c r="BH122" t="str" cm="1">
        <f t="array" ref="BH122">IFERROR(_xlfn.XLOOKUP(A122,Table5[Country],'2010'!$S$4:$S$158),"0")</f>
        <v>0</v>
      </c>
      <c r="BI122" t="str" cm="1">
        <f t="array" ref="BI122">IFERROR(_xlfn.XLOOKUP(A122,Table12[Country],'2012'!$S$4:$S$158),"0")</f>
        <v>0</v>
      </c>
      <c r="BJ122" t="str" cm="1">
        <f t="array" ref="BJ122">IFERROR(_xlfn.XLOOKUP(A122,Table10[Country],'2014'!$S$4:$S$163),"0")</f>
        <v>0</v>
      </c>
      <c r="BK122" t="str" cm="1">
        <f t="array" ref="BK122">IFERROR(_xlfn.XLOOKUP(A122,Table11[Country],'2016'!$S$4:$S$163),"0")</f>
        <v>0</v>
      </c>
      <c r="BL122" t="str" cm="1">
        <f t="array" ref="BL122">IFERROR(_xlfn.XLOOKUP(A122,Table6[Country],'2018'!$S$4:$S$163),"0")</f>
        <v>0</v>
      </c>
      <c r="BM122" t="str">
        <f>IFERROR(_xlfn.XLOOKUP(A122,'2023_Analysis_Hub'!$A$3:$A$141,'2023_Analysis_Hub'!$L$3:$L$141),"0")</f>
        <v>0</v>
      </c>
      <c r="BN122" t="str">
        <f t="shared" si="12"/>
        <v>No Data Available</v>
      </c>
      <c r="BP122" t="str" cm="1">
        <f t="array" ref="BP122">IFERROR(_xlfn.XLOOKUP(A122,Table4[Country],'2007'!$N$4:$N$153),"0")</f>
        <v>0</v>
      </c>
      <c r="BQ122" t="str" cm="1">
        <f t="array" ref="BQ122">IFERROR(_xlfn.XLOOKUP(A122,Table5[Country],'2010'!$Q$4:$Q$158),"0")</f>
        <v>0</v>
      </c>
      <c r="BR122" t="str" cm="1">
        <f t="array" ref="BR122">IFERROR(_xlfn.XLOOKUP(A122,Table12[Country],'2012'!$Q$4:$Q$158),"0")</f>
        <v>0</v>
      </c>
      <c r="BS122" t="str" cm="1">
        <f t="array" ref="BS122">IFERROR(_xlfn.XLOOKUP(A122,Table10[Country],'2014'!$Q$4:$Q$163),"0")</f>
        <v>0</v>
      </c>
      <c r="BT122" t="str" cm="1">
        <f t="array" ref="BT122">IFERROR(_xlfn.XLOOKUP(A122,Table11[Country],'2016'!$Q$4:$Q$163),"0")</f>
        <v>0</v>
      </c>
      <c r="BU122" t="str" cm="1">
        <f t="array" ref="BU122">IFERROR(_xlfn.XLOOKUP(A122, Table6[Country], '2018'!$Q$4:$Q$163),"0")</f>
        <v>0</v>
      </c>
      <c r="BV122" t="str">
        <f>IFERROR(_xlfn.XLOOKUP(A122, '2023_Analysis_Hub'!$A$3:$A$141,'2023_Analysis_Hub'!$N$3:$N$141),"0")</f>
        <v>0</v>
      </c>
      <c r="BW122" t="str">
        <f t="shared" si="13"/>
        <v>No Data Available</v>
      </c>
    </row>
    <row r="123" spans="1:75" x14ac:dyDescent="0.35">
      <c r="A123" t="s">
        <v>182</v>
      </c>
      <c r="B123" t="str" cm="1">
        <f t="array" ref="B123">IFERROR(_xlfn.XLOOKUP(A123,Table4[Country],'2007'!$B$4:$B$153),"0")</f>
        <v>0</v>
      </c>
      <c r="C123" cm="1">
        <f t="array" ref="C123">IFERROR(_xlfn.XLOOKUP(A123,Table5[Country],'2010'!$B$4:$B$158),"0")</f>
        <v>2.4626100000000002</v>
      </c>
      <c r="D123" cm="1">
        <f t="array" ref="D123">IFERROR(_xlfn.XLOOKUP(A123,Table12[Country],'2012'!$B$4:$B$158),"0")</f>
        <v>2.4996040000000002</v>
      </c>
      <c r="E123" cm="1">
        <f t="array" ref="E123">IFERROR(_xlfn.XLOOKUP(A123,Table10[Country],'2014'!$B$4:$B$163),"0")</f>
        <v>2.3897029999999999</v>
      </c>
      <c r="F123" cm="1">
        <f t="array" ref="F123">IFERROR(_xlfn.XLOOKUP(A123,Table11[Country],'2016'!$B$4:$B$163),"0")</f>
        <v>2.0672540000000001</v>
      </c>
      <c r="G123" cm="1">
        <f t="array" ref="G123">IFERROR(_xlfn.XLOOKUP(A123,Table6[Country],'2018'!$B$4:$B$163),"0")</f>
        <v>2.7002899999999999</v>
      </c>
      <c r="H123" t="str">
        <f>IFERROR(_xlfn.XLOOKUP(A123,'2023_Analysis_Hub'!$A$3:$A$141,'2023_Analysis_Hub'!$B$3:$B$141),"0")</f>
        <v>0</v>
      </c>
      <c r="I123">
        <f t="shared" si="9"/>
        <v>2.4238922000000001</v>
      </c>
      <c r="J123" s="68">
        <f>IFERROR(RANK(Table16[[#This Row],[Avergae LPI Score ]],Table16[[Avergae LPI Score ]],0), "No Data Available")</f>
        <v>120</v>
      </c>
      <c r="L123" t="str" cm="1">
        <f t="array" ref="L123">IFERROR(_xlfn.XLOOKUP(A123,Table4[Country],'2007'!$C$4:$C$153),"0")</f>
        <v>0</v>
      </c>
      <c r="M123" cm="1">
        <f t="array" ref="M123">IFERROR(_xlfn.XLOOKUP(A123,Table5[Country],'2010'!$E$4:$E$158),"0")</f>
        <v>118</v>
      </c>
      <c r="N123" cm="1">
        <f t="array" ref="N123">IFERROR(_xlfn.XLOOKUP(A123,Table12[Country],'2012'!$E$4:$E$158),"0")</f>
        <v>109</v>
      </c>
      <c r="O123" cm="1">
        <f t="array" ref="O123">IFERROR(_xlfn.XLOOKUP(A123,Table10[Country],'2014'!$E$4:$E$163),"0")</f>
        <v>131</v>
      </c>
      <c r="P123" cm="1">
        <f t="array" ref="P123">IFERROR(_xlfn.XLOOKUP(A123,Table11[Country],'2016'!$E$4:$E$163),"0")</f>
        <v>152</v>
      </c>
      <c r="Q123" cm="1">
        <f t="array" ref="Q123">IFERROR(_xlfn.XLOOKUP(A123,Table6[Country],'2018'!$E$4:$E$163),"0")</f>
        <v>82</v>
      </c>
      <c r="R123" t="str">
        <f>IFERROR(_xlfn.XLOOKUP(A123,'2023_Analysis_Hub'!$A$3:$A$141,'2023_Analysis_Hub'!$C$3:$C$141),"0")</f>
        <v>0</v>
      </c>
      <c r="S123">
        <f t="shared" si="14"/>
        <v>118.4</v>
      </c>
      <c r="T123">
        <f t="shared" si="15"/>
        <v>125</v>
      </c>
      <c r="W123" t="str" cm="1">
        <f t="array" ref="W123">IFERROR(_xlfn.XLOOKUP(A123,Table4[Country],'2007'!$F$4:$F$153),"0")</f>
        <v>0</v>
      </c>
      <c r="X123" cm="1">
        <f t="array" ref="X123">IFERROR(_xlfn.XLOOKUP('LPI_performance_time_series '!A123,Table5[Country],'2010'!$I$4:$I$158),"0")</f>
        <v>2.1650559999999999</v>
      </c>
      <c r="Y123" cm="1">
        <f t="array" ref="Y123">IFERROR(_xlfn.XLOOKUP(A123,Table12[Country],'2012'!$I$4:$I$158),"0")</f>
        <v>2.3846150000000002</v>
      </c>
      <c r="Z123" cm="1">
        <f t="array" ref="Z123">IFERROR(_xlfn.XLOOKUP('LPI_performance_time_series '!A123,Table10[Country],'2014'!$I$4:$I$163),"0")</f>
        <v>2.4451390000000002</v>
      </c>
      <c r="AA123" cm="1">
        <f t="array" ref="AA123">IFERROR(_xlfn.XLOOKUP(A123,Table11[Country],'2016'!$I$4:$I$163),"0")</f>
        <v>1.8461540000000001</v>
      </c>
      <c r="AB123" cm="1">
        <f t="array" ref="AB123">IFERROR(_xlfn.XLOOKUP(A123,Table6[Country],'2018'!$I$4:$I$163),"0")</f>
        <v>2.61287</v>
      </c>
      <c r="AC123" t="str">
        <f>IFERROR(_xlfn.XLOOKUP(A124,'2023_Analysis_Hub'!$A$3:$A$141,'2023_Analysis_Hub'!$D$3:$D$141),"0")</f>
        <v>0</v>
      </c>
      <c r="AD123">
        <f t="shared" si="16"/>
        <v>2.2907668000000001</v>
      </c>
      <c r="AF123" t="str" cm="1">
        <f t="array" ref="AF123">IFERROR(_xlfn.XLOOKUP(A123,Table4[Country],'2007'!$H$4:$H$153),"0")</f>
        <v>0</v>
      </c>
      <c r="AG123" cm="1">
        <f t="array" ref="AG123">IFERROR(_xlfn.XLOOKUP(A123,Table5[Country],'2010'!$K$4:$K$158),"0")</f>
        <v>1.94862</v>
      </c>
      <c r="AH123" cm="1">
        <f t="array" ref="AH123">IFERROR(_xlfn.XLOOKUP(A123,Table12[Country],'2012'!$K$4:$K$158),"0")</f>
        <v>2.4020980000000001</v>
      </c>
      <c r="AI123" cm="1">
        <f t="array" ref="AI123">IFERROR(_xlfn.XLOOKUP(A123,Table10[Country],'2014'!$K$4:$K$163),"0")</f>
        <v>2.2062499999999998</v>
      </c>
      <c r="AJ123" cm="1">
        <f t="array" ref="AJ123">IFERROR(_xlfn.XLOOKUP(A123,Table11[Country],'2016'!$K$4:$K$163),"0")</f>
        <v>1.7618339999999999</v>
      </c>
      <c r="AK123" cm="1">
        <f t="array" ref="AK123">IFERROR(_xlfn.XLOOKUP(A123,Table6[Country],'2018'!$K$4:$K$163),"0")</f>
        <v>2.4413269999999998</v>
      </c>
      <c r="AL123" s="19" t="str">
        <f>IFERROR(_xlfn.XLOOKUP(A123,'2023_Analysis_Hub'!$A$3:$A$141,'2023_Analysis_Hub'!$F$3:$F$141),"0")</f>
        <v>0</v>
      </c>
      <c r="AM123">
        <f t="shared" si="17"/>
        <v>2.1520257999999997</v>
      </c>
      <c r="AO123" s="71" t="str" cm="1">
        <f t="array" ref="AO123">IFERROR(_xlfn.XLOOKUP(Table18[[#This Row],[Economy]],Table4[Country],'2007'!$J$4:$J$153), "0")</f>
        <v>0</v>
      </c>
      <c r="AP123" s="71" cm="1">
        <f t="array" ref="AP123">IFERROR(_xlfn.XLOOKUP(Table18[[#This Row],[Economy]],Table5[Country],'2010'!$M$4:$M$158),"0")</f>
        <v>2.7003349999999999</v>
      </c>
      <c r="AQ123" s="71" cm="1">
        <f t="array" ref="AQ123">IFERROR(_xlfn.XLOOKUP(Table18[[#This Row],[Economy]],Table12[Country],'2012'!$M$4:$M$158),"0")</f>
        <v>2.4020980000000001</v>
      </c>
      <c r="AR123" s="71" cm="1">
        <f t="array" ref="AR123">IFERROR(_xlfn.XLOOKUP(Table18[[#This Row],[Economy]],Table10[Country],'2014'!$M$4:$M$163),"0")</f>
        <v>2.5037039999999999</v>
      </c>
      <c r="AS123" s="71" cm="1">
        <f t="array" ref="AS123">IFERROR(_xlfn.XLOOKUP(A123,Table11[Country],'2016'!$M$4:$M$163),"0")</f>
        <v>2.1785009999999998</v>
      </c>
      <c r="AT123" s="71" cm="1">
        <f t="array" ref="AT123">IFERROR(_xlfn.XLOOKUP(A123,Table6[Country],'2018'!$M$4:$M$163),"0")</f>
        <v>2.7156859999999998</v>
      </c>
      <c r="AU123" s="71" t="str">
        <f>IFERROR(_xlfn.XLOOKUP(A123, '2023_Analysis_Hub'!$A$3:$A$141,'2023_Analysis_Hub'!$H$3:$H$141),"0")</f>
        <v>0</v>
      </c>
      <c r="AV123">
        <f t="shared" si="10"/>
        <v>2.5000647999999996</v>
      </c>
      <c r="AX123" t="str" cm="1">
        <f t="array" ref="AX123">IFERROR(_xlfn.XLOOKUP(A123,Table4[Country],'2007'!$L$4:$L$153),"0")</f>
        <v>0</v>
      </c>
      <c r="AY123" cm="1">
        <f t="array" ref="AY123">IFERROR(_xlfn.XLOOKUP(A123,Table5[Country], '2010'!$O$4:$O$158),"0")</f>
        <v>2.1391179999999999</v>
      </c>
      <c r="AZ123" cm="1">
        <f t="array" ref="AZ123">IFERROR(_xlfn.XLOOKUP(A123, Table12[Country], '2012'!$O$4:$O$158),"0")</f>
        <v>2.493007</v>
      </c>
      <c r="BA123" cm="1">
        <f t="array" ref="BA123">IFERROR(_xlfn.XLOOKUP(A123, Table10[Country], '2014'!$O$4:$O$163),"0")</f>
        <v>2.308951</v>
      </c>
      <c r="BB123" cm="1">
        <f t="array" ref="BB123">IFERROR(_xlfn.XLOOKUP(A123, Table11[Country],'2016'!$O$4:$O$163),"0")</f>
        <v>2.0951680000000001</v>
      </c>
      <c r="BC123" cm="1">
        <f t="array" ref="BC123">IFERROR(_xlfn.XLOOKUP(A123,Table6[Country],'2018'!$O$4:$O$163),"0")</f>
        <v>2.6490200000000002</v>
      </c>
      <c r="BD123" t="str">
        <f>IFERROR(_xlfn.XLOOKUP(A123, '2023_Analysis_Hub'!$A$3:$A$141,'2023_Analysis_Hub'!$J$3:$J$141),"0")</f>
        <v>0</v>
      </c>
      <c r="BE123">
        <f t="shared" si="11"/>
        <v>2.3370527999999999</v>
      </c>
      <c r="BG123" t="str" cm="1">
        <f t="array" ref="BG123">IFERROR(_xlfn.XLOOKUP(A123,Table4[Country],'2007'!$R$4:$R$153),"0")</f>
        <v>0</v>
      </c>
      <c r="BH123" cm="1">
        <f t="array" ref="BH123">IFERROR(_xlfn.XLOOKUP(A123,Table5[Country],'2010'!$S$4:$S$158),"0")</f>
        <v>3.2326079999999999</v>
      </c>
      <c r="BI123" cm="1">
        <f t="array" ref="BI123">IFERROR(_xlfn.XLOOKUP(A123,Table12[Country],'2012'!$S$4:$S$158),"0")</f>
        <v>2.820513</v>
      </c>
      <c r="BJ123" cm="1">
        <f t="array" ref="BJ123">IFERROR(_xlfn.XLOOKUP(A123,Table10[Country],'2014'!$S$4:$S$163),"0")</f>
        <v>2.6513580000000001</v>
      </c>
      <c r="BK123" cm="1">
        <f t="array" ref="BK123">IFERROR(_xlfn.XLOOKUP(A123,Table11[Country],'2016'!$S$4:$S$163),"0")</f>
        <v>2.6785009999999998</v>
      </c>
      <c r="BL123" cm="1">
        <f t="array" ref="BL123">IFERROR(_xlfn.XLOOKUP(A123,Table6[Country],'2018'!$S$4:$S$163),"0")</f>
        <v>2.8425940000000001</v>
      </c>
      <c r="BM123" t="str">
        <f>IFERROR(_xlfn.XLOOKUP(A123,'2023_Analysis_Hub'!$A$3:$A$141,'2023_Analysis_Hub'!$L$3:$L$141),"0")</f>
        <v>0</v>
      </c>
      <c r="BN123">
        <f t="shared" si="12"/>
        <v>2.8451148000000002</v>
      </c>
      <c r="BP123" t="str" cm="1">
        <f t="array" ref="BP123">IFERROR(_xlfn.XLOOKUP(A123,Table4[Country],'2007'!$N$4:$N$153),"0")</f>
        <v>0</v>
      </c>
      <c r="BQ123" cm="1">
        <f t="array" ref="BQ123">IFERROR(_xlfn.XLOOKUP(A123,Table5[Country],'2010'!$Q$4:$Q$158),"0")</f>
        <v>2.4546429999999999</v>
      </c>
      <c r="BR123" cm="1">
        <f t="array" ref="BR123">IFERROR(_xlfn.XLOOKUP(A123,Table12[Country],'2012'!$Q$4:$Q$158),"0")</f>
        <v>2.4871799999999999</v>
      </c>
      <c r="BS123" cm="1">
        <f t="array" ref="BS123">IFERROR(_xlfn.XLOOKUP(A123,Table10[Country],'2014'!$Q$4:$Q$163),"0")</f>
        <v>2.1978390000000001</v>
      </c>
      <c r="BT123" cm="1">
        <f t="array" ref="BT123">IFERROR(_xlfn.XLOOKUP(A123,Table11[Country],'2016'!$Q$4:$Q$163),"0")</f>
        <v>1.7618339999999999</v>
      </c>
      <c r="BU123" cm="1">
        <f t="array" ref="BU123">IFERROR(_xlfn.XLOOKUP(A123, Table6[Country], '2018'!$Q$4:$Q$163),"0")</f>
        <v>2.9140220000000001</v>
      </c>
      <c r="BV123" t="str">
        <f>IFERROR(_xlfn.XLOOKUP(A123, '2023_Analysis_Hub'!$A$3:$A$141,'2023_Analysis_Hub'!$N$3:$N$141),"0")</f>
        <v>0</v>
      </c>
      <c r="BW123">
        <f t="shared" si="13"/>
        <v>2.3631036000000001</v>
      </c>
    </row>
    <row r="124" spans="1:75" x14ac:dyDescent="0.35">
      <c r="A124" t="s">
        <v>84</v>
      </c>
      <c r="B124" cm="1">
        <f t="array" ref="B124">IFERROR(_xlfn.XLOOKUP(A124,Table4[Country],'2007'!$B$4:$B$153),"0")</f>
        <v>2.3693405043876279</v>
      </c>
      <c r="C124" cm="1">
        <f t="array" ref="C124">IFERROR(_xlfn.XLOOKUP(A124,Table5[Country],'2010'!$B$4:$B$158),"0")</f>
        <v>3.338473</v>
      </c>
      <c r="D124" cm="1">
        <f t="array" ref="D124">IFERROR(_xlfn.XLOOKUP(A124,Table12[Country],'2012'!$B$4:$B$158),"0")</f>
        <v>2.5801479999999999</v>
      </c>
      <c r="E124" cm="1">
        <f t="array" ref="E124">IFERROR(_xlfn.XLOOKUP(A124,Table10[Country],'2014'!$B$4:$B$163),"0")</f>
        <v>2.7258049999999998</v>
      </c>
      <c r="F124" cm="1">
        <f t="array" ref="F124">IFERROR(_xlfn.XLOOKUP(A124,Table11[Country],'2016'!$B$4:$B$163),"0")</f>
        <v>2.7172550000000002</v>
      </c>
      <c r="G124" cm="1">
        <f t="array" ref="G124">IFERROR(_xlfn.XLOOKUP(A124,Table6[Country],'2018'!$B$4:$B$163),"0")</f>
        <v>2.716853</v>
      </c>
      <c r="H124" t="str">
        <f>IFERROR(_xlfn.XLOOKUP(A124,'2023_Analysis_Hub'!$A$3:$A$141,'2023_Analysis_Hub'!$B$3:$B$141),"0")</f>
        <v>0</v>
      </c>
      <c r="I124">
        <f t="shared" si="9"/>
        <v>2.7413124173979377</v>
      </c>
      <c r="J124" s="68">
        <f>IFERROR(RANK(Table16[[#This Row],[Avergae LPI Score ]],Table16[[Avergae LPI Score ]],0), "No Data Available")</f>
        <v>72</v>
      </c>
      <c r="L124" cm="1">
        <f t="array" ref="L124">IFERROR(_xlfn.XLOOKUP(A124,Table4[Country],'2007'!$C$4:$C$153),"0")</f>
        <v>98</v>
      </c>
      <c r="M124" cm="1">
        <f t="array" ref="M124">IFERROR(_xlfn.XLOOKUP(A124,Table5[Country],'2010'!$E$4:$E$158),"0")</f>
        <v>33</v>
      </c>
      <c r="N124" cm="1">
        <f t="array" ref="N124">IFERROR(_xlfn.XLOOKUP(A124,Table12[Country],'2012'!$E$4:$E$158),"0")</f>
        <v>96</v>
      </c>
      <c r="O124" cm="1">
        <f t="array" ref="O124">IFERROR(_xlfn.XLOOKUP(A124,Table10[Country],'2014'!$E$4:$E$163),"0")</f>
        <v>85</v>
      </c>
      <c r="P124" cm="1">
        <f t="array" ref="P124">IFERROR(_xlfn.XLOOKUP(A124,Table11[Country],'2016'!$E$4:$E$163),"0")</f>
        <v>82</v>
      </c>
      <c r="Q124" cm="1">
        <f t="array" ref="Q124">IFERROR(_xlfn.XLOOKUP(A124,Table6[Country],'2018'!$E$4:$E$163),"0")</f>
        <v>79</v>
      </c>
      <c r="R124" t="str">
        <f>IFERROR(_xlfn.XLOOKUP(A124,'2023_Analysis_Hub'!$A$3:$A$141,'2023_Analysis_Hub'!$C$3:$C$141),"0")</f>
        <v>0</v>
      </c>
      <c r="S124">
        <f t="shared" si="14"/>
        <v>78.833333333333329</v>
      </c>
      <c r="T124">
        <f t="shared" si="15"/>
        <v>72</v>
      </c>
      <c r="W124" cm="1">
        <f t="array" ref="W124">IFERROR(_xlfn.XLOOKUP(A124,Table4[Country],'2007'!$F$4:$F$153),"0")</f>
        <v>2.1666699999999999</v>
      </c>
      <c r="X124" cm="1">
        <f t="array" ref="X124">IFERROR(_xlfn.XLOOKUP('LPI_performance_time_series '!A124,Table5[Country],'2010'!$I$4:$I$158),"0")</f>
        <v>3.2727270000000002</v>
      </c>
      <c r="Y124" cm="1">
        <f t="array" ref="Y124">IFERROR(_xlfn.XLOOKUP(A124,Table12[Country],'2012'!$I$4:$I$158),"0")</f>
        <v>2.214286</v>
      </c>
      <c r="Z124" cm="1">
        <f t="array" ref="Z124">IFERROR(_xlfn.XLOOKUP('LPI_performance_time_series '!A124,Table10[Country],'2014'!$I$4:$I$163),"0")</f>
        <v>2.2944439999999999</v>
      </c>
      <c r="AA124" cm="1">
        <f t="array" ref="AA124">IFERROR(_xlfn.XLOOKUP(A124,Table11[Country],'2016'!$I$4:$I$163),"0")</f>
        <v>2.7272729999999998</v>
      </c>
      <c r="AB124" cm="1">
        <f t="array" ref="AB124">IFERROR(_xlfn.XLOOKUP(A124,Table6[Country],'2018'!$I$4:$I$163),"0")</f>
        <v>2.3846150000000002</v>
      </c>
      <c r="AC124">
        <f>IFERROR(_xlfn.XLOOKUP(A125,'2023_Analysis_Hub'!$A$3:$A$141,'2023_Analysis_Hub'!$D$3:$D$141),"0")</f>
        <v>2.1</v>
      </c>
      <c r="AD124">
        <f t="shared" si="16"/>
        <v>2.4514307142857144</v>
      </c>
      <c r="AF124" cm="1">
        <f t="array" ref="AF124">IFERROR(_xlfn.XLOOKUP(A124,Table4[Country],'2007'!$H$4:$H$153),"0")</f>
        <v>2.1428600000000002</v>
      </c>
      <c r="AG124" cm="1">
        <f t="array" ref="AG124">IFERROR(_xlfn.XLOOKUP(A124,Table5[Country],'2010'!$K$4:$K$158),"0")</f>
        <v>3.048737</v>
      </c>
      <c r="AH124" cm="1">
        <f t="array" ref="AH124">IFERROR(_xlfn.XLOOKUP(A124,Table12[Country],'2012'!$K$4:$K$158),"0")</f>
        <v>2.4106290000000001</v>
      </c>
      <c r="AI124" cm="1">
        <f t="array" ref="AI124">IFERROR(_xlfn.XLOOKUP(A124,Table10[Country],'2014'!$K$4:$K$163),"0")</f>
        <v>2.5277780000000001</v>
      </c>
      <c r="AJ124" cm="1">
        <f t="array" ref="AJ124">IFERROR(_xlfn.XLOOKUP(A124,Table11[Country],'2016'!$K$4:$K$163),"0")</f>
        <v>2.6429749999999999</v>
      </c>
      <c r="AK124" cm="1">
        <f t="array" ref="AK124">IFERROR(_xlfn.XLOOKUP(A124,Table6[Country],'2018'!$K$4:$K$163),"0")</f>
        <v>2.6370809999999998</v>
      </c>
      <c r="AL124" s="19" t="str">
        <f>IFERROR(_xlfn.XLOOKUP(A124,'2023_Analysis_Hub'!$A$3:$A$141,'2023_Analysis_Hub'!$F$3:$F$141),"0")</f>
        <v>0</v>
      </c>
      <c r="AM124">
        <f t="shared" si="17"/>
        <v>2.5683433333333334</v>
      </c>
      <c r="AO124" s="71" cm="1">
        <f t="array" ref="AO124">IFERROR(_xlfn.XLOOKUP(Table18[[#This Row],[Economy]],Table4[Country],'2007'!$J$4:$J$153), "0")</f>
        <v>2.5</v>
      </c>
      <c r="AP124" s="71" cm="1">
        <f t="array" ref="AP124">IFERROR(_xlfn.XLOOKUP(Table18[[#This Row],[Economy]],Table5[Country],'2010'!$M$4:$M$158),"0")</f>
        <v>2.8707069999999999</v>
      </c>
      <c r="AQ124" s="71" cm="1">
        <f t="array" ref="AQ124">IFERROR(_xlfn.XLOOKUP(Table18[[#This Row],[Economy]],Table12[Country],'2012'!$M$4:$M$158),"0")</f>
        <v>2.714286</v>
      </c>
      <c r="AR124" s="71" cm="1">
        <f t="array" ref="AR124">IFERROR(_xlfn.XLOOKUP(Table18[[#This Row],[Economy]],Table10[Country],'2014'!$M$4:$M$163),"0")</f>
        <v>2.5277780000000001</v>
      </c>
      <c r="AS124" s="71" cm="1">
        <f t="array" ref="AS124">IFERROR(_xlfn.XLOOKUP(A124,Table11[Country],'2016'!$M$4:$M$163),"0")</f>
        <v>2.842975</v>
      </c>
      <c r="AT124" s="71" cm="1">
        <f t="array" ref="AT124">IFERROR(_xlfn.XLOOKUP(A124,Table6[Country],'2018'!$M$4:$M$163),"0")</f>
        <v>2.803747</v>
      </c>
      <c r="AU124" s="71" t="str">
        <f>IFERROR(_xlfn.XLOOKUP(A124, '2023_Analysis_Hub'!$A$3:$A$141,'2023_Analysis_Hub'!$H$3:$H$141),"0")</f>
        <v>0</v>
      </c>
      <c r="AV124">
        <f t="shared" si="10"/>
        <v>2.7099154999999997</v>
      </c>
      <c r="AX124" cm="1">
        <f t="array" ref="AX124">IFERROR(_xlfn.XLOOKUP(A124,Table4[Country],'2007'!$L$4:$L$153),"0")</f>
        <v>2.4</v>
      </c>
      <c r="AY124" cm="1">
        <f t="array" ref="AY124">IFERROR(_xlfn.XLOOKUP(A124,Table5[Country], '2010'!$O$4:$O$158),"0")</f>
        <v>3.7318180000000001</v>
      </c>
      <c r="AZ124" cm="1">
        <f t="array" ref="AZ124">IFERROR(_xlfn.XLOOKUP(A124, Table12[Country], '2012'!$O$4:$O$158),"0")</f>
        <v>2.376395</v>
      </c>
      <c r="BA124" cm="1">
        <f t="array" ref="BA124">IFERROR(_xlfn.XLOOKUP(A124, Table10[Country], '2014'!$O$4:$O$163),"0")</f>
        <v>2.8888889999999998</v>
      </c>
      <c r="BB124" cm="1">
        <f t="array" ref="BB124">IFERROR(_xlfn.XLOOKUP(A124, Table11[Country],'2016'!$O$4:$O$163),"0")</f>
        <v>2.454545</v>
      </c>
      <c r="BC124" cm="1">
        <f t="array" ref="BC124">IFERROR(_xlfn.XLOOKUP(A124,Table6[Country],'2018'!$O$4:$O$163),"0")</f>
        <v>2.4704139999999999</v>
      </c>
      <c r="BD124" t="str">
        <f>IFERROR(_xlfn.XLOOKUP(A124, '2023_Analysis_Hub'!$A$3:$A$141,'2023_Analysis_Hub'!$J$3:$J$141),"0")</f>
        <v>0</v>
      </c>
      <c r="BE124">
        <f t="shared" si="11"/>
        <v>2.7203434999999998</v>
      </c>
      <c r="BG124" cm="1">
        <f t="array" ref="BG124">IFERROR(_xlfn.XLOOKUP(A124,Table4[Country],'2007'!$R$4:$R$153),"0")</f>
        <v>2.6666699999999999</v>
      </c>
      <c r="BH124" cm="1">
        <f t="array" ref="BH124">IFERROR(_xlfn.XLOOKUP(A124,Table5[Country],'2010'!$S$4:$S$158),"0")</f>
        <v>3.970332</v>
      </c>
      <c r="BI124" cm="1">
        <f t="array" ref="BI124">IFERROR(_xlfn.XLOOKUP(A124,Table12[Country],'2012'!$S$4:$S$158),"0")</f>
        <v>3.1121029999999998</v>
      </c>
      <c r="BJ124" cm="1">
        <f t="array" ref="BJ124">IFERROR(_xlfn.XLOOKUP(A124,Table10[Country],'2014'!$S$4:$S$163),"0")</f>
        <v>2.8888889999999998</v>
      </c>
      <c r="BK124" cm="1">
        <f t="array" ref="BK124">IFERROR(_xlfn.XLOOKUP(A124,Table11[Country],'2016'!$S$4:$S$163),"0")</f>
        <v>2.8628100000000001</v>
      </c>
      <c r="BL124" cm="1">
        <f t="array" ref="BL124">IFERROR(_xlfn.XLOOKUP(A124,Table6[Country],'2018'!$S$4:$S$163),"0")</f>
        <v>3.1796489999999999</v>
      </c>
      <c r="BM124" t="str">
        <f>IFERROR(_xlfn.XLOOKUP(A124,'2023_Analysis_Hub'!$A$3:$A$141,'2023_Analysis_Hub'!$L$3:$L$141),"0")</f>
        <v>0</v>
      </c>
      <c r="BN124">
        <f t="shared" si="12"/>
        <v>3.1134088333333332</v>
      </c>
      <c r="BP124" cm="1">
        <f t="array" ref="BP124">IFERROR(_xlfn.XLOOKUP(A124,Table4[Country],'2007'!$N$4:$N$153),"0")</f>
        <v>2.3333300000000001</v>
      </c>
      <c r="BQ124" cm="1">
        <f t="array" ref="BQ124">IFERROR(_xlfn.XLOOKUP(A124,Table5[Country],'2010'!$Q$4:$Q$158),"0")</f>
        <v>3.1636359999999999</v>
      </c>
      <c r="BR124" cm="1">
        <f t="array" ref="BR124">IFERROR(_xlfn.XLOOKUP(A124,Table12[Country],'2012'!$Q$4:$Q$158),"0")</f>
        <v>2.6071650000000002</v>
      </c>
      <c r="BS124" cm="1">
        <f t="array" ref="BS124">IFERROR(_xlfn.XLOOKUP(A124,Table10[Country],'2014'!$Q$4:$Q$163),"0")</f>
        <v>3.2222219999999999</v>
      </c>
      <c r="BT124" cm="1">
        <f t="array" ref="BT124">IFERROR(_xlfn.XLOOKUP(A124,Table11[Country],'2016'!$Q$4:$Q$163),"0")</f>
        <v>2.7516989999999999</v>
      </c>
      <c r="BU124" cm="1">
        <f t="array" ref="BU124">IFERROR(_xlfn.XLOOKUP(A124, Table6[Country], '2018'!$Q$4:$Q$163),"0")</f>
        <v>2.803747</v>
      </c>
      <c r="BV124" t="str">
        <f>IFERROR(_xlfn.XLOOKUP(A124, '2023_Analysis_Hub'!$A$3:$A$141,'2023_Analysis_Hub'!$N$3:$N$141),"0")</f>
        <v>0</v>
      </c>
      <c r="BW124">
        <f t="shared" si="13"/>
        <v>2.813633166666667</v>
      </c>
    </row>
    <row r="125" spans="1:75" x14ac:dyDescent="0.35">
      <c r="A125" t="s">
        <v>85</v>
      </c>
      <c r="B125" cm="1">
        <f t="array" ref="B125">IFERROR(_xlfn.XLOOKUP(A125,Table4[Country],'2007'!$B$4:$B$153),"0")</f>
        <v>2.3142294716101111</v>
      </c>
      <c r="C125" cm="1">
        <f t="array" ref="C125">IFERROR(_xlfn.XLOOKUP(A125,Table5[Country],'2010'!$B$4:$B$158),"0")</f>
        <v>2.38198</v>
      </c>
      <c r="D125" cm="1">
        <f t="array" ref="D125">IFERROR(_xlfn.XLOOKUP(A125,Table12[Country],'2012'!$B$4:$B$158),"0")</f>
        <v>2.448261</v>
      </c>
      <c r="E125" cm="1">
        <f t="array" ref="E125">IFERROR(_xlfn.XLOOKUP(A125,Table10[Country],'2014'!$B$4:$B$163),"0")</f>
        <v>2.62</v>
      </c>
      <c r="F125" cm="1">
        <f t="array" ref="F125">IFERROR(_xlfn.XLOOKUP(A125,Table11[Country],'2016'!$B$4:$B$163),"0")</f>
        <v>2.2039140000000002</v>
      </c>
      <c r="G125" cm="1">
        <f t="array" ref="G125">IFERROR(_xlfn.XLOOKUP(A125,Table6[Country],'2018'!$B$4:$B$163),"0")</f>
        <v>2.2291979999999998</v>
      </c>
      <c r="H125">
        <f>IFERROR(_xlfn.XLOOKUP(A125,'2023_Analysis_Hub'!$A$3:$A$141,'2023_Analysis_Hub'!$B$3:$B$141),"0")</f>
        <v>2.4</v>
      </c>
      <c r="I125">
        <f t="shared" si="9"/>
        <v>2.3710832102300157</v>
      </c>
      <c r="J125" s="68">
        <f>IFERROR(RANK(Table16[[#This Row],[Avergae LPI Score ]],Table16[[Avergae LPI Score ]],0), "No Data Available")</f>
        <v>132</v>
      </c>
      <c r="L125" cm="1">
        <f t="array" ref="L125">IFERROR(_xlfn.XLOOKUP(A125,Table4[Country],'2007'!$C$4:$C$153),"0")</f>
        <v>105</v>
      </c>
      <c r="M125" cm="1">
        <f t="array" ref="M125">IFERROR(_xlfn.XLOOKUP(A125,Table5[Country],'2010'!$E$4:$E$158),"0")</f>
        <v>127</v>
      </c>
      <c r="N125" cm="1">
        <f t="array" ref="N125">IFERROR(_xlfn.XLOOKUP(A125,Table12[Country],'2012'!$E$4:$E$158),"0")</f>
        <v>119</v>
      </c>
      <c r="O125" cm="1">
        <f t="array" ref="O125">IFERROR(_xlfn.XLOOKUP(A125,Table10[Country],'2014'!$E$4:$E$163),"0")</f>
        <v>102</v>
      </c>
      <c r="P125" cm="1">
        <f t="array" ref="P125">IFERROR(_xlfn.XLOOKUP(A125,Table11[Country],'2016'!$E$4:$E$163),"0")</f>
        <v>142</v>
      </c>
      <c r="Q125" cm="1">
        <f t="array" ref="Q125">IFERROR(_xlfn.XLOOKUP(A125,Table6[Country],'2018'!$E$4:$E$163),"0")</f>
        <v>143</v>
      </c>
      <c r="R125">
        <f>IFERROR(_xlfn.XLOOKUP(A125,'2023_Analysis_Hub'!$A$3:$A$141,'2023_Analysis_Hub'!$C$3:$C$141),"0")</f>
        <v>115</v>
      </c>
      <c r="S125">
        <f t="shared" si="14"/>
        <v>121.85714285714286</v>
      </c>
      <c r="T125">
        <f t="shared" si="15"/>
        <v>133</v>
      </c>
      <c r="W125" cm="1">
        <f t="array" ref="W125">IFERROR(_xlfn.XLOOKUP(A125,Table4[Country],'2007'!$F$4:$F$153),"0")</f>
        <v>2.4</v>
      </c>
      <c r="X125" cm="1">
        <f t="array" ref="X125">IFERROR(_xlfn.XLOOKUP('LPI_performance_time_series '!A125,Table5[Country],'2010'!$I$4:$I$158),"0")</f>
        <v>2.2818179999999999</v>
      </c>
      <c r="Y125" cm="1">
        <f t="array" ref="Y125">IFERROR(_xlfn.XLOOKUP(A125,Table12[Country],'2012'!$I$4:$I$158),"0")</f>
        <v>2</v>
      </c>
      <c r="Z125" cm="1">
        <f t="array" ref="Z125">IFERROR(_xlfn.XLOOKUP('LPI_performance_time_series '!A125,Table10[Country],'2014'!$I$4:$I$163),"0")</f>
        <v>2.5714290000000002</v>
      </c>
      <c r="AA125" cm="1">
        <f t="array" ref="AA125">IFERROR(_xlfn.XLOOKUP(A125,Table11[Country],'2016'!$I$4:$I$163),"0")</f>
        <v>2.0657239999999999</v>
      </c>
      <c r="AB125" cm="1">
        <f t="array" ref="AB125">IFERROR(_xlfn.XLOOKUP(A125,Table6[Country],'2018'!$I$4:$I$163),"0")</f>
        <v>1.9056280000000001</v>
      </c>
      <c r="AC125">
        <f>IFERROR(_xlfn.XLOOKUP(A126,'2023_Analysis_Hub'!$A$3:$A$141,'2023_Analysis_Hub'!$D$3:$D$141),"0")</f>
        <v>1.9</v>
      </c>
      <c r="AD125">
        <f t="shared" si="16"/>
        <v>2.160657</v>
      </c>
      <c r="AF125" cm="1">
        <f t="array" ref="AF125">IFERROR(_xlfn.XLOOKUP(A125,Table4[Country],'2007'!$H$4:$H$153),"0")</f>
        <v>2.1428600000000002</v>
      </c>
      <c r="AG125" cm="1">
        <f t="array" ref="AG125">IFERROR(_xlfn.XLOOKUP(A125,Table5[Country],'2010'!$K$4:$K$158),"0")</f>
        <v>2</v>
      </c>
      <c r="AH125" cm="1">
        <f t="array" ref="AH125">IFERROR(_xlfn.XLOOKUP(A125,Table12[Country],'2012'!$K$4:$K$158),"0")</f>
        <v>2.4083909999999999</v>
      </c>
      <c r="AI125" cm="1">
        <f t="array" ref="AI125">IFERROR(_xlfn.XLOOKUP(A125,Table10[Country],'2014'!$K$4:$K$163),"0")</f>
        <v>2.5714290000000002</v>
      </c>
      <c r="AJ125" cm="1">
        <f t="array" ref="AJ125">IFERROR(_xlfn.XLOOKUP(A125,Table11[Country],'2016'!$K$4:$K$163),"0")</f>
        <v>2.0126140000000001</v>
      </c>
      <c r="AK125" cm="1">
        <f t="array" ref="AK125">IFERROR(_xlfn.XLOOKUP(A125,Table6[Country],'2018'!$K$4:$K$163),"0")</f>
        <v>1.9144190000000001</v>
      </c>
      <c r="AL125" s="19">
        <f>IFERROR(_xlfn.XLOOKUP(A125,'2023_Analysis_Hub'!$A$3:$A$141,'2023_Analysis_Hub'!$F$3:$F$141),"0")</f>
        <v>2.4</v>
      </c>
      <c r="AM125">
        <f t="shared" si="17"/>
        <v>2.2071018571428573</v>
      </c>
      <c r="AO125" s="71" cm="1">
        <f t="array" ref="AO125">IFERROR(_xlfn.XLOOKUP(Table18[[#This Row],[Economy]],Table4[Country],'2007'!$J$4:$J$153), "0")</f>
        <v>2.8333300000000001</v>
      </c>
      <c r="AP125" s="71" cm="1">
        <f t="array" ref="AP125">IFERROR(_xlfn.XLOOKUP(Table18[[#This Row],[Economy]],Table5[Country],'2010'!$M$4:$M$158),"0")</f>
        <v>2.328687</v>
      </c>
      <c r="AQ125" s="71" cm="1">
        <f t="array" ref="AQ125">IFERROR(_xlfn.XLOOKUP(Table18[[#This Row],[Economy]],Table12[Country],'2012'!$M$4:$M$158),"0")</f>
        <v>2.5411769999999998</v>
      </c>
      <c r="AR125" s="71" cm="1">
        <f t="array" ref="AR125">IFERROR(_xlfn.XLOOKUP(Table18[[#This Row],[Economy]],Table10[Country],'2014'!$M$4:$M$163),"0")</f>
        <v>2.5714290000000002</v>
      </c>
      <c r="AS125" s="71" cm="1">
        <f t="array" ref="AS125">IFERROR(_xlfn.XLOOKUP(A125,Table11[Country],'2016'!$M$4:$M$163),"0")</f>
        <v>2.2246760000000001</v>
      </c>
      <c r="AT125" s="71" cm="1">
        <f t="array" ref="AT125">IFERROR(_xlfn.XLOOKUP(A125,Table6[Country],'2018'!$M$4:$M$163),"0")</f>
        <v>2.082001</v>
      </c>
      <c r="AU125" s="71">
        <f>IFERROR(_xlfn.XLOOKUP(A125, '2023_Analysis_Hub'!$A$3:$A$141,'2023_Analysis_Hub'!$H$3:$H$141),"0")</f>
        <v>2.8</v>
      </c>
      <c r="AV125">
        <f t="shared" si="10"/>
        <v>2.4830428571428569</v>
      </c>
      <c r="AX125" cm="1">
        <f t="array" ref="AX125">IFERROR(_xlfn.XLOOKUP(A125,Table4[Country],'2007'!$L$4:$L$153),"0")</f>
        <v>2</v>
      </c>
      <c r="AY125" cm="1">
        <f t="array" ref="AY125">IFERROR(_xlfn.XLOOKUP(A125,Table5[Country], '2010'!$O$4:$O$158),"0")</f>
        <v>2.1565660000000002</v>
      </c>
      <c r="AZ125" cm="1">
        <f t="array" ref="AZ125">IFERROR(_xlfn.XLOOKUP(A125, Table12[Country], '2012'!$O$4:$O$158),"0")</f>
        <v>2.4550909999999999</v>
      </c>
      <c r="BA125" cm="1">
        <f t="array" ref="BA125">IFERROR(_xlfn.XLOOKUP(A125, Table10[Country], '2014'!$O$4:$O$163),"0")</f>
        <v>2.8571430000000002</v>
      </c>
      <c r="BB125" cm="1">
        <f t="array" ref="BB125">IFERROR(_xlfn.XLOOKUP(A125, Table11[Country],'2016'!$O$4:$O$163),"0")</f>
        <v>2.0742500000000001</v>
      </c>
      <c r="BC125" cm="1">
        <f t="array" ref="BC125">IFERROR(_xlfn.XLOOKUP(A125,Table6[Country],'2018'!$O$4:$O$163),"0")</f>
        <v>2.1390739999999999</v>
      </c>
      <c r="BD125">
        <f>IFERROR(_xlfn.XLOOKUP(A125, '2023_Analysis_Hub'!$A$3:$A$141,'2023_Analysis_Hub'!$J$3:$J$141),"0")</f>
        <v>2.4</v>
      </c>
      <c r="BE125">
        <f t="shared" si="11"/>
        <v>2.2974462857142859</v>
      </c>
      <c r="BG125" cm="1">
        <f t="array" ref="BG125">IFERROR(_xlfn.XLOOKUP(A125,Table4[Country],'2007'!$R$4:$R$153),"0")</f>
        <v>2.4285700000000001</v>
      </c>
      <c r="BH125" cm="1">
        <f t="array" ref="BH125">IFERROR(_xlfn.XLOOKUP(A125,Table5[Country],'2010'!$S$4:$S$158),"0")</f>
        <v>3.0818180000000002</v>
      </c>
      <c r="BI125" cm="1">
        <f t="array" ref="BI125">IFERROR(_xlfn.XLOOKUP(A125,Table12[Country],'2012'!$S$4:$S$158),"0")</f>
        <v>2.8397060000000001</v>
      </c>
      <c r="BJ125" cm="1">
        <f t="array" ref="BJ125">IFERROR(_xlfn.XLOOKUP(A125,Table10[Country],'2014'!$S$4:$S$163),"0")</f>
        <v>2.5714290000000002</v>
      </c>
      <c r="BK125" cm="1">
        <f t="array" ref="BK125">IFERROR(_xlfn.XLOOKUP(A125,Table11[Country],'2016'!$S$4:$S$163),"0")</f>
        <v>2.728634</v>
      </c>
      <c r="BL125" cm="1">
        <f t="array" ref="BL125">IFERROR(_xlfn.XLOOKUP(A125,Table6[Country],'2018'!$S$4:$S$163),"0")</f>
        <v>3.2463479999999998</v>
      </c>
      <c r="BM125">
        <f>IFERROR(_xlfn.XLOOKUP(A125,'2023_Analysis_Hub'!$A$3:$A$141,'2023_Analysis_Hub'!$L$3:$L$141),"0")</f>
        <v>2.2999999999999998</v>
      </c>
      <c r="BN125">
        <f t="shared" si="12"/>
        <v>2.7423578571428573</v>
      </c>
      <c r="BP125" cm="1">
        <f t="array" ref="BP125">IFERROR(_xlfn.XLOOKUP(A125,Table4[Country],'2007'!$N$4:$N$153),"0")</f>
        <v>2</v>
      </c>
      <c r="BQ125" cm="1">
        <f t="array" ref="BQ125">IFERROR(_xlfn.XLOOKUP(A125,Table5[Country],'2010'!$Q$4:$Q$158),"0")</f>
        <v>2.381818</v>
      </c>
      <c r="BR125" cm="1">
        <f t="array" ref="BR125">IFERROR(_xlfn.XLOOKUP(A125,Table12[Country],'2012'!$Q$4:$Q$158),"0")</f>
        <v>2.421008</v>
      </c>
      <c r="BS125" cm="1">
        <f t="array" ref="BS125">IFERROR(_xlfn.XLOOKUP(A125,Table10[Country],'2014'!$Q$4:$Q$163),"0")</f>
        <v>2.5714290000000002</v>
      </c>
      <c r="BT125" cm="1">
        <f t="array" ref="BT125">IFERROR(_xlfn.XLOOKUP(A125,Table11[Country],'2016'!$Q$4:$Q$163),"0")</f>
        <v>2.0742500000000001</v>
      </c>
      <c r="BU125" cm="1">
        <f t="array" ref="BU125">IFERROR(_xlfn.XLOOKUP(A125, Table6[Country], '2018'!$Q$4:$Q$163),"0")</f>
        <v>2.048165</v>
      </c>
      <c r="BV125">
        <f>IFERROR(_xlfn.XLOOKUP(A125, '2023_Analysis_Hub'!$A$3:$A$141,'2023_Analysis_Hub'!$N$3:$N$141),"0")</f>
        <v>2.4</v>
      </c>
      <c r="BW125">
        <f t="shared" si="13"/>
        <v>2.2709528571428574</v>
      </c>
    </row>
    <row r="126" spans="1:75" x14ac:dyDescent="0.35">
      <c r="A126" t="s">
        <v>186</v>
      </c>
      <c r="B126" t="str" cm="1">
        <f t="array" ref="B126">IFERROR(_xlfn.XLOOKUP(A126,Table4[Country],'2007'!$B$4:$B$153),"0")</f>
        <v>0</v>
      </c>
      <c r="C126" cm="1">
        <f t="array" ref="C126">IFERROR(_xlfn.XLOOKUP(A126,Table5[Country],'2010'!$B$4:$B$158),"0")</f>
        <v>2.3324189999999998</v>
      </c>
      <c r="D126" cm="1">
        <f t="array" ref="D126">IFERROR(_xlfn.XLOOKUP(A126,Table12[Country],'2012'!$B$4:$B$158),"0")</f>
        <v>2.2827519999999999</v>
      </c>
      <c r="E126" cm="1">
        <f t="array" ref="E126">IFERROR(_xlfn.XLOOKUP(A126,Table10[Country],'2014'!$B$4:$B$163),"0")</f>
        <v>2.4969790000000001</v>
      </c>
      <c r="F126" cm="1">
        <f t="array" ref="F126">IFERROR(_xlfn.XLOOKUP(A126,Table11[Country],'2016'!$B$4:$B$163),"0")</f>
        <v>2.2644950000000001</v>
      </c>
      <c r="G126" cm="1">
        <f t="array" ref="G126">IFERROR(_xlfn.XLOOKUP(A126,Table6[Country],'2018'!$B$4:$B$163),"0")</f>
        <v>2.1064620000000001</v>
      </c>
      <c r="H126">
        <f>IFERROR(_xlfn.XLOOKUP(A126,'2023_Analysis_Hub'!$A$3:$A$141,'2023_Analysis_Hub'!$B$3:$B$141),"0")</f>
        <v>1.9166666666666667</v>
      </c>
      <c r="I126">
        <f t="shared" si="9"/>
        <v>2.2332956111111111</v>
      </c>
      <c r="J126" s="68">
        <f>IFERROR(RANK(Table16[[#This Row],[Avergae LPI Score ]],Table16[[Avergae LPI Score ]],0), "No Data Available")</f>
        <v>153</v>
      </c>
      <c r="L126" t="str" cm="1">
        <f t="array" ref="L126">IFERROR(_xlfn.XLOOKUP(A126,Table4[Country],'2007'!$C$4:$C$153),"0")</f>
        <v>0</v>
      </c>
      <c r="M126" cm="1">
        <f t="array" ref="M126">IFERROR(_xlfn.XLOOKUP(A126,Table5[Country],'2010'!$E$4:$E$158),"0")</f>
        <v>132</v>
      </c>
      <c r="N126" cm="1">
        <f t="array" ref="N126">IFERROR(_xlfn.XLOOKUP(A126,Table12[Country],'2012'!$E$4:$E$158),"0")</f>
        <v>137</v>
      </c>
      <c r="O126" cm="1">
        <f t="array" ref="O126">IFERROR(_xlfn.XLOOKUP(A126,Table10[Country],'2014'!$E$4:$E$163),"0")</f>
        <v>118</v>
      </c>
      <c r="P126" cm="1">
        <f t="array" ref="P126">IFERROR(_xlfn.XLOOKUP(A126,Table11[Country],'2016'!$E$4:$E$163),"0")</f>
        <v>137</v>
      </c>
      <c r="Q126" cm="1">
        <f t="array" ref="Q126">IFERROR(_xlfn.XLOOKUP(A126,Table6[Country],'2018'!$E$4:$E$163),"0")</f>
        <v>154</v>
      </c>
      <c r="R126">
        <f>IFERROR(_xlfn.XLOOKUP(A126,'2023_Analysis_Hub'!$A$3:$A$141,'2023_Analysis_Hub'!$C$3:$C$141),"0")</f>
        <v>139</v>
      </c>
      <c r="S126">
        <f t="shared" si="14"/>
        <v>136.16666666666666</v>
      </c>
      <c r="T126">
        <f t="shared" si="15"/>
        <v>154</v>
      </c>
      <c r="W126" t="str" cm="1">
        <f t="array" ref="W126">IFERROR(_xlfn.XLOOKUP(A126,Table4[Country],'2007'!$F$4:$F$153),"0")</f>
        <v>0</v>
      </c>
      <c r="X126" cm="1">
        <f t="array" ref="X126">IFERROR(_xlfn.XLOOKUP('LPI_performance_time_series '!A126,Table5[Country],'2010'!$I$4:$I$158),"0")</f>
        <v>2.1472730000000002</v>
      </c>
      <c r="Y126" cm="1">
        <f t="array" ref="Y126">IFERROR(_xlfn.XLOOKUP(A126,Table12[Country],'2012'!$I$4:$I$158),"0")</f>
        <v>2.0803569999999998</v>
      </c>
      <c r="Z126" cm="1">
        <f t="array" ref="Z126">IFERROR(_xlfn.XLOOKUP('LPI_performance_time_series '!A126,Table10[Country],'2014'!$I$4:$I$163),"0")</f>
        <v>2.4117649999999999</v>
      </c>
      <c r="AA126" cm="1">
        <f t="array" ref="AA126">IFERROR(_xlfn.XLOOKUP(A126,Table11[Country],'2016'!$I$4:$I$163),"0")</f>
        <v>1.8841540000000001</v>
      </c>
      <c r="AB126" cm="1">
        <f t="array" ref="AB126">IFERROR(_xlfn.XLOOKUP(A126,Table6[Country],'2018'!$I$4:$I$163),"0")</f>
        <v>1.953632</v>
      </c>
      <c r="AC126" t="str">
        <f>IFERROR(_xlfn.XLOOKUP(A127,'2023_Analysis_Hub'!$A$3:$A$141,'2023_Analysis_Hub'!$D$3:$D$141),"0")</f>
        <v>0</v>
      </c>
      <c r="AD126">
        <f t="shared" si="16"/>
        <v>2.0954362</v>
      </c>
      <c r="AF126" t="str" cm="1">
        <f t="array" ref="AF126">IFERROR(_xlfn.XLOOKUP(A126,Table4[Country],'2007'!$H$4:$H$153),"0")</f>
        <v>0</v>
      </c>
      <c r="AG126" cm="1">
        <f t="array" ref="AG126">IFERROR(_xlfn.XLOOKUP(A126,Table5[Country],'2010'!$K$4:$K$158),"0")</f>
        <v>2.1818179999999998</v>
      </c>
      <c r="AH126" cm="1">
        <f t="array" ref="AH126">IFERROR(_xlfn.XLOOKUP(A126,Table12[Country],'2012'!$K$4:$K$158),"0")</f>
        <v>1.75</v>
      </c>
      <c r="AI126" cm="1">
        <f t="array" ref="AI126">IFERROR(_xlfn.XLOOKUP(A126,Table10[Country],'2014'!$K$4:$K$163),"0")</f>
        <v>2.2941180000000001</v>
      </c>
      <c r="AJ126" cm="1">
        <f t="array" ref="AJ126">IFERROR(_xlfn.XLOOKUP(A126,Table11[Country],'2016'!$K$4:$K$163),"0")</f>
        <v>2.0407199999999999</v>
      </c>
      <c r="AK126" cm="1">
        <f t="array" ref="AK126">IFERROR(_xlfn.XLOOKUP(A126,Table6[Country],'2018'!$K$4:$K$163),"0")</f>
        <v>2.2487180000000002</v>
      </c>
      <c r="AL126" s="19">
        <f>IFERROR(_xlfn.XLOOKUP(A126,'2023_Analysis_Hub'!$A$3:$A$141,'2023_Analysis_Hub'!$F$3:$F$141),"0")</f>
        <v>1.7</v>
      </c>
      <c r="AM126">
        <f t="shared" si="17"/>
        <v>2.0358956666666663</v>
      </c>
      <c r="AO126" s="71" t="str" cm="1">
        <f t="array" ref="AO126">IFERROR(_xlfn.XLOOKUP(Table18[[#This Row],[Economy]],Table4[Country],'2007'!$J$4:$J$153), "0")</f>
        <v>0</v>
      </c>
      <c r="AP126" s="71" cm="1">
        <f t="array" ref="AP126">IFERROR(_xlfn.XLOOKUP(Table18[[#This Row],[Economy]],Table5[Country],'2010'!$M$4:$M$158),"0")</f>
        <v>2.2818179999999999</v>
      </c>
      <c r="AQ126" s="71" cm="1">
        <f t="array" ref="AQ126">IFERROR(_xlfn.XLOOKUP(Table18[[#This Row],[Economy]],Table12[Country],'2012'!$M$4:$M$158),"0")</f>
        <v>2.625</v>
      </c>
      <c r="AR126" s="71" cm="1">
        <f t="array" ref="AR126">IFERROR(_xlfn.XLOOKUP(Table18[[#This Row],[Economy]],Table10[Country],'2014'!$M$4:$M$163),"0")</f>
        <v>2.2941180000000001</v>
      </c>
      <c r="AS126" s="71" cm="1">
        <f t="array" ref="AS126">IFERROR(_xlfn.XLOOKUP(A126,Table11[Country],'2016'!$M$4:$M$163),"0")</f>
        <v>2.39697</v>
      </c>
      <c r="AT126" s="71" cm="1">
        <f t="array" ref="AT126">IFERROR(_xlfn.XLOOKUP(A126,Table6[Country],'2018'!$M$4:$M$163),"0")</f>
        <v>1.9891350000000001</v>
      </c>
      <c r="AU126" s="71">
        <f>IFERROR(_xlfn.XLOOKUP(A126, '2023_Analysis_Hub'!$A$3:$A$141,'2023_Analysis_Hub'!$H$3:$H$141),"0")</f>
        <v>2</v>
      </c>
      <c r="AV126">
        <f t="shared" si="10"/>
        <v>2.2645068333333334</v>
      </c>
      <c r="AX126" t="str" cm="1">
        <f t="array" ref="AX126">IFERROR(_xlfn.XLOOKUP(A126,Table4[Country],'2007'!$L$4:$L$153),"0")</f>
        <v>0</v>
      </c>
      <c r="AY126" cm="1">
        <f t="array" ref="AY126">IFERROR(_xlfn.XLOOKUP(A126,Table5[Country], '2010'!$O$4:$O$158),"0")</f>
        <v>2.2818179999999999</v>
      </c>
      <c r="AZ126" cm="1">
        <f t="array" ref="AZ126">IFERROR(_xlfn.XLOOKUP(A126, Table12[Country], '2012'!$O$4:$O$158),"0")</f>
        <v>2.25</v>
      </c>
      <c r="BA126" cm="1">
        <f t="array" ref="BA126">IFERROR(_xlfn.XLOOKUP(A126, Table10[Country], '2014'!$O$4:$O$163),"0")</f>
        <v>2.2941180000000001</v>
      </c>
      <c r="BB126" cm="1">
        <f t="array" ref="BB126">IFERROR(_xlfn.XLOOKUP(A126, Table11[Country],'2016'!$O$4:$O$163),"0")</f>
        <v>2.4969700000000001</v>
      </c>
      <c r="BC126" cm="1">
        <f t="array" ref="BC126">IFERROR(_xlfn.XLOOKUP(A126,Table6[Country],'2018'!$O$4:$O$163),"0")</f>
        <v>2.045299</v>
      </c>
      <c r="BD126">
        <f>IFERROR(_xlfn.XLOOKUP(A126, '2023_Analysis_Hub'!$A$3:$A$141,'2023_Analysis_Hub'!$J$3:$J$141),"0")</f>
        <v>1.9</v>
      </c>
      <c r="BE126">
        <f t="shared" si="11"/>
        <v>2.2113675000000002</v>
      </c>
      <c r="BG126" t="str" cm="1">
        <f t="array" ref="BG126">IFERROR(_xlfn.XLOOKUP(A126,Table4[Country],'2007'!$R$4:$R$153),"0")</f>
        <v>0</v>
      </c>
      <c r="BH126" cm="1">
        <f t="array" ref="BH126">IFERROR(_xlfn.XLOOKUP(A126,Table5[Country],'2010'!$S$4:$S$158),"0")</f>
        <v>2.9818180000000001</v>
      </c>
      <c r="BI126" cm="1">
        <f t="array" ref="BI126">IFERROR(_xlfn.XLOOKUP(A126,Table12[Country],'2012'!$S$4:$S$158),"0")</f>
        <v>2.5089290000000002</v>
      </c>
      <c r="BJ126" cm="1">
        <f t="array" ref="BJ126">IFERROR(_xlfn.XLOOKUP(A126,Table10[Country],'2014'!$S$4:$S$163),"0")</f>
        <v>2.8544550000000002</v>
      </c>
      <c r="BK126" cm="1">
        <f t="array" ref="BK126">IFERROR(_xlfn.XLOOKUP(A126,Table11[Country],'2016'!$S$4:$S$163),"0")</f>
        <v>2.8342589999999999</v>
      </c>
      <c r="BL126" cm="1">
        <f t="array" ref="BL126">IFERROR(_xlfn.XLOOKUP(A126,Table6[Country],'2018'!$S$4:$S$163),"0")</f>
        <v>2.7700849999999999</v>
      </c>
      <c r="BM126">
        <f>IFERROR(_xlfn.XLOOKUP(A126,'2023_Analysis_Hub'!$A$3:$A$141,'2023_Analysis_Hub'!$L$3:$L$141),"0")</f>
        <v>2.2000000000000002</v>
      </c>
      <c r="BN126">
        <f t="shared" si="12"/>
        <v>2.6915910000000003</v>
      </c>
      <c r="BP126" t="str" cm="1">
        <f t="array" ref="BP126">IFERROR(_xlfn.XLOOKUP(A126,Table4[Country],'2007'!$N$4:$N$153),"0")</f>
        <v>0</v>
      </c>
      <c r="BQ126" cm="1">
        <f t="array" ref="BQ126">IFERROR(_xlfn.XLOOKUP(A126,Table5[Country],'2010'!$Q$4:$Q$158),"0")</f>
        <v>2.0818180000000002</v>
      </c>
      <c r="BR126" cm="1">
        <f t="array" ref="BR126">IFERROR(_xlfn.XLOOKUP(A126,Table12[Country],'2012'!$Q$4:$Q$158),"0")</f>
        <v>2.375</v>
      </c>
      <c r="BS126" cm="1">
        <f t="array" ref="BS126">IFERROR(_xlfn.XLOOKUP(A126,Table10[Country],'2014'!$Q$4:$Q$163),"0")</f>
        <v>2.8544550000000002</v>
      </c>
      <c r="BT126" cm="1">
        <f t="array" ref="BT126">IFERROR(_xlfn.XLOOKUP(A126,Table11[Country],'2016'!$Q$4:$Q$163),"0")</f>
        <v>1.8509260000000001</v>
      </c>
      <c r="BU126" cm="1">
        <f t="array" ref="BU126">IFERROR(_xlfn.XLOOKUP(A126, Table6[Country], '2018'!$Q$4:$Q$163),"0")</f>
        <v>1.6358440000000001</v>
      </c>
      <c r="BV126">
        <f>IFERROR(_xlfn.XLOOKUP(A126, '2023_Analysis_Hub'!$A$3:$A$141,'2023_Analysis_Hub'!$N$3:$N$141),"0")</f>
        <v>1.8</v>
      </c>
      <c r="BW126">
        <f t="shared" si="13"/>
        <v>2.0996738333333336</v>
      </c>
    </row>
    <row r="127" spans="1:75" x14ac:dyDescent="0.35">
      <c r="A127" t="s">
        <v>413</v>
      </c>
      <c r="B127" t="str" cm="1">
        <f t="array" ref="B127">IFERROR(_xlfn.XLOOKUP(A127,Table4[Country],'2007'!$B$4:$B$153),"0")</f>
        <v>0</v>
      </c>
      <c r="C127" t="str" cm="1">
        <f t="array" ref="C127">IFERROR(_xlfn.XLOOKUP(A127,Table5[Country],'2010'!$B$4:$B$158),"0")</f>
        <v>0</v>
      </c>
      <c r="D127" t="str" cm="1">
        <f t="array" ref="D127">IFERROR(_xlfn.XLOOKUP(A127,Table12[Country],'2012'!$B$4:$B$158),"0")</f>
        <v>0</v>
      </c>
      <c r="E127" t="str" cm="1">
        <f t="array" ref="E127">IFERROR(_xlfn.XLOOKUP(A127,Table10[Country],'2014'!$B$4:$B$163),"0")</f>
        <v>0</v>
      </c>
      <c r="F127" t="str" cm="1">
        <f t="array" ref="F127">IFERROR(_xlfn.XLOOKUP(A127,Table11[Country],'2016'!$B$4:$B$163),"0")</f>
        <v>0</v>
      </c>
      <c r="G127" t="str" cm="1">
        <f t="array" ref="G127">IFERROR(_xlfn.XLOOKUP(A127,Table6[Country],'2018'!$B$4:$B$163),"0")</f>
        <v>0</v>
      </c>
      <c r="H127" t="str">
        <f>IFERROR(_xlfn.XLOOKUP(A127,'2023_Analysis_Hub'!$A$3:$A$141,'2023_Analysis_Hub'!$B$3:$B$141),"0")</f>
        <v>0</v>
      </c>
      <c r="I127" t="str">
        <f t="shared" si="9"/>
        <v>0</v>
      </c>
      <c r="J127" s="68" t="str">
        <f>IFERROR(RANK(Table16[[#This Row],[Avergae LPI Score ]],Table16[[Avergae LPI Score ]],0), "No Data Available")</f>
        <v>No Data Available</v>
      </c>
      <c r="L127" t="str" cm="1">
        <f t="array" ref="L127">IFERROR(_xlfn.XLOOKUP(A127,Table4[Country],'2007'!$C$4:$C$153),"0")</f>
        <v>0</v>
      </c>
      <c r="M127" t="str" cm="1">
        <f t="array" ref="M127">IFERROR(_xlfn.XLOOKUP(A127,Table5[Country],'2010'!$E$4:$E$158),"0")</f>
        <v>0</v>
      </c>
      <c r="N127" t="str" cm="1">
        <f t="array" ref="N127">IFERROR(_xlfn.XLOOKUP(A127,Table12[Country],'2012'!$E$4:$E$158),"0")</f>
        <v>0</v>
      </c>
      <c r="O127" t="str" cm="1">
        <f t="array" ref="O127">IFERROR(_xlfn.XLOOKUP(A127,Table10[Country],'2014'!$E$4:$E$163),"0")</f>
        <v>0</v>
      </c>
      <c r="P127" t="str" cm="1">
        <f t="array" ref="P127">IFERROR(_xlfn.XLOOKUP(A127,Table11[Country],'2016'!$E$4:$E$163),"0")</f>
        <v>0</v>
      </c>
      <c r="Q127" t="str" cm="1">
        <f t="array" ref="Q127">IFERROR(_xlfn.XLOOKUP(A127,Table6[Country],'2018'!$E$4:$E$163),"0")</f>
        <v>0</v>
      </c>
      <c r="R127" t="str">
        <f>IFERROR(_xlfn.XLOOKUP(A127,'2023_Analysis_Hub'!$A$3:$A$141,'2023_Analysis_Hub'!$C$3:$C$141),"0")</f>
        <v>0</v>
      </c>
      <c r="S127" t="str">
        <f t="shared" si="14"/>
        <v>0</v>
      </c>
      <c r="T127" t="str">
        <f t="shared" si="15"/>
        <v>No Data Available</v>
      </c>
      <c r="W127" t="str" cm="1">
        <f t="array" ref="W127">IFERROR(_xlfn.XLOOKUP(A127,Table4[Country],'2007'!$F$4:$F$153),"0")</f>
        <v>0</v>
      </c>
      <c r="X127" t="str" cm="1">
        <f t="array" ref="X127">IFERROR(_xlfn.XLOOKUP('LPI_performance_time_series '!A127,Table5[Country],'2010'!$I$4:$I$158),"0")</f>
        <v>0</v>
      </c>
      <c r="Y127" t="str" cm="1">
        <f t="array" ref="Y127">IFERROR(_xlfn.XLOOKUP(A127,Table12[Country],'2012'!$I$4:$I$158),"0")</f>
        <v>0</v>
      </c>
      <c r="Z127" t="str" cm="1">
        <f t="array" ref="Z127">IFERROR(_xlfn.XLOOKUP('LPI_performance_time_series '!A127,Table10[Country],'2014'!$I$4:$I$163),"0")</f>
        <v>0</v>
      </c>
      <c r="AA127" t="str" cm="1">
        <f t="array" ref="AA127">IFERROR(_xlfn.XLOOKUP(A127,Table11[Country],'2016'!$I$4:$I$163),"0")</f>
        <v>0</v>
      </c>
      <c r="AB127" t="str" cm="1">
        <f t="array" ref="AB127">IFERROR(_xlfn.XLOOKUP(A127,Table6[Country],'2018'!$I$4:$I$163),"0")</f>
        <v>0</v>
      </c>
      <c r="AC127" t="str">
        <f>IFERROR(_xlfn.XLOOKUP(A128,'2023_Analysis_Hub'!$A$3:$A$141,'2023_Analysis_Hub'!$D$3:$D$141),"0")</f>
        <v>0</v>
      </c>
      <c r="AD127" t="str">
        <f t="shared" si="16"/>
        <v>No Data Available</v>
      </c>
      <c r="AF127" t="str" cm="1">
        <f t="array" ref="AF127">IFERROR(_xlfn.XLOOKUP(A127,Table4[Country],'2007'!$H$4:$H$153),"0")</f>
        <v>0</v>
      </c>
      <c r="AG127" t="str" cm="1">
        <f t="array" ref="AG127">IFERROR(_xlfn.XLOOKUP(A127,Table5[Country],'2010'!$K$4:$K$158),"0")</f>
        <v>0</v>
      </c>
      <c r="AH127" t="str" cm="1">
        <f t="array" ref="AH127">IFERROR(_xlfn.XLOOKUP(A127,Table12[Country],'2012'!$K$4:$K$158),"0")</f>
        <v>0</v>
      </c>
      <c r="AI127" t="str" cm="1">
        <f t="array" ref="AI127">IFERROR(_xlfn.XLOOKUP(A127,Table10[Country],'2014'!$K$4:$K$163),"0")</f>
        <v>0</v>
      </c>
      <c r="AJ127" t="str" cm="1">
        <f t="array" ref="AJ127">IFERROR(_xlfn.XLOOKUP(A127,Table11[Country],'2016'!$K$4:$K$163),"0")</f>
        <v>0</v>
      </c>
      <c r="AK127" t="str" cm="1">
        <f t="array" ref="AK127">IFERROR(_xlfn.XLOOKUP(A127,Table6[Country],'2018'!$K$4:$K$163),"0")</f>
        <v>0</v>
      </c>
      <c r="AL127" s="19" t="str">
        <f>IFERROR(_xlfn.XLOOKUP(A127,'2023_Analysis_Hub'!$A$3:$A$141,'2023_Analysis_Hub'!$F$3:$F$141),"0")</f>
        <v>0</v>
      </c>
      <c r="AM127" t="str">
        <f t="shared" si="17"/>
        <v>No Data Available</v>
      </c>
      <c r="AO127" s="71" t="str" cm="1">
        <f t="array" ref="AO127">IFERROR(_xlfn.XLOOKUP(Table18[[#This Row],[Economy]],Table4[Country],'2007'!$J$4:$J$153), "0")</f>
        <v>0</v>
      </c>
      <c r="AP127" s="71" t="str" cm="1">
        <f t="array" ref="AP127">IFERROR(_xlfn.XLOOKUP(Table18[[#This Row],[Economy]],Table5[Country],'2010'!$M$4:$M$158),"0")</f>
        <v>0</v>
      </c>
      <c r="AQ127" s="71" t="str" cm="1">
        <f t="array" ref="AQ127">IFERROR(_xlfn.XLOOKUP(Table18[[#This Row],[Economy]],Table12[Country],'2012'!$M$4:$M$158),"0")</f>
        <v>0</v>
      </c>
      <c r="AR127" s="71" t="str" cm="1">
        <f t="array" ref="AR127">IFERROR(_xlfn.XLOOKUP(Table18[[#This Row],[Economy]],Table10[Country],'2014'!$M$4:$M$163),"0")</f>
        <v>0</v>
      </c>
      <c r="AS127" s="71" t="str" cm="1">
        <f t="array" ref="AS127">IFERROR(_xlfn.XLOOKUP(A127,Table11[Country],'2016'!$M$4:$M$163),"0")</f>
        <v>0</v>
      </c>
      <c r="AT127" s="71" t="str" cm="1">
        <f t="array" ref="AT127">IFERROR(_xlfn.XLOOKUP(A127,Table6[Country],'2018'!$M$4:$M$163),"0")</f>
        <v>0</v>
      </c>
      <c r="AU127" s="71" t="str">
        <f>IFERROR(_xlfn.XLOOKUP(A127, '2023_Analysis_Hub'!$A$3:$A$141,'2023_Analysis_Hub'!$H$3:$H$141),"0")</f>
        <v>0</v>
      </c>
      <c r="AV127" t="str">
        <f t="shared" si="10"/>
        <v xml:space="preserve">No Data Available </v>
      </c>
      <c r="AX127" t="str" cm="1">
        <f t="array" ref="AX127">IFERROR(_xlfn.XLOOKUP(A127,Table4[Country],'2007'!$L$4:$L$153),"0")</f>
        <v>0</v>
      </c>
      <c r="AY127" t="str" cm="1">
        <f t="array" ref="AY127">IFERROR(_xlfn.XLOOKUP(A127,Table5[Country], '2010'!$O$4:$O$158),"0")</f>
        <v>0</v>
      </c>
      <c r="AZ127" t="str" cm="1">
        <f t="array" ref="AZ127">IFERROR(_xlfn.XLOOKUP(A127, Table12[Country], '2012'!$O$4:$O$158),"0")</f>
        <v>0</v>
      </c>
      <c r="BA127" t="str" cm="1">
        <f t="array" ref="BA127">IFERROR(_xlfn.XLOOKUP(A127, Table10[Country], '2014'!$O$4:$O$163),"0")</f>
        <v>0</v>
      </c>
      <c r="BB127" t="str" cm="1">
        <f t="array" ref="BB127">IFERROR(_xlfn.XLOOKUP(A127, Table11[Country],'2016'!$O$4:$O$163),"0")</f>
        <v>0</v>
      </c>
      <c r="BC127" t="str" cm="1">
        <f t="array" ref="BC127">IFERROR(_xlfn.XLOOKUP(A127,Table6[Country],'2018'!$O$4:$O$163),"0")</f>
        <v>0</v>
      </c>
      <c r="BD127" t="str">
        <f>IFERROR(_xlfn.XLOOKUP(A127, '2023_Analysis_Hub'!$A$3:$A$141,'2023_Analysis_Hub'!$J$3:$J$141),"0")</f>
        <v>0</v>
      </c>
      <c r="BE127" t="str">
        <f t="shared" si="11"/>
        <v>No Data Available</v>
      </c>
      <c r="BG127" t="str" cm="1">
        <f t="array" ref="BG127">IFERROR(_xlfn.XLOOKUP(A127,Table4[Country],'2007'!$R$4:$R$153),"0")</f>
        <v>0</v>
      </c>
      <c r="BH127" t="str" cm="1">
        <f t="array" ref="BH127">IFERROR(_xlfn.XLOOKUP(A127,Table5[Country],'2010'!$S$4:$S$158),"0")</f>
        <v>0</v>
      </c>
      <c r="BI127" t="str" cm="1">
        <f t="array" ref="BI127">IFERROR(_xlfn.XLOOKUP(A127,Table12[Country],'2012'!$S$4:$S$158),"0")</f>
        <v>0</v>
      </c>
      <c r="BJ127" t="str" cm="1">
        <f t="array" ref="BJ127">IFERROR(_xlfn.XLOOKUP(A127,Table10[Country],'2014'!$S$4:$S$163),"0")</f>
        <v>0</v>
      </c>
      <c r="BK127" t="str" cm="1">
        <f t="array" ref="BK127">IFERROR(_xlfn.XLOOKUP(A127,Table11[Country],'2016'!$S$4:$S$163),"0")</f>
        <v>0</v>
      </c>
      <c r="BL127" t="str" cm="1">
        <f t="array" ref="BL127">IFERROR(_xlfn.XLOOKUP(A127,Table6[Country],'2018'!$S$4:$S$163),"0")</f>
        <v>0</v>
      </c>
      <c r="BM127" t="str">
        <f>IFERROR(_xlfn.XLOOKUP(A127,'2023_Analysis_Hub'!$A$3:$A$141,'2023_Analysis_Hub'!$L$3:$L$141),"0")</f>
        <v>0</v>
      </c>
      <c r="BN127" t="str">
        <f t="shared" si="12"/>
        <v>No Data Available</v>
      </c>
      <c r="BP127" t="str" cm="1">
        <f t="array" ref="BP127">IFERROR(_xlfn.XLOOKUP(A127,Table4[Country],'2007'!$N$4:$N$153),"0")</f>
        <v>0</v>
      </c>
      <c r="BQ127" t="str" cm="1">
        <f t="array" ref="BQ127">IFERROR(_xlfn.XLOOKUP(A127,Table5[Country],'2010'!$Q$4:$Q$158),"0")</f>
        <v>0</v>
      </c>
      <c r="BR127" t="str" cm="1">
        <f t="array" ref="BR127">IFERROR(_xlfn.XLOOKUP(A127,Table12[Country],'2012'!$Q$4:$Q$158),"0")</f>
        <v>0</v>
      </c>
      <c r="BS127" t="str" cm="1">
        <f t="array" ref="BS127">IFERROR(_xlfn.XLOOKUP(A127,Table10[Country],'2014'!$Q$4:$Q$163),"0")</f>
        <v>0</v>
      </c>
      <c r="BT127" t="str" cm="1">
        <f t="array" ref="BT127">IFERROR(_xlfn.XLOOKUP(A127,Table11[Country],'2016'!$Q$4:$Q$163),"0")</f>
        <v>0</v>
      </c>
      <c r="BU127" t="str" cm="1">
        <f t="array" ref="BU127">IFERROR(_xlfn.XLOOKUP(A127, Table6[Country], '2018'!$Q$4:$Q$163),"0")</f>
        <v>0</v>
      </c>
      <c r="BV127" t="str">
        <f>IFERROR(_xlfn.XLOOKUP(A127, '2023_Analysis_Hub'!$A$3:$A$141,'2023_Analysis_Hub'!$N$3:$N$141),"0")</f>
        <v>0</v>
      </c>
      <c r="BW127" t="str">
        <f t="shared" si="13"/>
        <v>No Data Available</v>
      </c>
    </row>
    <row r="128" spans="1:75" x14ac:dyDescent="0.35">
      <c r="A128" t="s">
        <v>415</v>
      </c>
      <c r="B128" t="str" cm="1">
        <f t="array" ref="B128">IFERROR(_xlfn.XLOOKUP(A128,Table4[Country],'2007'!$B$4:$B$153),"0")</f>
        <v>0</v>
      </c>
      <c r="C128" t="str" cm="1">
        <f t="array" ref="C128">IFERROR(_xlfn.XLOOKUP(A128,Table5[Country],'2010'!$B$4:$B$158),"0")</f>
        <v>0</v>
      </c>
      <c r="D128" t="str" cm="1">
        <f t="array" ref="D128">IFERROR(_xlfn.XLOOKUP(A128,Table12[Country],'2012'!$B$4:$B$158),"0")</f>
        <v>0</v>
      </c>
      <c r="E128" t="str" cm="1">
        <f t="array" ref="E128">IFERROR(_xlfn.XLOOKUP(A128,Table10[Country],'2014'!$B$4:$B$163),"0")</f>
        <v>0</v>
      </c>
      <c r="F128" t="str" cm="1">
        <f t="array" ref="F128">IFERROR(_xlfn.XLOOKUP(A128,Table11[Country],'2016'!$B$4:$B$163),"0")</f>
        <v>0</v>
      </c>
      <c r="G128" t="str" cm="1">
        <f t="array" ref="G128">IFERROR(_xlfn.XLOOKUP(A128,Table6[Country],'2018'!$B$4:$B$163),"0")</f>
        <v>0</v>
      </c>
      <c r="H128" t="str">
        <f>IFERROR(_xlfn.XLOOKUP(A128,'2023_Analysis_Hub'!$A$3:$A$141,'2023_Analysis_Hub'!$B$3:$B$141),"0")</f>
        <v>0</v>
      </c>
      <c r="I128" t="str">
        <f t="shared" si="9"/>
        <v>0</v>
      </c>
      <c r="J128" s="68" t="str">
        <f>IFERROR(RANK(Table16[[#This Row],[Avergae LPI Score ]],Table16[[Avergae LPI Score ]],0), "No Data Available")</f>
        <v>No Data Available</v>
      </c>
      <c r="L128" t="str" cm="1">
        <f t="array" ref="L128">IFERROR(_xlfn.XLOOKUP(A128,Table4[Country],'2007'!$C$4:$C$153),"0")</f>
        <v>0</v>
      </c>
      <c r="M128" t="str" cm="1">
        <f t="array" ref="M128">IFERROR(_xlfn.XLOOKUP(A128,Table5[Country],'2010'!$E$4:$E$158),"0")</f>
        <v>0</v>
      </c>
      <c r="N128" t="str" cm="1">
        <f t="array" ref="N128">IFERROR(_xlfn.XLOOKUP(A128,Table12[Country],'2012'!$E$4:$E$158),"0")</f>
        <v>0</v>
      </c>
      <c r="O128" t="str" cm="1">
        <f t="array" ref="O128">IFERROR(_xlfn.XLOOKUP(A128,Table10[Country],'2014'!$E$4:$E$163),"0")</f>
        <v>0</v>
      </c>
      <c r="P128" t="str" cm="1">
        <f t="array" ref="P128">IFERROR(_xlfn.XLOOKUP(A128,Table11[Country],'2016'!$E$4:$E$163),"0")</f>
        <v>0</v>
      </c>
      <c r="Q128" t="str" cm="1">
        <f t="array" ref="Q128">IFERROR(_xlfn.XLOOKUP(A128,Table6[Country],'2018'!$E$4:$E$163),"0")</f>
        <v>0</v>
      </c>
      <c r="R128" t="str">
        <f>IFERROR(_xlfn.XLOOKUP(A128,'2023_Analysis_Hub'!$A$3:$A$141,'2023_Analysis_Hub'!$C$3:$C$141),"0")</f>
        <v>0</v>
      </c>
      <c r="S128" t="str">
        <f t="shared" si="14"/>
        <v>0</v>
      </c>
      <c r="T128" t="str">
        <f t="shared" si="15"/>
        <v>No Data Available</v>
      </c>
      <c r="W128" t="str" cm="1">
        <f t="array" ref="W128">IFERROR(_xlfn.XLOOKUP(A128,Table4[Country],'2007'!$F$4:$F$153),"0")</f>
        <v>0</v>
      </c>
      <c r="X128" t="str" cm="1">
        <f t="array" ref="X128">IFERROR(_xlfn.XLOOKUP('LPI_performance_time_series '!A128,Table5[Country],'2010'!$I$4:$I$158),"0")</f>
        <v>0</v>
      </c>
      <c r="Y128" t="str" cm="1">
        <f t="array" ref="Y128">IFERROR(_xlfn.XLOOKUP(A128,Table12[Country],'2012'!$I$4:$I$158),"0")</f>
        <v>0</v>
      </c>
      <c r="Z128" t="str" cm="1">
        <f t="array" ref="Z128">IFERROR(_xlfn.XLOOKUP('LPI_performance_time_series '!A128,Table10[Country],'2014'!$I$4:$I$163),"0")</f>
        <v>0</v>
      </c>
      <c r="AA128" t="str" cm="1">
        <f t="array" ref="AA128">IFERROR(_xlfn.XLOOKUP(A128,Table11[Country],'2016'!$I$4:$I$163),"0")</f>
        <v>0</v>
      </c>
      <c r="AB128" t="str" cm="1">
        <f t="array" ref="AB128">IFERROR(_xlfn.XLOOKUP(A128,Table6[Country],'2018'!$I$4:$I$163),"0")</f>
        <v>0</v>
      </c>
      <c r="AC128" t="str">
        <f>IFERROR(_xlfn.XLOOKUP(A129,'2023_Analysis_Hub'!$A$3:$A$141,'2023_Analysis_Hub'!$D$3:$D$141),"0")</f>
        <v>0</v>
      </c>
      <c r="AD128" t="str">
        <f t="shared" si="16"/>
        <v>No Data Available</v>
      </c>
      <c r="AF128" t="str" cm="1">
        <f t="array" ref="AF128">IFERROR(_xlfn.XLOOKUP(A128,Table4[Country],'2007'!$H$4:$H$153),"0")</f>
        <v>0</v>
      </c>
      <c r="AG128" t="str" cm="1">
        <f t="array" ref="AG128">IFERROR(_xlfn.XLOOKUP(A128,Table5[Country],'2010'!$K$4:$K$158),"0")</f>
        <v>0</v>
      </c>
      <c r="AH128" t="str" cm="1">
        <f t="array" ref="AH128">IFERROR(_xlfn.XLOOKUP(A128,Table12[Country],'2012'!$K$4:$K$158),"0")</f>
        <v>0</v>
      </c>
      <c r="AI128" t="str" cm="1">
        <f t="array" ref="AI128">IFERROR(_xlfn.XLOOKUP(A128,Table10[Country],'2014'!$K$4:$K$163),"0")</f>
        <v>0</v>
      </c>
      <c r="AJ128" t="str" cm="1">
        <f t="array" ref="AJ128">IFERROR(_xlfn.XLOOKUP(A128,Table11[Country],'2016'!$K$4:$K$163),"0")</f>
        <v>0</v>
      </c>
      <c r="AK128" t="str" cm="1">
        <f t="array" ref="AK128">IFERROR(_xlfn.XLOOKUP(A128,Table6[Country],'2018'!$K$4:$K$163),"0")</f>
        <v>0</v>
      </c>
      <c r="AL128" s="19" t="str">
        <f>IFERROR(_xlfn.XLOOKUP(A128,'2023_Analysis_Hub'!$A$3:$A$141,'2023_Analysis_Hub'!$F$3:$F$141),"0")</f>
        <v>0</v>
      </c>
      <c r="AM128" t="str">
        <f t="shared" si="17"/>
        <v>No Data Available</v>
      </c>
      <c r="AO128" s="71" t="str" cm="1">
        <f t="array" ref="AO128">IFERROR(_xlfn.XLOOKUP(Table18[[#This Row],[Economy]],Table4[Country],'2007'!$J$4:$J$153), "0")</f>
        <v>0</v>
      </c>
      <c r="AP128" s="71" t="str" cm="1">
        <f t="array" ref="AP128">IFERROR(_xlfn.XLOOKUP(Table18[[#This Row],[Economy]],Table5[Country],'2010'!$M$4:$M$158),"0")</f>
        <v>0</v>
      </c>
      <c r="AQ128" s="71" t="str" cm="1">
        <f t="array" ref="AQ128">IFERROR(_xlfn.XLOOKUP(Table18[[#This Row],[Economy]],Table12[Country],'2012'!$M$4:$M$158),"0")</f>
        <v>0</v>
      </c>
      <c r="AR128" s="71" t="str" cm="1">
        <f t="array" ref="AR128">IFERROR(_xlfn.XLOOKUP(Table18[[#This Row],[Economy]],Table10[Country],'2014'!$M$4:$M$163),"0")</f>
        <v>0</v>
      </c>
      <c r="AS128" s="71" t="str" cm="1">
        <f t="array" ref="AS128">IFERROR(_xlfn.XLOOKUP(A128,Table11[Country],'2016'!$M$4:$M$163),"0")</f>
        <v>0</v>
      </c>
      <c r="AT128" s="71" t="str" cm="1">
        <f t="array" ref="AT128">IFERROR(_xlfn.XLOOKUP(A128,Table6[Country],'2018'!$M$4:$M$163),"0")</f>
        <v>0</v>
      </c>
      <c r="AU128" s="71" t="str">
        <f>IFERROR(_xlfn.XLOOKUP(A128, '2023_Analysis_Hub'!$A$3:$A$141,'2023_Analysis_Hub'!$H$3:$H$141),"0")</f>
        <v>0</v>
      </c>
      <c r="AV128" t="str">
        <f t="shared" si="10"/>
        <v xml:space="preserve">No Data Available </v>
      </c>
      <c r="AX128" t="str" cm="1">
        <f t="array" ref="AX128">IFERROR(_xlfn.XLOOKUP(A128,Table4[Country],'2007'!$L$4:$L$153),"0")</f>
        <v>0</v>
      </c>
      <c r="AY128" t="str" cm="1">
        <f t="array" ref="AY128">IFERROR(_xlfn.XLOOKUP(A128,Table5[Country], '2010'!$O$4:$O$158),"0")</f>
        <v>0</v>
      </c>
      <c r="AZ128" t="str" cm="1">
        <f t="array" ref="AZ128">IFERROR(_xlfn.XLOOKUP(A128, Table12[Country], '2012'!$O$4:$O$158),"0")</f>
        <v>0</v>
      </c>
      <c r="BA128" t="str" cm="1">
        <f t="array" ref="BA128">IFERROR(_xlfn.XLOOKUP(A128, Table10[Country], '2014'!$O$4:$O$163),"0")</f>
        <v>0</v>
      </c>
      <c r="BB128" t="str" cm="1">
        <f t="array" ref="BB128">IFERROR(_xlfn.XLOOKUP(A128, Table11[Country],'2016'!$O$4:$O$163),"0")</f>
        <v>0</v>
      </c>
      <c r="BC128" t="str" cm="1">
        <f t="array" ref="BC128">IFERROR(_xlfn.XLOOKUP(A128,Table6[Country],'2018'!$O$4:$O$163),"0")</f>
        <v>0</v>
      </c>
      <c r="BD128" t="str">
        <f>IFERROR(_xlfn.XLOOKUP(A128, '2023_Analysis_Hub'!$A$3:$A$141,'2023_Analysis_Hub'!$J$3:$J$141),"0")</f>
        <v>0</v>
      </c>
      <c r="BE128" t="str">
        <f t="shared" si="11"/>
        <v>No Data Available</v>
      </c>
      <c r="BG128" t="str" cm="1">
        <f t="array" ref="BG128">IFERROR(_xlfn.XLOOKUP(A128,Table4[Country],'2007'!$R$4:$R$153),"0")</f>
        <v>0</v>
      </c>
      <c r="BH128" t="str" cm="1">
        <f t="array" ref="BH128">IFERROR(_xlfn.XLOOKUP(A128,Table5[Country],'2010'!$S$4:$S$158),"0")</f>
        <v>0</v>
      </c>
      <c r="BI128" t="str" cm="1">
        <f t="array" ref="BI128">IFERROR(_xlfn.XLOOKUP(A128,Table12[Country],'2012'!$S$4:$S$158),"0")</f>
        <v>0</v>
      </c>
      <c r="BJ128" t="str" cm="1">
        <f t="array" ref="BJ128">IFERROR(_xlfn.XLOOKUP(A128,Table10[Country],'2014'!$S$4:$S$163),"0")</f>
        <v>0</v>
      </c>
      <c r="BK128" t="str" cm="1">
        <f t="array" ref="BK128">IFERROR(_xlfn.XLOOKUP(A128,Table11[Country],'2016'!$S$4:$S$163),"0")</f>
        <v>0</v>
      </c>
      <c r="BL128" t="str" cm="1">
        <f t="array" ref="BL128">IFERROR(_xlfn.XLOOKUP(A128,Table6[Country],'2018'!$S$4:$S$163),"0")</f>
        <v>0</v>
      </c>
      <c r="BM128" t="str">
        <f>IFERROR(_xlfn.XLOOKUP(A128,'2023_Analysis_Hub'!$A$3:$A$141,'2023_Analysis_Hub'!$L$3:$L$141),"0")</f>
        <v>0</v>
      </c>
      <c r="BN128" t="str">
        <f t="shared" si="12"/>
        <v>No Data Available</v>
      </c>
      <c r="BP128" t="str" cm="1">
        <f t="array" ref="BP128">IFERROR(_xlfn.XLOOKUP(A128,Table4[Country],'2007'!$N$4:$N$153),"0")</f>
        <v>0</v>
      </c>
      <c r="BQ128" t="str" cm="1">
        <f t="array" ref="BQ128">IFERROR(_xlfn.XLOOKUP(A128,Table5[Country],'2010'!$Q$4:$Q$158),"0")</f>
        <v>0</v>
      </c>
      <c r="BR128" t="str" cm="1">
        <f t="array" ref="BR128">IFERROR(_xlfn.XLOOKUP(A128,Table12[Country],'2012'!$Q$4:$Q$158),"0")</f>
        <v>0</v>
      </c>
      <c r="BS128" t="str" cm="1">
        <f t="array" ref="BS128">IFERROR(_xlfn.XLOOKUP(A128,Table10[Country],'2014'!$Q$4:$Q$163),"0")</f>
        <v>0</v>
      </c>
      <c r="BT128" t="str" cm="1">
        <f t="array" ref="BT128">IFERROR(_xlfn.XLOOKUP(A128,Table11[Country],'2016'!$Q$4:$Q$163),"0")</f>
        <v>0</v>
      </c>
      <c r="BU128" t="str" cm="1">
        <f t="array" ref="BU128">IFERROR(_xlfn.XLOOKUP(A128, Table6[Country], '2018'!$Q$4:$Q$163),"0")</f>
        <v>0</v>
      </c>
      <c r="BV128" t="str">
        <f>IFERROR(_xlfn.XLOOKUP(A128, '2023_Analysis_Hub'!$A$3:$A$141,'2023_Analysis_Hub'!$N$3:$N$141),"0")</f>
        <v>0</v>
      </c>
      <c r="BW128" t="str">
        <f t="shared" si="13"/>
        <v>No Data Available</v>
      </c>
    </row>
    <row r="129" spans="1:75" x14ac:dyDescent="0.35">
      <c r="A129" t="s">
        <v>417</v>
      </c>
      <c r="B129" t="str" cm="1">
        <f t="array" ref="B129">IFERROR(_xlfn.XLOOKUP(A129,Table4[Country],'2007'!$B$4:$B$153),"0")</f>
        <v>0</v>
      </c>
      <c r="C129" t="str" cm="1">
        <f t="array" ref="C129">IFERROR(_xlfn.XLOOKUP(A129,Table5[Country],'2010'!$B$4:$B$158),"0")</f>
        <v>0</v>
      </c>
      <c r="D129" t="str" cm="1">
        <f t="array" ref="D129">IFERROR(_xlfn.XLOOKUP(A129,Table12[Country],'2012'!$B$4:$B$158),"0")</f>
        <v>0</v>
      </c>
      <c r="E129" t="str" cm="1">
        <f t="array" ref="E129">IFERROR(_xlfn.XLOOKUP(A129,Table10[Country],'2014'!$B$4:$B$163),"0")</f>
        <v>0</v>
      </c>
      <c r="F129" t="str" cm="1">
        <f t="array" ref="F129">IFERROR(_xlfn.XLOOKUP(A129,Table11[Country],'2016'!$B$4:$B$163),"0")</f>
        <v>0</v>
      </c>
      <c r="G129" t="str" cm="1">
        <f t="array" ref="G129">IFERROR(_xlfn.XLOOKUP(A129,Table6[Country],'2018'!$B$4:$B$163),"0")</f>
        <v>0</v>
      </c>
      <c r="H129" t="str">
        <f>IFERROR(_xlfn.XLOOKUP(A129,'2023_Analysis_Hub'!$A$3:$A$141,'2023_Analysis_Hub'!$B$3:$B$141),"0")</f>
        <v>0</v>
      </c>
      <c r="I129" t="str">
        <f t="shared" si="9"/>
        <v>0</v>
      </c>
      <c r="J129" s="68" t="str">
        <f>IFERROR(RANK(Table16[[#This Row],[Avergae LPI Score ]],Table16[[Avergae LPI Score ]],0), "No Data Available")</f>
        <v>No Data Available</v>
      </c>
      <c r="L129" t="str" cm="1">
        <f t="array" ref="L129">IFERROR(_xlfn.XLOOKUP(A129,Table4[Country],'2007'!$C$4:$C$153),"0")</f>
        <v>0</v>
      </c>
      <c r="M129" t="str" cm="1">
        <f t="array" ref="M129">IFERROR(_xlfn.XLOOKUP(A129,Table5[Country],'2010'!$E$4:$E$158),"0")</f>
        <v>0</v>
      </c>
      <c r="N129" t="str" cm="1">
        <f t="array" ref="N129">IFERROR(_xlfn.XLOOKUP(A129,Table12[Country],'2012'!$E$4:$E$158),"0")</f>
        <v>0</v>
      </c>
      <c r="O129" t="str" cm="1">
        <f t="array" ref="O129">IFERROR(_xlfn.XLOOKUP(A129,Table10[Country],'2014'!$E$4:$E$163),"0")</f>
        <v>0</v>
      </c>
      <c r="P129" t="str" cm="1">
        <f t="array" ref="P129">IFERROR(_xlfn.XLOOKUP(A129,Table11[Country],'2016'!$E$4:$E$163),"0")</f>
        <v>0</v>
      </c>
      <c r="Q129" t="str" cm="1">
        <f t="array" ref="Q129">IFERROR(_xlfn.XLOOKUP(A129,Table6[Country],'2018'!$E$4:$E$163),"0")</f>
        <v>0</v>
      </c>
      <c r="R129" t="str">
        <f>IFERROR(_xlfn.XLOOKUP(A129,'2023_Analysis_Hub'!$A$3:$A$141,'2023_Analysis_Hub'!$C$3:$C$141),"0")</f>
        <v>0</v>
      </c>
      <c r="S129" t="str">
        <f t="shared" si="14"/>
        <v>0</v>
      </c>
      <c r="T129" t="str">
        <f t="shared" si="15"/>
        <v>No Data Available</v>
      </c>
      <c r="W129" t="str" cm="1">
        <f t="array" ref="W129">IFERROR(_xlfn.XLOOKUP(A129,Table4[Country],'2007'!$F$4:$F$153),"0")</f>
        <v>0</v>
      </c>
      <c r="X129" t="str" cm="1">
        <f t="array" ref="X129">IFERROR(_xlfn.XLOOKUP('LPI_performance_time_series '!A129,Table5[Country],'2010'!$I$4:$I$158),"0")</f>
        <v>0</v>
      </c>
      <c r="Y129" t="str" cm="1">
        <f t="array" ref="Y129">IFERROR(_xlfn.XLOOKUP(A129,Table12[Country],'2012'!$I$4:$I$158),"0")</f>
        <v>0</v>
      </c>
      <c r="Z129" t="str" cm="1">
        <f t="array" ref="Z129">IFERROR(_xlfn.XLOOKUP('LPI_performance_time_series '!A129,Table10[Country],'2014'!$I$4:$I$163),"0")</f>
        <v>0</v>
      </c>
      <c r="AA129" t="str" cm="1">
        <f t="array" ref="AA129">IFERROR(_xlfn.XLOOKUP(A129,Table11[Country],'2016'!$I$4:$I$163),"0")</f>
        <v>0</v>
      </c>
      <c r="AB129" t="str" cm="1">
        <f t="array" ref="AB129">IFERROR(_xlfn.XLOOKUP(A129,Table6[Country],'2018'!$I$4:$I$163),"0")</f>
        <v>0</v>
      </c>
      <c r="AC129" t="str">
        <f>IFERROR(_xlfn.XLOOKUP(A130,'2023_Analysis_Hub'!$A$3:$A$141,'2023_Analysis_Hub'!$D$3:$D$141),"0")</f>
        <v>0</v>
      </c>
      <c r="AD129" t="str">
        <f t="shared" si="16"/>
        <v>No Data Available</v>
      </c>
      <c r="AF129" t="str" cm="1">
        <f t="array" ref="AF129">IFERROR(_xlfn.XLOOKUP(A129,Table4[Country],'2007'!$H$4:$H$153),"0")</f>
        <v>0</v>
      </c>
      <c r="AG129" t="str" cm="1">
        <f t="array" ref="AG129">IFERROR(_xlfn.XLOOKUP(A129,Table5[Country],'2010'!$K$4:$K$158),"0")</f>
        <v>0</v>
      </c>
      <c r="AH129" t="str" cm="1">
        <f t="array" ref="AH129">IFERROR(_xlfn.XLOOKUP(A129,Table12[Country],'2012'!$K$4:$K$158),"0")</f>
        <v>0</v>
      </c>
      <c r="AI129" t="str" cm="1">
        <f t="array" ref="AI129">IFERROR(_xlfn.XLOOKUP(A129,Table10[Country],'2014'!$K$4:$K$163),"0")</f>
        <v>0</v>
      </c>
      <c r="AJ129" t="str" cm="1">
        <f t="array" ref="AJ129">IFERROR(_xlfn.XLOOKUP(A129,Table11[Country],'2016'!$K$4:$K$163),"0")</f>
        <v>0</v>
      </c>
      <c r="AK129" t="str" cm="1">
        <f t="array" ref="AK129">IFERROR(_xlfn.XLOOKUP(A129,Table6[Country],'2018'!$K$4:$K$163),"0")</f>
        <v>0</v>
      </c>
      <c r="AL129" s="19" t="str">
        <f>IFERROR(_xlfn.XLOOKUP(A129,'2023_Analysis_Hub'!$A$3:$A$141,'2023_Analysis_Hub'!$F$3:$F$141),"0")</f>
        <v>0</v>
      </c>
      <c r="AM129" t="str">
        <f t="shared" si="17"/>
        <v>No Data Available</v>
      </c>
      <c r="AO129" s="71" t="str" cm="1">
        <f t="array" ref="AO129">IFERROR(_xlfn.XLOOKUP(Table18[[#This Row],[Economy]],Table4[Country],'2007'!$J$4:$J$153), "0")</f>
        <v>0</v>
      </c>
      <c r="AP129" s="71" t="str" cm="1">
        <f t="array" ref="AP129">IFERROR(_xlfn.XLOOKUP(Table18[[#This Row],[Economy]],Table5[Country],'2010'!$M$4:$M$158),"0")</f>
        <v>0</v>
      </c>
      <c r="AQ129" s="71" t="str" cm="1">
        <f t="array" ref="AQ129">IFERROR(_xlfn.XLOOKUP(Table18[[#This Row],[Economy]],Table12[Country],'2012'!$M$4:$M$158),"0")</f>
        <v>0</v>
      </c>
      <c r="AR129" s="71" t="str" cm="1">
        <f t="array" ref="AR129">IFERROR(_xlfn.XLOOKUP(Table18[[#This Row],[Economy]],Table10[Country],'2014'!$M$4:$M$163),"0")</f>
        <v>0</v>
      </c>
      <c r="AS129" s="71" t="str" cm="1">
        <f t="array" ref="AS129">IFERROR(_xlfn.XLOOKUP(A129,Table11[Country],'2016'!$M$4:$M$163),"0")</f>
        <v>0</v>
      </c>
      <c r="AT129" s="71" t="str" cm="1">
        <f t="array" ref="AT129">IFERROR(_xlfn.XLOOKUP(A129,Table6[Country],'2018'!$M$4:$M$163),"0")</f>
        <v>0</v>
      </c>
      <c r="AU129" s="71" t="str">
        <f>IFERROR(_xlfn.XLOOKUP(A129, '2023_Analysis_Hub'!$A$3:$A$141,'2023_Analysis_Hub'!$H$3:$H$141),"0")</f>
        <v>0</v>
      </c>
      <c r="AV129" t="str">
        <f t="shared" si="10"/>
        <v xml:space="preserve">No Data Available </v>
      </c>
      <c r="AX129" t="str" cm="1">
        <f t="array" ref="AX129">IFERROR(_xlfn.XLOOKUP(A129,Table4[Country],'2007'!$L$4:$L$153),"0")</f>
        <v>0</v>
      </c>
      <c r="AY129" t="str" cm="1">
        <f t="array" ref="AY129">IFERROR(_xlfn.XLOOKUP(A129,Table5[Country], '2010'!$O$4:$O$158),"0")</f>
        <v>0</v>
      </c>
      <c r="AZ129" t="str" cm="1">
        <f t="array" ref="AZ129">IFERROR(_xlfn.XLOOKUP(A129, Table12[Country], '2012'!$O$4:$O$158),"0")</f>
        <v>0</v>
      </c>
      <c r="BA129" t="str" cm="1">
        <f t="array" ref="BA129">IFERROR(_xlfn.XLOOKUP(A129, Table10[Country], '2014'!$O$4:$O$163),"0")</f>
        <v>0</v>
      </c>
      <c r="BB129" t="str" cm="1">
        <f t="array" ref="BB129">IFERROR(_xlfn.XLOOKUP(A129, Table11[Country],'2016'!$O$4:$O$163),"0")</f>
        <v>0</v>
      </c>
      <c r="BC129" t="str" cm="1">
        <f t="array" ref="BC129">IFERROR(_xlfn.XLOOKUP(A129,Table6[Country],'2018'!$O$4:$O$163),"0")</f>
        <v>0</v>
      </c>
      <c r="BD129" t="str">
        <f>IFERROR(_xlfn.XLOOKUP(A129, '2023_Analysis_Hub'!$A$3:$A$141,'2023_Analysis_Hub'!$J$3:$J$141),"0")</f>
        <v>0</v>
      </c>
      <c r="BE129" t="str">
        <f t="shared" si="11"/>
        <v>No Data Available</v>
      </c>
      <c r="BG129" t="str" cm="1">
        <f t="array" ref="BG129">IFERROR(_xlfn.XLOOKUP(A129,Table4[Country],'2007'!$R$4:$R$153),"0")</f>
        <v>0</v>
      </c>
      <c r="BH129" t="str" cm="1">
        <f t="array" ref="BH129">IFERROR(_xlfn.XLOOKUP(A129,Table5[Country],'2010'!$S$4:$S$158),"0")</f>
        <v>0</v>
      </c>
      <c r="BI129" t="str" cm="1">
        <f t="array" ref="BI129">IFERROR(_xlfn.XLOOKUP(A129,Table12[Country],'2012'!$S$4:$S$158),"0")</f>
        <v>0</v>
      </c>
      <c r="BJ129" t="str" cm="1">
        <f t="array" ref="BJ129">IFERROR(_xlfn.XLOOKUP(A129,Table10[Country],'2014'!$S$4:$S$163),"0")</f>
        <v>0</v>
      </c>
      <c r="BK129" t="str" cm="1">
        <f t="array" ref="BK129">IFERROR(_xlfn.XLOOKUP(A129,Table11[Country],'2016'!$S$4:$S$163),"0")</f>
        <v>0</v>
      </c>
      <c r="BL129" t="str" cm="1">
        <f t="array" ref="BL129">IFERROR(_xlfn.XLOOKUP(A129,Table6[Country],'2018'!$S$4:$S$163),"0")</f>
        <v>0</v>
      </c>
      <c r="BM129" t="str">
        <f>IFERROR(_xlfn.XLOOKUP(A129,'2023_Analysis_Hub'!$A$3:$A$141,'2023_Analysis_Hub'!$L$3:$L$141),"0")</f>
        <v>0</v>
      </c>
      <c r="BN129" t="str">
        <f t="shared" si="12"/>
        <v>No Data Available</v>
      </c>
      <c r="BP129" t="str" cm="1">
        <f t="array" ref="BP129">IFERROR(_xlfn.XLOOKUP(A129,Table4[Country],'2007'!$N$4:$N$153),"0")</f>
        <v>0</v>
      </c>
      <c r="BQ129" t="str" cm="1">
        <f t="array" ref="BQ129">IFERROR(_xlfn.XLOOKUP(A129,Table5[Country],'2010'!$Q$4:$Q$158),"0")</f>
        <v>0</v>
      </c>
      <c r="BR129" t="str" cm="1">
        <f t="array" ref="BR129">IFERROR(_xlfn.XLOOKUP(A129,Table12[Country],'2012'!$Q$4:$Q$158),"0")</f>
        <v>0</v>
      </c>
      <c r="BS129" t="str" cm="1">
        <f t="array" ref="BS129">IFERROR(_xlfn.XLOOKUP(A129,Table10[Country],'2014'!$Q$4:$Q$163),"0")</f>
        <v>0</v>
      </c>
      <c r="BT129" t="str" cm="1">
        <f t="array" ref="BT129">IFERROR(_xlfn.XLOOKUP(A129,Table11[Country],'2016'!$Q$4:$Q$163),"0")</f>
        <v>0</v>
      </c>
      <c r="BU129" t="str" cm="1">
        <f t="array" ref="BU129">IFERROR(_xlfn.XLOOKUP(A129, Table6[Country], '2018'!$Q$4:$Q$163),"0")</f>
        <v>0</v>
      </c>
      <c r="BV129" t="str">
        <f>IFERROR(_xlfn.XLOOKUP(A129, '2023_Analysis_Hub'!$A$3:$A$141,'2023_Analysis_Hub'!$N$3:$N$141),"0")</f>
        <v>0</v>
      </c>
      <c r="BW129" t="str">
        <f t="shared" si="13"/>
        <v>No Data Available</v>
      </c>
    </row>
    <row r="130" spans="1:75" x14ac:dyDescent="0.35">
      <c r="A130" t="s">
        <v>419</v>
      </c>
      <c r="B130" t="str" cm="1">
        <f t="array" ref="B130">IFERROR(_xlfn.XLOOKUP(A130,Table4[Country],'2007'!$B$4:$B$153),"0")</f>
        <v>0</v>
      </c>
      <c r="C130" t="str" cm="1">
        <f t="array" ref="C130">IFERROR(_xlfn.XLOOKUP(A130,Table5[Country],'2010'!$B$4:$B$158),"0")</f>
        <v>0</v>
      </c>
      <c r="D130" t="str" cm="1">
        <f t="array" ref="D130">IFERROR(_xlfn.XLOOKUP(A130,Table12[Country],'2012'!$B$4:$B$158),"0")</f>
        <v>0</v>
      </c>
      <c r="E130" t="str" cm="1">
        <f t="array" ref="E130">IFERROR(_xlfn.XLOOKUP(A130,Table10[Country],'2014'!$B$4:$B$163),"0")</f>
        <v>0</v>
      </c>
      <c r="F130" t="str" cm="1">
        <f t="array" ref="F130">IFERROR(_xlfn.XLOOKUP(A130,Table11[Country],'2016'!$B$4:$B$163),"0")</f>
        <v>0</v>
      </c>
      <c r="G130" t="str" cm="1">
        <f t="array" ref="G130">IFERROR(_xlfn.XLOOKUP(A130,Table6[Country],'2018'!$B$4:$B$163),"0")</f>
        <v>0</v>
      </c>
      <c r="H130" t="str">
        <f>IFERROR(_xlfn.XLOOKUP(A130,'2023_Analysis_Hub'!$A$3:$A$141,'2023_Analysis_Hub'!$B$3:$B$141),"0")</f>
        <v>0</v>
      </c>
      <c r="I130" t="str">
        <f t="shared" si="9"/>
        <v>0</v>
      </c>
      <c r="J130" s="68" t="str">
        <f>IFERROR(RANK(Table16[[#This Row],[Avergae LPI Score ]],Table16[[Avergae LPI Score ]],0), "No Data Available")</f>
        <v>No Data Available</v>
      </c>
      <c r="L130" t="str" cm="1">
        <f t="array" ref="L130">IFERROR(_xlfn.XLOOKUP(A130,Table4[Country],'2007'!$C$4:$C$153),"0")</f>
        <v>0</v>
      </c>
      <c r="M130" t="str" cm="1">
        <f t="array" ref="M130">IFERROR(_xlfn.XLOOKUP(A130,Table5[Country],'2010'!$E$4:$E$158),"0")</f>
        <v>0</v>
      </c>
      <c r="N130" t="str" cm="1">
        <f t="array" ref="N130">IFERROR(_xlfn.XLOOKUP(A130,Table12[Country],'2012'!$E$4:$E$158),"0")</f>
        <v>0</v>
      </c>
      <c r="O130" t="str" cm="1">
        <f t="array" ref="O130">IFERROR(_xlfn.XLOOKUP(A130,Table10[Country],'2014'!$E$4:$E$163),"0")</f>
        <v>0</v>
      </c>
      <c r="P130" t="str" cm="1">
        <f t="array" ref="P130">IFERROR(_xlfn.XLOOKUP(A130,Table11[Country],'2016'!$E$4:$E$163),"0")</f>
        <v>0</v>
      </c>
      <c r="Q130" t="str" cm="1">
        <f t="array" ref="Q130">IFERROR(_xlfn.XLOOKUP(A130,Table6[Country],'2018'!$E$4:$E$163),"0")</f>
        <v>0</v>
      </c>
      <c r="R130" t="str">
        <f>IFERROR(_xlfn.XLOOKUP(A130,'2023_Analysis_Hub'!$A$3:$A$141,'2023_Analysis_Hub'!$C$3:$C$141),"0")</f>
        <v>0</v>
      </c>
      <c r="S130" t="str">
        <f t="shared" si="14"/>
        <v>0</v>
      </c>
      <c r="T130" t="str">
        <f t="shared" si="15"/>
        <v>No Data Available</v>
      </c>
      <c r="W130" t="str" cm="1">
        <f t="array" ref="W130">IFERROR(_xlfn.XLOOKUP(A130,Table4[Country],'2007'!$F$4:$F$153),"0")</f>
        <v>0</v>
      </c>
      <c r="X130" t="str" cm="1">
        <f t="array" ref="X130">IFERROR(_xlfn.XLOOKUP('LPI_performance_time_series '!A130,Table5[Country],'2010'!$I$4:$I$158),"0")</f>
        <v>0</v>
      </c>
      <c r="Y130" t="str" cm="1">
        <f t="array" ref="Y130">IFERROR(_xlfn.XLOOKUP(A130,Table12[Country],'2012'!$I$4:$I$158),"0")</f>
        <v>0</v>
      </c>
      <c r="Z130" t="str" cm="1">
        <f t="array" ref="Z130">IFERROR(_xlfn.XLOOKUP('LPI_performance_time_series '!A130,Table10[Country],'2014'!$I$4:$I$163),"0")</f>
        <v>0</v>
      </c>
      <c r="AA130" t="str" cm="1">
        <f t="array" ref="AA130">IFERROR(_xlfn.XLOOKUP(A130,Table11[Country],'2016'!$I$4:$I$163),"0")</f>
        <v>0</v>
      </c>
      <c r="AB130" t="str" cm="1">
        <f t="array" ref="AB130">IFERROR(_xlfn.XLOOKUP(A130,Table6[Country],'2018'!$I$4:$I$163),"0")</f>
        <v>0</v>
      </c>
      <c r="AC130" t="str">
        <f>IFERROR(_xlfn.XLOOKUP(A131,'2023_Analysis_Hub'!$A$3:$A$141,'2023_Analysis_Hub'!$D$3:$D$141),"0")</f>
        <v>0</v>
      </c>
      <c r="AD130" t="str">
        <f t="shared" si="16"/>
        <v>No Data Available</v>
      </c>
      <c r="AF130" t="str" cm="1">
        <f t="array" ref="AF130">IFERROR(_xlfn.XLOOKUP(A130,Table4[Country],'2007'!$H$4:$H$153),"0")</f>
        <v>0</v>
      </c>
      <c r="AG130" t="str" cm="1">
        <f t="array" ref="AG130">IFERROR(_xlfn.XLOOKUP(A130,Table5[Country],'2010'!$K$4:$K$158),"0")</f>
        <v>0</v>
      </c>
      <c r="AH130" t="str" cm="1">
        <f t="array" ref="AH130">IFERROR(_xlfn.XLOOKUP(A130,Table12[Country],'2012'!$K$4:$K$158),"0")</f>
        <v>0</v>
      </c>
      <c r="AI130" t="str" cm="1">
        <f t="array" ref="AI130">IFERROR(_xlfn.XLOOKUP(A130,Table10[Country],'2014'!$K$4:$K$163),"0")</f>
        <v>0</v>
      </c>
      <c r="AJ130" t="str" cm="1">
        <f t="array" ref="AJ130">IFERROR(_xlfn.XLOOKUP(A130,Table11[Country],'2016'!$K$4:$K$163),"0")</f>
        <v>0</v>
      </c>
      <c r="AK130" t="str" cm="1">
        <f t="array" ref="AK130">IFERROR(_xlfn.XLOOKUP(A130,Table6[Country],'2018'!$K$4:$K$163),"0")</f>
        <v>0</v>
      </c>
      <c r="AL130" s="19" t="str">
        <f>IFERROR(_xlfn.XLOOKUP(A130,'2023_Analysis_Hub'!$A$3:$A$141,'2023_Analysis_Hub'!$F$3:$F$141),"0")</f>
        <v>0</v>
      </c>
      <c r="AM130" t="str">
        <f t="shared" si="17"/>
        <v>No Data Available</v>
      </c>
      <c r="AO130" s="71" t="str" cm="1">
        <f t="array" ref="AO130">IFERROR(_xlfn.XLOOKUP(Table18[[#This Row],[Economy]],Table4[Country],'2007'!$J$4:$J$153), "0")</f>
        <v>0</v>
      </c>
      <c r="AP130" s="71" t="str" cm="1">
        <f t="array" ref="AP130">IFERROR(_xlfn.XLOOKUP(Table18[[#This Row],[Economy]],Table5[Country],'2010'!$M$4:$M$158),"0")</f>
        <v>0</v>
      </c>
      <c r="AQ130" s="71" t="str" cm="1">
        <f t="array" ref="AQ130">IFERROR(_xlfn.XLOOKUP(Table18[[#This Row],[Economy]],Table12[Country],'2012'!$M$4:$M$158),"0")</f>
        <v>0</v>
      </c>
      <c r="AR130" s="71" t="str" cm="1">
        <f t="array" ref="AR130">IFERROR(_xlfn.XLOOKUP(Table18[[#This Row],[Economy]],Table10[Country],'2014'!$M$4:$M$163),"0")</f>
        <v>0</v>
      </c>
      <c r="AS130" s="71" t="str" cm="1">
        <f t="array" ref="AS130">IFERROR(_xlfn.XLOOKUP(A130,Table11[Country],'2016'!$M$4:$M$163),"0")</f>
        <v>0</v>
      </c>
      <c r="AT130" s="71" t="str" cm="1">
        <f t="array" ref="AT130">IFERROR(_xlfn.XLOOKUP(A130,Table6[Country],'2018'!$M$4:$M$163),"0")</f>
        <v>0</v>
      </c>
      <c r="AU130" s="71" t="str">
        <f>IFERROR(_xlfn.XLOOKUP(A130, '2023_Analysis_Hub'!$A$3:$A$141,'2023_Analysis_Hub'!$H$3:$H$141),"0")</f>
        <v>0</v>
      </c>
      <c r="AV130" t="str">
        <f t="shared" si="10"/>
        <v xml:space="preserve">No Data Available </v>
      </c>
      <c r="AX130" t="str" cm="1">
        <f t="array" ref="AX130">IFERROR(_xlfn.XLOOKUP(A130,Table4[Country],'2007'!$L$4:$L$153),"0")</f>
        <v>0</v>
      </c>
      <c r="AY130" t="str" cm="1">
        <f t="array" ref="AY130">IFERROR(_xlfn.XLOOKUP(A130,Table5[Country], '2010'!$O$4:$O$158),"0")</f>
        <v>0</v>
      </c>
      <c r="AZ130" t="str" cm="1">
        <f t="array" ref="AZ130">IFERROR(_xlfn.XLOOKUP(A130, Table12[Country], '2012'!$O$4:$O$158),"0")</f>
        <v>0</v>
      </c>
      <c r="BA130" t="str" cm="1">
        <f t="array" ref="BA130">IFERROR(_xlfn.XLOOKUP(A130, Table10[Country], '2014'!$O$4:$O$163),"0")</f>
        <v>0</v>
      </c>
      <c r="BB130" t="str" cm="1">
        <f t="array" ref="BB130">IFERROR(_xlfn.XLOOKUP(A130, Table11[Country],'2016'!$O$4:$O$163),"0")</f>
        <v>0</v>
      </c>
      <c r="BC130" t="str" cm="1">
        <f t="array" ref="BC130">IFERROR(_xlfn.XLOOKUP(A130,Table6[Country],'2018'!$O$4:$O$163),"0")</f>
        <v>0</v>
      </c>
      <c r="BD130" t="str">
        <f>IFERROR(_xlfn.XLOOKUP(A130, '2023_Analysis_Hub'!$A$3:$A$141,'2023_Analysis_Hub'!$J$3:$J$141),"0")</f>
        <v>0</v>
      </c>
      <c r="BE130" t="str">
        <f t="shared" si="11"/>
        <v>No Data Available</v>
      </c>
      <c r="BG130" t="str" cm="1">
        <f t="array" ref="BG130">IFERROR(_xlfn.XLOOKUP(A130,Table4[Country],'2007'!$R$4:$R$153),"0")</f>
        <v>0</v>
      </c>
      <c r="BH130" t="str" cm="1">
        <f t="array" ref="BH130">IFERROR(_xlfn.XLOOKUP(A130,Table5[Country],'2010'!$S$4:$S$158),"0")</f>
        <v>0</v>
      </c>
      <c r="BI130" t="str" cm="1">
        <f t="array" ref="BI130">IFERROR(_xlfn.XLOOKUP(A130,Table12[Country],'2012'!$S$4:$S$158),"0")</f>
        <v>0</v>
      </c>
      <c r="BJ130" t="str" cm="1">
        <f t="array" ref="BJ130">IFERROR(_xlfn.XLOOKUP(A130,Table10[Country],'2014'!$S$4:$S$163),"0")</f>
        <v>0</v>
      </c>
      <c r="BK130" t="str" cm="1">
        <f t="array" ref="BK130">IFERROR(_xlfn.XLOOKUP(A130,Table11[Country],'2016'!$S$4:$S$163),"0")</f>
        <v>0</v>
      </c>
      <c r="BL130" t="str" cm="1">
        <f t="array" ref="BL130">IFERROR(_xlfn.XLOOKUP(A130,Table6[Country],'2018'!$S$4:$S$163),"0")</f>
        <v>0</v>
      </c>
      <c r="BM130" t="str">
        <f>IFERROR(_xlfn.XLOOKUP(A130,'2023_Analysis_Hub'!$A$3:$A$141,'2023_Analysis_Hub'!$L$3:$L$141),"0")</f>
        <v>0</v>
      </c>
      <c r="BN130" t="str">
        <f t="shared" si="12"/>
        <v>No Data Available</v>
      </c>
      <c r="BP130" t="str" cm="1">
        <f t="array" ref="BP130">IFERROR(_xlfn.XLOOKUP(A130,Table4[Country],'2007'!$N$4:$N$153),"0")</f>
        <v>0</v>
      </c>
      <c r="BQ130" t="str" cm="1">
        <f t="array" ref="BQ130">IFERROR(_xlfn.XLOOKUP(A130,Table5[Country],'2010'!$Q$4:$Q$158),"0")</f>
        <v>0</v>
      </c>
      <c r="BR130" t="str" cm="1">
        <f t="array" ref="BR130">IFERROR(_xlfn.XLOOKUP(A130,Table12[Country],'2012'!$Q$4:$Q$158),"0")</f>
        <v>0</v>
      </c>
      <c r="BS130" t="str" cm="1">
        <f t="array" ref="BS130">IFERROR(_xlfn.XLOOKUP(A130,Table10[Country],'2014'!$Q$4:$Q$163),"0")</f>
        <v>0</v>
      </c>
      <c r="BT130" t="str" cm="1">
        <f t="array" ref="BT130">IFERROR(_xlfn.XLOOKUP(A130,Table11[Country],'2016'!$Q$4:$Q$163),"0")</f>
        <v>0</v>
      </c>
      <c r="BU130" t="str" cm="1">
        <f t="array" ref="BU130">IFERROR(_xlfn.XLOOKUP(A130, Table6[Country], '2018'!$Q$4:$Q$163),"0")</f>
        <v>0</v>
      </c>
      <c r="BV130" t="str">
        <f>IFERROR(_xlfn.XLOOKUP(A130, '2023_Analysis_Hub'!$A$3:$A$141,'2023_Analysis_Hub'!$N$3:$N$141),"0")</f>
        <v>0</v>
      </c>
      <c r="BW130" t="str">
        <f t="shared" si="13"/>
        <v>No Data Available</v>
      </c>
    </row>
    <row r="131" spans="1:75" x14ac:dyDescent="0.35">
      <c r="A131" t="s">
        <v>421</v>
      </c>
      <c r="B131" t="str" cm="1">
        <f t="array" ref="B131">IFERROR(_xlfn.XLOOKUP(A131,Table4[Country],'2007'!$B$4:$B$153),"0")</f>
        <v>0</v>
      </c>
      <c r="C131" t="str" cm="1">
        <f t="array" ref="C131">IFERROR(_xlfn.XLOOKUP(A131,Table5[Country],'2010'!$B$4:$B$158),"0")</f>
        <v>0</v>
      </c>
      <c r="D131" t="str" cm="1">
        <f t="array" ref="D131">IFERROR(_xlfn.XLOOKUP(A131,Table12[Country],'2012'!$B$4:$B$158),"0")</f>
        <v>0</v>
      </c>
      <c r="E131" t="str" cm="1">
        <f t="array" ref="E131">IFERROR(_xlfn.XLOOKUP(A131,Table10[Country],'2014'!$B$4:$B$163),"0")</f>
        <v>0</v>
      </c>
      <c r="F131" t="str" cm="1">
        <f t="array" ref="F131">IFERROR(_xlfn.XLOOKUP(A131,Table11[Country],'2016'!$B$4:$B$163),"0")</f>
        <v>0</v>
      </c>
      <c r="G131" t="str" cm="1">
        <f t="array" ref="G131">IFERROR(_xlfn.XLOOKUP(A131,Table6[Country],'2018'!$B$4:$B$163),"0")</f>
        <v>0</v>
      </c>
      <c r="H131" t="str">
        <f>IFERROR(_xlfn.XLOOKUP(A131,'2023_Analysis_Hub'!$A$3:$A$141,'2023_Analysis_Hub'!$B$3:$B$141),"0")</f>
        <v>0</v>
      </c>
      <c r="I131" t="str">
        <f t="shared" ref="I131:I194" si="18">IFERROR(AVERAGE(B131:H131),"0")</f>
        <v>0</v>
      </c>
      <c r="J131" s="68" t="str">
        <f>IFERROR(RANK(Table16[[#This Row],[Avergae LPI Score ]],Table16[[Avergae LPI Score ]],0), "No Data Available")</f>
        <v>No Data Available</v>
      </c>
      <c r="L131" t="str" cm="1">
        <f t="array" ref="L131">IFERROR(_xlfn.XLOOKUP(A131,Table4[Country],'2007'!$C$4:$C$153),"0")</f>
        <v>0</v>
      </c>
      <c r="M131" t="str" cm="1">
        <f t="array" ref="M131">IFERROR(_xlfn.XLOOKUP(A131,Table5[Country],'2010'!$E$4:$E$158),"0")</f>
        <v>0</v>
      </c>
      <c r="N131" t="str" cm="1">
        <f t="array" ref="N131">IFERROR(_xlfn.XLOOKUP(A131,Table12[Country],'2012'!$E$4:$E$158),"0")</f>
        <v>0</v>
      </c>
      <c r="O131" t="str" cm="1">
        <f t="array" ref="O131">IFERROR(_xlfn.XLOOKUP(A131,Table10[Country],'2014'!$E$4:$E$163),"0")</f>
        <v>0</v>
      </c>
      <c r="P131" t="str" cm="1">
        <f t="array" ref="P131">IFERROR(_xlfn.XLOOKUP(A131,Table11[Country],'2016'!$E$4:$E$163),"0")</f>
        <v>0</v>
      </c>
      <c r="Q131" t="str" cm="1">
        <f t="array" ref="Q131">IFERROR(_xlfn.XLOOKUP(A131,Table6[Country],'2018'!$E$4:$E$163),"0")</f>
        <v>0</v>
      </c>
      <c r="R131" t="str">
        <f>IFERROR(_xlfn.XLOOKUP(A131,'2023_Analysis_Hub'!$A$3:$A$141,'2023_Analysis_Hub'!$C$3:$C$141),"0")</f>
        <v>0</v>
      </c>
      <c r="S131" t="str">
        <f t="shared" si="14"/>
        <v>0</v>
      </c>
      <c r="T131" t="str">
        <f t="shared" si="15"/>
        <v>No Data Available</v>
      </c>
      <c r="W131" t="str" cm="1">
        <f t="array" ref="W131">IFERROR(_xlfn.XLOOKUP(A131,Table4[Country],'2007'!$F$4:$F$153),"0")</f>
        <v>0</v>
      </c>
      <c r="X131" t="str" cm="1">
        <f t="array" ref="X131">IFERROR(_xlfn.XLOOKUP('LPI_performance_time_series '!A131,Table5[Country],'2010'!$I$4:$I$158),"0")</f>
        <v>0</v>
      </c>
      <c r="Y131" t="str" cm="1">
        <f t="array" ref="Y131">IFERROR(_xlfn.XLOOKUP(A131,Table12[Country],'2012'!$I$4:$I$158),"0")</f>
        <v>0</v>
      </c>
      <c r="Z131" t="str" cm="1">
        <f t="array" ref="Z131">IFERROR(_xlfn.XLOOKUP('LPI_performance_time_series '!A131,Table10[Country],'2014'!$I$4:$I$163),"0")</f>
        <v>0</v>
      </c>
      <c r="AA131" t="str" cm="1">
        <f t="array" ref="AA131">IFERROR(_xlfn.XLOOKUP(A131,Table11[Country],'2016'!$I$4:$I$163),"0")</f>
        <v>0</v>
      </c>
      <c r="AB131" t="str" cm="1">
        <f t="array" ref="AB131">IFERROR(_xlfn.XLOOKUP(A131,Table6[Country],'2018'!$I$4:$I$163),"0")</f>
        <v>0</v>
      </c>
      <c r="AC131">
        <f>IFERROR(_xlfn.XLOOKUP(A132,'2023_Analysis_Hub'!$A$3:$A$141,'2023_Analysis_Hub'!$D$3:$D$141),"0")</f>
        <v>2.5</v>
      </c>
      <c r="AD131">
        <f t="shared" si="16"/>
        <v>2.5</v>
      </c>
      <c r="AF131" t="str" cm="1">
        <f t="array" ref="AF131">IFERROR(_xlfn.XLOOKUP(A131,Table4[Country],'2007'!$H$4:$H$153),"0")</f>
        <v>0</v>
      </c>
      <c r="AG131" t="str" cm="1">
        <f t="array" ref="AG131">IFERROR(_xlfn.XLOOKUP(A131,Table5[Country],'2010'!$K$4:$K$158),"0")</f>
        <v>0</v>
      </c>
      <c r="AH131" t="str" cm="1">
        <f t="array" ref="AH131">IFERROR(_xlfn.XLOOKUP(A131,Table12[Country],'2012'!$K$4:$K$158),"0")</f>
        <v>0</v>
      </c>
      <c r="AI131" t="str" cm="1">
        <f t="array" ref="AI131">IFERROR(_xlfn.XLOOKUP(A131,Table10[Country],'2014'!$K$4:$K$163),"0")</f>
        <v>0</v>
      </c>
      <c r="AJ131" t="str" cm="1">
        <f t="array" ref="AJ131">IFERROR(_xlfn.XLOOKUP(A131,Table11[Country],'2016'!$K$4:$K$163),"0")</f>
        <v>0</v>
      </c>
      <c r="AK131" t="str" cm="1">
        <f t="array" ref="AK131">IFERROR(_xlfn.XLOOKUP(A131,Table6[Country],'2018'!$K$4:$K$163),"0")</f>
        <v>0</v>
      </c>
      <c r="AL131" s="19" t="str">
        <f>IFERROR(_xlfn.XLOOKUP(A131,'2023_Analysis_Hub'!$A$3:$A$141,'2023_Analysis_Hub'!$F$3:$F$141),"0")</f>
        <v>0</v>
      </c>
      <c r="AM131" t="str">
        <f t="shared" si="17"/>
        <v>No Data Available</v>
      </c>
      <c r="AO131" s="71" t="str" cm="1">
        <f t="array" ref="AO131">IFERROR(_xlfn.XLOOKUP(Table18[[#This Row],[Economy]],Table4[Country],'2007'!$J$4:$J$153), "0")</f>
        <v>0</v>
      </c>
      <c r="AP131" s="71" t="str" cm="1">
        <f t="array" ref="AP131">IFERROR(_xlfn.XLOOKUP(Table18[[#This Row],[Economy]],Table5[Country],'2010'!$M$4:$M$158),"0")</f>
        <v>0</v>
      </c>
      <c r="AQ131" s="71" t="str" cm="1">
        <f t="array" ref="AQ131">IFERROR(_xlfn.XLOOKUP(Table18[[#This Row],[Economy]],Table12[Country],'2012'!$M$4:$M$158),"0")</f>
        <v>0</v>
      </c>
      <c r="AR131" s="71" t="str" cm="1">
        <f t="array" ref="AR131">IFERROR(_xlfn.XLOOKUP(Table18[[#This Row],[Economy]],Table10[Country],'2014'!$M$4:$M$163),"0")</f>
        <v>0</v>
      </c>
      <c r="AS131" s="71" t="str" cm="1">
        <f t="array" ref="AS131">IFERROR(_xlfn.XLOOKUP(A131,Table11[Country],'2016'!$M$4:$M$163),"0")</f>
        <v>0</v>
      </c>
      <c r="AT131" s="71" t="str" cm="1">
        <f t="array" ref="AT131">IFERROR(_xlfn.XLOOKUP(A131,Table6[Country],'2018'!$M$4:$M$163),"0")</f>
        <v>0</v>
      </c>
      <c r="AU131" s="71" t="str">
        <f>IFERROR(_xlfn.XLOOKUP(A131, '2023_Analysis_Hub'!$A$3:$A$141,'2023_Analysis_Hub'!$H$3:$H$141),"0")</f>
        <v>0</v>
      </c>
      <c r="AV131" t="str">
        <f t="shared" si="10"/>
        <v xml:space="preserve">No Data Available </v>
      </c>
      <c r="AX131" t="str" cm="1">
        <f t="array" ref="AX131">IFERROR(_xlfn.XLOOKUP(A131,Table4[Country],'2007'!$L$4:$L$153),"0")</f>
        <v>0</v>
      </c>
      <c r="AY131" t="str" cm="1">
        <f t="array" ref="AY131">IFERROR(_xlfn.XLOOKUP(A131,Table5[Country], '2010'!$O$4:$O$158),"0")</f>
        <v>0</v>
      </c>
      <c r="AZ131" t="str" cm="1">
        <f t="array" ref="AZ131">IFERROR(_xlfn.XLOOKUP(A131, Table12[Country], '2012'!$O$4:$O$158),"0")</f>
        <v>0</v>
      </c>
      <c r="BA131" t="str" cm="1">
        <f t="array" ref="BA131">IFERROR(_xlfn.XLOOKUP(A131, Table10[Country], '2014'!$O$4:$O$163),"0")</f>
        <v>0</v>
      </c>
      <c r="BB131" t="str" cm="1">
        <f t="array" ref="BB131">IFERROR(_xlfn.XLOOKUP(A131, Table11[Country],'2016'!$O$4:$O$163),"0")</f>
        <v>0</v>
      </c>
      <c r="BC131" t="str" cm="1">
        <f t="array" ref="BC131">IFERROR(_xlfn.XLOOKUP(A131,Table6[Country],'2018'!$O$4:$O$163),"0")</f>
        <v>0</v>
      </c>
      <c r="BD131" t="str">
        <f>IFERROR(_xlfn.XLOOKUP(A131, '2023_Analysis_Hub'!$A$3:$A$141,'2023_Analysis_Hub'!$J$3:$J$141),"0")</f>
        <v>0</v>
      </c>
      <c r="BE131" t="str">
        <f t="shared" si="11"/>
        <v>No Data Available</v>
      </c>
      <c r="BG131" t="str" cm="1">
        <f t="array" ref="BG131">IFERROR(_xlfn.XLOOKUP(A131,Table4[Country],'2007'!$R$4:$R$153),"0")</f>
        <v>0</v>
      </c>
      <c r="BH131" t="str" cm="1">
        <f t="array" ref="BH131">IFERROR(_xlfn.XLOOKUP(A131,Table5[Country],'2010'!$S$4:$S$158),"0")</f>
        <v>0</v>
      </c>
      <c r="BI131" t="str" cm="1">
        <f t="array" ref="BI131">IFERROR(_xlfn.XLOOKUP(A131,Table12[Country],'2012'!$S$4:$S$158),"0")</f>
        <v>0</v>
      </c>
      <c r="BJ131" t="str" cm="1">
        <f t="array" ref="BJ131">IFERROR(_xlfn.XLOOKUP(A131,Table10[Country],'2014'!$S$4:$S$163),"0")</f>
        <v>0</v>
      </c>
      <c r="BK131" t="str" cm="1">
        <f t="array" ref="BK131">IFERROR(_xlfn.XLOOKUP(A131,Table11[Country],'2016'!$S$4:$S$163),"0")</f>
        <v>0</v>
      </c>
      <c r="BL131" t="str" cm="1">
        <f t="array" ref="BL131">IFERROR(_xlfn.XLOOKUP(A131,Table6[Country],'2018'!$S$4:$S$163),"0")</f>
        <v>0</v>
      </c>
      <c r="BM131" t="str">
        <f>IFERROR(_xlfn.XLOOKUP(A131,'2023_Analysis_Hub'!$A$3:$A$141,'2023_Analysis_Hub'!$L$3:$L$141),"0")</f>
        <v>0</v>
      </c>
      <c r="BN131" t="str">
        <f t="shared" si="12"/>
        <v>No Data Available</v>
      </c>
      <c r="BP131" t="str" cm="1">
        <f t="array" ref="BP131">IFERROR(_xlfn.XLOOKUP(A131,Table4[Country],'2007'!$N$4:$N$153),"0")</f>
        <v>0</v>
      </c>
      <c r="BQ131" t="str" cm="1">
        <f t="array" ref="BQ131">IFERROR(_xlfn.XLOOKUP(A131,Table5[Country],'2010'!$Q$4:$Q$158),"0")</f>
        <v>0</v>
      </c>
      <c r="BR131" t="str" cm="1">
        <f t="array" ref="BR131">IFERROR(_xlfn.XLOOKUP(A131,Table12[Country],'2012'!$Q$4:$Q$158),"0")</f>
        <v>0</v>
      </c>
      <c r="BS131" t="str" cm="1">
        <f t="array" ref="BS131">IFERROR(_xlfn.XLOOKUP(A131,Table10[Country],'2014'!$Q$4:$Q$163),"0")</f>
        <v>0</v>
      </c>
      <c r="BT131" t="str" cm="1">
        <f t="array" ref="BT131">IFERROR(_xlfn.XLOOKUP(A131,Table11[Country],'2016'!$Q$4:$Q$163),"0")</f>
        <v>0</v>
      </c>
      <c r="BU131" t="str" cm="1">
        <f t="array" ref="BU131">IFERROR(_xlfn.XLOOKUP(A131, Table6[Country], '2018'!$Q$4:$Q$163),"0")</f>
        <v>0</v>
      </c>
      <c r="BV131" t="str">
        <f>IFERROR(_xlfn.XLOOKUP(A131, '2023_Analysis_Hub'!$A$3:$A$141,'2023_Analysis_Hub'!$N$3:$N$141),"0")</f>
        <v>0</v>
      </c>
      <c r="BW131" t="str">
        <f t="shared" si="13"/>
        <v>No Data Available</v>
      </c>
    </row>
    <row r="132" spans="1:75" x14ac:dyDescent="0.35">
      <c r="A132" t="s">
        <v>86</v>
      </c>
      <c r="B132" cm="1">
        <f t="array" ref="B132">IFERROR(_xlfn.XLOOKUP(A132,Table4[Country],'2007'!$B$4:$B$153),"0")</f>
        <v>2.3996116105141758</v>
      </c>
      <c r="C132" cm="1">
        <f t="array" ref="C132">IFERROR(_xlfn.XLOOKUP(A132,Table5[Country],'2010'!$B$4:$B$158),"0")</f>
        <v>2.2884139999999999</v>
      </c>
      <c r="D132" cm="1">
        <f t="array" ref="D132">IFERROR(_xlfn.XLOOKUP(A132,Table12[Country],'2012'!$B$4:$B$158),"0")</f>
        <v>2.7504209999999998</v>
      </c>
      <c r="E132" cm="1">
        <f t="array" ref="E132">IFERROR(_xlfn.XLOOKUP(A132,Table10[Country],'2014'!$B$4:$B$163),"0")</f>
        <v>2.6952389999999999</v>
      </c>
      <c r="F132" t="str" cm="1">
        <f t="array" ref="F132">IFERROR(_xlfn.XLOOKUP(A132,Table11[Country],'2016'!$B$4:$B$163),"0")</f>
        <v>0</v>
      </c>
      <c r="G132" cm="1">
        <f t="array" ref="G132">IFERROR(_xlfn.XLOOKUP(A132,Table6[Country],'2018'!$B$4:$B$163),"0")</f>
        <v>2.597928</v>
      </c>
      <c r="H132">
        <f>IFERROR(_xlfn.XLOOKUP(A132,'2023_Analysis_Hub'!$A$3:$A$141,'2023_Analysis_Hub'!$B$3:$B$141),"0")</f>
        <v>2.7833333333333332</v>
      </c>
      <c r="I132">
        <f t="shared" si="18"/>
        <v>2.5858244906412513</v>
      </c>
      <c r="J132" s="68">
        <f>IFERROR(RANK(Table16[[#This Row],[Avergae LPI Score ]],Table16[[Avergae LPI Score ]],0), "No Data Available")</f>
        <v>90</v>
      </c>
      <c r="L132" cm="1">
        <f t="array" ref="L132">IFERROR(_xlfn.XLOOKUP(A132,Table4[Country],'2007'!$C$4:$C$153),"0")</f>
        <v>92</v>
      </c>
      <c r="M132" cm="1">
        <f t="array" ref="M132">IFERROR(_xlfn.XLOOKUP(A132,Table5[Country],'2010'!$E$4:$E$158),"0")</f>
        <v>137</v>
      </c>
      <c r="N132" cm="1">
        <f t="array" ref="N132">IFERROR(_xlfn.XLOOKUP(A132,Table12[Country],'2012'!$E$4:$E$158),"0")</f>
        <v>81</v>
      </c>
      <c r="O132" cm="1">
        <f t="array" ref="O132">IFERROR(_xlfn.XLOOKUP(A132,Table10[Country],'2014'!$E$4:$E$163),"0")</f>
        <v>89</v>
      </c>
      <c r="P132" t="str" cm="1">
        <f t="array" ref="P132">IFERROR(_xlfn.XLOOKUP(A132,Table11[Country],'2016'!$E$4:$E$163),"0")</f>
        <v>0</v>
      </c>
      <c r="Q132" cm="1">
        <f t="array" ref="Q132">IFERROR(_xlfn.XLOOKUP(A132,Table6[Country],'2018'!$E$4:$E$163),"0")</f>
        <v>94</v>
      </c>
      <c r="R132">
        <f>IFERROR(_xlfn.XLOOKUP(A132,'2023_Analysis_Hub'!$A$3:$A$141,'2023_Analysis_Hub'!$C$3:$C$141),"0")</f>
        <v>73</v>
      </c>
      <c r="S132">
        <f t="shared" si="14"/>
        <v>94.333333333333329</v>
      </c>
      <c r="T132">
        <f t="shared" si="15"/>
        <v>89</v>
      </c>
      <c r="W132" cm="1">
        <f t="array" ref="W132">IFERROR(_xlfn.XLOOKUP(A132,Table4[Country],'2007'!$F$4:$F$153),"0")</f>
        <v>2.25</v>
      </c>
      <c r="X132" cm="1">
        <f t="array" ref="X132">IFERROR(_xlfn.XLOOKUP('LPI_performance_time_series '!A132,Table5[Country],'2010'!$I$4:$I$158),"0")</f>
        <v>1.959273</v>
      </c>
      <c r="Y132" cm="1">
        <f t="array" ref="Y132">IFERROR(_xlfn.XLOOKUP(A132,Table12[Country],'2012'!$I$4:$I$158),"0")</f>
        <v>2.5833330000000001</v>
      </c>
      <c r="Z132" cm="1">
        <f t="array" ref="Z132">IFERROR(_xlfn.XLOOKUP('LPI_performance_time_series '!A132,Table10[Country],'2014'!$I$4:$I$163),"0")</f>
        <v>2.5625</v>
      </c>
      <c r="AA132" t="str" cm="1">
        <f t="array" ref="AA132">IFERROR(_xlfn.XLOOKUP(A132,Table11[Country],'2016'!$I$4:$I$163),"0")</f>
        <v>0</v>
      </c>
      <c r="AB132" cm="1">
        <f t="array" ref="AB132">IFERROR(_xlfn.XLOOKUP(A132,Table6[Country],'2018'!$I$4:$I$163),"0")</f>
        <v>2.582417</v>
      </c>
      <c r="AC132" t="str">
        <f>IFERROR(_xlfn.XLOOKUP(A133,'2023_Analysis_Hub'!$A$3:$A$141,'2023_Analysis_Hub'!$D$3:$D$141),"0")</f>
        <v>0</v>
      </c>
      <c r="AD132">
        <f t="shared" si="16"/>
        <v>2.3875045999999998</v>
      </c>
      <c r="AF132" cm="1">
        <f t="array" ref="AF132">IFERROR(_xlfn.XLOOKUP(A132,Table4[Country],'2007'!$H$4:$H$153),"0")</f>
        <v>2.1333299999999999</v>
      </c>
      <c r="AG132" cm="1">
        <f t="array" ref="AG132">IFERROR(_xlfn.XLOOKUP(A132,Table5[Country],'2010'!$K$4:$K$158),"0")</f>
        <v>1.8769940000000001</v>
      </c>
      <c r="AH132" cm="1">
        <f t="array" ref="AH132">IFERROR(_xlfn.XLOOKUP(A132,Table12[Country],'2012'!$K$4:$K$158),"0")</f>
        <v>2.5</v>
      </c>
      <c r="AI132" cm="1">
        <f t="array" ref="AI132">IFERROR(_xlfn.XLOOKUP(A132,Table10[Country],'2014'!$K$4:$K$163),"0")</f>
        <v>2.2315100000000001</v>
      </c>
      <c r="AJ132" t="str" cm="1">
        <f t="array" ref="AJ132">IFERROR(_xlfn.XLOOKUP(A132,Table11[Country],'2016'!$K$4:$K$163),"0")</f>
        <v>0</v>
      </c>
      <c r="AK132" cm="1">
        <f t="array" ref="AK132">IFERROR(_xlfn.XLOOKUP(A132,Table6[Country],'2018'!$K$4:$K$163),"0")</f>
        <v>2.4890110000000001</v>
      </c>
      <c r="AL132" s="19">
        <f>IFERROR(_xlfn.XLOOKUP(A132,'2023_Analysis_Hub'!$A$3:$A$141,'2023_Analysis_Hub'!$F$3:$F$141),"0")</f>
        <v>2.4</v>
      </c>
      <c r="AM132">
        <f t="shared" si="17"/>
        <v>2.2718075</v>
      </c>
      <c r="AO132" s="71" cm="1">
        <f t="array" ref="AO132">IFERROR(_xlfn.XLOOKUP(Table18[[#This Row],[Economy]],Table4[Country],'2007'!$J$4:$J$153), "0")</f>
        <v>2.30769</v>
      </c>
      <c r="AP132" s="71" cm="1">
        <f t="array" ref="AP132">IFERROR(_xlfn.XLOOKUP(Table18[[#This Row],[Economy]],Table5[Country],'2010'!$M$4:$M$158),"0")</f>
        <v>2.482764</v>
      </c>
      <c r="AQ132" s="71" cm="1">
        <f t="array" ref="AQ132">IFERROR(_xlfn.XLOOKUP(Table18[[#This Row],[Economy]],Table12[Country],'2012'!$M$4:$M$158),"0")</f>
        <v>3</v>
      </c>
      <c r="AR132" s="71" cm="1">
        <f t="array" ref="AR132">IFERROR(_xlfn.XLOOKUP(Table18[[#This Row],[Economy]],Table10[Country],'2014'!$M$4:$M$163),"0")</f>
        <v>2.5648439999999999</v>
      </c>
      <c r="AS132" s="71" t="str" cm="1">
        <f t="array" ref="AS132">IFERROR(_xlfn.XLOOKUP(A132,Table11[Country],'2016'!$M$4:$M$163),"0")</f>
        <v>0</v>
      </c>
      <c r="AT132" s="71" cm="1">
        <f t="array" ref="AT132">IFERROR(_xlfn.XLOOKUP(A132,Table6[Country],'2018'!$M$4:$M$163),"0")</f>
        <v>2.5147349999999999</v>
      </c>
      <c r="AU132" s="71">
        <f>IFERROR(_xlfn.XLOOKUP(A132, '2023_Analysis_Hub'!$A$3:$A$141,'2023_Analysis_Hub'!$H$3:$H$141),"0")</f>
        <v>2.8</v>
      </c>
      <c r="AV132">
        <f t="shared" ref="AV132:AV195" si="19">IFERROR(AVERAGE(AO132:AU132),"No Data Available ")</f>
        <v>2.6116721666666667</v>
      </c>
      <c r="AX132" cm="1">
        <f t="array" ref="AX132">IFERROR(_xlfn.XLOOKUP(A132,Table4[Country],'2007'!$L$4:$L$153),"0")</f>
        <v>2.4545499999999998</v>
      </c>
      <c r="AY132" cm="1">
        <f t="array" ref="AY132">IFERROR(_xlfn.XLOOKUP(A132,Table5[Country], '2010'!$O$4:$O$158),"0")</f>
        <v>2.089744</v>
      </c>
      <c r="AZ132" cm="1">
        <f t="array" ref="AZ132">IFERROR(_xlfn.XLOOKUP(A132, Table12[Country], '2012'!$O$4:$O$158),"0")</f>
        <v>2.795696</v>
      </c>
      <c r="BA132" cm="1">
        <f t="array" ref="BA132">IFERROR(_xlfn.XLOOKUP(A132, Table10[Country], '2014'!$O$4:$O$163),"0")</f>
        <v>2.9053079999999998</v>
      </c>
      <c r="BB132" t="str" cm="1">
        <f t="array" ref="BB132">IFERROR(_xlfn.XLOOKUP(A132, Table11[Country],'2016'!$O$4:$O$163),"0")</f>
        <v>0</v>
      </c>
      <c r="BC132" cm="1">
        <f t="array" ref="BC132">IFERROR(_xlfn.XLOOKUP(A132,Table6[Country],'2018'!$O$4:$O$163),"0")</f>
        <v>2.423826</v>
      </c>
      <c r="BD132">
        <f>IFERROR(_xlfn.XLOOKUP(A132, '2023_Analysis_Hub'!$A$3:$A$141,'2023_Analysis_Hub'!$J$3:$J$141),"0")</f>
        <v>2.7</v>
      </c>
      <c r="BE132">
        <f t="shared" ref="BE132:BE195" si="20">IFERROR(AVERAGE(AX132:BD132),"No Data Available")</f>
        <v>2.5615206666666666</v>
      </c>
      <c r="BG132" cm="1">
        <f t="array" ref="BG132">IFERROR(_xlfn.XLOOKUP(A132,Table4[Country],'2007'!$R$4:$R$153),"0")</f>
        <v>2.69231</v>
      </c>
      <c r="BH132" cm="1">
        <f t="array" ref="BH132">IFERROR(_xlfn.XLOOKUP(A132,Table5[Country],'2010'!$S$4:$S$158),"0")</f>
        <v>2.9787750000000002</v>
      </c>
      <c r="BI132" cm="1">
        <f t="array" ref="BI132">IFERROR(_xlfn.XLOOKUP(A132,Table12[Country],'2012'!$S$4:$S$158),"0")</f>
        <v>2.9013279999999999</v>
      </c>
      <c r="BJ132" cm="1">
        <f t="array" ref="BJ132">IFERROR(_xlfn.XLOOKUP(A132,Table10[Country],'2014'!$S$4:$S$163),"0")</f>
        <v>3.1195930000000001</v>
      </c>
      <c r="BK132" t="str" cm="1">
        <f t="array" ref="BK132">IFERROR(_xlfn.XLOOKUP(A132,Table11[Country],'2016'!$S$4:$S$163),"0")</f>
        <v>0</v>
      </c>
      <c r="BL132" cm="1">
        <f t="array" ref="BL132">IFERROR(_xlfn.XLOOKUP(A132,Table6[Country],'2018'!$S$4:$S$163),"0")</f>
        <v>2.7874620000000001</v>
      </c>
      <c r="BM132">
        <f>IFERROR(_xlfn.XLOOKUP(A132,'2023_Analysis_Hub'!$A$3:$A$141,'2023_Analysis_Hub'!$L$3:$L$141),"0")</f>
        <v>3.3</v>
      </c>
      <c r="BN132">
        <f t="shared" ref="BN132:BN195" si="21">IFERROR(AVERAGE(BG132:BM132),"No Data Available")</f>
        <v>2.9632446666666663</v>
      </c>
      <c r="BP132" cm="1">
        <f t="array" ref="BP132">IFERROR(_xlfn.XLOOKUP(A132,Table4[Country],'2007'!$N$4:$N$153),"0")</f>
        <v>2.5833300000000001</v>
      </c>
      <c r="BQ132" cm="1">
        <f t="array" ref="BQ132">IFERROR(_xlfn.XLOOKUP(A132,Table5[Country],'2010'!$Q$4:$Q$158),"0")</f>
        <v>2.2309969999999999</v>
      </c>
      <c r="BR132" cm="1">
        <f t="array" ref="BR132">IFERROR(_xlfn.XLOOKUP(A132,Table12[Country],'2012'!$Q$4:$Q$158),"0")</f>
        <v>2.6542509999999999</v>
      </c>
      <c r="BS132" cm="1">
        <f t="array" ref="BS132">IFERROR(_xlfn.XLOOKUP(A132,Table10[Country],'2014'!$Q$4:$Q$163),"0")</f>
        <v>2.7624499999999999</v>
      </c>
      <c r="BT132" t="str" cm="1">
        <f t="array" ref="BT132">IFERROR(_xlfn.XLOOKUP(A132,Table11[Country],'2016'!$Q$4:$Q$163),"0")</f>
        <v>0</v>
      </c>
      <c r="BU132" cm="1">
        <f t="array" ref="BU132">IFERROR(_xlfn.XLOOKUP(A132, Table6[Country], '2018'!$Q$4:$Q$163),"0")</f>
        <v>2.7874620000000001</v>
      </c>
      <c r="BV132">
        <f>IFERROR(_xlfn.XLOOKUP(A132, '2023_Analysis_Hub'!$A$3:$A$141,'2023_Analysis_Hub'!$N$3:$N$141),"0")</f>
        <v>3</v>
      </c>
      <c r="BW132">
        <f t="shared" ref="BW132:BW195" si="22">IFERROR(AVERAGE(BP132:BV132),"No Data Available")</f>
        <v>2.6697483333333332</v>
      </c>
    </row>
    <row r="133" spans="1:75" x14ac:dyDescent="0.35">
      <c r="A133" t="s">
        <v>424</v>
      </c>
      <c r="B133" t="str" cm="1">
        <f t="array" ref="B133">IFERROR(_xlfn.XLOOKUP(A133,Table4[Country],'2007'!$B$4:$B$153),"0")</f>
        <v>0</v>
      </c>
      <c r="C133" t="str" cm="1">
        <f t="array" ref="C133">IFERROR(_xlfn.XLOOKUP(A133,Table5[Country],'2010'!$B$4:$B$158),"0")</f>
        <v>0</v>
      </c>
      <c r="D133" t="str" cm="1">
        <f t="array" ref="D133">IFERROR(_xlfn.XLOOKUP(A133,Table12[Country],'2012'!$B$4:$B$158),"0")</f>
        <v>0</v>
      </c>
      <c r="E133" t="str" cm="1">
        <f t="array" ref="E133">IFERROR(_xlfn.XLOOKUP(A133,Table10[Country],'2014'!$B$4:$B$163),"0")</f>
        <v>0</v>
      </c>
      <c r="F133" t="str" cm="1">
        <f t="array" ref="F133">IFERROR(_xlfn.XLOOKUP(A133,Table11[Country],'2016'!$B$4:$B$163),"0")</f>
        <v>0</v>
      </c>
      <c r="G133" t="str" cm="1">
        <f t="array" ref="G133">IFERROR(_xlfn.XLOOKUP(A133,Table6[Country],'2018'!$B$4:$B$163),"0")</f>
        <v>0</v>
      </c>
      <c r="H133" t="str">
        <f>IFERROR(_xlfn.XLOOKUP(A133,'2023_Analysis_Hub'!$A$3:$A$141,'2023_Analysis_Hub'!$B$3:$B$141),"0")</f>
        <v>0</v>
      </c>
      <c r="I133" t="str">
        <f t="shared" si="18"/>
        <v>0</v>
      </c>
      <c r="J133" s="68" t="str">
        <f>IFERROR(RANK(Table16[[#This Row],[Avergae LPI Score ]],Table16[[Avergae LPI Score ]],0), "No Data Available")</f>
        <v>No Data Available</v>
      </c>
      <c r="L133" t="str" cm="1">
        <f t="array" ref="L133">IFERROR(_xlfn.XLOOKUP(A133,Table4[Country],'2007'!$C$4:$C$153),"0")</f>
        <v>0</v>
      </c>
      <c r="M133" t="str" cm="1">
        <f t="array" ref="M133">IFERROR(_xlfn.XLOOKUP(A133,Table5[Country],'2010'!$E$4:$E$158),"0")</f>
        <v>0</v>
      </c>
      <c r="N133" t="str" cm="1">
        <f t="array" ref="N133">IFERROR(_xlfn.XLOOKUP(A133,Table12[Country],'2012'!$E$4:$E$158),"0")</f>
        <v>0</v>
      </c>
      <c r="O133" t="str" cm="1">
        <f t="array" ref="O133">IFERROR(_xlfn.XLOOKUP(A133,Table10[Country],'2014'!$E$4:$E$163),"0")</f>
        <v>0</v>
      </c>
      <c r="P133" t="str" cm="1">
        <f t="array" ref="P133">IFERROR(_xlfn.XLOOKUP(A133,Table11[Country],'2016'!$E$4:$E$163),"0")</f>
        <v>0</v>
      </c>
      <c r="Q133" t="str" cm="1">
        <f t="array" ref="Q133">IFERROR(_xlfn.XLOOKUP(A133,Table6[Country],'2018'!$E$4:$E$163),"0")</f>
        <v>0</v>
      </c>
      <c r="R133" t="str">
        <f>IFERROR(_xlfn.XLOOKUP(A133,'2023_Analysis_Hub'!$A$3:$A$141,'2023_Analysis_Hub'!$C$3:$C$141),"0")</f>
        <v>0</v>
      </c>
      <c r="S133" t="str">
        <f t="shared" ref="S133:S196" si="23">IFERROR(AVERAGE(L133:R133),"0")</f>
        <v>0</v>
      </c>
      <c r="T133" t="str">
        <f t="shared" ref="T133:T196" si="24">IFERROR(RANK(S133,$S$4:$S$259,1),"No Data Available")</f>
        <v>No Data Available</v>
      </c>
      <c r="W133" t="str" cm="1">
        <f t="array" ref="W133">IFERROR(_xlfn.XLOOKUP(A133,Table4[Country],'2007'!$F$4:$F$153),"0")</f>
        <v>0</v>
      </c>
      <c r="X133" t="str" cm="1">
        <f t="array" ref="X133">IFERROR(_xlfn.XLOOKUP('LPI_performance_time_series '!A133,Table5[Country],'2010'!$I$4:$I$158),"0")</f>
        <v>0</v>
      </c>
      <c r="Y133" t="str" cm="1">
        <f t="array" ref="Y133">IFERROR(_xlfn.XLOOKUP(A133,Table12[Country],'2012'!$I$4:$I$158),"0")</f>
        <v>0</v>
      </c>
      <c r="Z133" t="str" cm="1">
        <f t="array" ref="Z133">IFERROR(_xlfn.XLOOKUP('LPI_performance_time_series '!A133,Table10[Country],'2014'!$I$4:$I$163),"0")</f>
        <v>0</v>
      </c>
      <c r="AA133" t="str" cm="1">
        <f t="array" ref="AA133">IFERROR(_xlfn.XLOOKUP(A133,Table11[Country],'2016'!$I$4:$I$163),"0")</f>
        <v>0</v>
      </c>
      <c r="AB133" t="str" cm="1">
        <f t="array" ref="AB133">IFERROR(_xlfn.XLOOKUP(A133,Table6[Country],'2018'!$I$4:$I$163),"0")</f>
        <v>0</v>
      </c>
      <c r="AC133" t="str">
        <f>IFERROR(_xlfn.XLOOKUP(A134,'2023_Analysis_Hub'!$A$3:$A$141,'2023_Analysis_Hub'!$D$3:$D$141),"0")</f>
        <v>0</v>
      </c>
      <c r="AD133" t="str">
        <f t="shared" ref="AD133:AD196" si="25">IFERROR(AVERAGE(W133:AC133),"No Data Available")</f>
        <v>No Data Available</v>
      </c>
      <c r="AF133" t="str" cm="1">
        <f t="array" ref="AF133">IFERROR(_xlfn.XLOOKUP(A133,Table4[Country],'2007'!$H$4:$H$153),"0")</f>
        <v>0</v>
      </c>
      <c r="AG133" t="str" cm="1">
        <f t="array" ref="AG133">IFERROR(_xlfn.XLOOKUP(A133,Table5[Country],'2010'!$K$4:$K$158),"0")</f>
        <v>0</v>
      </c>
      <c r="AH133" t="str" cm="1">
        <f t="array" ref="AH133">IFERROR(_xlfn.XLOOKUP(A133,Table12[Country],'2012'!$K$4:$K$158),"0")</f>
        <v>0</v>
      </c>
      <c r="AI133" t="str" cm="1">
        <f t="array" ref="AI133">IFERROR(_xlfn.XLOOKUP(A133,Table10[Country],'2014'!$K$4:$K$163),"0")</f>
        <v>0</v>
      </c>
      <c r="AJ133" t="str" cm="1">
        <f t="array" ref="AJ133">IFERROR(_xlfn.XLOOKUP(A133,Table11[Country],'2016'!$K$4:$K$163),"0")</f>
        <v>0</v>
      </c>
      <c r="AK133" t="str" cm="1">
        <f t="array" ref="AK133">IFERROR(_xlfn.XLOOKUP(A133,Table6[Country],'2018'!$K$4:$K$163),"0")</f>
        <v>0</v>
      </c>
      <c r="AL133" s="19" t="str">
        <f>IFERROR(_xlfn.XLOOKUP(A133,'2023_Analysis_Hub'!$A$3:$A$141,'2023_Analysis_Hub'!$F$3:$F$141),"0")</f>
        <v>0</v>
      </c>
      <c r="AM133" t="str">
        <f t="shared" ref="AM133:AM196" si="26">IFERROR(AVERAGE(AF133:AL133),"No Data Available")</f>
        <v>No Data Available</v>
      </c>
      <c r="AO133" s="71" t="str" cm="1">
        <f t="array" ref="AO133">IFERROR(_xlfn.XLOOKUP(Table18[[#This Row],[Economy]],Table4[Country],'2007'!$J$4:$J$153), "0")</f>
        <v>0</v>
      </c>
      <c r="AP133" s="71" t="str" cm="1">
        <f t="array" ref="AP133">IFERROR(_xlfn.XLOOKUP(Table18[[#This Row],[Economy]],Table5[Country],'2010'!$M$4:$M$158),"0")</f>
        <v>0</v>
      </c>
      <c r="AQ133" s="71" t="str" cm="1">
        <f t="array" ref="AQ133">IFERROR(_xlfn.XLOOKUP(Table18[[#This Row],[Economy]],Table12[Country],'2012'!$M$4:$M$158),"0")</f>
        <v>0</v>
      </c>
      <c r="AR133" s="71" t="str" cm="1">
        <f t="array" ref="AR133">IFERROR(_xlfn.XLOOKUP(Table18[[#This Row],[Economy]],Table10[Country],'2014'!$M$4:$M$163),"0")</f>
        <v>0</v>
      </c>
      <c r="AS133" s="71" t="str" cm="1">
        <f t="array" ref="AS133">IFERROR(_xlfn.XLOOKUP(A133,Table11[Country],'2016'!$M$4:$M$163),"0")</f>
        <v>0</v>
      </c>
      <c r="AT133" s="71" t="str" cm="1">
        <f t="array" ref="AT133">IFERROR(_xlfn.XLOOKUP(A133,Table6[Country],'2018'!$M$4:$M$163),"0")</f>
        <v>0</v>
      </c>
      <c r="AU133" s="71" t="str">
        <f>IFERROR(_xlfn.XLOOKUP(A133, '2023_Analysis_Hub'!$A$3:$A$141,'2023_Analysis_Hub'!$H$3:$H$141),"0")</f>
        <v>0</v>
      </c>
      <c r="AV133" t="str">
        <f t="shared" si="19"/>
        <v xml:space="preserve">No Data Available </v>
      </c>
      <c r="AX133" t="str" cm="1">
        <f t="array" ref="AX133">IFERROR(_xlfn.XLOOKUP(A133,Table4[Country],'2007'!$L$4:$L$153),"0")</f>
        <v>0</v>
      </c>
      <c r="AY133" t="str" cm="1">
        <f t="array" ref="AY133">IFERROR(_xlfn.XLOOKUP(A133,Table5[Country], '2010'!$O$4:$O$158),"0")</f>
        <v>0</v>
      </c>
      <c r="AZ133" t="str" cm="1">
        <f t="array" ref="AZ133">IFERROR(_xlfn.XLOOKUP(A133, Table12[Country], '2012'!$O$4:$O$158),"0")</f>
        <v>0</v>
      </c>
      <c r="BA133" t="str" cm="1">
        <f t="array" ref="BA133">IFERROR(_xlfn.XLOOKUP(A133, Table10[Country], '2014'!$O$4:$O$163),"0")</f>
        <v>0</v>
      </c>
      <c r="BB133" t="str" cm="1">
        <f t="array" ref="BB133">IFERROR(_xlfn.XLOOKUP(A133, Table11[Country],'2016'!$O$4:$O$163),"0")</f>
        <v>0</v>
      </c>
      <c r="BC133" t="str" cm="1">
        <f t="array" ref="BC133">IFERROR(_xlfn.XLOOKUP(A133,Table6[Country],'2018'!$O$4:$O$163),"0")</f>
        <v>0</v>
      </c>
      <c r="BD133" t="str">
        <f>IFERROR(_xlfn.XLOOKUP(A133, '2023_Analysis_Hub'!$A$3:$A$141,'2023_Analysis_Hub'!$J$3:$J$141),"0")</f>
        <v>0</v>
      </c>
      <c r="BE133" t="str">
        <f t="shared" si="20"/>
        <v>No Data Available</v>
      </c>
      <c r="BG133" t="str" cm="1">
        <f t="array" ref="BG133">IFERROR(_xlfn.XLOOKUP(A133,Table4[Country],'2007'!$R$4:$R$153),"0")</f>
        <v>0</v>
      </c>
      <c r="BH133" t="str" cm="1">
        <f t="array" ref="BH133">IFERROR(_xlfn.XLOOKUP(A133,Table5[Country],'2010'!$S$4:$S$158),"0")</f>
        <v>0</v>
      </c>
      <c r="BI133" t="str" cm="1">
        <f t="array" ref="BI133">IFERROR(_xlfn.XLOOKUP(A133,Table12[Country],'2012'!$S$4:$S$158),"0")</f>
        <v>0</v>
      </c>
      <c r="BJ133" t="str" cm="1">
        <f t="array" ref="BJ133">IFERROR(_xlfn.XLOOKUP(A133,Table10[Country],'2014'!$S$4:$S$163),"0")</f>
        <v>0</v>
      </c>
      <c r="BK133" t="str" cm="1">
        <f t="array" ref="BK133">IFERROR(_xlfn.XLOOKUP(A133,Table11[Country],'2016'!$S$4:$S$163),"0")</f>
        <v>0</v>
      </c>
      <c r="BL133" t="str" cm="1">
        <f t="array" ref="BL133">IFERROR(_xlfn.XLOOKUP(A133,Table6[Country],'2018'!$S$4:$S$163),"0")</f>
        <v>0</v>
      </c>
      <c r="BM133" t="str">
        <f>IFERROR(_xlfn.XLOOKUP(A133,'2023_Analysis_Hub'!$A$3:$A$141,'2023_Analysis_Hub'!$L$3:$L$141),"0")</f>
        <v>0</v>
      </c>
      <c r="BN133" t="str">
        <f t="shared" si="21"/>
        <v>No Data Available</v>
      </c>
      <c r="BP133" t="str" cm="1">
        <f t="array" ref="BP133">IFERROR(_xlfn.XLOOKUP(A133,Table4[Country],'2007'!$N$4:$N$153),"0")</f>
        <v>0</v>
      </c>
      <c r="BQ133" t="str" cm="1">
        <f t="array" ref="BQ133">IFERROR(_xlfn.XLOOKUP(A133,Table5[Country],'2010'!$Q$4:$Q$158),"0")</f>
        <v>0</v>
      </c>
      <c r="BR133" t="str" cm="1">
        <f t="array" ref="BR133">IFERROR(_xlfn.XLOOKUP(A133,Table12[Country],'2012'!$Q$4:$Q$158),"0")</f>
        <v>0</v>
      </c>
      <c r="BS133" t="str" cm="1">
        <f t="array" ref="BS133">IFERROR(_xlfn.XLOOKUP(A133,Table10[Country],'2014'!$Q$4:$Q$163),"0")</f>
        <v>0</v>
      </c>
      <c r="BT133" t="str" cm="1">
        <f t="array" ref="BT133">IFERROR(_xlfn.XLOOKUP(A133,Table11[Country],'2016'!$Q$4:$Q$163),"0")</f>
        <v>0</v>
      </c>
      <c r="BU133" t="str" cm="1">
        <f t="array" ref="BU133">IFERROR(_xlfn.XLOOKUP(A133, Table6[Country], '2018'!$Q$4:$Q$163),"0")</f>
        <v>0</v>
      </c>
      <c r="BV133" t="str">
        <f>IFERROR(_xlfn.XLOOKUP(A133, '2023_Analysis_Hub'!$A$3:$A$141,'2023_Analysis_Hub'!$N$3:$N$141),"0")</f>
        <v>0</v>
      </c>
      <c r="BW133" t="str">
        <f t="shared" si="22"/>
        <v>No Data Available</v>
      </c>
    </row>
    <row r="134" spans="1:75" x14ac:dyDescent="0.35">
      <c r="A134" t="s">
        <v>426</v>
      </c>
      <c r="B134" t="str" cm="1">
        <f t="array" ref="B134">IFERROR(_xlfn.XLOOKUP(A134,Table4[Country],'2007'!$B$4:$B$153),"0")</f>
        <v>0</v>
      </c>
      <c r="C134" t="str" cm="1">
        <f t="array" ref="C134">IFERROR(_xlfn.XLOOKUP(A134,Table5[Country],'2010'!$B$4:$B$158),"0")</f>
        <v>0</v>
      </c>
      <c r="D134" t="str" cm="1">
        <f t="array" ref="D134">IFERROR(_xlfn.XLOOKUP(A134,Table12[Country],'2012'!$B$4:$B$158),"0")</f>
        <v>0</v>
      </c>
      <c r="E134" t="str" cm="1">
        <f t="array" ref="E134">IFERROR(_xlfn.XLOOKUP(A134,Table10[Country],'2014'!$B$4:$B$163),"0")</f>
        <v>0</v>
      </c>
      <c r="F134" t="str" cm="1">
        <f t="array" ref="F134">IFERROR(_xlfn.XLOOKUP(A134,Table11[Country],'2016'!$B$4:$B$163),"0")</f>
        <v>0</v>
      </c>
      <c r="G134" t="str" cm="1">
        <f t="array" ref="G134">IFERROR(_xlfn.XLOOKUP(A134,Table6[Country],'2018'!$B$4:$B$163),"0")</f>
        <v>0</v>
      </c>
      <c r="H134" t="str">
        <f>IFERROR(_xlfn.XLOOKUP(A134,'2023_Analysis_Hub'!$A$3:$A$141,'2023_Analysis_Hub'!$B$3:$B$141),"0")</f>
        <v>0</v>
      </c>
      <c r="I134" t="str">
        <f t="shared" si="18"/>
        <v>0</v>
      </c>
      <c r="J134" s="68" t="str">
        <f>IFERROR(RANK(Table16[[#This Row],[Avergae LPI Score ]],Table16[[Avergae LPI Score ]],0), "No Data Available")</f>
        <v>No Data Available</v>
      </c>
      <c r="L134" t="str" cm="1">
        <f t="array" ref="L134">IFERROR(_xlfn.XLOOKUP(A134,Table4[Country],'2007'!$C$4:$C$153),"0")</f>
        <v>0</v>
      </c>
      <c r="M134" t="str" cm="1">
        <f t="array" ref="M134">IFERROR(_xlfn.XLOOKUP(A134,Table5[Country],'2010'!$E$4:$E$158),"0")</f>
        <v>0</v>
      </c>
      <c r="N134" t="str" cm="1">
        <f t="array" ref="N134">IFERROR(_xlfn.XLOOKUP(A134,Table12[Country],'2012'!$E$4:$E$158),"0")</f>
        <v>0</v>
      </c>
      <c r="O134" t="str" cm="1">
        <f t="array" ref="O134">IFERROR(_xlfn.XLOOKUP(A134,Table10[Country],'2014'!$E$4:$E$163),"0")</f>
        <v>0</v>
      </c>
      <c r="P134" t="str" cm="1">
        <f t="array" ref="P134">IFERROR(_xlfn.XLOOKUP(A134,Table11[Country],'2016'!$E$4:$E$163),"0")</f>
        <v>0</v>
      </c>
      <c r="Q134" t="str" cm="1">
        <f t="array" ref="Q134">IFERROR(_xlfn.XLOOKUP(A134,Table6[Country],'2018'!$E$4:$E$163),"0")</f>
        <v>0</v>
      </c>
      <c r="R134" t="str">
        <f>IFERROR(_xlfn.XLOOKUP(A134,'2023_Analysis_Hub'!$A$3:$A$141,'2023_Analysis_Hub'!$C$3:$C$141),"0")</f>
        <v>0</v>
      </c>
      <c r="S134" t="str">
        <f t="shared" si="23"/>
        <v>0</v>
      </c>
      <c r="T134" t="str">
        <f t="shared" si="24"/>
        <v>No Data Available</v>
      </c>
      <c r="W134" t="str" cm="1">
        <f t="array" ref="W134">IFERROR(_xlfn.XLOOKUP(A134,Table4[Country],'2007'!$F$4:$F$153),"0")</f>
        <v>0</v>
      </c>
      <c r="X134" t="str" cm="1">
        <f t="array" ref="X134">IFERROR(_xlfn.XLOOKUP('LPI_performance_time_series '!A134,Table5[Country],'2010'!$I$4:$I$158),"0")</f>
        <v>0</v>
      </c>
      <c r="Y134" t="str" cm="1">
        <f t="array" ref="Y134">IFERROR(_xlfn.XLOOKUP(A134,Table12[Country],'2012'!$I$4:$I$158),"0")</f>
        <v>0</v>
      </c>
      <c r="Z134" t="str" cm="1">
        <f t="array" ref="Z134">IFERROR(_xlfn.XLOOKUP('LPI_performance_time_series '!A134,Table10[Country],'2014'!$I$4:$I$163),"0")</f>
        <v>0</v>
      </c>
      <c r="AA134" t="str" cm="1">
        <f t="array" ref="AA134">IFERROR(_xlfn.XLOOKUP(A134,Table11[Country],'2016'!$I$4:$I$163),"0")</f>
        <v>0</v>
      </c>
      <c r="AB134" t="str" cm="1">
        <f t="array" ref="AB134">IFERROR(_xlfn.XLOOKUP(A134,Table6[Country],'2018'!$I$4:$I$163),"0")</f>
        <v>0</v>
      </c>
      <c r="AC134" t="str">
        <f>IFERROR(_xlfn.XLOOKUP(A135,'2023_Analysis_Hub'!$A$3:$A$141,'2023_Analysis_Hub'!$D$3:$D$141),"0")</f>
        <v>0</v>
      </c>
      <c r="AD134" t="str">
        <f t="shared" si="25"/>
        <v>No Data Available</v>
      </c>
      <c r="AF134" t="str" cm="1">
        <f t="array" ref="AF134">IFERROR(_xlfn.XLOOKUP(A134,Table4[Country],'2007'!$H$4:$H$153),"0")</f>
        <v>0</v>
      </c>
      <c r="AG134" t="str" cm="1">
        <f t="array" ref="AG134">IFERROR(_xlfn.XLOOKUP(A134,Table5[Country],'2010'!$K$4:$K$158),"0")</f>
        <v>0</v>
      </c>
      <c r="AH134" t="str" cm="1">
        <f t="array" ref="AH134">IFERROR(_xlfn.XLOOKUP(A134,Table12[Country],'2012'!$K$4:$K$158),"0")</f>
        <v>0</v>
      </c>
      <c r="AI134" t="str" cm="1">
        <f t="array" ref="AI134">IFERROR(_xlfn.XLOOKUP(A134,Table10[Country],'2014'!$K$4:$K$163),"0")</f>
        <v>0</v>
      </c>
      <c r="AJ134" t="str" cm="1">
        <f t="array" ref="AJ134">IFERROR(_xlfn.XLOOKUP(A134,Table11[Country],'2016'!$K$4:$K$163),"0")</f>
        <v>0</v>
      </c>
      <c r="AK134" t="str" cm="1">
        <f t="array" ref="AK134">IFERROR(_xlfn.XLOOKUP(A134,Table6[Country],'2018'!$K$4:$K$163),"0")</f>
        <v>0</v>
      </c>
      <c r="AL134" s="19" t="str">
        <f>IFERROR(_xlfn.XLOOKUP(A134,'2023_Analysis_Hub'!$A$3:$A$141,'2023_Analysis_Hub'!$F$3:$F$141),"0")</f>
        <v>0</v>
      </c>
      <c r="AM134" t="str">
        <f t="shared" si="26"/>
        <v>No Data Available</v>
      </c>
      <c r="AO134" s="71" t="str" cm="1">
        <f t="array" ref="AO134">IFERROR(_xlfn.XLOOKUP(Table18[[#This Row],[Economy]],Table4[Country],'2007'!$J$4:$J$153), "0")</f>
        <v>0</v>
      </c>
      <c r="AP134" s="71" t="str" cm="1">
        <f t="array" ref="AP134">IFERROR(_xlfn.XLOOKUP(Table18[[#This Row],[Economy]],Table5[Country],'2010'!$M$4:$M$158),"0")</f>
        <v>0</v>
      </c>
      <c r="AQ134" s="71" t="str" cm="1">
        <f t="array" ref="AQ134">IFERROR(_xlfn.XLOOKUP(Table18[[#This Row],[Economy]],Table12[Country],'2012'!$M$4:$M$158),"0")</f>
        <v>0</v>
      </c>
      <c r="AR134" s="71" t="str" cm="1">
        <f t="array" ref="AR134">IFERROR(_xlfn.XLOOKUP(Table18[[#This Row],[Economy]],Table10[Country],'2014'!$M$4:$M$163),"0")</f>
        <v>0</v>
      </c>
      <c r="AS134" s="71" t="str" cm="1">
        <f t="array" ref="AS134">IFERROR(_xlfn.XLOOKUP(A134,Table11[Country],'2016'!$M$4:$M$163),"0")</f>
        <v>0</v>
      </c>
      <c r="AT134" s="71" t="str" cm="1">
        <f t="array" ref="AT134">IFERROR(_xlfn.XLOOKUP(A134,Table6[Country],'2018'!$M$4:$M$163),"0")</f>
        <v>0</v>
      </c>
      <c r="AU134" s="71" t="str">
        <f>IFERROR(_xlfn.XLOOKUP(A134, '2023_Analysis_Hub'!$A$3:$A$141,'2023_Analysis_Hub'!$H$3:$H$141),"0")</f>
        <v>0</v>
      </c>
      <c r="AV134" t="str">
        <f t="shared" si="19"/>
        <v xml:space="preserve">No Data Available </v>
      </c>
      <c r="AX134" t="str" cm="1">
        <f t="array" ref="AX134">IFERROR(_xlfn.XLOOKUP(A134,Table4[Country],'2007'!$L$4:$L$153),"0")</f>
        <v>0</v>
      </c>
      <c r="AY134" t="str" cm="1">
        <f t="array" ref="AY134">IFERROR(_xlfn.XLOOKUP(A134,Table5[Country], '2010'!$O$4:$O$158),"0")</f>
        <v>0</v>
      </c>
      <c r="AZ134" t="str" cm="1">
        <f t="array" ref="AZ134">IFERROR(_xlfn.XLOOKUP(A134, Table12[Country], '2012'!$O$4:$O$158),"0")</f>
        <v>0</v>
      </c>
      <c r="BA134" t="str" cm="1">
        <f t="array" ref="BA134">IFERROR(_xlfn.XLOOKUP(A134, Table10[Country], '2014'!$O$4:$O$163),"0")</f>
        <v>0</v>
      </c>
      <c r="BB134" t="str" cm="1">
        <f t="array" ref="BB134">IFERROR(_xlfn.XLOOKUP(A134, Table11[Country],'2016'!$O$4:$O$163),"0")</f>
        <v>0</v>
      </c>
      <c r="BC134" t="str" cm="1">
        <f t="array" ref="BC134">IFERROR(_xlfn.XLOOKUP(A134,Table6[Country],'2018'!$O$4:$O$163),"0")</f>
        <v>0</v>
      </c>
      <c r="BD134" t="str">
        <f>IFERROR(_xlfn.XLOOKUP(A134, '2023_Analysis_Hub'!$A$3:$A$141,'2023_Analysis_Hub'!$J$3:$J$141),"0")</f>
        <v>0</v>
      </c>
      <c r="BE134" t="str">
        <f t="shared" si="20"/>
        <v>No Data Available</v>
      </c>
      <c r="BG134" t="str" cm="1">
        <f t="array" ref="BG134">IFERROR(_xlfn.XLOOKUP(A134,Table4[Country],'2007'!$R$4:$R$153),"0")</f>
        <v>0</v>
      </c>
      <c r="BH134" t="str" cm="1">
        <f t="array" ref="BH134">IFERROR(_xlfn.XLOOKUP(A134,Table5[Country],'2010'!$S$4:$S$158),"0")</f>
        <v>0</v>
      </c>
      <c r="BI134" t="str" cm="1">
        <f t="array" ref="BI134">IFERROR(_xlfn.XLOOKUP(A134,Table12[Country],'2012'!$S$4:$S$158),"0")</f>
        <v>0</v>
      </c>
      <c r="BJ134" t="str" cm="1">
        <f t="array" ref="BJ134">IFERROR(_xlfn.XLOOKUP(A134,Table10[Country],'2014'!$S$4:$S$163),"0")</f>
        <v>0</v>
      </c>
      <c r="BK134" t="str" cm="1">
        <f t="array" ref="BK134">IFERROR(_xlfn.XLOOKUP(A134,Table11[Country],'2016'!$S$4:$S$163),"0")</f>
        <v>0</v>
      </c>
      <c r="BL134" t="str" cm="1">
        <f t="array" ref="BL134">IFERROR(_xlfn.XLOOKUP(A134,Table6[Country],'2018'!$S$4:$S$163),"0")</f>
        <v>0</v>
      </c>
      <c r="BM134" t="str">
        <f>IFERROR(_xlfn.XLOOKUP(A134,'2023_Analysis_Hub'!$A$3:$A$141,'2023_Analysis_Hub'!$L$3:$L$141),"0")</f>
        <v>0</v>
      </c>
      <c r="BN134" t="str">
        <f t="shared" si="21"/>
        <v>No Data Available</v>
      </c>
      <c r="BP134" t="str" cm="1">
        <f t="array" ref="BP134">IFERROR(_xlfn.XLOOKUP(A134,Table4[Country],'2007'!$N$4:$N$153),"0")</f>
        <v>0</v>
      </c>
      <c r="BQ134" t="str" cm="1">
        <f t="array" ref="BQ134">IFERROR(_xlfn.XLOOKUP(A134,Table5[Country],'2010'!$Q$4:$Q$158),"0")</f>
        <v>0</v>
      </c>
      <c r="BR134" t="str" cm="1">
        <f t="array" ref="BR134">IFERROR(_xlfn.XLOOKUP(A134,Table12[Country],'2012'!$Q$4:$Q$158),"0")</f>
        <v>0</v>
      </c>
      <c r="BS134" t="str" cm="1">
        <f t="array" ref="BS134">IFERROR(_xlfn.XLOOKUP(A134,Table10[Country],'2014'!$Q$4:$Q$163),"0")</f>
        <v>0</v>
      </c>
      <c r="BT134" t="str" cm="1">
        <f t="array" ref="BT134">IFERROR(_xlfn.XLOOKUP(A134,Table11[Country],'2016'!$Q$4:$Q$163),"0")</f>
        <v>0</v>
      </c>
      <c r="BU134" t="str" cm="1">
        <f t="array" ref="BU134">IFERROR(_xlfn.XLOOKUP(A134, Table6[Country], '2018'!$Q$4:$Q$163),"0")</f>
        <v>0</v>
      </c>
      <c r="BV134" t="str">
        <f>IFERROR(_xlfn.XLOOKUP(A134, '2023_Analysis_Hub'!$A$3:$A$141,'2023_Analysis_Hub'!$N$3:$N$141),"0")</f>
        <v>0</v>
      </c>
      <c r="BW134" t="str">
        <f t="shared" si="22"/>
        <v>No Data Available</v>
      </c>
    </row>
    <row r="135" spans="1:75" x14ac:dyDescent="0.35">
      <c r="A135" t="s">
        <v>87</v>
      </c>
      <c r="B135" cm="1">
        <f t="array" ref="B135">IFERROR(_xlfn.XLOOKUP(A135,Table4[Country],'2007'!$B$4:$B$153),"0")</f>
        <v>2.3040275771064067</v>
      </c>
      <c r="C135" t="str" cm="1">
        <f t="array" ref="C135">IFERROR(_xlfn.XLOOKUP(A135,Table5[Country],'2010'!$B$4:$B$158),"0")</f>
        <v>0</v>
      </c>
      <c r="D135" cm="1">
        <f t="array" ref="D135">IFERROR(_xlfn.XLOOKUP(A135,Table12[Country],'2012'!$B$4:$B$158),"0")</f>
        <v>2.2359580000000001</v>
      </c>
      <c r="E135" cm="1">
        <f t="array" ref="E135">IFERROR(_xlfn.XLOOKUP(A135,Table10[Country],'2014'!$B$4:$B$163),"0")</f>
        <v>2.372849</v>
      </c>
      <c r="F135" cm="1">
        <f t="array" ref="F135">IFERROR(_xlfn.XLOOKUP(A135,Table11[Country],'2016'!$B$4:$B$163),"0")</f>
        <v>2.0259830000000001</v>
      </c>
      <c r="G135" cm="1">
        <f t="array" ref="G135">IFERROR(_xlfn.XLOOKUP(A135,Table6[Country],'2018'!$B$4:$B$163),"0")</f>
        <v>2.277266</v>
      </c>
      <c r="H135" t="str">
        <f>IFERROR(_xlfn.XLOOKUP(A135,'2023_Analysis_Hub'!$A$3:$A$141,'2023_Analysis_Hub'!$B$3:$B$141),"0")</f>
        <v>0</v>
      </c>
      <c r="I135">
        <f t="shared" si="18"/>
        <v>2.2432167154212812</v>
      </c>
      <c r="J135" s="68">
        <f>IFERROR(RANK(Table16[[#This Row],[Avergae LPI Score ]],Table16[[Avergae LPI Score ]],0), "No Data Available")</f>
        <v>152</v>
      </c>
      <c r="L135" cm="1">
        <f t="array" ref="L135">IFERROR(_xlfn.XLOOKUP(A135,Table4[Country],'2007'!$C$4:$C$153),"0")</f>
        <v>108</v>
      </c>
      <c r="M135" t="str" cm="1">
        <f t="array" ref="M135">IFERROR(_xlfn.XLOOKUP(A135,Table5[Country],'2010'!$E$4:$E$158),"0")</f>
        <v>0</v>
      </c>
      <c r="N135" cm="1">
        <f t="array" ref="N135">IFERROR(_xlfn.XLOOKUP(A135,Table12[Country],'2012'!$E$4:$E$158),"0")</f>
        <v>142</v>
      </c>
      <c r="O135" cm="1">
        <f t="array" ref="O135">IFERROR(_xlfn.XLOOKUP(A135,Table10[Country],'2014'!$E$4:$E$163),"0")</f>
        <v>133</v>
      </c>
      <c r="P135" cm="1">
        <f t="array" ref="P135">IFERROR(_xlfn.XLOOKUP(A135,Table11[Country],'2016'!$E$4:$E$163),"0")</f>
        <v>154</v>
      </c>
      <c r="Q135" cm="1">
        <f t="array" ref="Q135">IFERROR(_xlfn.XLOOKUP(A135,Table6[Country],'2018'!$E$4:$E$163),"0")</f>
        <v>139</v>
      </c>
      <c r="R135" t="str">
        <f>IFERROR(_xlfn.XLOOKUP(A135,'2023_Analysis_Hub'!$A$3:$A$141,'2023_Analysis_Hub'!$C$3:$C$141),"0")</f>
        <v>0</v>
      </c>
      <c r="S135">
        <f t="shared" si="23"/>
        <v>135.19999999999999</v>
      </c>
      <c r="T135">
        <f t="shared" si="24"/>
        <v>153</v>
      </c>
      <c r="W135" cm="1">
        <f t="array" ref="W135">IFERROR(_xlfn.XLOOKUP(A135,Table4[Country],'2007'!$F$4:$F$153),"0")</f>
        <v>2.4</v>
      </c>
      <c r="X135" t="str" cm="1">
        <f t="array" ref="X135">IFERROR(_xlfn.XLOOKUP('LPI_performance_time_series '!A135,Table5[Country],'2010'!$I$4:$I$158),"0")</f>
        <v>0</v>
      </c>
      <c r="Y135" cm="1">
        <f t="array" ref="Y135">IFERROR(_xlfn.XLOOKUP(A135,Table12[Country],'2012'!$I$4:$I$158),"0")</f>
        <v>2</v>
      </c>
      <c r="Z135" cm="1">
        <f t="array" ref="Z135">IFERROR(_xlfn.XLOOKUP('LPI_performance_time_series '!A135,Table10[Country],'2014'!$I$4:$I$163),"0")</f>
        <v>2.2222219999999999</v>
      </c>
      <c r="AA135" cm="1">
        <f t="array" ref="AA135">IFERROR(_xlfn.XLOOKUP(A135,Table11[Country],'2016'!$I$4:$I$163),"0")</f>
        <v>1.9129069999999999</v>
      </c>
      <c r="AB135" cm="1">
        <f t="array" ref="AB135">IFERROR(_xlfn.XLOOKUP(A135,Table6[Country],'2018'!$I$4:$I$163),"0")</f>
        <v>2.3611110000000002</v>
      </c>
      <c r="AC135" t="str">
        <f>IFERROR(_xlfn.XLOOKUP(A136,'2023_Analysis_Hub'!$A$3:$A$141,'2023_Analysis_Hub'!$D$3:$D$141),"0")</f>
        <v>0</v>
      </c>
      <c r="AD135">
        <f t="shared" si="25"/>
        <v>2.1792480000000003</v>
      </c>
      <c r="AF135" cm="1">
        <f t="array" ref="AF135">IFERROR(_xlfn.XLOOKUP(A135,Table4[Country],'2007'!$H$4:$H$153),"0")</f>
        <v>2</v>
      </c>
      <c r="AG135" t="str" cm="1">
        <f t="array" ref="AG135">IFERROR(_xlfn.XLOOKUP(A135,Table5[Country],'2010'!$K$4:$K$158),"0")</f>
        <v>0</v>
      </c>
      <c r="AH135" cm="1">
        <f t="array" ref="AH135">IFERROR(_xlfn.XLOOKUP(A135,Table12[Country],'2012'!$K$4:$K$158),"0")</f>
        <v>2.125</v>
      </c>
      <c r="AI135" cm="1">
        <f t="array" ref="AI135">IFERROR(_xlfn.XLOOKUP(A135,Table10[Country],'2014'!$K$4:$K$163),"0")</f>
        <v>2.3503090000000002</v>
      </c>
      <c r="AJ135" cm="1">
        <f t="array" ref="AJ135">IFERROR(_xlfn.XLOOKUP(A135,Table11[Country],'2016'!$K$4:$K$163),"0")</f>
        <v>1.9616439999999999</v>
      </c>
      <c r="AK135" cm="1">
        <f t="array" ref="AK135">IFERROR(_xlfn.XLOOKUP(A135,Table6[Country],'2018'!$K$4:$K$163),"0")</f>
        <v>1.9583330000000001</v>
      </c>
      <c r="AL135" s="19" t="str">
        <f>IFERROR(_xlfn.XLOOKUP(A135,'2023_Analysis_Hub'!$A$3:$A$141,'2023_Analysis_Hub'!$F$3:$F$141),"0")</f>
        <v>0</v>
      </c>
      <c r="AM135">
        <f t="shared" si="26"/>
        <v>2.0790572000000003</v>
      </c>
      <c r="AO135" s="71" cm="1">
        <f t="array" ref="AO135">IFERROR(_xlfn.XLOOKUP(Table18[[#This Row],[Economy]],Table4[Country],'2007'!$J$4:$J$153), "0")</f>
        <v>2.5</v>
      </c>
      <c r="AP135" s="71" t="str" cm="1">
        <f t="array" ref="AP135">IFERROR(_xlfn.XLOOKUP(Table18[[#This Row],[Economy]],Table5[Country],'2010'!$M$4:$M$158),"0")</f>
        <v>0</v>
      </c>
      <c r="AQ135" s="71" cm="1">
        <f t="array" ref="AQ135">IFERROR(_xlfn.XLOOKUP(Table18[[#This Row],[Economy]],Table12[Country],'2012'!$M$4:$M$158),"0")</f>
        <v>2.125</v>
      </c>
      <c r="AR135" s="71" cm="1">
        <f t="array" ref="AR135">IFERROR(_xlfn.XLOOKUP(Table18[[#This Row],[Economy]],Table10[Country],'2014'!$M$4:$M$163),"0")</f>
        <v>2.4753090000000002</v>
      </c>
      <c r="AS135" s="71" cm="1">
        <f t="array" ref="AS135">IFERROR(_xlfn.XLOOKUP(A135,Table11[Country],'2016'!$M$4:$M$163),"0")</f>
        <v>1.838721</v>
      </c>
      <c r="AT135" s="71" cm="1">
        <f t="array" ref="AT135">IFERROR(_xlfn.XLOOKUP(A135,Table6[Country],'2018'!$M$4:$M$163),"0")</f>
        <v>2.2083330000000001</v>
      </c>
      <c r="AU135" s="71" t="str">
        <f>IFERROR(_xlfn.XLOOKUP(A135, '2023_Analysis_Hub'!$A$3:$A$141,'2023_Analysis_Hub'!$H$3:$H$141),"0")</f>
        <v>0</v>
      </c>
      <c r="AV135">
        <f t="shared" si="19"/>
        <v>2.2294726000000002</v>
      </c>
      <c r="AX135" cm="1">
        <f t="array" ref="AX135">IFERROR(_xlfn.XLOOKUP(A135,Table4[Country],'2007'!$L$4:$L$153),"0")</f>
        <v>2.2000000000000002</v>
      </c>
      <c r="AY135" t="str" cm="1">
        <f t="array" ref="AY135">IFERROR(_xlfn.XLOOKUP(A135,Table5[Country], '2010'!$O$4:$O$158),"0")</f>
        <v>0</v>
      </c>
      <c r="AZ135" cm="1">
        <f t="array" ref="AZ135">IFERROR(_xlfn.XLOOKUP(A135, Table12[Country], '2012'!$O$4:$O$158),"0")</f>
        <v>2.4202379999999999</v>
      </c>
      <c r="BA135" cm="1">
        <f t="array" ref="BA135">IFERROR(_xlfn.XLOOKUP(A135, Table10[Country], '2014'!$O$4:$O$163),"0")</f>
        <v>2.2253090000000002</v>
      </c>
      <c r="BB135" cm="1">
        <f t="array" ref="BB135">IFERROR(_xlfn.XLOOKUP(A135, Table11[Country],'2016'!$O$4:$O$163),"0")</f>
        <v>2.1640570000000001</v>
      </c>
      <c r="BC135" cm="1">
        <f t="array" ref="BC135">IFERROR(_xlfn.XLOOKUP(A135,Table6[Country],'2018'!$O$4:$O$163),"0")</f>
        <v>2.0324080000000002</v>
      </c>
      <c r="BD135" t="str">
        <f>IFERROR(_xlfn.XLOOKUP(A135, '2023_Analysis_Hub'!$A$3:$A$141,'2023_Analysis_Hub'!$J$3:$J$141),"0")</f>
        <v>0</v>
      </c>
      <c r="BE135">
        <f t="shared" si="20"/>
        <v>2.2084024000000002</v>
      </c>
      <c r="BG135" cm="1">
        <f t="array" ref="BG135">IFERROR(_xlfn.XLOOKUP(A135,Table4[Country],'2007'!$R$4:$R$153),"0")</f>
        <v>2.8333300000000001</v>
      </c>
      <c r="BH135" t="str" cm="1">
        <f t="array" ref="BH135">IFERROR(_xlfn.XLOOKUP(A135,Table5[Country],'2010'!$S$4:$S$158),"0")</f>
        <v>0</v>
      </c>
      <c r="BI135" cm="1">
        <f t="array" ref="BI135">IFERROR(_xlfn.XLOOKUP(A135,Table12[Country],'2012'!$S$4:$S$158),"0")</f>
        <v>2.7314289999999999</v>
      </c>
      <c r="BJ135" cm="1">
        <f t="array" ref="BJ135">IFERROR(_xlfn.XLOOKUP(A135,Table10[Country],'2014'!$S$4:$S$163),"0")</f>
        <v>2.6003090000000002</v>
      </c>
      <c r="BK135" cm="1">
        <f t="array" ref="BK135">IFERROR(_xlfn.XLOOKUP(A135,Table11[Country],'2016'!$S$4:$S$163),"0")</f>
        <v>2.3536839999999999</v>
      </c>
      <c r="BL135" cm="1">
        <f t="array" ref="BL135">IFERROR(_xlfn.XLOOKUP(A135,Table6[Country],'2018'!$S$4:$S$163),"0")</f>
        <v>2.699074</v>
      </c>
      <c r="BM135" t="str">
        <f>IFERROR(_xlfn.XLOOKUP(A135,'2023_Analysis_Hub'!$A$3:$A$141,'2023_Analysis_Hub'!$L$3:$L$141),"0")</f>
        <v>0</v>
      </c>
      <c r="BN135">
        <f t="shared" si="21"/>
        <v>2.6435652000000003</v>
      </c>
      <c r="BP135" cm="1">
        <f t="array" ref="BP135">IFERROR(_xlfn.XLOOKUP(A135,Table4[Country],'2007'!$N$4:$N$153),"0")</f>
        <v>1.8333299999999999</v>
      </c>
      <c r="BQ135" t="str" cm="1">
        <f t="array" ref="BQ135">IFERROR(_xlfn.XLOOKUP(A135,Table5[Country],'2010'!$Q$4:$Q$158),"0")</f>
        <v>0</v>
      </c>
      <c r="BR135" cm="1">
        <f t="array" ref="BR135">IFERROR(_xlfn.XLOOKUP(A135,Table12[Country],'2012'!$Q$4:$Q$158),"0")</f>
        <v>1.9916670000000001</v>
      </c>
      <c r="BS135" cm="1">
        <f t="array" ref="BS135">IFERROR(_xlfn.XLOOKUP(A135,Table10[Country],'2014'!$Q$4:$Q$163),"0")</f>
        <v>2.3503090000000002</v>
      </c>
      <c r="BT135" cm="1">
        <f t="array" ref="BT135">IFERROR(_xlfn.XLOOKUP(A135,Table11[Country],'2016'!$Q$4:$Q$163),"0")</f>
        <v>1.923316</v>
      </c>
      <c r="BU135" cm="1">
        <f t="array" ref="BU135">IFERROR(_xlfn.XLOOKUP(A135, Table6[Country], '2018'!$Q$4:$Q$163),"0")</f>
        <v>2.3657409999999999</v>
      </c>
      <c r="BV135" t="str">
        <f>IFERROR(_xlfn.XLOOKUP(A135, '2023_Analysis_Hub'!$A$3:$A$141,'2023_Analysis_Hub'!$N$3:$N$141),"0")</f>
        <v>0</v>
      </c>
      <c r="BW135">
        <f t="shared" si="22"/>
        <v>2.0928726000000002</v>
      </c>
    </row>
    <row r="136" spans="1:75" x14ac:dyDescent="0.35">
      <c r="A136" t="s">
        <v>429</v>
      </c>
      <c r="B136" t="str" cm="1">
        <f t="array" ref="B136">IFERROR(_xlfn.XLOOKUP(A136,Table4[Country],'2007'!$B$4:$B$153),"0")</f>
        <v>0</v>
      </c>
      <c r="C136" t="str" cm="1">
        <f t="array" ref="C136">IFERROR(_xlfn.XLOOKUP(A136,Table5[Country],'2010'!$B$4:$B$158),"0")</f>
        <v>0</v>
      </c>
      <c r="D136" t="str" cm="1">
        <f t="array" ref="D136">IFERROR(_xlfn.XLOOKUP(A136,Table12[Country],'2012'!$B$4:$B$158),"0")</f>
        <v>0</v>
      </c>
      <c r="E136" t="str" cm="1">
        <f t="array" ref="E136">IFERROR(_xlfn.XLOOKUP(A136,Table10[Country],'2014'!$B$4:$B$163),"0")</f>
        <v>0</v>
      </c>
      <c r="F136" t="str" cm="1">
        <f t="array" ref="F136">IFERROR(_xlfn.XLOOKUP(A136,Table11[Country],'2016'!$B$4:$B$163),"0")</f>
        <v>0</v>
      </c>
      <c r="G136" t="str" cm="1">
        <f t="array" ref="G136">IFERROR(_xlfn.XLOOKUP(A136,Table6[Country],'2018'!$B$4:$B$163),"0")</f>
        <v>0</v>
      </c>
      <c r="H136" t="str">
        <f>IFERROR(_xlfn.XLOOKUP(A136,'2023_Analysis_Hub'!$A$3:$A$141,'2023_Analysis_Hub'!$B$3:$B$141),"0")</f>
        <v>0</v>
      </c>
      <c r="I136" t="str">
        <f t="shared" si="18"/>
        <v>0</v>
      </c>
      <c r="J136" s="68" t="str">
        <f>IFERROR(RANK(Table16[[#This Row],[Avergae LPI Score ]],Table16[[Avergae LPI Score ]],0), "No Data Available")</f>
        <v>No Data Available</v>
      </c>
      <c r="L136" t="str" cm="1">
        <f t="array" ref="L136">IFERROR(_xlfn.XLOOKUP(A136,Table4[Country],'2007'!$C$4:$C$153),"0")</f>
        <v>0</v>
      </c>
      <c r="M136" t="str" cm="1">
        <f t="array" ref="M136">IFERROR(_xlfn.XLOOKUP(A136,Table5[Country],'2010'!$E$4:$E$158),"0")</f>
        <v>0</v>
      </c>
      <c r="N136" t="str" cm="1">
        <f t="array" ref="N136">IFERROR(_xlfn.XLOOKUP(A136,Table12[Country],'2012'!$E$4:$E$158),"0")</f>
        <v>0</v>
      </c>
      <c r="O136" t="str" cm="1">
        <f t="array" ref="O136">IFERROR(_xlfn.XLOOKUP(A136,Table10[Country],'2014'!$E$4:$E$163),"0")</f>
        <v>0</v>
      </c>
      <c r="P136" t="str" cm="1">
        <f t="array" ref="P136">IFERROR(_xlfn.XLOOKUP(A136,Table11[Country],'2016'!$E$4:$E$163),"0")</f>
        <v>0</v>
      </c>
      <c r="Q136" t="str" cm="1">
        <f t="array" ref="Q136">IFERROR(_xlfn.XLOOKUP(A136,Table6[Country],'2018'!$E$4:$E$163),"0")</f>
        <v>0</v>
      </c>
      <c r="R136" t="str">
        <f>IFERROR(_xlfn.XLOOKUP(A136,'2023_Analysis_Hub'!$A$3:$A$141,'2023_Analysis_Hub'!$C$3:$C$141),"0")</f>
        <v>0</v>
      </c>
      <c r="S136" t="str">
        <f t="shared" si="23"/>
        <v>0</v>
      </c>
      <c r="T136" t="str">
        <f t="shared" si="24"/>
        <v>No Data Available</v>
      </c>
      <c r="W136" t="str" cm="1">
        <f t="array" ref="W136">IFERROR(_xlfn.XLOOKUP(A136,Table4[Country],'2007'!$F$4:$F$153),"0")</f>
        <v>0</v>
      </c>
      <c r="X136" t="str" cm="1">
        <f t="array" ref="X136">IFERROR(_xlfn.XLOOKUP('LPI_performance_time_series '!A136,Table5[Country],'2010'!$I$4:$I$158),"0")</f>
        <v>0</v>
      </c>
      <c r="Y136" t="str" cm="1">
        <f t="array" ref="Y136">IFERROR(_xlfn.XLOOKUP(A136,Table12[Country],'2012'!$I$4:$I$158),"0")</f>
        <v>0</v>
      </c>
      <c r="Z136" t="str" cm="1">
        <f t="array" ref="Z136">IFERROR(_xlfn.XLOOKUP('LPI_performance_time_series '!A136,Table10[Country],'2014'!$I$4:$I$163),"0")</f>
        <v>0</v>
      </c>
      <c r="AA136" t="str" cm="1">
        <f t="array" ref="AA136">IFERROR(_xlfn.XLOOKUP(A136,Table11[Country],'2016'!$I$4:$I$163),"0")</f>
        <v>0</v>
      </c>
      <c r="AB136" t="str" cm="1">
        <f t="array" ref="AB136">IFERROR(_xlfn.XLOOKUP(A136,Table6[Country],'2018'!$I$4:$I$163),"0")</f>
        <v>0</v>
      </c>
      <c r="AC136">
        <f>IFERROR(_xlfn.XLOOKUP(A137,'2023_Analysis_Hub'!$A$3:$A$141,'2023_Analysis_Hub'!$D$3:$D$141),"0")</f>
        <v>3.2</v>
      </c>
      <c r="AD136">
        <f t="shared" si="25"/>
        <v>3.2</v>
      </c>
      <c r="AF136" t="str" cm="1">
        <f t="array" ref="AF136">IFERROR(_xlfn.XLOOKUP(A136,Table4[Country],'2007'!$H$4:$H$153),"0")</f>
        <v>0</v>
      </c>
      <c r="AG136" t="str" cm="1">
        <f t="array" ref="AG136">IFERROR(_xlfn.XLOOKUP(A136,Table5[Country],'2010'!$K$4:$K$158),"0")</f>
        <v>0</v>
      </c>
      <c r="AH136" t="str" cm="1">
        <f t="array" ref="AH136">IFERROR(_xlfn.XLOOKUP(A136,Table12[Country],'2012'!$K$4:$K$158),"0")</f>
        <v>0</v>
      </c>
      <c r="AI136" t="str" cm="1">
        <f t="array" ref="AI136">IFERROR(_xlfn.XLOOKUP(A136,Table10[Country],'2014'!$K$4:$K$163),"0")</f>
        <v>0</v>
      </c>
      <c r="AJ136" t="str" cm="1">
        <f t="array" ref="AJ136">IFERROR(_xlfn.XLOOKUP(A136,Table11[Country],'2016'!$K$4:$K$163),"0")</f>
        <v>0</v>
      </c>
      <c r="AK136" t="str" cm="1">
        <f t="array" ref="AK136">IFERROR(_xlfn.XLOOKUP(A136,Table6[Country],'2018'!$K$4:$K$163),"0")</f>
        <v>0</v>
      </c>
      <c r="AL136" s="19" t="str">
        <f>IFERROR(_xlfn.XLOOKUP(A136,'2023_Analysis_Hub'!$A$3:$A$141,'2023_Analysis_Hub'!$F$3:$F$141),"0")</f>
        <v>0</v>
      </c>
      <c r="AM136" t="str">
        <f t="shared" si="26"/>
        <v>No Data Available</v>
      </c>
      <c r="AO136" s="71" t="str" cm="1">
        <f t="array" ref="AO136">IFERROR(_xlfn.XLOOKUP(Table18[[#This Row],[Economy]],Table4[Country],'2007'!$J$4:$J$153), "0")</f>
        <v>0</v>
      </c>
      <c r="AP136" s="71" t="str" cm="1">
        <f t="array" ref="AP136">IFERROR(_xlfn.XLOOKUP(Table18[[#This Row],[Economy]],Table5[Country],'2010'!$M$4:$M$158),"0")</f>
        <v>0</v>
      </c>
      <c r="AQ136" s="71" t="str" cm="1">
        <f t="array" ref="AQ136">IFERROR(_xlfn.XLOOKUP(Table18[[#This Row],[Economy]],Table12[Country],'2012'!$M$4:$M$158),"0")</f>
        <v>0</v>
      </c>
      <c r="AR136" s="71" t="str" cm="1">
        <f t="array" ref="AR136">IFERROR(_xlfn.XLOOKUP(Table18[[#This Row],[Economy]],Table10[Country],'2014'!$M$4:$M$163),"0")</f>
        <v>0</v>
      </c>
      <c r="AS136" s="71" t="str" cm="1">
        <f t="array" ref="AS136">IFERROR(_xlfn.XLOOKUP(A136,Table11[Country],'2016'!$M$4:$M$163),"0")</f>
        <v>0</v>
      </c>
      <c r="AT136" s="71" t="str" cm="1">
        <f t="array" ref="AT136">IFERROR(_xlfn.XLOOKUP(A136,Table6[Country],'2018'!$M$4:$M$163),"0")</f>
        <v>0</v>
      </c>
      <c r="AU136" s="71" t="str">
        <f>IFERROR(_xlfn.XLOOKUP(A136, '2023_Analysis_Hub'!$A$3:$A$141,'2023_Analysis_Hub'!$H$3:$H$141),"0")</f>
        <v>0</v>
      </c>
      <c r="AV136" t="str">
        <f t="shared" si="19"/>
        <v xml:space="preserve">No Data Available </v>
      </c>
      <c r="AX136" t="str" cm="1">
        <f t="array" ref="AX136">IFERROR(_xlfn.XLOOKUP(A136,Table4[Country],'2007'!$L$4:$L$153),"0")</f>
        <v>0</v>
      </c>
      <c r="AY136" t="str" cm="1">
        <f t="array" ref="AY136">IFERROR(_xlfn.XLOOKUP(A136,Table5[Country], '2010'!$O$4:$O$158),"0")</f>
        <v>0</v>
      </c>
      <c r="AZ136" t="str" cm="1">
        <f t="array" ref="AZ136">IFERROR(_xlfn.XLOOKUP(A136, Table12[Country], '2012'!$O$4:$O$158),"0")</f>
        <v>0</v>
      </c>
      <c r="BA136" t="str" cm="1">
        <f t="array" ref="BA136">IFERROR(_xlfn.XLOOKUP(A136, Table10[Country], '2014'!$O$4:$O$163),"0")</f>
        <v>0</v>
      </c>
      <c r="BB136" t="str" cm="1">
        <f t="array" ref="BB136">IFERROR(_xlfn.XLOOKUP(A136, Table11[Country],'2016'!$O$4:$O$163),"0")</f>
        <v>0</v>
      </c>
      <c r="BC136" t="str" cm="1">
        <f t="array" ref="BC136">IFERROR(_xlfn.XLOOKUP(A136,Table6[Country],'2018'!$O$4:$O$163),"0")</f>
        <v>0</v>
      </c>
      <c r="BD136" t="str">
        <f>IFERROR(_xlfn.XLOOKUP(A136, '2023_Analysis_Hub'!$A$3:$A$141,'2023_Analysis_Hub'!$J$3:$J$141),"0")</f>
        <v>0</v>
      </c>
      <c r="BE136" t="str">
        <f t="shared" si="20"/>
        <v>No Data Available</v>
      </c>
      <c r="BG136" t="str" cm="1">
        <f t="array" ref="BG136">IFERROR(_xlfn.XLOOKUP(A136,Table4[Country],'2007'!$R$4:$R$153),"0")</f>
        <v>0</v>
      </c>
      <c r="BH136" t="str" cm="1">
        <f t="array" ref="BH136">IFERROR(_xlfn.XLOOKUP(A136,Table5[Country],'2010'!$S$4:$S$158),"0")</f>
        <v>0</v>
      </c>
      <c r="BI136" t="str" cm="1">
        <f t="array" ref="BI136">IFERROR(_xlfn.XLOOKUP(A136,Table12[Country],'2012'!$S$4:$S$158),"0")</f>
        <v>0</v>
      </c>
      <c r="BJ136" t="str" cm="1">
        <f t="array" ref="BJ136">IFERROR(_xlfn.XLOOKUP(A136,Table10[Country],'2014'!$S$4:$S$163),"0")</f>
        <v>0</v>
      </c>
      <c r="BK136" t="str" cm="1">
        <f t="array" ref="BK136">IFERROR(_xlfn.XLOOKUP(A136,Table11[Country],'2016'!$S$4:$S$163),"0")</f>
        <v>0</v>
      </c>
      <c r="BL136" t="str" cm="1">
        <f t="array" ref="BL136">IFERROR(_xlfn.XLOOKUP(A136,Table6[Country],'2018'!$S$4:$S$163),"0")</f>
        <v>0</v>
      </c>
      <c r="BM136" t="str">
        <f>IFERROR(_xlfn.XLOOKUP(A136,'2023_Analysis_Hub'!$A$3:$A$141,'2023_Analysis_Hub'!$L$3:$L$141),"0")</f>
        <v>0</v>
      </c>
      <c r="BN136" t="str">
        <f t="shared" si="21"/>
        <v>No Data Available</v>
      </c>
      <c r="BP136" t="str" cm="1">
        <f t="array" ref="BP136">IFERROR(_xlfn.XLOOKUP(A136,Table4[Country],'2007'!$N$4:$N$153),"0")</f>
        <v>0</v>
      </c>
      <c r="BQ136" t="str" cm="1">
        <f t="array" ref="BQ136">IFERROR(_xlfn.XLOOKUP(A136,Table5[Country],'2010'!$Q$4:$Q$158),"0")</f>
        <v>0</v>
      </c>
      <c r="BR136" t="str" cm="1">
        <f t="array" ref="BR136">IFERROR(_xlfn.XLOOKUP(A136,Table12[Country],'2012'!$Q$4:$Q$158),"0")</f>
        <v>0</v>
      </c>
      <c r="BS136" t="str" cm="1">
        <f t="array" ref="BS136">IFERROR(_xlfn.XLOOKUP(A136,Table10[Country],'2014'!$Q$4:$Q$163),"0")</f>
        <v>0</v>
      </c>
      <c r="BT136" t="str" cm="1">
        <f t="array" ref="BT136">IFERROR(_xlfn.XLOOKUP(A136,Table11[Country],'2016'!$Q$4:$Q$163),"0")</f>
        <v>0</v>
      </c>
      <c r="BU136" t="str" cm="1">
        <f t="array" ref="BU136">IFERROR(_xlfn.XLOOKUP(A136, Table6[Country], '2018'!$Q$4:$Q$163),"0")</f>
        <v>0</v>
      </c>
      <c r="BV136" t="str">
        <f>IFERROR(_xlfn.XLOOKUP(A136, '2023_Analysis_Hub'!$A$3:$A$141,'2023_Analysis_Hub'!$N$3:$N$141),"0")</f>
        <v>0</v>
      </c>
      <c r="BW136" t="str">
        <f t="shared" si="22"/>
        <v>No Data Available</v>
      </c>
    </row>
    <row r="137" spans="1:75" x14ac:dyDescent="0.35">
      <c r="A137" t="s">
        <v>88</v>
      </c>
      <c r="B137" cm="1">
        <f t="array" ref="B137">IFERROR(_xlfn.XLOOKUP(A137,Table4[Country],'2007'!$B$4:$B$153),"0")</f>
        <v>2.7781919229027245</v>
      </c>
      <c r="C137" cm="1">
        <f t="array" ref="C137">IFERROR(_xlfn.XLOOKUP(A137,Table5[Country],'2010'!$B$4:$B$158),"0")</f>
        <v>3.1349390000000001</v>
      </c>
      <c r="D137" cm="1">
        <f t="array" ref="D137">IFERROR(_xlfn.XLOOKUP(A137,Table12[Country],'2012'!$B$4:$B$158),"0")</f>
        <v>2.9483069999999998</v>
      </c>
      <c r="E137" cm="1">
        <f t="array" ref="E137">IFERROR(_xlfn.XLOOKUP(A137,Table10[Country],'2014'!$B$4:$B$163),"0")</f>
        <v>3.1784159999999999</v>
      </c>
      <c r="F137" cm="1">
        <f t="array" ref="F137">IFERROR(_xlfn.XLOOKUP(A137,Table11[Country],'2016'!$B$4:$B$163),"0")</f>
        <v>3.631688</v>
      </c>
      <c r="G137" cm="1">
        <f t="array" ref="G137">IFERROR(_xlfn.XLOOKUP(A137,Table6[Country],'2018'!$B$4:$B$163),"0")</f>
        <v>3.0175239999999999</v>
      </c>
      <c r="H137">
        <f>IFERROR(_xlfn.XLOOKUP(A137,'2023_Analysis_Hub'!$A$3:$A$141,'2023_Analysis_Hub'!$B$3:$B$141),"0")</f>
        <v>3.4000000000000004</v>
      </c>
      <c r="I137">
        <f t="shared" si="18"/>
        <v>3.1555808461289607</v>
      </c>
      <c r="J137" s="68">
        <f>IFERROR(RANK(Table16[[#This Row],[Avergae LPI Score ]],Table16[[Avergae LPI Score ]],0), "No Data Available")</f>
        <v>44</v>
      </c>
      <c r="L137" cm="1">
        <f t="array" ref="L137">IFERROR(_xlfn.XLOOKUP(A137,Table4[Country],'2007'!$C$4:$C$153),"0")</f>
        <v>58</v>
      </c>
      <c r="M137" cm="1">
        <f t="array" ref="M137">IFERROR(_xlfn.XLOOKUP(A137,Table5[Country],'2010'!$E$4:$E$158),"0")</f>
        <v>45</v>
      </c>
      <c r="N137" cm="1">
        <f t="array" ref="N137">IFERROR(_xlfn.XLOOKUP(A137,Table12[Country],'2012'!$E$4:$E$158),"0")</f>
        <v>58</v>
      </c>
      <c r="O137" cm="1">
        <f t="array" ref="O137">IFERROR(_xlfn.XLOOKUP(A137,Table10[Country],'2014'!$E$4:$E$163),"0")</f>
        <v>46</v>
      </c>
      <c r="P137" cm="1">
        <f t="array" ref="P137">IFERROR(_xlfn.XLOOKUP(A137,Table11[Country],'2016'!$E$4:$E$163),"0")</f>
        <v>29</v>
      </c>
      <c r="Q137" cm="1">
        <f t="array" ref="Q137">IFERROR(_xlfn.XLOOKUP(A137,Table6[Country],'2018'!$E$4:$E$163),"0")</f>
        <v>54</v>
      </c>
      <c r="R137">
        <f>IFERROR(_xlfn.XLOOKUP(A137,'2023_Analysis_Hub'!$A$3:$A$141,'2023_Analysis_Hub'!$C$3:$C$141),"0")</f>
        <v>38</v>
      </c>
      <c r="S137">
        <f t="shared" si="23"/>
        <v>46.857142857142854</v>
      </c>
      <c r="T137">
        <f t="shared" si="24"/>
        <v>43</v>
      </c>
      <c r="W137" cm="1">
        <f t="array" ref="W137">IFERROR(_xlfn.XLOOKUP(A137,Table4[Country],'2007'!$F$4:$F$153),"0")</f>
        <v>2.6363599999999998</v>
      </c>
      <c r="X137" cm="1">
        <f t="array" ref="X137">IFERROR(_xlfn.XLOOKUP('LPI_performance_time_series '!A137,Table5[Country],'2010'!$I$4:$I$158),"0")</f>
        <v>2.785714</v>
      </c>
      <c r="Y137" cm="1">
        <f t="array" ref="Y137">IFERROR(_xlfn.XLOOKUP(A137,Table12[Country],'2012'!$I$4:$I$158),"0")</f>
        <v>2.7272729999999998</v>
      </c>
      <c r="Z137" cm="1">
        <f t="array" ref="Z137">IFERROR(_xlfn.XLOOKUP('LPI_performance_time_series '!A137,Table10[Country],'2014'!$I$4:$I$163),"0")</f>
        <v>3.0446749999999998</v>
      </c>
      <c r="AA137" cm="1">
        <f t="array" ref="AA137">IFERROR(_xlfn.XLOOKUP(A137,Table11[Country],'2016'!$I$4:$I$163),"0")</f>
        <v>3.4152279999999999</v>
      </c>
      <c r="AB137" cm="1">
        <f t="array" ref="AB137">IFERROR(_xlfn.XLOOKUP(A137,Table6[Country],'2018'!$I$4:$I$163),"0")</f>
        <v>2.8464909999999999</v>
      </c>
      <c r="AC137">
        <f>IFERROR(_xlfn.XLOOKUP(A138,'2023_Analysis_Hub'!$A$3:$A$141,'2023_Analysis_Hub'!$D$3:$D$141),"0")</f>
        <v>3.6</v>
      </c>
      <c r="AD137">
        <f t="shared" si="25"/>
        <v>3.0079630000000002</v>
      </c>
      <c r="AF137" cm="1">
        <f t="array" ref="AF137">IFERROR(_xlfn.XLOOKUP(A137,Table4[Country],'2007'!$H$4:$H$153),"0")</f>
        <v>2.2999999999999998</v>
      </c>
      <c r="AG137" cm="1">
        <f t="array" ref="AG137">IFERROR(_xlfn.XLOOKUP(A137,Table5[Country],'2010'!$K$4:$K$158),"0")</f>
        <v>2.7186029999999999</v>
      </c>
      <c r="AH137" cm="1">
        <f t="array" ref="AH137">IFERROR(_xlfn.XLOOKUP(A137,Table12[Country],'2012'!$K$4:$K$158),"0")</f>
        <v>2.5803720000000001</v>
      </c>
      <c r="AI137" cm="1">
        <f t="array" ref="AI137">IFERROR(_xlfn.XLOOKUP(A137,Table10[Country],'2014'!$K$4:$K$163),"0")</f>
        <v>3.1847989999999999</v>
      </c>
      <c r="AJ137" cm="1">
        <f t="array" ref="AJ137">IFERROR(_xlfn.XLOOKUP(A137,Table11[Country],'2016'!$K$4:$K$163),"0")</f>
        <v>3.5714290000000002</v>
      </c>
      <c r="AK137" cm="1">
        <f t="array" ref="AK137">IFERROR(_xlfn.XLOOKUP(A137,Table6[Country],'2018'!$K$4:$K$163),"0")</f>
        <v>2.7296179999999999</v>
      </c>
      <c r="AL137" s="19">
        <f>IFERROR(_xlfn.XLOOKUP(A137,'2023_Analysis_Hub'!$A$3:$A$141,'2023_Analysis_Hub'!$F$3:$F$141),"0")</f>
        <v>3.5</v>
      </c>
      <c r="AM137">
        <f t="shared" si="26"/>
        <v>2.9406887142857139</v>
      </c>
      <c r="AO137" s="71" cm="1">
        <f t="array" ref="AO137">IFERROR(_xlfn.XLOOKUP(Table18[[#This Row],[Economy]],Table4[Country],'2007'!$J$4:$J$153), "0")</f>
        <v>3</v>
      </c>
      <c r="AP137" s="71" cm="1">
        <f t="array" ref="AP137">IFERROR(_xlfn.XLOOKUP(Table18[[#This Row],[Economy]],Table5[Country],'2010'!$M$4:$M$158),"0")</f>
        <v>3.189505</v>
      </c>
      <c r="AQ137" s="71" cm="1">
        <f t="array" ref="AQ137">IFERROR(_xlfn.XLOOKUP(Table18[[#This Row],[Economy]],Table12[Country],'2012'!$M$4:$M$158),"0")</f>
        <v>2.9735900000000002</v>
      </c>
      <c r="AR137" s="71" cm="1">
        <f t="array" ref="AR137">IFERROR(_xlfn.XLOOKUP(Table18[[#This Row],[Economy]],Table10[Country],'2014'!$M$4:$M$163),"0")</f>
        <v>3.0981070000000002</v>
      </c>
      <c r="AS137" s="71" cm="1">
        <f t="array" ref="AS137">IFERROR(_xlfn.XLOOKUP(A137,Table11[Country],'2016'!$M$4:$M$163),"0")</f>
        <v>3.4921509999999998</v>
      </c>
      <c r="AT137" s="71" cm="1">
        <f t="array" ref="AT137">IFERROR(_xlfn.XLOOKUP(A137,Table6[Country],'2018'!$M$4:$M$163),"0")</f>
        <v>2.78999</v>
      </c>
      <c r="AU137" s="71">
        <f>IFERROR(_xlfn.XLOOKUP(A137, '2023_Analysis_Hub'!$A$3:$A$141,'2023_Analysis_Hub'!$H$3:$H$141),"0")</f>
        <v>3.4</v>
      </c>
      <c r="AV137">
        <f t="shared" si="19"/>
        <v>3.1347632857142855</v>
      </c>
      <c r="AX137" cm="1">
        <f t="array" ref="AX137">IFERROR(_xlfn.XLOOKUP(A137,Table4[Country],'2007'!$L$4:$L$153),"0")</f>
        <v>2.7</v>
      </c>
      <c r="AY137" cm="1">
        <f t="array" ref="AY137">IFERROR(_xlfn.XLOOKUP(A137,Table5[Country], '2010'!$O$4:$O$158),"0")</f>
        <v>2.8494679999999999</v>
      </c>
      <c r="AZ137" cm="1">
        <f t="array" ref="AZ137">IFERROR(_xlfn.XLOOKUP(A137, Table12[Country], '2012'!$O$4:$O$158),"0")</f>
        <v>2.9090910000000001</v>
      </c>
      <c r="BA137" cm="1">
        <f t="array" ref="BA137">IFERROR(_xlfn.XLOOKUP(A137, Table10[Country], '2014'!$O$4:$O$163),"0")</f>
        <v>2.9926469999999998</v>
      </c>
      <c r="BB137" cm="1">
        <f t="array" ref="BB137">IFERROR(_xlfn.XLOOKUP(A137, Table11[Country],'2016'!$O$4:$O$163),"0")</f>
        <v>3.4921509999999998</v>
      </c>
      <c r="BC137" cm="1">
        <f t="array" ref="BC137">IFERROR(_xlfn.XLOOKUP(A137,Table6[Country],'2018'!$O$4:$O$163),"0")</f>
        <v>2.9556239999999998</v>
      </c>
      <c r="BD137">
        <f>IFERROR(_xlfn.XLOOKUP(A137, '2023_Analysis_Hub'!$A$3:$A$141,'2023_Analysis_Hub'!$J$3:$J$141),"0")</f>
        <v>3.6</v>
      </c>
      <c r="BE137">
        <f t="shared" si="20"/>
        <v>3.0712830000000002</v>
      </c>
      <c r="BG137" cm="1">
        <f t="array" ref="BG137">IFERROR(_xlfn.XLOOKUP(A137,Table4[Country],'2007'!$R$4:$R$153),"0")</f>
        <v>3.4</v>
      </c>
      <c r="BH137" cm="1">
        <f t="array" ref="BH137">IFERROR(_xlfn.XLOOKUP(A137,Table5[Country],'2010'!$S$4:$S$158),"0")</f>
        <v>3.920636</v>
      </c>
      <c r="BI137" cm="1">
        <f t="array" ref="BI137">IFERROR(_xlfn.XLOOKUP(A137,Table12[Country],'2012'!$S$4:$S$158),"0")</f>
        <v>3.6971949999999998</v>
      </c>
      <c r="BJ137" cm="1">
        <f t="array" ref="BJ137">IFERROR(_xlfn.XLOOKUP(A137,Table10[Country],'2014'!$S$4:$S$163),"0")</f>
        <v>3.6018110000000001</v>
      </c>
      <c r="BK137" cm="1">
        <f t="array" ref="BK137">IFERROR(_xlfn.XLOOKUP(A137,Table11[Country],'2016'!$S$4:$S$163),"0")</f>
        <v>4.1408829999999996</v>
      </c>
      <c r="BL137" cm="1">
        <f t="array" ref="BL137">IFERROR(_xlfn.XLOOKUP(A137,Table6[Country],'2018'!$S$4:$S$163),"0")</f>
        <v>3.646595</v>
      </c>
      <c r="BM137">
        <f>IFERROR(_xlfn.XLOOKUP(A137,'2023_Analysis_Hub'!$A$3:$A$141,'2023_Analysis_Hub'!$L$3:$L$141),"0")</f>
        <v>3.6</v>
      </c>
      <c r="BN137">
        <f t="shared" si="21"/>
        <v>3.7153028571428579</v>
      </c>
      <c r="BP137" cm="1">
        <f t="array" ref="BP137">IFERROR(_xlfn.XLOOKUP(A137,Table4[Country],'2007'!$N$4:$N$153),"0")</f>
        <v>2.6</v>
      </c>
      <c r="BQ137" cm="1">
        <f t="array" ref="BQ137">IFERROR(_xlfn.XLOOKUP(A137,Table5[Country],'2010'!$Q$4:$Q$158),"0")</f>
        <v>3.2661349999999998</v>
      </c>
      <c r="BR137" cm="1">
        <f t="array" ref="BR137">IFERROR(_xlfn.XLOOKUP(A137,Table12[Country],'2012'!$Q$4:$Q$158),"0")</f>
        <v>2.7272729999999998</v>
      </c>
      <c r="BS137" cm="1">
        <f t="array" ref="BS137">IFERROR(_xlfn.XLOOKUP(A137,Table10[Country],'2014'!$Q$4:$Q$163),"0")</f>
        <v>3.1734070000000001</v>
      </c>
      <c r="BT137" cm="1">
        <f t="array" ref="BT137">IFERROR(_xlfn.XLOOKUP(A137,Table11[Country],'2016'!$Q$4:$Q$163),"0")</f>
        <v>3.6815799999999999</v>
      </c>
      <c r="BU137" cm="1">
        <f t="array" ref="BU137">IFERROR(_xlfn.XLOOKUP(A137, Table6[Country], '2018'!$Q$4:$Q$163),"0")</f>
        <v>3.1233230000000001</v>
      </c>
      <c r="BV137">
        <f>IFERROR(_xlfn.XLOOKUP(A137, '2023_Analysis_Hub'!$A$3:$A$141,'2023_Analysis_Hub'!$N$3:$N$141),"0")</f>
        <v>3.1</v>
      </c>
      <c r="BW137">
        <f t="shared" si="22"/>
        <v>3.0959597142857147</v>
      </c>
    </row>
    <row r="138" spans="1:75" x14ac:dyDescent="0.35">
      <c r="A138" t="s">
        <v>164</v>
      </c>
      <c r="B138" t="str" cm="1">
        <f t="array" ref="B138">IFERROR(_xlfn.XLOOKUP(A138,Table4[Country],'2007'!$B$4:$B$153),"0")</f>
        <v>0</v>
      </c>
      <c r="C138" cm="1">
        <f t="array" ref="C138">IFERROR(_xlfn.XLOOKUP(A138,Table5[Country],'2010'!$B$4:$B$158),"0")</f>
        <v>3.980073</v>
      </c>
      <c r="D138" cm="1">
        <f t="array" ref="D138">IFERROR(_xlfn.XLOOKUP(A138,Table12[Country],'2012'!$B$4:$B$158),"0")</f>
        <v>3.8222170000000002</v>
      </c>
      <c r="E138" cm="1">
        <f t="array" ref="E138">IFERROR(_xlfn.XLOOKUP(A138,Table10[Country],'2014'!$B$4:$B$163),"0")</f>
        <v>3.946726</v>
      </c>
      <c r="F138" cm="1">
        <f t="array" ref="F138">IFERROR(_xlfn.XLOOKUP(A138,Table11[Country],'2016'!$B$4:$B$163),"0")</f>
        <v>4.2194089999999997</v>
      </c>
      <c r="G138" cm="1">
        <f t="array" ref="G138">IFERROR(_xlfn.XLOOKUP(A138,Table6[Country],'2018'!$B$4:$B$163),"0")</f>
        <v>3.6299980000000001</v>
      </c>
      <c r="H138">
        <f>IFERROR(_xlfn.XLOOKUP(A138,'2023_Analysis_Hub'!$A$3:$A$141,'2023_Analysis_Hub'!$B$3:$B$141),"0")</f>
        <v>3.6166666666666671</v>
      </c>
      <c r="I138">
        <f t="shared" si="18"/>
        <v>3.8691816111111113</v>
      </c>
      <c r="J138" s="68">
        <f>IFERROR(RANK(Table16[[#This Row],[Avergae LPI Score ]],Table16[[Avergae LPI Score ]],0), "No Data Available")</f>
        <v>15</v>
      </c>
      <c r="L138" t="str" cm="1">
        <f t="array" ref="L138">IFERROR(_xlfn.XLOOKUP(A138,Table4[Country],'2007'!$C$4:$C$153),"0")</f>
        <v>0</v>
      </c>
      <c r="M138" cm="1">
        <f t="array" ref="M138">IFERROR(_xlfn.XLOOKUP(A138,Table5[Country],'2010'!$E$4:$E$158),"0")</f>
        <v>5</v>
      </c>
      <c r="N138" cm="1">
        <f t="array" ref="N138">IFERROR(_xlfn.XLOOKUP(A138,Table12[Country],'2012'!$E$4:$E$158),"0")</f>
        <v>15</v>
      </c>
      <c r="O138" cm="1">
        <f t="array" ref="O138">IFERROR(_xlfn.XLOOKUP(A138,Table10[Country],'2014'!$E$4:$E$163),"0")</f>
        <v>8</v>
      </c>
      <c r="P138" cm="1">
        <f t="array" ref="P138">IFERROR(_xlfn.XLOOKUP(A138,Table11[Country],'2016'!$E$4:$E$163),"0")</f>
        <v>2</v>
      </c>
      <c r="Q138" cm="1">
        <f t="array" ref="Q138">IFERROR(_xlfn.XLOOKUP(A138,Table6[Country],'2018'!$E$4:$E$163),"0")</f>
        <v>24</v>
      </c>
      <c r="R138">
        <f>IFERROR(_xlfn.XLOOKUP(A138,'2023_Analysis_Hub'!$A$3:$A$141,'2023_Analysis_Hub'!$C$3:$C$141),"0")</f>
        <v>26</v>
      </c>
      <c r="S138">
        <f t="shared" si="23"/>
        <v>13.333333333333334</v>
      </c>
      <c r="T138">
        <f t="shared" si="24"/>
        <v>15</v>
      </c>
      <c r="W138" t="str" cm="1">
        <f t="array" ref="W138">IFERROR(_xlfn.XLOOKUP(A138,Table4[Country],'2007'!$F$4:$F$153),"0")</f>
        <v>0</v>
      </c>
      <c r="X138" cm="1">
        <f t="array" ref="X138">IFERROR(_xlfn.XLOOKUP('LPI_performance_time_series '!A138,Table5[Country],'2010'!$I$4:$I$158),"0")</f>
        <v>4.0380240000000001</v>
      </c>
      <c r="Y138" cm="1">
        <f t="array" ref="Y138">IFERROR(_xlfn.XLOOKUP(A138,Table12[Country],'2012'!$I$4:$I$158),"0")</f>
        <v>3.5384609999999999</v>
      </c>
      <c r="Z138" cm="1">
        <f t="array" ref="Z138">IFERROR(_xlfn.XLOOKUP('LPI_performance_time_series '!A138,Table10[Country],'2014'!$I$4:$I$163),"0")</f>
        <v>3.8181820000000002</v>
      </c>
      <c r="AA138" cm="1">
        <f t="array" ref="AA138">IFERROR(_xlfn.XLOOKUP(A138,Table11[Country],'2016'!$I$4:$I$163),"0")</f>
        <v>3.9</v>
      </c>
      <c r="AB138" cm="1">
        <f t="array" ref="AB138">IFERROR(_xlfn.XLOOKUP(A138,Table6[Country],'2018'!$I$4:$I$163),"0")</f>
        <v>3.5279560000000001</v>
      </c>
      <c r="AC138">
        <f>IFERROR(_xlfn.XLOOKUP(A139,'2023_Analysis_Hub'!$A$3:$A$141,'2023_Analysis_Hub'!$D$3:$D$141),"0")</f>
        <v>3.3</v>
      </c>
      <c r="AD138">
        <f t="shared" si="25"/>
        <v>3.6871038333333335</v>
      </c>
      <c r="AF138" t="str" cm="1">
        <f t="array" ref="AF138">IFERROR(_xlfn.XLOOKUP(A138,Table4[Country],'2007'!$H$4:$H$153),"0")</f>
        <v>0</v>
      </c>
      <c r="AG138" cm="1">
        <f t="array" ref="AG138">IFERROR(_xlfn.XLOOKUP(A138,Table5[Country],'2010'!$K$4:$K$158),"0")</f>
        <v>4.0584210000000001</v>
      </c>
      <c r="AH138" cm="1">
        <f t="array" ref="AH138">IFERROR(_xlfn.XLOOKUP(A138,Table12[Country],'2012'!$K$4:$K$158),"0")</f>
        <v>3.7855029999999998</v>
      </c>
      <c r="AI138" cm="1">
        <f t="array" ref="AI138">IFERROR(_xlfn.XLOOKUP(A138,Table10[Country],'2014'!$K$4:$K$163),"0")</f>
        <v>3.9090910000000001</v>
      </c>
      <c r="AJ138" cm="1">
        <f t="array" ref="AJ138">IFERROR(_xlfn.XLOOKUP(A138,Table11[Country],'2016'!$K$4:$K$163),"0")</f>
        <v>4.2350000000000003</v>
      </c>
      <c r="AK138" cm="1">
        <f t="array" ref="AK138">IFERROR(_xlfn.XLOOKUP(A138,Table6[Country],'2018'!$K$4:$K$163),"0")</f>
        <v>3.6314419999999998</v>
      </c>
      <c r="AL138" s="19">
        <f>IFERROR(_xlfn.XLOOKUP(A138,'2023_Analysis_Hub'!$A$3:$A$141,'2023_Analysis_Hub'!$F$3:$F$141),"0")</f>
        <v>3.6</v>
      </c>
      <c r="AM138">
        <f t="shared" si="26"/>
        <v>3.8699095000000003</v>
      </c>
      <c r="AO138" s="71" t="str" cm="1">
        <f t="array" ref="AO138">IFERROR(_xlfn.XLOOKUP(Table18[[#This Row],[Economy]],Table4[Country],'2007'!$J$4:$J$153), "0")</f>
        <v>0</v>
      </c>
      <c r="AP138" s="71" cm="1">
        <f t="array" ref="AP138">IFERROR(_xlfn.XLOOKUP(Table18[[#This Row],[Economy]],Table5[Country],'2010'!$M$4:$M$158),"0")</f>
        <v>3.6707459999999998</v>
      </c>
      <c r="AQ138" s="71" cm="1">
        <f t="array" ref="AQ138">IFERROR(_xlfn.XLOOKUP(Table18[[#This Row],[Economy]],Table12[Country],'2012'!$M$4:$M$158),"0")</f>
        <v>3.7021700000000002</v>
      </c>
      <c r="AR138" s="71" cm="1">
        <f t="array" ref="AR138">IFERROR(_xlfn.XLOOKUP(Table18[[#This Row],[Economy]],Table10[Country],'2014'!$M$4:$M$163),"0")</f>
        <v>3.8181820000000002</v>
      </c>
      <c r="AS138" s="71" cm="1">
        <f t="array" ref="AS138">IFERROR(_xlfn.XLOOKUP(A138,Table11[Country],'2016'!$M$4:$M$163),"0")</f>
        <v>4.2350000000000003</v>
      </c>
      <c r="AT138" s="71" cm="1">
        <f t="array" ref="AT138">IFERROR(_xlfn.XLOOKUP(A138,Table6[Country],'2018'!$M$4:$M$163),"0")</f>
        <v>3.3714249999999999</v>
      </c>
      <c r="AU138" s="71">
        <f>IFERROR(_xlfn.XLOOKUP(A138, '2023_Analysis_Hub'!$A$3:$A$141,'2023_Analysis_Hub'!$H$3:$H$141),"0")</f>
        <v>3.6</v>
      </c>
      <c r="AV138">
        <f t="shared" si="19"/>
        <v>3.7329205000000001</v>
      </c>
      <c r="AX138" t="str" cm="1">
        <f t="array" ref="AX138">IFERROR(_xlfn.XLOOKUP(A138,Table4[Country],'2007'!$L$4:$L$153),"0")</f>
        <v>0</v>
      </c>
      <c r="AY138" cm="1">
        <f t="array" ref="AY138">IFERROR(_xlfn.XLOOKUP(A138,Table5[Country], '2010'!$O$4:$O$158),"0")</f>
        <v>3.6660840000000001</v>
      </c>
      <c r="AZ138" cm="1">
        <f t="array" ref="AZ138">IFERROR(_xlfn.XLOOKUP(A138, Table12[Country], '2012'!$O$4:$O$158),"0")</f>
        <v>3.817539</v>
      </c>
      <c r="BA138" cm="1">
        <f t="array" ref="BA138">IFERROR(_xlfn.XLOOKUP(A138, Table10[Country], '2014'!$O$4:$O$163),"0")</f>
        <v>3.783471</v>
      </c>
      <c r="BB138" cm="1">
        <f t="array" ref="BB138">IFERROR(_xlfn.XLOOKUP(A138, Table11[Country],'2016'!$O$4:$O$163),"0")</f>
        <v>4.01</v>
      </c>
      <c r="BC138" cm="1">
        <f t="array" ref="BC138">IFERROR(_xlfn.XLOOKUP(A138,Table6[Country],'2018'!$O$4:$O$163),"0")</f>
        <v>3.757625</v>
      </c>
      <c r="BD138">
        <f>IFERROR(_xlfn.XLOOKUP(A138, '2023_Analysis_Hub'!$A$3:$A$141,'2023_Analysis_Hub'!$J$3:$J$141),"0")</f>
        <v>3.9</v>
      </c>
      <c r="BE138">
        <f t="shared" si="20"/>
        <v>3.8224531666666661</v>
      </c>
      <c r="BG138" t="str" cm="1">
        <f t="array" ref="BG138">IFERROR(_xlfn.XLOOKUP(A138,Table4[Country],'2007'!$R$4:$R$153),"0")</f>
        <v>0</v>
      </c>
      <c r="BH138" cm="1">
        <f t="array" ref="BH138">IFERROR(_xlfn.XLOOKUP(A138,Table5[Country],'2010'!$S$4:$S$158),"0")</f>
        <v>4.5798370000000004</v>
      </c>
      <c r="BI138" cm="1">
        <f t="array" ref="BI138">IFERROR(_xlfn.XLOOKUP(A138,Table12[Country],'2012'!$S$4:$S$158),"0")</f>
        <v>4.1874599999999997</v>
      </c>
      <c r="BJ138" cm="1">
        <f t="array" ref="BJ138">IFERROR(_xlfn.XLOOKUP(A138,Table10[Country],'2014'!$S$4:$S$163),"0")</f>
        <v>4.7058770000000001</v>
      </c>
      <c r="BK138" cm="1">
        <f t="array" ref="BK138">IFERROR(_xlfn.XLOOKUP(A138,Table11[Country],'2016'!$S$4:$S$163),"0")</f>
        <v>4.7957140000000003</v>
      </c>
      <c r="BL138" cm="1">
        <f t="array" ref="BL138">IFERROR(_xlfn.XLOOKUP(A138,Table6[Country],'2018'!$S$4:$S$163),"0")</f>
        <v>3.9038629999999999</v>
      </c>
      <c r="BM138">
        <f>IFERROR(_xlfn.XLOOKUP(A138,'2023_Analysis_Hub'!$A$3:$A$141,'2023_Analysis_Hub'!$L$3:$L$141),"0")</f>
        <v>3.5</v>
      </c>
      <c r="BN138">
        <f t="shared" si="21"/>
        <v>4.2787918333333339</v>
      </c>
      <c r="BP138" t="str" cm="1">
        <f t="array" ref="BP138">IFERROR(_xlfn.XLOOKUP(A138,Table4[Country],'2007'!$N$4:$N$153),"0")</f>
        <v>0</v>
      </c>
      <c r="BQ138" cm="1">
        <f t="array" ref="BQ138">IFERROR(_xlfn.XLOOKUP(A138,Table5[Country],'2010'!$Q$4:$Q$158),"0")</f>
        <v>3.9160840000000001</v>
      </c>
      <c r="BR138" cm="1">
        <f t="array" ref="BR138">IFERROR(_xlfn.XLOOKUP(A138,Table12[Country],'2012'!$Q$4:$Q$158),"0")</f>
        <v>3.9084479999999999</v>
      </c>
      <c r="BS138" cm="1">
        <f t="array" ref="BS138">IFERROR(_xlfn.XLOOKUP(A138,Table10[Country],'2014'!$Q$4:$Q$163),"0")</f>
        <v>3.6834709999999999</v>
      </c>
      <c r="BT138" cm="1">
        <f t="array" ref="BT138">IFERROR(_xlfn.XLOOKUP(A138,Table11[Country],'2016'!$Q$4:$Q$163),"0")</f>
        <v>4.1224999999999996</v>
      </c>
      <c r="BU138" cm="1">
        <f t="array" ref="BU138">IFERROR(_xlfn.XLOOKUP(A138, Table6[Country], '2018'!$Q$4:$Q$163),"0")</f>
        <v>3.6147399999999998</v>
      </c>
      <c r="BV138">
        <f>IFERROR(_xlfn.XLOOKUP(A138, '2023_Analysis_Hub'!$A$3:$A$141,'2023_Analysis_Hub'!$N$3:$N$141),"0")</f>
        <v>3.5</v>
      </c>
      <c r="BW138">
        <f t="shared" si="22"/>
        <v>3.7908738333333329</v>
      </c>
    </row>
    <row r="139" spans="1:75" x14ac:dyDescent="0.35">
      <c r="A139" t="s">
        <v>90</v>
      </c>
      <c r="B139" cm="1">
        <f t="array" ref="B139">IFERROR(_xlfn.XLOOKUP(A139,Table4[Country],'2007'!$B$4:$B$153),"0")</f>
        <v>3.0160254691602546</v>
      </c>
      <c r="C139" cm="1">
        <f t="array" ref="C139">IFERROR(_xlfn.XLOOKUP(A139,Table5[Country],'2010'!$B$4:$B$158),"0")</f>
        <v>3.2483499999999998</v>
      </c>
      <c r="D139" cm="1">
        <f t="array" ref="D139">IFERROR(_xlfn.XLOOKUP(A139,Table12[Country],'2012'!$B$4:$B$158),"0")</f>
        <v>2.7778779999999998</v>
      </c>
      <c r="E139" cm="1">
        <f t="array" ref="E139">IFERROR(_xlfn.XLOOKUP(A139,Table10[Country],'2014'!$B$4:$B$163),"0")</f>
        <v>3.4027889999999998</v>
      </c>
      <c r="F139" cm="1">
        <f t="array" ref="F139">IFERROR(_xlfn.XLOOKUP(A139,Table11[Country],'2016'!$B$4:$B$163),"0")</f>
        <v>3.3271069999999998</v>
      </c>
      <c r="G139" cm="1">
        <f t="array" ref="G139">IFERROR(_xlfn.XLOOKUP(A139,Table6[Country],'2018'!$B$4:$B$163),"0")</f>
        <v>2.809949</v>
      </c>
      <c r="H139">
        <f>IFERROR(_xlfn.XLOOKUP(A139,'2023_Analysis_Hub'!$A$3:$A$141,'2023_Analysis_Hub'!$B$3:$B$141),"0")</f>
        <v>3.5166666666666671</v>
      </c>
      <c r="I139">
        <f t="shared" si="18"/>
        <v>3.1569664479752744</v>
      </c>
      <c r="J139" s="68">
        <f>IFERROR(RANK(Table16[[#This Row],[Avergae LPI Score ]],Table16[[Avergae LPI Score ]],0), "No Data Available")</f>
        <v>42</v>
      </c>
      <c r="L139" cm="1">
        <f t="array" ref="L139">IFERROR(_xlfn.XLOOKUP(A139,Table4[Country],'2007'!$C$4:$C$153),"0")</f>
        <v>42</v>
      </c>
      <c r="M139" cm="1">
        <f t="array" ref="M139">IFERROR(_xlfn.XLOOKUP(A139,Table5[Country],'2010'!$E$4:$E$158),"0")</f>
        <v>37</v>
      </c>
      <c r="N139" cm="1">
        <f t="array" ref="N139">IFERROR(_xlfn.XLOOKUP(A139,Table12[Country],'2012'!$E$4:$E$158),"0")</f>
        <v>76</v>
      </c>
      <c r="O139" cm="1">
        <f t="array" ref="O139">IFERROR(_xlfn.XLOOKUP(A139,Table10[Country],'2014'!$E$4:$E$163),"0")</f>
        <v>36</v>
      </c>
      <c r="P139" cm="1">
        <f t="array" ref="P139">IFERROR(_xlfn.XLOOKUP(A139,Table11[Country],'2016'!$E$4:$E$163),"0")</f>
        <v>43</v>
      </c>
      <c r="Q139" cm="1">
        <f t="array" ref="Q139">IFERROR(_xlfn.XLOOKUP(A139,Table6[Country],'2018'!$E$4:$E$163),"0")</f>
        <v>70</v>
      </c>
      <c r="R139">
        <f>IFERROR(_xlfn.XLOOKUP(A139,'2023_Analysis_Hub'!$A$3:$A$141,'2023_Analysis_Hub'!$C$3:$C$141),"0")</f>
        <v>34</v>
      </c>
      <c r="S139">
        <f t="shared" si="23"/>
        <v>48.285714285714285</v>
      </c>
      <c r="T139">
        <f t="shared" si="24"/>
        <v>44</v>
      </c>
      <c r="W139" cm="1">
        <f t="array" ref="W139">IFERROR(_xlfn.XLOOKUP(A139,Table4[Country],'2007'!$F$4:$F$153),"0")</f>
        <v>2.5333299999999999</v>
      </c>
      <c r="X139" cm="1">
        <f t="array" ref="X139">IFERROR(_xlfn.XLOOKUP('LPI_performance_time_series '!A139,Table5[Country],'2010'!$I$4:$I$158),"0")</f>
        <v>2.9351440000000002</v>
      </c>
      <c r="Y139" cm="1">
        <f t="array" ref="Y139">IFERROR(_xlfn.XLOOKUP(A139,Table12[Country],'2012'!$I$4:$I$158),"0")</f>
        <v>2.714286</v>
      </c>
      <c r="Z139" cm="1">
        <f t="array" ref="Z139">IFERROR(_xlfn.XLOOKUP('LPI_performance_time_series '!A139,Table10[Country],'2014'!$I$4:$I$163),"0")</f>
        <v>3.2215750000000001</v>
      </c>
      <c r="AA139" cm="1">
        <f t="array" ref="AA139">IFERROR(_xlfn.XLOOKUP(A139,Table11[Country],'2016'!$I$4:$I$163),"0")</f>
        <v>3.1107689999999999</v>
      </c>
      <c r="AB139" cm="1">
        <f t="array" ref="AB139">IFERROR(_xlfn.XLOOKUP(A139,Table6[Country],'2018'!$I$4:$I$163),"0")</f>
        <v>2.79657</v>
      </c>
      <c r="AC139" t="str">
        <f>IFERROR(_xlfn.XLOOKUP(A140,'2023_Analysis_Hub'!$A$3:$A$141,'2023_Analysis_Hub'!$D$3:$D$141),"0")</f>
        <v>0</v>
      </c>
      <c r="AD139">
        <f t="shared" si="25"/>
        <v>2.8852790000000001</v>
      </c>
      <c r="AF139" cm="1">
        <f t="array" ref="AF139">IFERROR(_xlfn.XLOOKUP(A139,Table4[Country],'2007'!$H$4:$H$153),"0")</f>
        <v>2.5625</v>
      </c>
      <c r="AG139" cm="1">
        <f t="array" ref="AG139">IFERROR(_xlfn.XLOOKUP(A139,Table5[Country],'2010'!$K$4:$K$158),"0")</f>
        <v>2.875</v>
      </c>
      <c r="AH139" cm="1">
        <f t="array" ref="AH139">IFERROR(_xlfn.XLOOKUP(A139,Table12[Country],'2012'!$K$4:$K$158),"0")</f>
        <v>2.5207030000000001</v>
      </c>
      <c r="AI139" cm="1">
        <f t="array" ref="AI139">IFERROR(_xlfn.XLOOKUP(A139,Table10[Country],'2014'!$K$4:$K$163),"0")</f>
        <v>3.0291510000000001</v>
      </c>
      <c r="AJ139" cm="1">
        <f t="array" ref="AJ139">IFERROR(_xlfn.XLOOKUP(A139,Table11[Country],'2016'!$K$4:$K$163),"0")</f>
        <v>3.235385</v>
      </c>
      <c r="AK139" cm="1">
        <f t="array" ref="AK139">IFERROR(_xlfn.XLOOKUP(A139,Table6[Country],'2018'!$K$4:$K$163),"0")</f>
        <v>2.9830000000000001</v>
      </c>
      <c r="AL139" s="19">
        <f>IFERROR(_xlfn.XLOOKUP(A139,'2023_Analysis_Hub'!$A$3:$A$141,'2023_Analysis_Hub'!$F$3:$F$141),"0")</f>
        <v>3.3</v>
      </c>
      <c r="AM139">
        <f t="shared" si="26"/>
        <v>2.9293912857142859</v>
      </c>
      <c r="AO139" s="71" cm="1">
        <f t="array" ref="AO139">IFERROR(_xlfn.XLOOKUP(Table18[[#This Row],[Economy]],Table4[Country],'2007'!$J$4:$J$153), "0")</f>
        <v>3.3125</v>
      </c>
      <c r="AP139" s="71" cm="1">
        <f t="array" ref="AP139">IFERROR(_xlfn.XLOOKUP(Table18[[#This Row],[Economy]],Table5[Country],'2010'!$M$4:$M$158),"0")</f>
        <v>3.375</v>
      </c>
      <c r="AQ139" s="71" cm="1">
        <f t="array" ref="AQ139">IFERROR(_xlfn.XLOOKUP(Table18[[#This Row],[Economy]],Table12[Country],'2012'!$M$4:$M$158),"0")</f>
        <v>2.71821</v>
      </c>
      <c r="AR139" s="71" cm="1">
        <f t="array" ref="AR139">IFERROR(_xlfn.XLOOKUP(Table18[[#This Row],[Economy]],Table10[Country],'2014'!$M$4:$M$163),"0")</f>
        <v>3.3762989999999999</v>
      </c>
      <c r="AS139" s="71" cm="1">
        <f t="array" ref="AS139">IFERROR(_xlfn.XLOOKUP(A139,Table11[Country],'2016'!$M$4:$M$163),"0")</f>
        <v>3.2778209999999999</v>
      </c>
      <c r="AT139" s="71" cm="1">
        <f t="array" ref="AT139">IFERROR(_xlfn.XLOOKUP(A139,Table6[Country],'2018'!$M$4:$M$163),"0")</f>
        <v>2.744904</v>
      </c>
      <c r="AU139" s="71">
        <f>IFERROR(_xlfn.XLOOKUP(A139, '2023_Analysis_Hub'!$A$3:$A$141,'2023_Analysis_Hub'!$H$3:$H$141),"0")</f>
        <v>3.2</v>
      </c>
      <c r="AV139">
        <f t="shared" si="19"/>
        <v>3.1435334285714278</v>
      </c>
      <c r="AX139" cm="1">
        <f t="array" ref="AX139">IFERROR(_xlfn.XLOOKUP(A139,Table4[Country],'2007'!$L$4:$L$153),"0")</f>
        <v>2.9411800000000001</v>
      </c>
      <c r="AY139" cm="1">
        <f t="array" ref="AY139">IFERROR(_xlfn.XLOOKUP(A139,Table5[Country], '2010'!$O$4:$O$158),"0")</f>
        <v>2.958018</v>
      </c>
      <c r="AZ139" cm="1">
        <f t="array" ref="AZ139">IFERROR(_xlfn.XLOOKUP(A139, Table12[Country], '2012'!$O$4:$O$158),"0")</f>
        <v>2.6394799999999998</v>
      </c>
      <c r="BA139" cm="1">
        <f t="array" ref="BA139">IFERROR(_xlfn.XLOOKUP(A139, Table10[Country], '2014'!$O$4:$O$163),"0")</f>
        <v>3.209473</v>
      </c>
      <c r="BB139" cm="1">
        <f t="array" ref="BB139">IFERROR(_xlfn.XLOOKUP(A139, Table11[Country],'2016'!$O$4:$O$163),"0")</f>
        <v>3.2921800000000001</v>
      </c>
      <c r="BC139" cm="1">
        <f t="array" ref="BC139">IFERROR(_xlfn.XLOOKUP(A139,Table6[Country],'2018'!$O$4:$O$163),"0")</f>
        <v>2.6925500000000002</v>
      </c>
      <c r="BD139">
        <f>IFERROR(_xlfn.XLOOKUP(A139, '2023_Analysis_Hub'!$A$3:$A$141,'2023_Analysis_Hub'!$J$3:$J$141),"0")</f>
        <v>3.7</v>
      </c>
      <c r="BE139">
        <f t="shared" si="20"/>
        <v>3.0618401428571427</v>
      </c>
      <c r="BG139" cm="1">
        <f t="array" ref="BG139">IFERROR(_xlfn.XLOOKUP(A139,Table4[Country],'2007'!$R$4:$R$153),"0")</f>
        <v>3.6875</v>
      </c>
      <c r="BH139" cm="1">
        <f t="array" ref="BH139">IFERROR(_xlfn.XLOOKUP(A139,Table5[Country],'2010'!$S$4:$S$158),"0")</f>
        <v>3.7207249999999998</v>
      </c>
      <c r="BI139" cm="1">
        <f t="array" ref="BI139">IFERROR(_xlfn.XLOOKUP(A139,Table12[Country],'2012'!$S$4:$S$158),"0")</f>
        <v>3.0789469999999999</v>
      </c>
      <c r="BJ139" cm="1">
        <f t="array" ref="BJ139">IFERROR(_xlfn.XLOOKUP(A139,Table10[Country],'2014'!$S$4:$S$163),"0")</f>
        <v>4.0591480000000004</v>
      </c>
      <c r="BK139" cm="1">
        <f t="array" ref="BK139">IFERROR(_xlfn.XLOOKUP(A139,Table11[Country],'2016'!$S$4:$S$163),"0")</f>
        <v>3.6218590000000002</v>
      </c>
      <c r="BL139" cm="1">
        <f t="array" ref="BL139">IFERROR(_xlfn.XLOOKUP(A139,Table6[Country],'2018'!$S$4:$S$163),"0")</f>
        <v>2.878851</v>
      </c>
      <c r="BM139">
        <f>IFERROR(_xlfn.XLOOKUP(A139,'2023_Analysis_Hub'!$A$3:$A$141,'2023_Analysis_Hub'!$L$3:$L$141),"0")</f>
        <v>4</v>
      </c>
      <c r="BN139">
        <f t="shared" si="21"/>
        <v>3.578147142857143</v>
      </c>
      <c r="BP139" cm="1">
        <f t="array" ref="BP139">IFERROR(_xlfn.XLOOKUP(A139,Table4[Country],'2007'!$N$4:$N$153),"0")</f>
        <v>3.0588199999999999</v>
      </c>
      <c r="BQ139" cm="1">
        <f t="array" ref="BQ139">IFERROR(_xlfn.XLOOKUP(A139,Table5[Country],'2010'!$Q$4:$Q$158),"0")</f>
        <v>3.5549689999999998</v>
      </c>
      <c r="BR139" cm="1">
        <f t="array" ref="BR139">IFERROR(_xlfn.XLOOKUP(A139,Table12[Country],'2012'!$Q$4:$Q$158),"0")</f>
        <v>2.9728129999999999</v>
      </c>
      <c r="BS139" cm="1">
        <f t="array" ref="BS139">IFERROR(_xlfn.XLOOKUP(A139,Table10[Country],'2014'!$Q$4:$Q$163),"0")</f>
        <v>3.5031249999999998</v>
      </c>
      <c r="BT139" cm="1">
        <f t="array" ref="BT139">IFERROR(_xlfn.XLOOKUP(A139,Table11[Country],'2016'!$Q$4:$Q$163),"0")</f>
        <v>3.422615</v>
      </c>
      <c r="BU139" cm="1">
        <f t="array" ref="BU139">IFERROR(_xlfn.XLOOKUP(A139, Table6[Country], '2018'!$Q$4:$Q$163),"0")</f>
        <v>2.787563</v>
      </c>
      <c r="BV139">
        <f>IFERROR(_xlfn.XLOOKUP(A139, '2023_Analysis_Hub'!$A$3:$A$141,'2023_Analysis_Hub'!$N$3:$N$141),"0")</f>
        <v>3.6</v>
      </c>
      <c r="BW139">
        <f t="shared" si="22"/>
        <v>3.2714150000000002</v>
      </c>
    </row>
    <row r="140" spans="1:75" x14ac:dyDescent="0.35">
      <c r="A140" t="s">
        <v>434</v>
      </c>
      <c r="B140" t="str" cm="1">
        <f t="array" ref="B140">IFERROR(_xlfn.XLOOKUP(A140,Table4[Country],'2007'!$B$4:$B$153),"0")</f>
        <v>0</v>
      </c>
      <c r="C140" t="str" cm="1">
        <f t="array" ref="C140">IFERROR(_xlfn.XLOOKUP(A140,Table5[Country],'2010'!$B$4:$B$158),"0")</f>
        <v>0</v>
      </c>
      <c r="D140" t="str" cm="1">
        <f t="array" ref="D140">IFERROR(_xlfn.XLOOKUP(A140,Table12[Country],'2012'!$B$4:$B$158),"0")</f>
        <v>0</v>
      </c>
      <c r="E140" t="str" cm="1">
        <f t="array" ref="E140">IFERROR(_xlfn.XLOOKUP(A140,Table10[Country],'2014'!$B$4:$B$163),"0")</f>
        <v>0</v>
      </c>
      <c r="F140" t="str" cm="1">
        <f t="array" ref="F140">IFERROR(_xlfn.XLOOKUP(A140,Table11[Country],'2016'!$B$4:$B$163),"0")</f>
        <v>0</v>
      </c>
      <c r="G140" t="str" cm="1">
        <f t="array" ref="G140">IFERROR(_xlfn.XLOOKUP(A140,Table6[Country],'2018'!$B$4:$B$163),"0")</f>
        <v>0</v>
      </c>
      <c r="H140" t="str">
        <f>IFERROR(_xlfn.XLOOKUP(A140,'2023_Analysis_Hub'!$A$3:$A$141,'2023_Analysis_Hub'!$B$3:$B$141),"0")</f>
        <v>0</v>
      </c>
      <c r="I140" t="str">
        <f t="shared" si="18"/>
        <v>0</v>
      </c>
      <c r="J140" s="68" t="str">
        <f>IFERROR(RANK(Table16[[#This Row],[Avergae LPI Score ]],Table16[[Avergae LPI Score ]],0), "No Data Available")</f>
        <v>No Data Available</v>
      </c>
      <c r="L140" t="str" cm="1">
        <f t="array" ref="L140">IFERROR(_xlfn.XLOOKUP(A140,Table4[Country],'2007'!$C$4:$C$153),"0")</f>
        <v>0</v>
      </c>
      <c r="M140" t="str" cm="1">
        <f t="array" ref="M140">IFERROR(_xlfn.XLOOKUP(A140,Table5[Country],'2010'!$E$4:$E$158),"0")</f>
        <v>0</v>
      </c>
      <c r="N140" t="str" cm="1">
        <f t="array" ref="N140">IFERROR(_xlfn.XLOOKUP(A140,Table12[Country],'2012'!$E$4:$E$158),"0")</f>
        <v>0</v>
      </c>
      <c r="O140" t="str" cm="1">
        <f t="array" ref="O140">IFERROR(_xlfn.XLOOKUP(A140,Table10[Country],'2014'!$E$4:$E$163),"0")</f>
        <v>0</v>
      </c>
      <c r="P140" t="str" cm="1">
        <f t="array" ref="P140">IFERROR(_xlfn.XLOOKUP(A140,Table11[Country],'2016'!$E$4:$E$163),"0")</f>
        <v>0</v>
      </c>
      <c r="Q140" t="str" cm="1">
        <f t="array" ref="Q140">IFERROR(_xlfn.XLOOKUP(A140,Table6[Country],'2018'!$E$4:$E$163),"0")</f>
        <v>0</v>
      </c>
      <c r="R140" t="str">
        <f>IFERROR(_xlfn.XLOOKUP(A140,'2023_Analysis_Hub'!$A$3:$A$141,'2023_Analysis_Hub'!$C$3:$C$141),"0")</f>
        <v>0</v>
      </c>
      <c r="S140" t="str">
        <f t="shared" si="23"/>
        <v>0</v>
      </c>
      <c r="T140" t="str">
        <f t="shared" si="24"/>
        <v>No Data Available</v>
      </c>
      <c r="W140" t="str" cm="1">
        <f t="array" ref="W140">IFERROR(_xlfn.XLOOKUP(A140,Table4[Country],'2007'!$F$4:$F$153),"0")</f>
        <v>0</v>
      </c>
      <c r="X140" t="str" cm="1">
        <f t="array" ref="X140">IFERROR(_xlfn.XLOOKUP('LPI_performance_time_series '!A140,Table5[Country],'2010'!$I$4:$I$158),"0")</f>
        <v>0</v>
      </c>
      <c r="Y140" t="str" cm="1">
        <f t="array" ref="Y140">IFERROR(_xlfn.XLOOKUP(A140,Table12[Country],'2012'!$I$4:$I$158),"0")</f>
        <v>0</v>
      </c>
      <c r="Z140" t="str" cm="1">
        <f t="array" ref="Z140">IFERROR(_xlfn.XLOOKUP('LPI_performance_time_series '!A140,Table10[Country],'2014'!$I$4:$I$163),"0")</f>
        <v>0</v>
      </c>
      <c r="AA140" t="str" cm="1">
        <f t="array" ref="AA140">IFERROR(_xlfn.XLOOKUP(A140,Table11[Country],'2016'!$I$4:$I$163),"0")</f>
        <v>0</v>
      </c>
      <c r="AB140" t="str" cm="1">
        <f t="array" ref="AB140">IFERROR(_xlfn.XLOOKUP(A140,Table6[Country],'2018'!$I$4:$I$163),"0")</f>
        <v>0</v>
      </c>
      <c r="AC140" t="str">
        <f>IFERROR(_xlfn.XLOOKUP(A141,'2023_Analysis_Hub'!$A$3:$A$141,'2023_Analysis_Hub'!$D$3:$D$141),"0")</f>
        <v>0</v>
      </c>
      <c r="AD140" t="str">
        <f t="shared" si="25"/>
        <v>No Data Available</v>
      </c>
      <c r="AF140" t="str" cm="1">
        <f t="array" ref="AF140">IFERROR(_xlfn.XLOOKUP(A140,Table4[Country],'2007'!$H$4:$H$153),"0")</f>
        <v>0</v>
      </c>
      <c r="AG140" t="str" cm="1">
        <f t="array" ref="AG140">IFERROR(_xlfn.XLOOKUP(A140,Table5[Country],'2010'!$K$4:$K$158),"0")</f>
        <v>0</v>
      </c>
      <c r="AH140" t="str" cm="1">
        <f t="array" ref="AH140">IFERROR(_xlfn.XLOOKUP(A140,Table12[Country],'2012'!$K$4:$K$158),"0")</f>
        <v>0</v>
      </c>
      <c r="AI140" t="str" cm="1">
        <f t="array" ref="AI140">IFERROR(_xlfn.XLOOKUP(A140,Table10[Country],'2014'!$K$4:$K$163),"0")</f>
        <v>0</v>
      </c>
      <c r="AJ140" t="str" cm="1">
        <f t="array" ref="AJ140">IFERROR(_xlfn.XLOOKUP(A140,Table11[Country],'2016'!$K$4:$K$163),"0")</f>
        <v>0</v>
      </c>
      <c r="AK140" t="str" cm="1">
        <f t="array" ref="AK140">IFERROR(_xlfn.XLOOKUP(A140,Table6[Country],'2018'!$K$4:$K$163),"0")</f>
        <v>0</v>
      </c>
      <c r="AL140" s="19" t="str">
        <f>IFERROR(_xlfn.XLOOKUP(A140,'2023_Analysis_Hub'!$A$3:$A$141,'2023_Analysis_Hub'!$F$3:$F$141),"0")</f>
        <v>0</v>
      </c>
      <c r="AM140" t="str">
        <f t="shared" si="26"/>
        <v>No Data Available</v>
      </c>
      <c r="AO140" s="71" t="str" cm="1">
        <f t="array" ref="AO140">IFERROR(_xlfn.XLOOKUP(Table18[[#This Row],[Economy]],Table4[Country],'2007'!$J$4:$J$153), "0")</f>
        <v>0</v>
      </c>
      <c r="AP140" s="71" t="str" cm="1">
        <f t="array" ref="AP140">IFERROR(_xlfn.XLOOKUP(Table18[[#This Row],[Economy]],Table5[Country],'2010'!$M$4:$M$158),"0")</f>
        <v>0</v>
      </c>
      <c r="AQ140" s="71" t="str" cm="1">
        <f t="array" ref="AQ140">IFERROR(_xlfn.XLOOKUP(Table18[[#This Row],[Economy]],Table12[Country],'2012'!$M$4:$M$158),"0")</f>
        <v>0</v>
      </c>
      <c r="AR140" s="71" t="str" cm="1">
        <f t="array" ref="AR140">IFERROR(_xlfn.XLOOKUP(Table18[[#This Row],[Economy]],Table10[Country],'2014'!$M$4:$M$163),"0")</f>
        <v>0</v>
      </c>
      <c r="AS140" s="71" t="str" cm="1">
        <f t="array" ref="AS140">IFERROR(_xlfn.XLOOKUP(A140,Table11[Country],'2016'!$M$4:$M$163),"0")</f>
        <v>0</v>
      </c>
      <c r="AT140" s="71" t="str" cm="1">
        <f t="array" ref="AT140">IFERROR(_xlfn.XLOOKUP(A140,Table6[Country],'2018'!$M$4:$M$163),"0")</f>
        <v>0</v>
      </c>
      <c r="AU140" s="71" t="str">
        <f>IFERROR(_xlfn.XLOOKUP(A140, '2023_Analysis_Hub'!$A$3:$A$141,'2023_Analysis_Hub'!$H$3:$H$141),"0")</f>
        <v>0</v>
      </c>
      <c r="AV140" t="str">
        <f t="shared" si="19"/>
        <v xml:space="preserve">No Data Available </v>
      </c>
      <c r="AX140" t="str" cm="1">
        <f t="array" ref="AX140">IFERROR(_xlfn.XLOOKUP(A140,Table4[Country],'2007'!$L$4:$L$153),"0")</f>
        <v>0</v>
      </c>
      <c r="AY140" t="str" cm="1">
        <f t="array" ref="AY140">IFERROR(_xlfn.XLOOKUP(A140,Table5[Country], '2010'!$O$4:$O$158),"0")</f>
        <v>0</v>
      </c>
      <c r="AZ140" t="str" cm="1">
        <f t="array" ref="AZ140">IFERROR(_xlfn.XLOOKUP(A140, Table12[Country], '2012'!$O$4:$O$158),"0")</f>
        <v>0</v>
      </c>
      <c r="BA140" t="str" cm="1">
        <f t="array" ref="BA140">IFERROR(_xlfn.XLOOKUP(A140, Table10[Country], '2014'!$O$4:$O$163),"0")</f>
        <v>0</v>
      </c>
      <c r="BB140" t="str" cm="1">
        <f t="array" ref="BB140">IFERROR(_xlfn.XLOOKUP(A140, Table11[Country],'2016'!$O$4:$O$163),"0")</f>
        <v>0</v>
      </c>
      <c r="BC140" t="str" cm="1">
        <f t="array" ref="BC140">IFERROR(_xlfn.XLOOKUP(A140,Table6[Country],'2018'!$O$4:$O$163),"0")</f>
        <v>0</v>
      </c>
      <c r="BD140" t="str">
        <f>IFERROR(_xlfn.XLOOKUP(A140, '2023_Analysis_Hub'!$A$3:$A$141,'2023_Analysis_Hub'!$J$3:$J$141),"0")</f>
        <v>0</v>
      </c>
      <c r="BE140" t="str">
        <f t="shared" si="20"/>
        <v>No Data Available</v>
      </c>
      <c r="BG140" t="str" cm="1">
        <f t="array" ref="BG140">IFERROR(_xlfn.XLOOKUP(A140,Table4[Country],'2007'!$R$4:$R$153),"0")</f>
        <v>0</v>
      </c>
      <c r="BH140" t="str" cm="1">
        <f t="array" ref="BH140">IFERROR(_xlfn.XLOOKUP(A140,Table5[Country],'2010'!$S$4:$S$158),"0")</f>
        <v>0</v>
      </c>
      <c r="BI140" t="str" cm="1">
        <f t="array" ref="BI140">IFERROR(_xlfn.XLOOKUP(A140,Table12[Country],'2012'!$S$4:$S$158),"0")</f>
        <v>0</v>
      </c>
      <c r="BJ140" t="str" cm="1">
        <f t="array" ref="BJ140">IFERROR(_xlfn.XLOOKUP(A140,Table10[Country],'2014'!$S$4:$S$163),"0")</f>
        <v>0</v>
      </c>
      <c r="BK140" t="str" cm="1">
        <f t="array" ref="BK140">IFERROR(_xlfn.XLOOKUP(A140,Table11[Country],'2016'!$S$4:$S$163),"0")</f>
        <v>0</v>
      </c>
      <c r="BL140" t="str" cm="1">
        <f t="array" ref="BL140">IFERROR(_xlfn.XLOOKUP(A140,Table6[Country],'2018'!$S$4:$S$163),"0")</f>
        <v>0</v>
      </c>
      <c r="BM140" t="str">
        <f>IFERROR(_xlfn.XLOOKUP(A140,'2023_Analysis_Hub'!$A$3:$A$141,'2023_Analysis_Hub'!$L$3:$L$141),"0")</f>
        <v>0</v>
      </c>
      <c r="BN140" t="str">
        <f t="shared" si="21"/>
        <v>No Data Available</v>
      </c>
      <c r="BP140" t="str" cm="1">
        <f t="array" ref="BP140">IFERROR(_xlfn.XLOOKUP(A140,Table4[Country],'2007'!$N$4:$N$153),"0")</f>
        <v>0</v>
      </c>
      <c r="BQ140" t="str" cm="1">
        <f t="array" ref="BQ140">IFERROR(_xlfn.XLOOKUP(A140,Table5[Country],'2010'!$Q$4:$Q$158),"0")</f>
        <v>0</v>
      </c>
      <c r="BR140" t="str" cm="1">
        <f t="array" ref="BR140">IFERROR(_xlfn.XLOOKUP(A140,Table12[Country],'2012'!$Q$4:$Q$158),"0")</f>
        <v>0</v>
      </c>
      <c r="BS140" t="str" cm="1">
        <f t="array" ref="BS140">IFERROR(_xlfn.XLOOKUP(A140,Table10[Country],'2014'!$Q$4:$Q$163),"0")</f>
        <v>0</v>
      </c>
      <c r="BT140" t="str" cm="1">
        <f t="array" ref="BT140">IFERROR(_xlfn.XLOOKUP(A140,Table11[Country],'2016'!$Q$4:$Q$163),"0")</f>
        <v>0</v>
      </c>
      <c r="BU140" t="str" cm="1">
        <f t="array" ref="BU140">IFERROR(_xlfn.XLOOKUP(A140, Table6[Country], '2018'!$Q$4:$Q$163),"0")</f>
        <v>0</v>
      </c>
      <c r="BV140" t="str">
        <f>IFERROR(_xlfn.XLOOKUP(A140, '2023_Analysis_Hub'!$A$3:$A$141,'2023_Analysis_Hub'!$N$3:$N$141),"0")</f>
        <v>0</v>
      </c>
      <c r="BW140" t="str">
        <f t="shared" si="22"/>
        <v>No Data Available</v>
      </c>
    </row>
    <row r="141" spans="1:75" x14ac:dyDescent="0.35">
      <c r="A141" t="s">
        <v>436</v>
      </c>
      <c r="B141" t="str" cm="1">
        <f t="array" ref="B141">IFERROR(_xlfn.XLOOKUP(A141,Table4[Country],'2007'!$B$4:$B$153),"0")</f>
        <v>0</v>
      </c>
      <c r="C141" t="str" cm="1">
        <f t="array" ref="C141">IFERROR(_xlfn.XLOOKUP(A141,Table5[Country],'2010'!$B$4:$B$158),"0")</f>
        <v>0</v>
      </c>
      <c r="D141" t="str" cm="1">
        <f t="array" ref="D141">IFERROR(_xlfn.XLOOKUP(A141,Table12[Country],'2012'!$B$4:$B$158),"0")</f>
        <v>0</v>
      </c>
      <c r="E141" t="str" cm="1">
        <f t="array" ref="E141">IFERROR(_xlfn.XLOOKUP(A141,Table10[Country],'2014'!$B$4:$B$163),"0")</f>
        <v>0</v>
      </c>
      <c r="F141" t="str" cm="1">
        <f t="array" ref="F141">IFERROR(_xlfn.XLOOKUP(A141,Table11[Country],'2016'!$B$4:$B$163),"0")</f>
        <v>0</v>
      </c>
      <c r="G141" t="str" cm="1">
        <f t="array" ref="G141">IFERROR(_xlfn.XLOOKUP(A141,Table6[Country],'2018'!$B$4:$B$163),"0")</f>
        <v>0</v>
      </c>
      <c r="H141" t="str">
        <f>IFERROR(_xlfn.XLOOKUP(A141,'2023_Analysis_Hub'!$A$3:$A$141,'2023_Analysis_Hub'!$B$3:$B$141),"0")</f>
        <v>0</v>
      </c>
      <c r="I141" t="str">
        <f t="shared" si="18"/>
        <v>0</v>
      </c>
      <c r="J141" s="68" t="str">
        <f>IFERROR(RANK(Table16[[#This Row],[Avergae LPI Score ]],Table16[[Avergae LPI Score ]],0), "No Data Available")</f>
        <v>No Data Available</v>
      </c>
      <c r="L141" t="str" cm="1">
        <f t="array" ref="L141">IFERROR(_xlfn.XLOOKUP(A141,Table4[Country],'2007'!$C$4:$C$153),"0")</f>
        <v>0</v>
      </c>
      <c r="M141" t="str" cm="1">
        <f t="array" ref="M141">IFERROR(_xlfn.XLOOKUP(A141,Table5[Country],'2010'!$E$4:$E$158),"0")</f>
        <v>0</v>
      </c>
      <c r="N141" t="str" cm="1">
        <f t="array" ref="N141">IFERROR(_xlfn.XLOOKUP(A141,Table12[Country],'2012'!$E$4:$E$158),"0")</f>
        <v>0</v>
      </c>
      <c r="O141" t="str" cm="1">
        <f t="array" ref="O141">IFERROR(_xlfn.XLOOKUP(A141,Table10[Country],'2014'!$E$4:$E$163),"0")</f>
        <v>0</v>
      </c>
      <c r="P141" t="str" cm="1">
        <f t="array" ref="P141">IFERROR(_xlfn.XLOOKUP(A141,Table11[Country],'2016'!$E$4:$E$163),"0")</f>
        <v>0</v>
      </c>
      <c r="Q141" t="str" cm="1">
        <f t="array" ref="Q141">IFERROR(_xlfn.XLOOKUP(A141,Table6[Country],'2018'!$E$4:$E$163),"0")</f>
        <v>0</v>
      </c>
      <c r="R141" t="str">
        <f>IFERROR(_xlfn.XLOOKUP(A141,'2023_Analysis_Hub'!$A$3:$A$141,'2023_Analysis_Hub'!$C$3:$C$141),"0")</f>
        <v>0</v>
      </c>
      <c r="S141" t="str">
        <f t="shared" si="23"/>
        <v>0</v>
      </c>
      <c r="T141" t="str">
        <f t="shared" si="24"/>
        <v>No Data Available</v>
      </c>
      <c r="W141" t="str" cm="1">
        <f t="array" ref="W141">IFERROR(_xlfn.XLOOKUP(A141,Table4[Country],'2007'!$F$4:$F$153),"0")</f>
        <v>0</v>
      </c>
      <c r="X141" t="str" cm="1">
        <f t="array" ref="X141">IFERROR(_xlfn.XLOOKUP('LPI_performance_time_series '!A141,Table5[Country],'2010'!$I$4:$I$158),"0")</f>
        <v>0</v>
      </c>
      <c r="Y141" t="str" cm="1">
        <f t="array" ref="Y141">IFERROR(_xlfn.XLOOKUP(A141,Table12[Country],'2012'!$I$4:$I$158),"0")</f>
        <v>0</v>
      </c>
      <c r="Z141" t="str" cm="1">
        <f t="array" ref="Z141">IFERROR(_xlfn.XLOOKUP('LPI_performance_time_series '!A141,Table10[Country],'2014'!$I$4:$I$163),"0")</f>
        <v>0</v>
      </c>
      <c r="AA141" t="str" cm="1">
        <f t="array" ref="AA141">IFERROR(_xlfn.XLOOKUP(A141,Table11[Country],'2016'!$I$4:$I$163),"0")</f>
        <v>0</v>
      </c>
      <c r="AB141" t="str" cm="1">
        <f t="array" ref="AB141">IFERROR(_xlfn.XLOOKUP(A141,Table6[Country],'2018'!$I$4:$I$163),"0")</f>
        <v>0</v>
      </c>
      <c r="AC141" t="str">
        <f>IFERROR(_xlfn.XLOOKUP(A142,'2023_Analysis_Hub'!$A$3:$A$141,'2023_Analysis_Hub'!$D$3:$D$141),"0")</f>
        <v>0</v>
      </c>
      <c r="AD141" t="str">
        <f t="shared" si="25"/>
        <v>No Data Available</v>
      </c>
      <c r="AF141" t="str" cm="1">
        <f t="array" ref="AF141">IFERROR(_xlfn.XLOOKUP(A141,Table4[Country],'2007'!$H$4:$H$153),"0")</f>
        <v>0</v>
      </c>
      <c r="AG141" t="str" cm="1">
        <f t="array" ref="AG141">IFERROR(_xlfn.XLOOKUP(A141,Table5[Country],'2010'!$K$4:$K$158),"0")</f>
        <v>0</v>
      </c>
      <c r="AH141" t="str" cm="1">
        <f t="array" ref="AH141">IFERROR(_xlfn.XLOOKUP(A141,Table12[Country],'2012'!$K$4:$K$158),"0")</f>
        <v>0</v>
      </c>
      <c r="AI141" t="str" cm="1">
        <f t="array" ref="AI141">IFERROR(_xlfn.XLOOKUP(A141,Table10[Country],'2014'!$K$4:$K$163),"0")</f>
        <v>0</v>
      </c>
      <c r="AJ141" t="str" cm="1">
        <f t="array" ref="AJ141">IFERROR(_xlfn.XLOOKUP(A141,Table11[Country],'2016'!$K$4:$K$163),"0")</f>
        <v>0</v>
      </c>
      <c r="AK141" t="str" cm="1">
        <f t="array" ref="AK141">IFERROR(_xlfn.XLOOKUP(A141,Table6[Country],'2018'!$K$4:$K$163),"0")</f>
        <v>0</v>
      </c>
      <c r="AL141" s="19" t="str">
        <f>IFERROR(_xlfn.XLOOKUP(A141,'2023_Analysis_Hub'!$A$3:$A$141,'2023_Analysis_Hub'!$F$3:$F$141),"0")</f>
        <v>0</v>
      </c>
      <c r="AM141" t="str">
        <f t="shared" si="26"/>
        <v>No Data Available</v>
      </c>
      <c r="AO141" s="71" t="str" cm="1">
        <f t="array" ref="AO141">IFERROR(_xlfn.XLOOKUP(Table18[[#This Row],[Economy]],Table4[Country],'2007'!$J$4:$J$153), "0")</f>
        <v>0</v>
      </c>
      <c r="AP141" s="71" t="str" cm="1">
        <f t="array" ref="AP141">IFERROR(_xlfn.XLOOKUP(Table18[[#This Row],[Economy]],Table5[Country],'2010'!$M$4:$M$158),"0")</f>
        <v>0</v>
      </c>
      <c r="AQ141" s="71" t="str" cm="1">
        <f t="array" ref="AQ141">IFERROR(_xlfn.XLOOKUP(Table18[[#This Row],[Economy]],Table12[Country],'2012'!$M$4:$M$158),"0")</f>
        <v>0</v>
      </c>
      <c r="AR141" s="71" t="str" cm="1">
        <f t="array" ref="AR141">IFERROR(_xlfn.XLOOKUP(Table18[[#This Row],[Economy]],Table10[Country],'2014'!$M$4:$M$163),"0")</f>
        <v>0</v>
      </c>
      <c r="AS141" s="71" t="str" cm="1">
        <f t="array" ref="AS141">IFERROR(_xlfn.XLOOKUP(A141,Table11[Country],'2016'!$M$4:$M$163),"0")</f>
        <v>0</v>
      </c>
      <c r="AT141" s="71" t="str" cm="1">
        <f t="array" ref="AT141">IFERROR(_xlfn.XLOOKUP(A141,Table6[Country],'2018'!$M$4:$M$163),"0")</f>
        <v>0</v>
      </c>
      <c r="AU141" s="71" t="str">
        <f>IFERROR(_xlfn.XLOOKUP(A141, '2023_Analysis_Hub'!$A$3:$A$141,'2023_Analysis_Hub'!$H$3:$H$141),"0")</f>
        <v>0</v>
      </c>
      <c r="AV141" t="str">
        <f t="shared" si="19"/>
        <v xml:space="preserve">No Data Available </v>
      </c>
      <c r="AX141" t="str" cm="1">
        <f t="array" ref="AX141">IFERROR(_xlfn.XLOOKUP(A141,Table4[Country],'2007'!$L$4:$L$153),"0")</f>
        <v>0</v>
      </c>
      <c r="AY141" t="str" cm="1">
        <f t="array" ref="AY141">IFERROR(_xlfn.XLOOKUP(A141,Table5[Country], '2010'!$O$4:$O$158),"0")</f>
        <v>0</v>
      </c>
      <c r="AZ141" t="str" cm="1">
        <f t="array" ref="AZ141">IFERROR(_xlfn.XLOOKUP(A141, Table12[Country], '2012'!$O$4:$O$158),"0")</f>
        <v>0</v>
      </c>
      <c r="BA141" t="str" cm="1">
        <f t="array" ref="BA141">IFERROR(_xlfn.XLOOKUP(A141, Table10[Country], '2014'!$O$4:$O$163),"0")</f>
        <v>0</v>
      </c>
      <c r="BB141" t="str" cm="1">
        <f t="array" ref="BB141">IFERROR(_xlfn.XLOOKUP(A141, Table11[Country],'2016'!$O$4:$O$163),"0")</f>
        <v>0</v>
      </c>
      <c r="BC141" t="str" cm="1">
        <f t="array" ref="BC141">IFERROR(_xlfn.XLOOKUP(A141,Table6[Country],'2018'!$O$4:$O$163),"0")</f>
        <v>0</v>
      </c>
      <c r="BD141" t="str">
        <f>IFERROR(_xlfn.XLOOKUP(A141, '2023_Analysis_Hub'!$A$3:$A$141,'2023_Analysis_Hub'!$J$3:$J$141),"0")</f>
        <v>0</v>
      </c>
      <c r="BE141" t="str">
        <f t="shared" si="20"/>
        <v>No Data Available</v>
      </c>
      <c r="BG141" t="str" cm="1">
        <f t="array" ref="BG141">IFERROR(_xlfn.XLOOKUP(A141,Table4[Country],'2007'!$R$4:$R$153),"0")</f>
        <v>0</v>
      </c>
      <c r="BH141" t="str" cm="1">
        <f t="array" ref="BH141">IFERROR(_xlfn.XLOOKUP(A141,Table5[Country],'2010'!$S$4:$S$158),"0")</f>
        <v>0</v>
      </c>
      <c r="BI141" t="str" cm="1">
        <f t="array" ref="BI141">IFERROR(_xlfn.XLOOKUP(A141,Table12[Country],'2012'!$S$4:$S$158),"0")</f>
        <v>0</v>
      </c>
      <c r="BJ141" t="str" cm="1">
        <f t="array" ref="BJ141">IFERROR(_xlfn.XLOOKUP(A141,Table10[Country],'2014'!$S$4:$S$163),"0")</f>
        <v>0</v>
      </c>
      <c r="BK141" t="str" cm="1">
        <f t="array" ref="BK141">IFERROR(_xlfn.XLOOKUP(A141,Table11[Country],'2016'!$S$4:$S$163),"0")</f>
        <v>0</v>
      </c>
      <c r="BL141" t="str" cm="1">
        <f t="array" ref="BL141">IFERROR(_xlfn.XLOOKUP(A141,Table6[Country],'2018'!$S$4:$S$163),"0")</f>
        <v>0</v>
      </c>
      <c r="BM141" t="str">
        <f>IFERROR(_xlfn.XLOOKUP(A141,'2023_Analysis_Hub'!$A$3:$A$141,'2023_Analysis_Hub'!$L$3:$L$141),"0")</f>
        <v>0</v>
      </c>
      <c r="BN141" t="str">
        <f t="shared" si="21"/>
        <v>No Data Available</v>
      </c>
      <c r="BP141" t="str" cm="1">
        <f t="array" ref="BP141">IFERROR(_xlfn.XLOOKUP(A141,Table4[Country],'2007'!$N$4:$N$153),"0")</f>
        <v>0</v>
      </c>
      <c r="BQ141" t="str" cm="1">
        <f t="array" ref="BQ141">IFERROR(_xlfn.XLOOKUP(A141,Table5[Country],'2010'!$Q$4:$Q$158),"0")</f>
        <v>0</v>
      </c>
      <c r="BR141" t="str" cm="1">
        <f t="array" ref="BR141">IFERROR(_xlfn.XLOOKUP(A141,Table12[Country],'2012'!$Q$4:$Q$158),"0")</f>
        <v>0</v>
      </c>
      <c r="BS141" t="str" cm="1">
        <f t="array" ref="BS141">IFERROR(_xlfn.XLOOKUP(A141,Table10[Country],'2014'!$Q$4:$Q$163),"0")</f>
        <v>0</v>
      </c>
      <c r="BT141" t="str" cm="1">
        <f t="array" ref="BT141">IFERROR(_xlfn.XLOOKUP(A141,Table11[Country],'2016'!$Q$4:$Q$163),"0")</f>
        <v>0</v>
      </c>
      <c r="BU141" t="str" cm="1">
        <f t="array" ref="BU141">IFERROR(_xlfn.XLOOKUP(A141, Table6[Country], '2018'!$Q$4:$Q$163),"0")</f>
        <v>0</v>
      </c>
      <c r="BV141" t="str">
        <f>IFERROR(_xlfn.XLOOKUP(A141, '2023_Analysis_Hub'!$A$3:$A$141,'2023_Analysis_Hub'!$N$3:$N$141),"0")</f>
        <v>0</v>
      </c>
      <c r="BW141" t="str">
        <f t="shared" si="22"/>
        <v>No Data Available</v>
      </c>
    </row>
    <row r="142" spans="1:75" x14ac:dyDescent="0.35">
      <c r="A142" t="s">
        <v>91</v>
      </c>
      <c r="B142" cm="1">
        <f t="array" ref="B142">IFERROR(_xlfn.XLOOKUP(A142,Table4[Country],'2007'!$B$4:$B$153),"0")</f>
        <v>2.3835035561407341</v>
      </c>
      <c r="C142" t="str" cm="1">
        <f t="array" ref="C142">IFERROR(_xlfn.XLOOKUP(A142,Table5[Country],'2010'!$B$4:$B$158),"0")</f>
        <v>0</v>
      </c>
      <c r="D142" cm="1">
        <f t="array" ref="D142">IFERROR(_xlfn.XLOOKUP(A142,Table12[Country],'2012'!$B$4:$B$158),"0")</f>
        <v>3.0318350000000001</v>
      </c>
      <c r="E142" t="str" cm="1">
        <f t="array" ref="E142">IFERROR(_xlfn.XLOOKUP(A142,Table10[Country],'2014'!$B$4:$B$163),"0")</f>
        <v>0</v>
      </c>
      <c r="F142" cm="1">
        <f t="array" ref="F142">IFERROR(_xlfn.XLOOKUP(A142,Table11[Country],'2016'!$B$4:$B$163),"0")</f>
        <v>2.665994</v>
      </c>
      <c r="G142" cm="1">
        <f t="array" ref="G142">IFERROR(_xlfn.XLOOKUP(A142,Table6[Country],'2018'!$B$4:$B$163),"0")</f>
        <v>2.5396610000000002</v>
      </c>
      <c r="H142" t="str">
        <f>IFERROR(_xlfn.XLOOKUP(A142,'2023_Analysis_Hub'!$A$3:$A$141,'2023_Analysis_Hub'!$B$3:$B$141),"0")</f>
        <v>0</v>
      </c>
      <c r="I142">
        <f t="shared" si="18"/>
        <v>2.6552483890351835</v>
      </c>
      <c r="J142" s="68">
        <f>IFERROR(RANK(Table16[[#This Row],[Avergae LPI Score ]],Table16[[Avergae LPI Score ]],0), "No Data Available")</f>
        <v>83</v>
      </c>
      <c r="L142" cm="1">
        <f t="array" ref="L142">IFERROR(_xlfn.XLOOKUP(A142,Table4[Country],'2007'!$C$4:$C$153),"0")</f>
        <v>94</v>
      </c>
      <c r="M142" t="str" cm="1">
        <f t="array" ref="M142">IFERROR(_xlfn.XLOOKUP(A142,Table5[Country],'2010'!$E$4:$E$158),"0")</f>
        <v>0</v>
      </c>
      <c r="N142" cm="1">
        <f t="array" ref="N142">IFERROR(_xlfn.XLOOKUP(A142,Table12[Country],'2012'!$E$4:$E$158),"0")</f>
        <v>50</v>
      </c>
      <c r="O142" t="str" cm="1">
        <f t="array" ref="O142">IFERROR(_xlfn.XLOOKUP(A142,Table10[Country],'2014'!$E$4:$E$163),"0")</f>
        <v>0</v>
      </c>
      <c r="P142" cm="1">
        <f t="array" ref="P142">IFERROR(_xlfn.XLOOKUP(A142,Table11[Country],'2016'!$E$4:$E$163),"0")</f>
        <v>86</v>
      </c>
      <c r="Q142" cm="1">
        <f t="array" ref="Q142">IFERROR(_xlfn.XLOOKUP(A142,Table6[Country],'2018'!$E$4:$E$163),"0")</f>
        <v>109</v>
      </c>
      <c r="R142" t="str">
        <f>IFERROR(_xlfn.XLOOKUP(A142,'2023_Analysis_Hub'!$A$3:$A$141,'2023_Analysis_Hub'!$C$3:$C$141),"0")</f>
        <v>0</v>
      </c>
      <c r="S142">
        <f t="shared" si="23"/>
        <v>84.75</v>
      </c>
      <c r="T142">
        <f t="shared" si="24"/>
        <v>80</v>
      </c>
      <c r="W142" cm="1">
        <f t="array" ref="W142">IFERROR(_xlfn.XLOOKUP(A142,Table4[Country],'2007'!$F$4:$F$153),"0")</f>
        <v>2.2000000000000002</v>
      </c>
      <c r="X142" t="str" cm="1">
        <f t="array" ref="X142">IFERROR(_xlfn.XLOOKUP('LPI_performance_time_series '!A142,Table5[Country],'2010'!$I$4:$I$158),"0")</f>
        <v>0</v>
      </c>
      <c r="Y142" cm="1">
        <f t="array" ref="Y142">IFERROR(_xlfn.XLOOKUP(A142,Table12[Country],'2012'!$I$4:$I$158),"0")</f>
        <v>2.6375760000000001</v>
      </c>
      <c r="Z142" t="str" cm="1">
        <f t="array" ref="Z142">IFERROR(_xlfn.XLOOKUP('LPI_performance_time_series '!A142,Table10[Country],'2014'!$I$4:$I$163),"0")</f>
        <v>0</v>
      </c>
      <c r="AA142" cm="1">
        <f t="array" ref="AA142">IFERROR(_xlfn.XLOOKUP(A142,Table11[Country],'2016'!$I$4:$I$163),"0")</f>
        <v>2.2222219999999999</v>
      </c>
      <c r="AB142" cm="1">
        <f t="array" ref="AB142">IFERROR(_xlfn.XLOOKUP(A142,Table6[Country],'2018'!$I$4:$I$163),"0")</f>
        <v>2.3281040000000002</v>
      </c>
      <c r="AC142" t="str">
        <f>IFERROR(_xlfn.XLOOKUP(A143,'2023_Analysis_Hub'!$A$3:$A$141,'2023_Analysis_Hub'!$D$3:$D$141),"0")</f>
        <v>0</v>
      </c>
      <c r="AD142">
        <f t="shared" si="25"/>
        <v>2.3469755000000001</v>
      </c>
      <c r="AF142" cm="1">
        <f t="array" ref="AF142">IFERROR(_xlfn.XLOOKUP(A142,Table4[Country],'2007'!$H$4:$H$153),"0")</f>
        <v>2.3333300000000001</v>
      </c>
      <c r="AG142" t="str" cm="1">
        <f t="array" ref="AG142">IFERROR(_xlfn.XLOOKUP(A142,Table5[Country],'2010'!$K$4:$K$158),"0")</f>
        <v>0</v>
      </c>
      <c r="AH142" cm="1">
        <f t="array" ref="AH142">IFERROR(_xlfn.XLOOKUP(A142,Table12[Country],'2012'!$K$4:$K$158),"0")</f>
        <v>3.1404040000000002</v>
      </c>
      <c r="AI142" t="str" cm="1">
        <f t="array" ref="AI142">IFERROR(_xlfn.XLOOKUP(A142,Table10[Country],'2014'!$K$4:$K$163),"0")</f>
        <v>0</v>
      </c>
      <c r="AJ142" cm="1">
        <f t="array" ref="AJ142">IFERROR(_xlfn.XLOOKUP(A142,Table11[Country],'2016'!$K$4:$K$163),"0")</f>
        <v>2.4614199999999999</v>
      </c>
      <c r="AK142" cm="1">
        <f t="array" ref="AK142">IFERROR(_xlfn.XLOOKUP(A142,Table6[Country],'2018'!$K$4:$K$163),"0")</f>
        <v>2.4346030000000001</v>
      </c>
      <c r="AL142" s="19" t="str">
        <f>IFERROR(_xlfn.XLOOKUP(A142,'2023_Analysis_Hub'!$A$3:$A$141,'2023_Analysis_Hub'!$F$3:$F$141),"0")</f>
        <v>0</v>
      </c>
      <c r="AM142">
        <f t="shared" si="26"/>
        <v>2.59243925</v>
      </c>
      <c r="AO142" s="71" cm="1">
        <f t="array" ref="AO142">IFERROR(_xlfn.XLOOKUP(Table18[[#This Row],[Economy]],Table4[Country],'2007'!$J$4:$J$153), "0")</f>
        <v>2.75</v>
      </c>
      <c r="AP142" s="71" t="str" cm="1">
        <f t="array" ref="AP142">IFERROR(_xlfn.XLOOKUP(Table18[[#This Row],[Economy]],Table5[Country],'2010'!$M$4:$M$158),"0")</f>
        <v>0</v>
      </c>
      <c r="AQ142" s="71" cm="1">
        <f t="array" ref="AQ142">IFERROR(_xlfn.XLOOKUP(Table18[[#This Row],[Economy]],Table12[Country],'2012'!$M$4:$M$158),"0")</f>
        <v>3.0111110000000001</v>
      </c>
      <c r="AR142" s="71" t="str" cm="1">
        <f t="array" ref="AR142">IFERROR(_xlfn.XLOOKUP(Table18[[#This Row],[Economy]],Table10[Country],'2014'!$M$4:$M$163),"0")</f>
        <v>0</v>
      </c>
      <c r="AS142" s="71" cm="1">
        <f t="array" ref="AS142">IFERROR(_xlfn.XLOOKUP(A142,Table11[Country],'2016'!$M$4:$M$163),"0")</f>
        <v>3.0864199999999999</v>
      </c>
      <c r="AT142" s="71" cm="1">
        <f t="array" ref="AT142">IFERROR(_xlfn.XLOOKUP(A142,Table6[Country],'2018'!$M$4:$M$163),"0")</f>
        <v>2.5752109999999999</v>
      </c>
      <c r="AU142" s="71" t="str">
        <f>IFERROR(_xlfn.XLOOKUP(A142, '2023_Analysis_Hub'!$A$3:$A$141,'2023_Analysis_Hub'!$H$3:$H$141),"0")</f>
        <v>0</v>
      </c>
      <c r="AV142">
        <f t="shared" si="19"/>
        <v>2.8556854999999999</v>
      </c>
      <c r="AX142" cm="1">
        <f t="array" ref="AX142">IFERROR(_xlfn.XLOOKUP(A142,Table4[Country],'2007'!$L$4:$L$153),"0")</f>
        <v>2.125</v>
      </c>
      <c r="AY142" t="str" cm="1">
        <f t="array" ref="AY142">IFERROR(_xlfn.XLOOKUP(A142,Table5[Country], '2010'!$O$4:$O$158),"0")</f>
        <v>0</v>
      </c>
      <c r="AZ142" cm="1">
        <f t="array" ref="AZ142">IFERROR(_xlfn.XLOOKUP(A142, Table12[Country], '2012'!$O$4:$O$158),"0")</f>
        <v>2.8860269999999999</v>
      </c>
      <c r="BA142" t="str" cm="1">
        <f t="array" ref="BA142">IFERROR(_xlfn.XLOOKUP(A142, Table10[Country], '2014'!$O$4:$O$163),"0")</f>
        <v>0</v>
      </c>
      <c r="BB142" cm="1">
        <f t="array" ref="BB142">IFERROR(_xlfn.XLOOKUP(A142, Table11[Country],'2016'!$O$4:$O$163),"0")</f>
        <v>2.5864199999999999</v>
      </c>
      <c r="BC142" cm="1">
        <f t="array" ref="BC142">IFERROR(_xlfn.XLOOKUP(A142,Table6[Country],'2018'!$O$4:$O$163),"0")</f>
        <v>2.489252</v>
      </c>
      <c r="BD142" t="str">
        <f>IFERROR(_xlfn.XLOOKUP(A142, '2023_Analysis_Hub'!$A$3:$A$141,'2023_Analysis_Hub'!$J$3:$J$141),"0")</f>
        <v>0</v>
      </c>
      <c r="BE142">
        <f t="shared" si="20"/>
        <v>2.5216747500000003</v>
      </c>
      <c r="BG142" cm="1">
        <f t="array" ref="BG142">IFERROR(_xlfn.XLOOKUP(A142,Table4[Country],'2007'!$R$4:$R$153),"0")</f>
        <v>2.8571399999999998</v>
      </c>
      <c r="BH142" t="str" cm="1">
        <f t="array" ref="BH142">IFERROR(_xlfn.XLOOKUP(A142,Table5[Country],'2010'!$S$4:$S$158),"0")</f>
        <v>0</v>
      </c>
      <c r="BI142" cm="1">
        <f t="array" ref="BI142">IFERROR(_xlfn.XLOOKUP(A142,Table12[Country],'2012'!$S$4:$S$158),"0")</f>
        <v>3.5110269999999999</v>
      </c>
      <c r="BJ142" t="str" cm="1">
        <f t="array" ref="BJ142">IFERROR(_xlfn.XLOOKUP(A142,Table10[Country],'2014'!$S$4:$S$163),"0")</f>
        <v>0</v>
      </c>
      <c r="BK142" cm="1">
        <f t="array" ref="BK142">IFERROR(_xlfn.XLOOKUP(A142,Table11[Country],'2016'!$S$4:$S$163),"0")</f>
        <v>3.1993390000000002</v>
      </c>
      <c r="BL142" cm="1">
        <f t="array" ref="BL142">IFERROR(_xlfn.XLOOKUP(A142,Table6[Country],'2018'!$S$4:$S$163),"0")</f>
        <v>2.878139</v>
      </c>
      <c r="BM142" t="str">
        <f>IFERROR(_xlfn.XLOOKUP(A142,'2023_Analysis_Hub'!$A$3:$A$141,'2023_Analysis_Hub'!$L$3:$L$141),"0")</f>
        <v>0</v>
      </c>
      <c r="BN142">
        <f t="shared" si="21"/>
        <v>3.1114112499999997</v>
      </c>
      <c r="BP142" cm="1">
        <f t="array" ref="BP142">IFERROR(_xlfn.XLOOKUP(A142,Table4[Country],'2007'!$N$4:$N$153),"0")</f>
        <v>2</v>
      </c>
      <c r="BQ142" t="str" cm="1">
        <f t="array" ref="BQ142">IFERROR(_xlfn.XLOOKUP(A142,Table5[Country],'2010'!$Q$4:$Q$158),"0")</f>
        <v>0</v>
      </c>
      <c r="BR142" cm="1">
        <f t="array" ref="BR142">IFERROR(_xlfn.XLOOKUP(A142,Table12[Country],'2012'!$Q$4:$Q$158),"0")</f>
        <v>3.0110269999999999</v>
      </c>
      <c r="BS142" t="str" cm="1">
        <f t="array" ref="BS142">IFERROR(_xlfn.XLOOKUP(A142,Table10[Country],'2014'!$Q$4:$Q$163),"0")</f>
        <v>0</v>
      </c>
      <c r="BT142" cm="1">
        <f t="array" ref="BT142">IFERROR(_xlfn.XLOOKUP(A142,Table11[Country],'2016'!$Q$4:$Q$163),"0")</f>
        <v>2.3364199999999999</v>
      </c>
      <c r="BU142" cm="1">
        <f t="array" ref="BU142">IFERROR(_xlfn.XLOOKUP(A142, Table6[Country], '2018'!$Q$4:$Q$163),"0")</f>
        <v>2.5127090000000001</v>
      </c>
      <c r="BV142" t="str">
        <f>IFERROR(_xlfn.XLOOKUP(A142, '2023_Analysis_Hub'!$A$3:$A$141,'2023_Analysis_Hub'!$N$3:$N$141),"0")</f>
        <v>0</v>
      </c>
      <c r="BW142">
        <f t="shared" si="22"/>
        <v>2.465039</v>
      </c>
    </row>
    <row r="143" spans="1:75" x14ac:dyDescent="0.35">
      <c r="A143" t="s">
        <v>439</v>
      </c>
      <c r="B143" t="str" cm="1">
        <f t="array" ref="B143">IFERROR(_xlfn.XLOOKUP(A143,Table4[Country],'2007'!$B$4:$B$153),"0")</f>
        <v>0</v>
      </c>
      <c r="C143" t="str" cm="1">
        <f t="array" ref="C143">IFERROR(_xlfn.XLOOKUP(A143,Table5[Country],'2010'!$B$4:$B$158),"0")</f>
        <v>0</v>
      </c>
      <c r="D143" t="str" cm="1">
        <f t="array" ref="D143">IFERROR(_xlfn.XLOOKUP(A143,Table12[Country],'2012'!$B$4:$B$158),"0")</f>
        <v>0</v>
      </c>
      <c r="E143" t="str" cm="1">
        <f t="array" ref="E143">IFERROR(_xlfn.XLOOKUP(A143,Table10[Country],'2014'!$B$4:$B$163),"0")</f>
        <v>0</v>
      </c>
      <c r="F143" t="str" cm="1">
        <f t="array" ref="F143">IFERROR(_xlfn.XLOOKUP(A143,Table11[Country],'2016'!$B$4:$B$163),"0")</f>
        <v>0</v>
      </c>
      <c r="G143" t="str" cm="1">
        <f t="array" ref="G143">IFERROR(_xlfn.XLOOKUP(A143,Table6[Country],'2018'!$B$4:$B$163),"0")</f>
        <v>0</v>
      </c>
      <c r="H143" t="str">
        <f>IFERROR(_xlfn.XLOOKUP(A143,'2023_Analysis_Hub'!$A$3:$A$141,'2023_Analysis_Hub'!$B$3:$B$141),"0")</f>
        <v>0</v>
      </c>
      <c r="I143" t="str">
        <f t="shared" si="18"/>
        <v>0</v>
      </c>
      <c r="J143" s="68" t="str">
        <f>IFERROR(RANK(Table16[[#This Row],[Avergae LPI Score ]],Table16[[Avergae LPI Score ]],0), "No Data Available")</f>
        <v>No Data Available</v>
      </c>
      <c r="L143" t="str" cm="1">
        <f t="array" ref="L143">IFERROR(_xlfn.XLOOKUP(A143,Table4[Country],'2007'!$C$4:$C$153),"0")</f>
        <v>0</v>
      </c>
      <c r="M143" t="str" cm="1">
        <f t="array" ref="M143">IFERROR(_xlfn.XLOOKUP(A143,Table5[Country],'2010'!$E$4:$E$158),"0")</f>
        <v>0</v>
      </c>
      <c r="N143" t="str" cm="1">
        <f t="array" ref="N143">IFERROR(_xlfn.XLOOKUP(A143,Table12[Country],'2012'!$E$4:$E$158),"0")</f>
        <v>0</v>
      </c>
      <c r="O143" t="str" cm="1">
        <f t="array" ref="O143">IFERROR(_xlfn.XLOOKUP(A143,Table10[Country],'2014'!$E$4:$E$163),"0")</f>
        <v>0</v>
      </c>
      <c r="P143" t="str" cm="1">
        <f t="array" ref="P143">IFERROR(_xlfn.XLOOKUP(A143,Table11[Country],'2016'!$E$4:$E$163),"0")</f>
        <v>0</v>
      </c>
      <c r="Q143" t="str" cm="1">
        <f t="array" ref="Q143">IFERROR(_xlfn.XLOOKUP(A143,Table6[Country],'2018'!$E$4:$E$163),"0")</f>
        <v>0</v>
      </c>
      <c r="R143" t="str">
        <f>IFERROR(_xlfn.XLOOKUP(A143,'2023_Analysis_Hub'!$A$3:$A$141,'2023_Analysis_Hub'!$C$3:$C$141),"0")</f>
        <v>0</v>
      </c>
      <c r="S143" t="str">
        <f t="shared" si="23"/>
        <v>0</v>
      </c>
      <c r="T143" t="str">
        <f t="shared" si="24"/>
        <v>No Data Available</v>
      </c>
      <c r="W143" t="str" cm="1">
        <f t="array" ref="W143">IFERROR(_xlfn.XLOOKUP(A143,Table4[Country],'2007'!$F$4:$F$153),"0")</f>
        <v>0</v>
      </c>
      <c r="X143" t="str" cm="1">
        <f t="array" ref="X143">IFERROR(_xlfn.XLOOKUP('LPI_performance_time_series '!A143,Table5[Country],'2010'!$I$4:$I$158),"0")</f>
        <v>0</v>
      </c>
      <c r="Y143" t="str" cm="1">
        <f t="array" ref="Y143">IFERROR(_xlfn.XLOOKUP(A143,Table12[Country],'2012'!$I$4:$I$158),"0")</f>
        <v>0</v>
      </c>
      <c r="Z143" t="str" cm="1">
        <f t="array" ref="Z143">IFERROR(_xlfn.XLOOKUP('LPI_performance_time_series '!A143,Table10[Country],'2014'!$I$4:$I$163),"0")</f>
        <v>0</v>
      </c>
      <c r="AA143" t="str" cm="1">
        <f t="array" ref="AA143">IFERROR(_xlfn.XLOOKUP(A143,Table11[Country],'2016'!$I$4:$I$163),"0")</f>
        <v>0</v>
      </c>
      <c r="AB143" t="str" cm="1">
        <f t="array" ref="AB143">IFERROR(_xlfn.XLOOKUP(A143,Table6[Country],'2018'!$I$4:$I$163),"0")</f>
        <v>0</v>
      </c>
      <c r="AC143">
        <f>IFERROR(_xlfn.XLOOKUP(A144,'2023_Analysis_Hub'!$A$3:$A$141,'2023_Analysis_Hub'!$D$3:$D$141),"0")</f>
        <v>1.9</v>
      </c>
      <c r="AD143">
        <f t="shared" si="25"/>
        <v>1.9</v>
      </c>
      <c r="AF143" t="str" cm="1">
        <f t="array" ref="AF143">IFERROR(_xlfn.XLOOKUP(A143,Table4[Country],'2007'!$H$4:$H$153),"0")</f>
        <v>0</v>
      </c>
      <c r="AG143" t="str" cm="1">
        <f t="array" ref="AG143">IFERROR(_xlfn.XLOOKUP(A143,Table5[Country],'2010'!$K$4:$K$158),"0")</f>
        <v>0</v>
      </c>
      <c r="AH143" t="str" cm="1">
        <f t="array" ref="AH143">IFERROR(_xlfn.XLOOKUP(A143,Table12[Country],'2012'!$K$4:$K$158),"0")</f>
        <v>0</v>
      </c>
      <c r="AI143" t="str" cm="1">
        <f t="array" ref="AI143">IFERROR(_xlfn.XLOOKUP(A143,Table10[Country],'2014'!$K$4:$K$163),"0")</f>
        <v>0</v>
      </c>
      <c r="AJ143" t="str" cm="1">
        <f t="array" ref="AJ143">IFERROR(_xlfn.XLOOKUP(A143,Table11[Country],'2016'!$K$4:$K$163),"0")</f>
        <v>0</v>
      </c>
      <c r="AK143" t="str" cm="1">
        <f t="array" ref="AK143">IFERROR(_xlfn.XLOOKUP(A143,Table6[Country],'2018'!$K$4:$K$163),"0")</f>
        <v>0</v>
      </c>
      <c r="AL143" s="19" t="str">
        <f>IFERROR(_xlfn.XLOOKUP(A143,'2023_Analysis_Hub'!$A$3:$A$141,'2023_Analysis_Hub'!$F$3:$F$141),"0")</f>
        <v>0</v>
      </c>
      <c r="AM143" t="str">
        <f t="shared" si="26"/>
        <v>No Data Available</v>
      </c>
      <c r="AO143" s="71" t="str" cm="1">
        <f t="array" ref="AO143">IFERROR(_xlfn.XLOOKUP(Table18[[#This Row],[Economy]],Table4[Country],'2007'!$J$4:$J$153), "0")</f>
        <v>0</v>
      </c>
      <c r="AP143" s="71" t="str" cm="1">
        <f t="array" ref="AP143">IFERROR(_xlfn.XLOOKUP(Table18[[#This Row],[Economy]],Table5[Country],'2010'!$M$4:$M$158),"0")</f>
        <v>0</v>
      </c>
      <c r="AQ143" s="71" t="str" cm="1">
        <f t="array" ref="AQ143">IFERROR(_xlfn.XLOOKUP(Table18[[#This Row],[Economy]],Table12[Country],'2012'!$M$4:$M$158),"0")</f>
        <v>0</v>
      </c>
      <c r="AR143" s="71" t="str" cm="1">
        <f t="array" ref="AR143">IFERROR(_xlfn.XLOOKUP(Table18[[#This Row],[Economy]],Table10[Country],'2014'!$M$4:$M$163),"0")</f>
        <v>0</v>
      </c>
      <c r="AS143" s="71" t="str" cm="1">
        <f t="array" ref="AS143">IFERROR(_xlfn.XLOOKUP(A143,Table11[Country],'2016'!$M$4:$M$163),"0")</f>
        <v>0</v>
      </c>
      <c r="AT143" s="71" t="str" cm="1">
        <f t="array" ref="AT143">IFERROR(_xlfn.XLOOKUP(A143,Table6[Country],'2018'!$M$4:$M$163),"0")</f>
        <v>0</v>
      </c>
      <c r="AU143" s="71" t="str">
        <f>IFERROR(_xlfn.XLOOKUP(A143, '2023_Analysis_Hub'!$A$3:$A$141,'2023_Analysis_Hub'!$H$3:$H$141),"0")</f>
        <v>0</v>
      </c>
      <c r="AV143" t="str">
        <f t="shared" si="19"/>
        <v xml:space="preserve">No Data Available </v>
      </c>
      <c r="AX143" t="str" cm="1">
        <f t="array" ref="AX143">IFERROR(_xlfn.XLOOKUP(A143,Table4[Country],'2007'!$L$4:$L$153),"0")</f>
        <v>0</v>
      </c>
      <c r="AY143" t="str" cm="1">
        <f t="array" ref="AY143">IFERROR(_xlfn.XLOOKUP(A143,Table5[Country], '2010'!$O$4:$O$158),"0")</f>
        <v>0</v>
      </c>
      <c r="AZ143" t="str" cm="1">
        <f t="array" ref="AZ143">IFERROR(_xlfn.XLOOKUP(A143, Table12[Country], '2012'!$O$4:$O$158),"0")</f>
        <v>0</v>
      </c>
      <c r="BA143" t="str" cm="1">
        <f t="array" ref="BA143">IFERROR(_xlfn.XLOOKUP(A143, Table10[Country], '2014'!$O$4:$O$163),"0")</f>
        <v>0</v>
      </c>
      <c r="BB143" t="str" cm="1">
        <f t="array" ref="BB143">IFERROR(_xlfn.XLOOKUP(A143, Table11[Country],'2016'!$O$4:$O$163),"0")</f>
        <v>0</v>
      </c>
      <c r="BC143" t="str" cm="1">
        <f t="array" ref="BC143">IFERROR(_xlfn.XLOOKUP(A143,Table6[Country],'2018'!$O$4:$O$163),"0")</f>
        <v>0</v>
      </c>
      <c r="BD143" t="str">
        <f>IFERROR(_xlfn.XLOOKUP(A143, '2023_Analysis_Hub'!$A$3:$A$141,'2023_Analysis_Hub'!$J$3:$J$141),"0")</f>
        <v>0</v>
      </c>
      <c r="BE143" t="str">
        <f t="shared" si="20"/>
        <v>No Data Available</v>
      </c>
      <c r="BG143" t="str" cm="1">
        <f t="array" ref="BG143">IFERROR(_xlfn.XLOOKUP(A143,Table4[Country],'2007'!$R$4:$R$153),"0")</f>
        <v>0</v>
      </c>
      <c r="BH143" t="str" cm="1">
        <f t="array" ref="BH143">IFERROR(_xlfn.XLOOKUP(A143,Table5[Country],'2010'!$S$4:$S$158),"0")</f>
        <v>0</v>
      </c>
      <c r="BI143" t="str" cm="1">
        <f t="array" ref="BI143">IFERROR(_xlfn.XLOOKUP(A143,Table12[Country],'2012'!$S$4:$S$158),"0")</f>
        <v>0</v>
      </c>
      <c r="BJ143" t="str" cm="1">
        <f t="array" ref="BJ143">IFERROR(_xlfn.XLOOKUP(A143,Table10[Country],'2014'!$S$4:$S$163),"0")</f>
        <v>0</v>
      </c>
      <c r="BK143" t="str" cm="1">
        <f t="array" ref="BK143">IFERROR(_xlfn.XLOOKUP(A143,Table11[Country],'2016'!$S$4:$S$163),"0")</f>
        <v>0</v>
      </c>
      <c r="BL143" t="str" cm="1">
        <f t="array" ref="BL143">IFERROR(_xlfn.XLOOKUP(A143,Table6[Country],'2018'!$S$4:$S$163),"0")</f>
        <v>0</v>
      </c>
      <c r="BM143" t="str">
        <f>IFERROR(_xlfn.XLOOKUP(A143,'2023_Analysis_Hub'!$A$3:$A$141,'2023_Analysis_Hub'!$L$3:$L$141),"0")</f>
        <v>0</v>
      </c>
      <c r="BN143" t="str">
        <f t="shared" si="21"/>
        <v>No Data Available</v>
      </c>
      <c r="BP143" t="str" cm="1">
        <f t="array" ref="BP143">IFERROR(_xlfn.XLOOKUP(A143,Table4[Country],'2007'!$N$4:$N$153),"0")</f>
        <v>0</v>
      </c>
      <c r="BQ143" t="str" cm="1">
        <f t="array" ref="BQ143">IFERROR(_xlfn.XLOOKUP(A143,Table5[Country],'2010'!$Q$4:$Q$158),"0")</f>
        <v>0</v>
      </c>
      <c r="BR143" t="str" cm="1">
        <f t="array" ref="BR143">IFERROR(_xlfn.XLOOKUP(A143,Table12[Country],'2012'!$Q$4:$Q$158),"0")</f>
        <v>0</v>
      </c>
      <c r="BS143" t="str" cm="1">
        <f t="array" ref="BS143">IFERROR(_xlfn.XLOOKUP(A143,Table10[Country],'2014'!$Q$4:$Q$163),"0")</f>
        <v>0</v>
      </c>
      <c r="BT143" t="str" cm="1">
        <f t="array" ref="BT143">IFERROR(_xlfn.XLOOKUP(A143,Table11[Country],'2016'!$Q$4:$Q$163),"0")</f>
        <v>0</v>
      </c>
      <c r="BU143" t="str" cm="1">
        <f t="array" ref="BU143">IFERROR(_xlfn.XLOOKUP(A143, Table6[Country], '2018'!$Q$4:$Q$163),"0")</f>
        <v>0</v>
      </c>
      <c r="BV143" t="str">
        <f>IFERROR(_xlfn.XLOOKUP(A143, '2023_Analysis_Hub'!$A$3:$A$141,'2023_Analysis_Hub'!$N$3:$N$141),"0")</f>
        <v>0</v>
      </c>
      <c r="BW143" t="str">
        <f t="shared" si="22"/>
        <v>No Data Available</v>
      </c>
    </row>
    <row r="144" spans="1:75" x14ac:dyDescent="0.35">
      <c r="A144" t="s">
        <v>92</v>
      </c>
      <c r="B144" cm="1">
        <f t="array" ref="B144">IFERROR(_xlfn.XLOOKUP(A144,Table4[Country],'2007'!$B$4:$B$153),"0")</f>
        <v>2.3114287438771424</v>
      </c>
      <c r="C144" cm="1">
        <f t="array" ref="C144">IFERROR(_xlfn.XLOOKUP(A144,Table5[Country],'2010'!$B$4:$B$158),"0")</f>
        <v>2.5732849999999998</v>
      </c>
      <c r="D144" cm="1">
        <f t="array" ref="D144">IFERROR(_xlfn.XLOOKUP(A144,Table12[Country],'2012'!$B$4:$B$158),"0")</f>
        <v>2.3302670000000001</v>
      </c>
      <c r="E144" cm="1">
        <f t="array" ref="E144">IFERROR(_xlfn.XLOOKUP(A144,Table10[Country],'2014'!$B$4:$B$163),"0")</f>
        <v>2.653311</v>
      </c>
      <c r="F144" cm="1">
        <f t="array" ref="F144">IFERROR(_xlfn.XLOOKUP(A144,Table11[Country],'2016'!$B$4:$B$163),"0")</f>
        <v>2.6142690000000002</v>
      </c>
      <c r="G144" cm="1">
        <f t="array" ref="G144">IFERROR(_xlfn.XLOOKUP(A144,Table6[Country],'2018'!$B$4:$B$163),"0")</f>
        <v>2.455908</v>
      </c>
      <c r="H144">
        <f>IFERROR(_xlfn.XLOOKUP(A144,'2023_Analysis_Hub'!$A$3:$A$141,'2023_Analysis_Hub'!$B$3:$B$141),"0")</f>
        <v>2.5166666666666671</v>
      </c>
      <c r="I144">
        <f t="shared" si="18"/>
        <v>2.4935907729348297</v>
      </c>
      <c r="J144" s="68">
        <f>IFERROR(RANK(Table16[[#This Row],[Avergae LPI Score ]],Table16[[Avergae LPI Score ]],0), "No Data Available")</f>
        <v>103</v>
      </c>
      <c r="L144" cm="1">
        <f t="array" ref="L144">IFERROR(_xlfn.XLOOKUP(A144,Table4[Country],'2007'!$C$4:$C$153),"0")</f>
        <v>106</v>
      </c>
      <c r="M144" cm="1">
        <f t="array" ref="M144">IFERROR(_xlfn.XLOOKUP(A144,Table5[Country],'2010'!$E$4:$E$158),"0")</f>
        <v>104</v>
      </c>
      <c r="N144" cm="1">
        <f t="array" ref="N144">IFERROR(_xlfn.XLOOKUP(A144,Table12[Country],'2012'!$E$4:$E$158),"0")</f>
        <v>132</v>
      </c>
      <c r="O144" cm="1">
        <f t="array" ref="O144">IFERROR(_xlfn.XLOOKUP(A144,Table10[Country],'2014'!$E$4:$E$163),"0")</f>
        <v>94</v>
      </c>
      <c r="P144" cm="1">
        <f t="array" ref="P144">IFERROR(_xlfn.XLOOKUP(A144,Table11[Country],'2016'!$E$4:$E$163),"0")</f>
        <v>93</v>
      </c>
      <c r="Q144" cm="1">
        <f t="array" ref="Q144">IFERROR(_xlfn.XLOOKUP(A144,Table6[Country],'2018'!$E$4:$E$163),"0")</f>
        <v>116</v>
      </c>
      <c r="R144">
        <f>IFERROR(_xlfn.XLOOKUP(A144,'2023_Analysis_Hub'!$A$3:$A$141,'2023_Analysis_Hub'!$C$3:$C$141),"0")</f>
        <v>97</v>
      </c>
      <c r="S144">
        <f t="shared" si="23"/>
        <v>106</v>
      </c>
      <c r="T144">
        <f t="shared" si="24"/>
        <v>103</v>
      </c>
      <c r="W144" cm="1">
        <f t="array" ref="W144">IFERROR(_xlfn.XLOOKUP(A144,Table4[Country],'2007'!$F$4:$F$153),"0")</f>
        <v>2.1428600000000002</v>
      </c>
      <c r="X144" cm="1">
        <f t="array" ref="X144">IFERROR(_xlfn.XLOOKUP('LPI_performance_time_series '!A144,Table5[Country],'2010'!$I$4:$I$158),"0")</f>
        <v>2.1087799999999999</v>
      </c>
      <c r="Y144" cm="1">
        <f t="array" ref="Y144">IFERROR(_xlfn.XLOOKUP(A144,Table12[Country],'2012'!$I$4:$I$158),"0")</f>
        <v>2.1718760000000001</v>
      </c>
      <c r="Z144" cm="1">
        <f t="array" ref="Z144">IFERROR(_xlfn.XLOOKUP('LPI_performance_time_series '!A144,Table10[Country],'2014'!$I$4:$I$163),"0")</f>
        <v>2.4615390000000001</v>
      </c>
      <c r="AA144" cm="1">
        <f t="array" ref="AA144">IFERROR(_xlfn.XLOOKUP(A144,Table11[Country],'2016'!$I$4:$I$163),"0")</f>
        <v>2.3939699999999999</v>
      </c>
      <c r="AB144" cm="1">
        <f t="array" ref="AB144">IFERROR(_xlfn.XLOOKUP(A144,Table6[Country],'2018'!$I$4:$I$163),"0")</f>
        <v>2.253755</v>
      </c>
      <c r="AC144">
        <f>IFERROR(_xlfn.XLOOKUP(A145,'2023_Analysis_Hub'!$A$3:$A$141,'2023_Analysis_Hub'!$D$3:$D$141),"0")</f>
        <v>1.8</v>
      </c>
      <c r="AD144">
        <f t="shared" si="25"/>
        <v>2.1903971428571429</v>
      </c>
      <c r="AF144" cm="1">
        <f t="array" ref="AF144">IFERROR(_xlfn.XLOOKUP(A144,Table4[Country],'2007'!$H$4:$H$153),"0")</f>
        <v>1.9375</v>
      </c>
      <c r="AG144" cm="1">
        <f t="array" ref="AG144">IFERROR(_xlfn.XLOOKUP(A144,Table5[Country],'2010'!$K$4:$K$158),"0")</f>
        <v>2.045833</v>
      </c>
      <c r="AH144" cm="1">
        <f t="array" ref="AH144">IFERROR(_xlfn.XLOOKUP(A144,Table12[Country],'2012'!$K$4:$K$158),"0")</f>
        <v>2.441303</v>
      </c>
      <c r="AI144" cm="1">
        <f t="array" ref="AI144">IFERROR(_xlfn.XLOOKUP(A144,Table10[Country],'2014'!$K$4:$K$163),"0")</f>
        <v>2.5542410000000002</v>
      </c>
      <c r="AJ144" cm="1">
        <f t="array" ref="AJ144">IFERROR(_xlfn.XLOOKUP(A144,Table11[Country],'2016'!$K$4:$K$163),"0")</f>
        <v>2.3529409999999999</v>
      </c>
      <c r="AK144" cm="1">
        <f t="array" ref="AK144">IFERROR(_xlfn.XLOOKUP(A144,Table6[Country],'2018'!$K$4:$K$163),"0")</f>
        <v>2.0199379999999998</v>
      </c>
      <c r="AL144" s="19">
        <f>IFERROR(_xlfn.XLOOKUP(A144,'2023_Analysis_Hub'!$A$3:$A$141,'2023_Analysis_Hub'!$F$3:$F$141),"0")</f>
        <v>1.9</v>
      </c>
      <c r="AM144">
        <f t="shared" si="26"/>
        <v>2.1788222857142858</v>
      </c>
      <c r="AO144" s="71" cm="1">
        <f t="array" ref="AO144">IFERROR(_xlfn.XLOOKUP(Table18[[#This Row],[Economy]],Table4[Country],'2007'!$J$4:$J$153), "0")</f>
        <v>2.3571399999999998</v>
      </c>
      <c r="AP144" s="71" cm="1">
        <f t="array" ref="AP144">IFERROR(_xlfn.XLOOKUP(Table18[[#This Row],[Economy]],Table5[Country],'2010'!$M$4:$M$158),"0")</f>
        <v>2.8315480000000002</v>
      </c>
      <c r="AQ144" s="71" cm="1">
        <f t="array" ref="AQ144">IFERROR(_xlfn.XLOOKUP(Table18[[#This Row],[Economy]],Table12[Country],'2012'!$M$4:$M$158),"0")</f>
        <v>2.08</v>
      </c>
      <c r="AR144" s="71" cm="1">
        <f t="array" ref="AR144">IFERROR(_xlfn.XLOOKUP(Table18[[#This Row],[Economy]],Table10[Country],'2014'!$M$4:$M$163),"0")</f>
        <v>3.1375739999999999</v>
      </c>
      <c r="AS144" s="71" cm="1">
        <f t="array" ref="AS144">IFERROR(_xlfn.XLOOKUP(A144,Table11[Country],'2016'!$M$4:$M$163),"0")</f>
        <v>2.6029409999999999</v>
      </c>
      <c r="AT144" s="71" cm="1">
        <f t="array" ref="AT144">IFERROR(_xlfn.XLOOKUP(A144,Table6[Country],'2018'!$M$4:$M$163),"0")</f>
        <v>2.6932580000000002</v>
      </c>
      <c r="AU144" s="71">
        <f>IFERROR(_xlfn.XLOOKUP(A144, '2023_Analysis_Hub'!$A$3:$A$141,'2023_Analysis_Hub'!$H$3:$H$141),"0")</f>
        <v>2.7</v>
      </c>
      <c r="AV144">
        <f t="shared" si="19"/>
        <v>2.6289229999999999</v>
      </c>
      <c r="AX144" cm="1">
        <f t="array" ref="AX144">IFERROR(_xlfn.XLOOKUP(A144,Table4[Country],'2007'!$L$4:$L$153),"0")</f>
        <v>2.2142900000000001</v>
      </c>
      <c r="AY144" cm="1">
        <f t="array" ref="AY144">IFERROR(_xlfn.XLOOKUP(A144,Table5[Country], '2010'!$O$4:$O$158),"0")</f>
        <v>2.1688000000000001</v>
      </c>
      <c r="AZ144" cm="1">
        <f t="array" ref="AZ144">IFERROR(_xlfn.XLOOKUP(A144, Table12[Country], '2012'!$O$4:$O$158),"0")</f>
        <v>2.149451</v>
      </c>
      <c r="BA144" cm="1">
        <f t="array" ref="BA144">IFERROR(_xlfn.XLOOKUP(A144, Table10[Country], '2014'!$O$4:$O$163),"0")</f>
        <v>2.4449860000000001</v>
      </c>
      <c r="BB144" cm="1">
        <f t="array" ref="BB144">IFERROR(_xlfn.XLOOKUP(A144, Table11[Country],'2016'!$O$4:$O$163),"0")</f>
        <v>2.4779409999999999</v>
      </c>
      <c r="BC144" cm="1">
        <f t="array" ref="BC144">IFERROR(_xlfn.XLOOKUP(A144,Table6[Country],'2018'!$O$4:$O$163),"0")</f>
        <v>2.299887</v>
      </c>
      <c r="BD144">
        <f>IFERROR(_xlfn.XLOOKUP(A144, '2023_Analysis_Hub'!$A$3:$A$141,'2023_Analysis_Hub'!$J$3:$J$141),"0")</f>
        <v>2.8</v>
      </c>
      <c r="BE144">
        <f t="shared" si="20"/>
        <v>2.3650507142857142</v>
      </c>
      <c r="BG144" cm="1">
        <f t="array" ref="BG144">IFERROR(_xlfn.XLOOKUP(A144,Table4[Country],'2007'!$R$4:$R$153),"0")</f>
        <v>2.7272699999999999</v>
      </c>
      <c r="BH144" cm="1">
        <f t="array" ref="BH144">IFERROR(_xlfn.XLOOKUP(A144,Table5[Country],'2010'!$S$4:$S$158),"0")</f>
        <v>3.1688000000000001</v>
      </c>
      <c r="BI144" cm="1">
        <f t="array" ref="BI144">IFERROR(_xlfn.XLOOKUP(A144,Table12[Country],'2012'!$S$4:$S$158),"0")</f>
        <v>2.7431909999999999</v>
      </c>
      <c r="BJ144" cm="1">
        <f t="array" ref="BJ144">IFERROR(_xlfn.XLOOKUP(A144,Table10[Country],'2014'!$S$4:$S$163),"0")</f>
        <v>2.8875739999999999</v>
      </c>
      <c r="BK144" cm="1">
        <f t="array" ref="BK144">IFERROR(_xlfn.XLOOKUP(A144,Table11[Country],'2016'!$S$4:$S$163),"0")</f>
        <v>3.1595589999999998</v>
      </c>
      <c r="BL144" cm="1">
        <f t="array" ref="BL144">IFERROR(_xlfn.XLOOKUP(A144,Table6[Country],'2018'!$S$4:$S$163),"0")</f>
        <v>3.1668189999999998</v>
      </c>
      <c r="BM144">
        <f>IFERROR(_xlfn.XLOOKUP(A144,'2023_Analysis_Hub'!$A$3:$A$141,'2023_Analysis_Hub'!$L$3:$L$141),"0")</f>
        <v>3</v>
      </c>
      <c r="BN144">
        <f t="shared" si="21"/>
        <v>2.979030428571428</v>
      </c>
      <c r="BP144" cm="1">
        <f t="array" ref="BP144">IFERROR(_xlfn.XLOOKUP(A144,Table4[Country],'2007'!$N$4:$N$153),"0")</f>
        <v>2.5</v>
      </c>
      <c r="BQ144" cm="1">
        <f t="array" ref="BQ144">IFERROR(_xlfn.XLOOKUP(A144,Table5[Country],'2010'!$Q$4:$Q$158),"0")</f>
        <v>3.0021330000000002</v>
      </c>
      <c r="BR144" cm="1">
        <f t="array" ref="BR144">IFERROR(_xlfn.XLOOKUP(A144,Table12[Country],'2012'!$Q$4:$Q$158),"0")</f>
        <v>2.4354979999999999</v>
      </c>
      <c r="BS144" cm="1">
        <f t="array" ref="BS144">IFERROR(_xlfn.XLOOKUP(A144,Table10[Country],'2014'!$Q$4:$Q$163),"0")</f>
        <v>2.3546149999999999</v>
      </c>
      <c r="BT144" cm="1">
        <f t="array" ref="BT144">IFERROR(_xlfn.XLOOKUP(A144,Table11[Country],'2016'!$Q$4:$Q$163),"0")</f>
        <v>2.6654409999999999</v>
      </c>
      <c r="BU144" cm="1">
        <f t="array" ref="BU144">IFERROR(_xlfn.XLOOKUP(A144, Table6[Country], '2018'!$Q$4:$Q$163),"0")</f>
        <v>2.2057639999999998</v>
      </c>
      <c r="BV144">
        <f>IFERROR(_xlfn.XLOOKUP(A144, '2023_Analysis_Hub'!$A$3:$A$141,'2023_Analysis_Hub'!$N$3:$N$141),"0")</f>
        <v>2.8</v>
      </c>
      <c r="BW144">
        <f t="shared" si="22"/>
        <v>2.5662072857142855</v>
      </c>
    </row>
    <row r="145" spans="1:75" x14ac:dyDescent="0.35">
      <c r="A145" t="s">
        <v>93</v>
      </c>
      <c r="B145" cm="1">
        <f t="array" ref="B145">IFERROR(_xlfn.XLOOKUP(A145,Table4[Country],'2007'!$B$4:$B$153),"0")</f>
        <v>2.2433922154678356</v>
      </c>
      <c r="C145" cm="1">
        <f t="array" ref="C145">IFERROR(_xlfn.XLOOKUP(A145,Table5[Country],'2010'!$B$4:$B$158),"0")</f>
        <v>2.6575410000000002</v>
      </c>
      <c r="D145" cm="1">
        <f t="array" ref="D145">IFERROR(_xlfn.XLOOKUP(A145,Table12[Country],'2012'!$B$4:$B$158),"0")</f>
        <v>2.7236989999999999</v>
      </c>
      <c r="E145" cm="1">
        <f t="array" ref="E145">IFERROR(_xlfn.XLOOKUP(A145,Table10[Country],'2014'!$B$4:$B$163),"0")</f>
        <v>2.382349</v>
      </c>
      <c r="F145" cm="1">
        <f t="array" ref="F145">IFERROR(_xlfn.XLOOKUP(A145,Table11[Country],'2016'!$B$4:$B$163),"0")</f>
        <v>2.154639</v>
      </c>
      <c r="G145" cm="1">
        <f t="array" ref="G145">IFERROR(_xlfn.XLOOKUP(A145,Table6[Country],'2018'!$B$4:$B$163),"0")</f>
        <v>2.389411</v>
      </c>
      <c r="H145">
        <f>IFERROR(_xlfn.XLOOKUP(A145,'2023_Analysis_Hub'!$A$3:$A$141,'2023_Analysis_Hub'!$B$3:$B$141),"0")</f>
        <v>2.2166666666666663</v>
      </c>
      <c r="I145">
        <f t="shared" si="18"/>
        <v>2.3953854117334998</v>
      </c>
      <c r="J145" s="68">
        <f>IFERROR(RANK(Table16[[#This Row],[Avergae LPI Score ]],Table16[[Avergae LPI Score ]],0), "No Data Available")</f>
        <v>126</v>
      </c>
      <c r="L145" cm="1">
        <f t="array" ref="L145">IFERROR(_xlfn.XLOOKUP(A145,Table4[Country],'2007'!$C$4:$C$153),"0")</f>
        <v>120</v>
      </c>
      <c r="M145" cm="1">
        <f t="array" ref="M145">IFERROR(_xlfn.XLOOKUP(A145,Table5[Country],'2010'!$E$4:$E$158),"0")</f>
        <v>88</v>
      </c>
      <c r="N145" cm="1">
        <f t="array" ref="N145">IFERROR(_xlfn.XLOOKUP(A145,Table12[Country],'2012'!$E$4:$E$158),"0")</f>
        <v>84</v>
      </c>
      <c r="O145" cm="1">
        <f t="array" ref="O145">IFERROR(_xlfn.XLOOKUP(A145,Table10[Country],'2014'!$E$4:$E$163),"0")</f>
        <v>132</v>
      </c>
      <c r="P145" cm="1">
        <f t="array" ref="P145">IFERROR(_xlfn.XLOOKUP(A145,Table11[Country],'2016'!$E$4:$E$163),"0")</f>
        <v>147</v>
      </c>
      <c r="Q145" cm="1">
        <f t="array" ref="Q145">IFERROR(_xlfn.XLOOKUP(A145,Table6[Country],'2018'!$E$4:$E$163),"0")</f>
        <v>128</v>
      </c>
      <c r="R145">
        <f>IFERROR(_xlfn.XLOOKUP(A145,'2023_Analysis_Hub'!$A$3:$A$141,'2023_Analysis_Hub'!$C$3:$C$141),"0")</f>
        <v>123</v>
      </c>
      <c r="S145">
        <f t="shared" si="23"/>
        <v>117.42857142857143</v>
      </c>
      <c r="T145">
        <f t="shared" si="24"/>
        <v>123</v>
      </c>
      <c r="W145" cm="1">
        <f t="array" ref="W145">IFERROR(_xlfn.XLOOKUP(A145,Table4[Country],'2007'!$F$4:$F$153),"0")</f>
        <v>2.23529</v>
      </c>
      <c r="X145" cm="1">
        <f t="array" ref="X145">IFERROR(_xlfn.XLOOKUP('LPI_performance_time_series '!A145,Table5[Country],'2010'!$I$4:$I$158),"0")</f>
        <v>2.348214</v>
      </c>
      <c r="Y145" cm="1">
        <f t="array" ref="Y145">IFERROR(_xlfn.XLOOKUP(A145,Table12[Country],'2012'!$I$4:$I$158),"0")</f>
        <v>2.8</v>
      </c>
      <c r="Z145" cm="1">
        <f t="array" ref="Z145">IFERROR(_xlfn.XLOOKUP('LPI_performance_time_series '!A145,Table10[Country],'2014'!$I$4:$I$163),"0")</f>
        <v>2.0568179999999998</v>
      </c>
      <c r="AA145" cm="1">
        <f t="array" ref="AA145">IFERROR(_xlfn.XLOOKUP(A145,Table11[Country],'2016'!$I$4:$I$163),"0")</f>
        <v>2.3315739999999998</v>
      </c>
      <c r="AB145" cm="1">
        <f t="array" ref="AB145">IFERROR(_xlfn.XLOOKUP(A145,Table6[Country],'2018'!$I$4:$I$163),"0")</f>
        <v>2.3161499999999999</v>
      </c>
      <c r="AC145" t="str">
        <f>IFERROR(_xlfn.XLOOKUP(A146,'2023_Analysis_Hub'!$A$3:$A$141,'2023_Analysis_Hub'!$D$3:$D$141),"0")</f>
        <v>0</v>
      </c>
      <c r="AD145">
        <f t="shared" si="25"/>
        <v>2.3480076666666663</v>
      </c>
      <c r="AF145" cm="1">
        <f t="array" ref="AF145">IFERROR(_xlfn.XLOOKUP(A145,Table4[Country],'2007'!$H$4:$H$153),"0")</f>
        <v>2.125</v>
      </c>
      <c r="AG145" cm="1">
        <f t="array" ref="AG145">IFERROR(_xlfn.XLOOKUP(A145,Table5[Country],'2010'!$K$4:$K$158),"0")</f>
        <v>2.6339290000000002</v>
      </c>
      <c r="AH145" cm="1">
        <f t="array" ref="AH145">IFERROR(_xlfn.XLOOKUP(A145,Table12[Country],'2012'!$K$4:$K$158),"0")</f>
        <v>2.4</v>
      </c>
      <c r="AI145" cm="1">
        <f t="array" ref="AI145">IFERROR(_xlfn.XLOOKUP(A145,Table10[Country],'2014'!$K$4:$K$163),"0")</f>
        <v>2.1477270000000002</v>
      </c>
      <c r="AJ145" cm="1">
        <f t="array" ref="AJ145">IFERROR(_xlfn.XLOOKUP(A145,Table11[Country],'2016'!$K$4:$K$163),"0")</f>
        <v>2.1182219999999998</v>
      </c>
      <c r="AK145" cm="1">
        <f t="array" ref="AK145">IFERROR(_xlfn.XLOOKUP(A145,Table6[Country],'2018'!$K$4:$K$163),"0")</f>
        <v>2.1595439999999999</v>
      </c>
      <c r="AL145" s="19">
        <f>IFERROR(_xlfn.XLOOKUP(A145,'2023_Analysis_Hub'!$A$3:$A$141,'2023_Analysis_Hub'!$F$3:$F$141),"0")</f>
        <v>1.8</v>
      </c>
      <c r="AM145">
        <f t="shared" si="26"/>
        <v>2.1977745714285715</v>
      </c>
      <c r="AO145" s="71" cm="1">
        <f t="array" ref="AO145">IFERROR(_xlfn.XLOOKUP(Table18[[#This Row],[Economy]],Table4[Country],'2007'!$J$4:$J$153), "0")</f>
        <v>2.25</v>
      </c>
      <c r="AP145" s="71" cm="1">
        <f t="array" ref="AP145">IFERROR(_xlfn.XLOOKUP(Table18[[#This Row],[Economy]],Table5[Country],'2010'!$M$4:$M$158),"0")</f>
        <v>3.0625</v>
      </c>
      <c r="AQ145" s="71" cm="1">
        <f t="array" ref="AQ145">IFERROR(_xlfn.XLOOKUP(Table18[[#This Row],[Economy]],Table12[Country],'2012'!$M$4:$M$158),"0")</f>
        <v>2.4</v>
      </c>
      <c r="AR145" s="71" cm="1">
        <f t="array" ref="AR145">IFERROR(_xlfn.XLOOKUP(Table18[[#This Row],[Economy]],Table10[Country],'2014'!$M$4:$M$163),"0")</f>
        <v>2.381313</v>
      </c>
      <c r="AS145" s="71" cm="1">
        <f t="array" ref="AS145">IFERROR(_xlfn.XLOOKUP(A145,Table11[Country],'2016'!$M$4:$M$163),"0")</f>
        <v>2.1713110000000002</v>
      </c>
      <c r="AT145" s="71" cm="1">
        <f t="array" ref="AT145">IFERROR(_xlfn.XLOOKUP(A145,Table6[Country],'2018'!$M$4:$M$163),"0")</f>
        <v>2.1854640000000001</v>
      </c>
      <c r="AU145" s="71">
        <f>IFERROR(_xlfn.XLOOKUP(A145, '2023_Analysis_Hub'!$A$3:$A$141,'2023_Analysis_Hub'!$H$3:$H$141),"0")</f>
        <v>2.9</v>
      </c>
      <c r="AV145">
        <f t="shared" si="19"/>
        <v>2.4786554285714284</v>
      </c>
      <c r="AX145" cm="1">
        <f t="array" ref="AX145">IFERROR(_xlfn.XLOOKUP(A145,Table4[Country],'2007'!$L$4:$L$153),"0")</f>
        <v>2</v>
      </c>
      <c r="AY145" cm="1">
        <f t="array" ref="AY145">IFERROR(_xlfn.XLOOKUP(A145,Table5[Country], '2010'!$O$4:$O$158),"0")</f>
        <v>2.401786</v>
      </c>
      <c r="AZ145" cm="1">
        <f t="array" ref="AZ145">IFERROR(_xlfn.XLOOKUP(A145, Table12[Country], '2012'!$O$4:$O$158),"0")</f>
        <v>2.8</v>
      </c>
      <c r="BA145" cm="1">
        <f t="array" ref="BA145">IFERROR(_xlfn.XLOOKUP(A145, Table10[Country], '2014'!$O$4:$O$163),"0")</f>
        <v>2.329545</v>
      </c>
      <c r="BB145" cm="1">
        <f t="array" ref="BB145">IFERROR(_xlfn.XLOOKUP(A145, Table11[Country],'2016'!$O$4:$O$163),"0")</f>
        <v>1.927087</v>
      </c>
      <c r="BC145" cm="1">
        <f t="array" ref="BC145">IFERROR(_xlfn.XLOOKUP(A145,Table6[Country],'2018'!$O$4:$O$163),"0")</f>
        <v>2.3299919999999998</v>
      </c>
      <c r="BD145">
        <f>IFERROR(_xlfn.XLOOKUP(A145, '2023_Analysis_Hub'!$A$3:$A$141,'2023_Analysis_Hub'!$J$3:$J$141),"0")</f>
        <v>2.2000000000000002</v>
      </c>
      <c r="BE145">
        <f t="shared" si="20"/>
        <v>2.284058571428571</v>
      </c>
      <c r="BG145" cm="1">
        <f t="array" ref="BG145">IFERROR(_xlfn.XLOOKUP(A145,Table4[Country],'2007'!$R$4:$R$153),"0")</f>
        <v>2.6666699999999999</v>
      </c>
      <c r="BH145" cm="1">
        <f t="array" ref="BH145">IFERROR(_xlfn.XLOOKUP(A145,Table5[Country],'2010'!$S$4:$S$158),"0")</f>
        <v>2.901786</v>
      </c>
      <c r="BI145" cm="1">
        <f t="array" ref="BI145">IFERROR(_xlfn.XLOOKUP(A145,Table12[Country],'2012'!$S$4:$S$158),"0")</f>
        <v>3.1333329999999999</v>
      </c>
      <c r="BJ145" cm="1">
        <f t="array" ref="BJ145">IFERROR(_xlfn.XLOOKUP(A145,Table10[Country],'2014'!$S$4:$S$163),"0")</f>
        <v>3.0744950000000002</v>
      </c>
      <c r="BK145" cm="1">
        <f t="array" ref="BK145">IFERROR(_xlfn.XLOOKUP(A145,Table11[Country],'2016'!$S$4:$S$163),"0")</f>
        <v>2.347782</v>
      </c>
      <c r="BL145" cm="1">
        <f t="array" ref="BL145">IFERROR(_xlfn.XLOOKUP(A145,Table6[Country],'2018'!$S$4:$S$163),"0")</f>
        <v>2.7328389999999998</v>
      </c>
      <c r="BM145">
        <f>IFERROR(_xlfn.XLOOKUP(A145,'2023_Analysis_Hub'!$A$3:$A$141,'2023_Analysis_Hub'!$L$3:$L$141),"0")</f>
        <v>2.6</v>
      </c>
      <c r="BN145">
        <f t="shared" si="21"/>
        <v>2.7795578571428576</v>
      </c>
      <c r="BP145" cm="1">
        <f t="array" ref="BP145">IFERROR(_xlfn.XLOOKUP(A145,Table4[Country],'2007'!$N$4:$N$153),"0")</f>
        <v>2.1875</v>
      </c>
      <c r="BQ145" cm="1">
        <f t="array" ref="BQ145">IFERROR(_xlfn.XLOOKUP(A145,Table5[Country],'2010'!$Q$4:$Q$158),"0")</f>
        <v>2.5053570000000001</v>
      </c>
      <c r="BR145" cm="1">
        <f t="array" ref="BR145">IFERROR(_xlfn.XLOOKUP(A145,Table12[Country],'2012'!$Q$4:$Q$158),"0")</f>
        <v>2.8</v>
      </c>
      <c r="BS145" cm="1">
        <f t="array" ref="BS145">IFERROR(_xlfn.XLOOKUP(A145,Table10[Country],'2014'!$Q$4:$Q$163),"0")</f>
        <v>2.2904040000000001</v>
      </c>
      <c r="BT145" cm="1">
        <f t="array" ref="BT145">IFERROR(_xlfn.XLOOKUP(A145,Table11[Country],'2016'!$Q$4:$Q$163),"0")</f>
        <v>2.0104199999999999</v>
      </c>
      <c r="BU145" cm="1">
        <f t="array" ref="BU145">IFERROR(_xlfn.XLOOKUP(A145, Table6[Country], '2018'!$Q$4:$Q$163),"0")</f>
        <v>2.6102180000000001</v>
      </c>
      <c r="BV145">
        <f>IFERROR(_xlfn.XLOOKUP(A145, '2023_Analysis_Hub'!$A$3:$A$141,'2023_Analysis_Hub'!$N$3:$N$141),"0")</f>
        <v>2</v>
      </c>
      <c r="BW145">
        <f t="shared" si="22"/>
        <v>2.3434141428571427</v>
      </c>
    </row>
    <row r="146" spans="1:75" x14ac:dyDescent="0.35">
      <c r="A146" t="s">
        <v>184</v>
      </c>
      <c r="B146" t="str" cm="1">
        <f t="array" ref="B146">IFERROR(_xlfn.XLOOKUP(A146,Table4[Country],'2007'!$B$4:$B$153),"0")</f>
        <v>0</v>
      </c>
      <c r="C146" cm="1">
        <f t="array" ref="C146">IFERROR(_xlfn.XLOOKUP(A146,Table5[Country],'2010'!$B$4:$B$158),"0")</f>
        <v>2.4038979999999999</v>
      </c>
      <c r="D146" cm="1">
        <f t="array" ref="D146">IFERROR(_xlfn.XLOOKUP(A146,Table12[Country],'2012'!$B$4:$B$158),"0")</f>
        <v>2.5452270000000001</v>
      </c>
      <c r="E146" cm="1">
        <f t="array" ref="E146">IFERROR(_xlfn.XLOOKUP(A146,Table10[Country],'2014'!$B$4:$B$163),"0")</f>
        <v>2.747544</v>
      </c>
      <c r="F146" cm="1">
        <f t="array" ref="F146">IFERROR(_xlfn.XLOOKUP(A146,Table11[Country],'2016'!$B$4:$B$163),"0")</f>
        <v>2.513077</v>
      </c>
      <c r="G146" cm="1">
        <f t="array" ref="G146">IFERROR(_xlfn.XLOOKUP(A146,Table6[Country],'2018'!$B$4:$B$163),"0")</f>
        <v>2.6654710000000001</v>
      </c>
      <c r="H146" t="str">
        <f>IFERROR(_xlfn.XLOOKUP(A146,'2023_Analysis_Hub'!$A$3:$A$141,'2023_Analysis_Hub'!$B$3:$B$141),"0")</f>
        <v>0</v>
      </c>
      <c r="I146">
        <f t="shared" si="18"/>
        <v>2.5750433999999998</v>
      </c>
      <c r="J146" s="68">
        <f>IFERROR(RANK(Table16[[#This Row],[Avergae LPI Score ]],Table16[[Avergae LPI Score ]],0), "No Data Available")</f>
        <v>93</v>
      </c>
      <c r="L146" t="str" cm="1">
        <f t="array" ref="L146">IFERROR(_xlfn.XLOOKUP(A146,Table4[Country],'2007'!$C$4:$C$153),"0")</f>
        <v>0</v>
      </c>
      <c r="M146" cm="1">
        <f t="array" ref="M146">IFERROR(_xlfn.XLOOKUP(A146,Table5[Country],'2010'!$E$4:$E$158),"0")</f>
        <v>125</v>
      </c>
      <c r="N146" cm="1">
        <f t="array" ref="N146">IFERROR(_xlfn.XLOOKUP(A146,Table12[Country],'2012'!$E$4:$E$158),"0")</f>
        <v>104</v>
      </c>
      <c r="O146" cm="1">
        <f t="array" ref="O146">IFERROR(_xlfn.XLOOKUP(A146,Table10[Country],'2014'!$E$4:$E$163),"0")</f>
        <v>82</v>
      </c>
      <c r="P146" cm="1">
        <f t="array" ref="P146">IFERROR(_xlfn.XLOOKUP(A146,Table11[Country],'2016'!$E$4:$E$163),"0")</f>
        <v>104</v>
      </c>
      <c r="Q146" cm="1">
        <f t="array" ref="Q146">IFERROR(_xlfn.XLOOKUP(A146,Table6[Country],'2018'!$E$4:$E$163),"0")</f>
        <v>86</v>
      </c>
      <c r="R146" t="str">
        <f>IFERROR(_xlfn.XLOOKUP(A146,'2023_Analysis_Hub'!$A$3:$A$141,'2023_Analysis_Hub'!$C$3:$C$141),"0")</f>
        <v>0</v>
      </c>
      <c r="S146">
        <f t="shared" si="23"/>
        <v>100.2</v>
      </c>
      <c r="T146">
        <f t="shared" si="24"/>
        <v>96</v>
      </c>
      <c r="W146" t="str" cm="1">
        <f t="array" ref="W146">IFERROR(_xlfn.XLOOKUP(A146,Table4[Country],'2007'!$F$4:$F$153),"0")</f>
        <v>0</v>
      </c>
      <c r="X146" cm="1">
        <f t="array" ref="X146">IFERROR(_xlfn.XLOOKUP('LPI_performance_time_series '!A146,Table5[Country],'2010'!$I$4:$I$158),"0")</f>
        <v>2.253641</v>
      </c>
      <c r="Y146" cm="1">
        <f t="array" ref="Y146">IFERROR(_xlfn.XLOOKUP(A146,Table12[Country],'2012'!$I$4:$I$158),"0")</f>
        <v>2.2419180000000001</v>
      </c>
      <c r="Z146" cm="1">
        <f t="array" ref="Z146">IFERROR(_xlfn.XLOOKUP('LPI_performance_time_series '!A146,Table10[Country],'2014'!$I$4:$I$163),"0")</f>
        <v>2.9528629999999998</v>
      </c>
      <c r="AA146" cm="1">
        <f t="array" ref="AA146">IFERROR(_xlfn.XLOOKUP(A146,Table11[Country],'2016'!$I$4:$I$163),"0")</f>
        <v>2.3874520000000001</v>
      </c>
      <c r="AB146" cm="1">
        <f t="array" ref="AB146">IFERROR(_xlfn.XLOOKUP(A146,Table6[Country],'2018'!$I$4:$I$163),"0")</f>
        <v>2.3987240000000001</v>
      </c>
      <c r="AC146" t="str">
        <f>IFERROR(_xlfn.XLOOKUP(A147,'2023_Analysis_Hub'!$A$3:$A$141,'2023_Analysis_Hub'!$D$3:$D$141),"0")</f>
        <v>0</v>
      </c>
      <c r="AD146">
        <f t="shared" si="25"/>
        <v>2.4469196000000002</v>
      </c>
      <c r="AF146" t="str" cm="1">
        <f t="array" ref="AF146">IFERROR(_xlfn.XLOOKUP(A146,Table4[Country],'2007'!$H$4:$H$153),"0")</f>
        <v>0</v>
      </c>
      <c r="AG146" cm="1">
        <f t="array" ref="AG146">IFERROR(_xlfn.XLOOKUP(A146,Table5[Country],'2010'!$K$4:$K$158),"0")</f>
        <v>2.1582349999999999</v>
      </c>
      <c r="AH146" cm="1">
        <f t="array" ref="AH146">IFERROR(_xlfn.XLOOKUP(A146,Table12[Country],'2012'!$K$4:$K$158),"0")</f>
        <v>2.4705879999999998</v>
      </c>
      <c r="AI146" cm="1">
        <f t="array" ref="AI146">IFERROR(_xlfn.XLOOKUP(A146,Table10[Country],'2014'!$K$4:$K$163),"0")</f>
        <v>2.5621399999999999</v>
      </c>
      <c r="AJ146" cm="1">
        <f t="array" ref="AJ146">IFERROR(_xlfn.XLOOKUP(A146,Table11[Country],'2016'!$K$4:$K$163),"0")</f>
        <v>2.5676350000000001</v>
      </c>
      <c r="AK146" cm="1">
        <f t="array" ref="AK146">IFERROR(_xlfn.XLOOKUP(A146,Table6[Country],'2018'!$K$4:$K$163),"0")</f>
        <v>2.7179220000000002</v>
      </c>
      <c r="AL146" s="19" t="str">
        <f>IFERROR(_xlfn.XLOOKUP(A146,'2023_Analysis_Hub'!$A$3:$A$141,'2023_Analysis_Hub'!$F$3:$F$141),"0")</f>
        <v>0</v>
      </c>
      <c r="AM146">
        <f t="shared" si="26"/>
        <v>2.495304</v>
      </c>
      <c r="AO146" s="71" t="str" cm="1">
        <f t="array" ref="AO146">IFERROR(_xlfn.XLOOKUP(Table18[[#This Row],[Economy]],Table4[Country],'2007'!$J$4:$J$153), "0")</f>
        <v>0</v>
      </c>
      <c r="AP146" s="71" cm="1">
        <f t="array" ref="AP146">IFERROR(_xlfn.XLOOKUP(Table18[[#This Row],[Economy]],Table5[Country],'2010'!$M$4:$M$158),"0")</f>
        <v>2.4239489999999999</v>
      </c>
      <c r="AQ146" s="71" cm="1">
        <f t="array" ref="AQ146">IFERROR(_xlfn.XLOOKUP(Table18[[#This Row],[Economy]],Table12[Country],'2012'!$M$4:$M$158),"0")</f>
        <v>2.4705879999999998</v>
      </c>
      <c r="AR146" s="71" cm="1">
        <f t="array" ref="AR146">IFERROR(_xlfn.XLOOKUP(Table18[[#This Row],[Economy]],Table10[Country],'2014'!$M$4:$M$163),"0")</f>
        <v>2.9192830000000001</v>
      </c>
      <c r="AS146" s="71" cm="1">
        <f t="array" ref="AS146">IFERROR(_xlfn.XLOOKUP(A146,Table11[Country],'2016'!$M$4:$M$163),"0")</f>
        <v>2.3361559999999999</v>
      </c>
      <c r="AT146" s="71" cm="1">
        <f t="array" ref="AT146">IFERROR(_xlfn.XLOOKUP(A146,Table6[Country],'2018'!$M$4:$M$163),"0")</f>
        <v>2.6590989999999999</v>
      </c>
      <c r="AU146" s="71" t="str">
        <f>IFERROR(_xlfn.XLOOKUP(A146, '2023_Analysis_Hub'!$A$3:$A$141,'2023_Analysis_Hub'!$H$3:$H$141),"0")</f>
        <v>0</v>
      </c>
      <c r="AV146">
        <f t="shared" si="19"/>
        <v>2.5618149999999997</v>
      </c>
      <c r="AX146" t="str" cm="1">
        <f t="array" ref="AX146">IFERROR(_xlfn.XLOOKUP(A146,Table4[Country],'2007'!$L$4:$L$153),"0")</f>
        <v>0</v>
      </c>
      <c r="AY146" cm="1">
        <f t="array" ref="AY146">IFERROR(_xlfn.XLOOKUP(A146,Table5[Country], '2010'!$O$4:$O$158),"0")</f>
        <v>2.2944100000000001</v>
      </c>
      <c r="AZ146" cm="1">
        <f t="array" ref="AZ146">IFERROR(_xlfn.XLOOKUP(A146, Table12[Country], '2012'!$O$4:$O$158),"0")</f>
        <v>2.6825260000000002</v>
      </c>
      <c r="BA146" cm="1">
        <f t="array" ref="BA146">IFERROR(_xlfn.XLOOKUP(A146, Table10[Country], '2014'!$O$4:$O$163),"0")</f>
        <v>2.7916669999999999</v>
      </c>
      <c r="BB146" cm="1">
        <f t="array" ref="BB146">IFERROR(_xlfn.XLOOKUP(A146, Table11[Country],'2016'!$O$4:$O$163),"0")</f>
        <v>2.436842</v>
      </c>
      <c r="BC146" cm="1">
        <f t="array" ref="BC146">IFERROR(_xlfn.XLOOKUP(A146,Table6[Country],'2018'!$O$4:$O$163),"0")</f>
        <v>2.2861500000000001</v>
      </c>
      <c r="BD146" t="str">
        <f>IFERROR(_xlfn.XLOOKUP(A146, '2023_Analysis_Hub'!$A$3:$A$141,'2023_Analysis_Hub'!$J$3:$J$141),"0")</f>
        <v>0</v>
      </c>
      <c r="BE146">
        <f t="shared" si="20"/>
        <v>2.498319</v>
      </c>
      <c r="BG146" t="str" cm="1">
        <f t="array" ref="BG146">IFERROR(_xlfn.XLOOKUP(A146,Table4[Country],'2007'!$R$4:$R$153),"0")</f>
        <v>0</v>
      </c>
      <c r="BH146" cm="1">
        <f t="array" ref="BH146">IFERROR(_xlfn.XLOOKUP(A146,Table5[Country],'2010'!$S$4:$S$158),"0")</f>
        <v>2.826797</v>
      </c>
      <c r="BI146" cm="1">
        <f t="array" ref="BI146">IFERROR(_xlfn.XLOOKUP(A146,Table12[Country],'2012'!$S$4:$S$158),"0")</f>
        <v>2.9591980000000002</v>
      </c>
      <c r="BJ146" cm="1">
        <f t="array" ref="BJ146">IFERROR(_xlfn.XLOOKUP(A146,Table10[Country],'2014'!$S$4:$S$163),"0")</f>
        <v>2.5114800000000002</v>
      </c>
      <c r="BK146" cm="1">
        <f t="array" ref="BK146">IFERROR(_xlfn.XLOOKUP(A146,Table11[Country],'2016'!$S$4:$S$163),"0")</f>
        <v>2.8777159999999999</v>
      </c>
      <c r="BL146" cm="1">
        <f t="array" ref="BL146">IFERROR(_xlfn.XLOOKUP(A146,Table6[Country],'2018'!$S$4:$S$163),"0")</f>
        <v>3.3228719999999998</v>
      </c>
      <c r="BM146" t="str">
        <f>IFERROR(_xlfn.XLOOKUP(A146,'2023_Analysis_Hub'!$A$3:$A$141,'2023_Analysis_Hub'!$L$3:$L$141),"0")</f>
        <v>0</v>
      </c>
      <c r="BN146">
        <f t="shared" si="21"/>
        <v>2.8996126000000002</v>
      </c>
      <c r="BP146" t="str" cm="1">
        <f t="array" ref="BP146">IFERROR(_xlfn.XLOOKUP(A146,Table4[Country],'2007'!$N$4:$N$153),"0")</f>
        <v>0</v>
      </c>
      <c r="BQ146" cm="1">
        <f t="array" ref="BQ146">IFERROR(_xlfn.XLOOKUP(A146,Table5[Country],'2010'!$Q$4:$Q$158),"0")</f>
        <v>2.4194100000000001</v>
      </c>
      <c r="BR146" cm="1">
        <f t="array" ref="BR146">IFERROR(_xlfn.XLOOKUP(A146,Table12[Country],'2012'!$Q$4:$Q$158),"0")</f>
        <v>2.4325260000000002</v>
      </c>
      <c r="BS146" cm="1">
        <f t="array" ref="BS146">IFERROR(_xlfn.XLOOKUP(A146,Table10[Country],'2014'!$Q$4:$Q$163),"0")</f>
        <v>2.7011989999999999</v>
      </c>
      <c r="BT146" cm="1">
        <f t="array" ref="BT146">IFERROR(_xlfn.XLOOKUP(A146,Table11[Country],'2016'!$Q$4:$Q$163),"0")</f>
        <v>2.4888439999999998</v>
      </c>
      <c r="BU146" cm="1">
        <f t="array" ref="BU146">IFERROR(_xlfn.XLOOKUP(A146, Table6[Country], '2018'!$Q$4:$Q$163),"0")</f>
        <v>2.6002749999999999</v>
      </c>
      <c r="BV146" t="str">
        <f>IFERROR(_xlfn.XLOOKUP(A146, '2023_Analysis_Hub'!$A$3:$A$141,'2023_Analysis_Hub'!$N$3:$N$141),"0")</f>
        <v>0</v>
      </c>
      <c r="BW146">
        <f t="shared" si="22"/>
        <v>2.5284507999999999</v>
      </c>
    </row>
    <row r="147" spans="1:75" x14ac:dyDescent="0.35">
      <c r="A147" t="s">
        <v>444</v>
      </c>
      <c r="B147" t="str" cm="1">
        <f t="array" ref="B147">IFERROR(_xlfn.XLOOKUP(A147,Table4[Country],'2007'!$B$4:$B$153),"0")</f>
        <v>0</v>
      </c>
      <c r="C147" t="str" cm="1">
        <f t="array" ref="C147">IFERROR(_xlfn.XLOOKUP(A147,Table5[Country],'2010'!$B$4:$B$158),"0")</f>
        <v>0</v>
      </c>
      <c r="D147" t="str" cm="1">
        <f t="array" ref="D147">IFERROR(_xlfn.XLOOKUP(A147,Table12[Country],'2012'!$B$4:$B$158),"0")</f>
        <v>0</v>
      </c>
      <c r="E147" t="str" cm="1">
        <f t="array" ref="E147">IFERROR(_xlfn.XLOOKUP(A147,Table10[Country],'2014'!$B$4:$B$163),"0")</f>
        <v>0</v>
      </c>
      <c r="F147" t="str" cm="1">
        <f t="array" ref="F147">IFERROR(_xlfn.XLOOKUP(A147,Table11[Country],'2016'!$B$4:$B$163),"0")</f>
        <v>0</v>
      </c>
      <c r="G147" t="str" cm="1">
        <f t="array" ref="G147">IFERROR(_xlfn.XLOOKUP(A147,Table6[Country],'2018'!$B$4:$B$163),"0")</f>
        <v>0</v>
      </c>
      <c r="H147" t="str">
        <f>IFERROR(_xlfn.XLOOKUP(A147,'2023_Analysis_Hub'!$A$3:$A$141,'2023_Analysis_Hub'!$B$3:$B$141),"0")</f>
        <v>0</v>
      </c>
      <c r="I147" t="str">
        <f t="shared" si="18"/>
        <v>0</v>
      </c>
      <c r="J147" s="68" t="str">
        <f>IFERROR(RANK(Table16[[#This Row],[Avergae LPI Score ]],Table16[[Avergae LPI Score ]],0), "No Data Available")</f>
        <v>No Data Available</v>
      </c>
      <c r="L147" t="str" cm="1">
        <f t="array" ref="L147">IFERROR(_xlfn.XLOOKUP(A147,Table4[Country],'2007'!$C$4:$C$153),"0")</f>
        <v>0</v>
      </c>
      <c r="M147" t="str" cm="1">
        <f t="array" ref="M147">IFERROR(_xlfn.XLOOKUP(A147,Table5[Country],'2010'!$E$4:$E$158),"0")</f>
        <v>0</v>
      </c>
      <c r="N147" t="str" cm="1">
        <f t="array" ref="N147">IFERROR(_xlfn.XLOOKUP(A147,Table12[Country],'2012'!$E$4:$E$158),"0")</f>
        <v>0</v>
      </c>
      <c r="O147" t="str" cm="1">
        <f t="array" ref="O147">IFERROR(_xlfn.XLOOKUP(A147,Table10[Country],'2014'!$E$4:$E$163),"0")</f>
        <v>0</v>
      </c>
      <c r="P147" t="str" cm="1">
        <f t="array" ref="P147">IFERROR(_xlfn.XLOOKUP(A147,Table11[Country],'2016'!$E$4:$E$163),"0")</f>
        <v>0</v>
      </c>
      <c r="Q147" t="str" cm="1">
        <f t="array" ref="Q147">IFERROR(_xlfn.XLOOKUP(A147,Table6[Country],'2018'!$E$4:$E$163),"0")</f>
        <v>0</v>
      </c>
      <c r="R147" t="str">
        <f>IFERROR(_xlfn.XLOOKUP(A147,'2023_Analysis_Hub'!$A$3:$A$141,'2023_Analysis_Hub'!$C$3:$C$141),"0")</f>
        <v>0</v>
      </c>
      <c r="S147" t="str">
        <f t="shared" si="23"/>
        <v>0</v>
      </c>
      <c r="T147" t="str">
        <f t="shared" si="24"/>
        <v>No Data Available</v>
      </c>
      <c r="W147" t="str" cm="1">
        <f t="array" ref="W147">IFERROR(_xlfn.XLOOKUP(A147,Table4[Country],'2007'!$F$4:$F$153),"0")</f>
        <v>0</v>
      </c>
      <c r="X147" t="str" cm="1">
        <f t="array" ref="X147">IFERROR(_xlfn.XLOOKUP('LPI_performance_time_series '!A147,Table5[Country],'2010'!$I$4:$I$158),"0")</f>
        <v>0</v>
      </c>
      <c r="Y147" t="str" cm="1">
        <f t="array" ref="Y147">IFERROR(_xlfn.XLOOKUP(A147,Table12[Country],'2012'!$I$4:$I$158),"0")</f>
        <v>0</v>
      </c>
      <c r="Z147" t="str" cm="1">
        <f t="array" ref="Z147">IFERROR(_xlfn.XLOOKUP('LPI_performance_time_series '!A147,Table10[Country],'2014'!$I$4:$I$163),"0")</f>
        <v>0</v>
      </c>
      <c r="AA147" t="str" cm="1">
        <f t="array" ref="AA147">IFERROR(_xlfn.XLOOKUP(A147,Table11[Country],'2016'!$I$4:$I$163),"0")</f>
        <v>0</v>
      </c>
      <c r="AB147" t="str" cm="1">
        <f t="array" ref="AB147">IFERROR(_xlfn.XLOOKUP(A147,Table6[Country],'2018'!$I$4:$I$163),"0")</f>
        <v>0</v>
      </c>
      <c r="AC147">
        <f>IFERROR(_xlfn.XLOOKUP(A148,'2023_Analysis_Hub'!$A$3:$A$141,'2023_Analysis_Hub'!$D$3:$D$141),"0")</f>
        <v>2.5</v>
      </c>
      <c r="AD147">
        <f t="shared" si="25"/>
        <v>2.5</v>
      </c>
      <c r="AF147" t="str" cm="1">
        <f t="array" ref="AF147">IFERROR(_xlfn.XLOOKUP(A147,Table4[Country],'2007'!$H$4:$H$153),"0")</f>
        <v>0</v>
      </c>
      <c r="AG147" t="str" cm="1">
        <f t="array" ref="AG147">IFERROR(_xlfn.XLOOKUP(A147,Table5[Country],'2010'!$K$4:$K$158),"0")</f>
        <v>0</v>
      </c>
      <c r="AH147" t="str" cm="1">
        <f t="array" ref="AH147">IFERROR(_xlfn.XLOOKUP(A147,Table12[Country],'2012'!$K$4:$K$158),"0")</f>
        <v>0</v>
      </c>
      <c r="AI147" t="str" cm="1">
        <f t="array" ref="AI147">IFERROR(_xlfn.XLOOKUP(A147,Table10[Country],'2014'!$K$4:$K$163),"0")</f>
        <v>0</v>
      </c>
      <c r="AJ147" t="str" cm="1">
        <f t="array" ref="AJ147">IFERROR(_xlfn.XLOOKUP(A147,Table11[Country],'2016'!$K$4:$K$163),"0")</f>
        <v>0</v>
      </c>
      <c r="AK147" t="str" cm="1">
        <f t="array" ref="AK147">IFERROR(_xlfn.XLOOKUP(A147,Table6[Country],'2018'!$K$4:$K$163),"0")</f>
        <v>0</v>
      </c>
      <c r="AL147" s="19" t="str">
        <f>IFERROR(_xlfn.XLOOKUP(A147,'2023_Analysis_Hub'!$A$3:$A$141,'2023_Analysis_Hub'!$F$3:$F$141),"0")</f>
        <v>0</v>
      </c>
      <c r="AM147" t="str">
        <f t="shared" si="26"/>
        <v>No Data Available</v>
      </c>
      <c r="AO147" s="71" t="str" cm="1">
        <f t="array" ref="AO147">IFERROR(_xlfn.XLOOKUP(Table18[[#This Row],[Economy]],Table4[Country],'2007'!$J$4:$J$153), "0")</f>
        <v>0</v>
      </c>
      <c r="AP147" s="71" t="str" cm="1">
        <f t="array" ref="AP147">IFERROR(_xlfn.XLOOKUP(Table18[[#This Row],[Economy]],Table5[Country],'2010'!$M$4:$M$158),"0")</f>
        <v>0</v>
      </c>
      <c r="AQ147" s="71" t="str" cm="1">
        <f t="array" ref="AQ147">IFERROR(_xlfn.XLOOKUP(Table18[[#This Row],[Economy]],Table12[Country],'2012'!$M$4:$M$158),"0")</f>
        <v>0</v>
      </c>
      <c r="AR147" s="71" t="str" cm="1">
        <f t="array" ref="AR147">IFERROR(_xlfn.XLOOKUP(Table18[[#This Row],[Economy]],Table10[Country],'2014'!$M$4:$M$163),"0")</f>
        <v>0</v>
      </c>
      <c r="AS147" s="71" t="str" cm="1">
        <f t="array" ref="AS147">IFERROR(_xlfn.XLOOKUP(A147,Table11[Country],'2016'!$M$4:$M$163),"0")</f>
        <v>0</v>
      </c>
      <c r="AT147" s="71" t="str" cm="1">
        <f t="array" ref="AT147">IFERROR(_xlfn.XLOOKUP(A147,Table6[Country],'2018'!$M$4:$M$163),"0")</f>
        <v>0</v>
      </c>
      <c r="AU147" s="71" t="str">
        <f>IFERROR(_xlfn.XLOOKUP(A147, '2023_Analysis_Hub'!$A$3:$A$141,'2023_Analysis_Hub'!$H$3:$H$141),"0")</f>
        <v>0</v>
      </c>
      <c r="AV147" t="str">
        <f t="shared" si="19"/>
        <v xml:space="preserve">No Data Available </v>
      </c>
      <c r="AX147" t="str" cm="1">
        <f t="array" ref="AX147">IFERROR(_xlfn.XLOOKUP(A147,Table4[Country],'2007'!$L$4:$L$153),"0")</f>
        <v>0</v>
      </c>
      <c r="AY147" t="str" cm="1">
        <f t="array" ref="AY147">IFERROR(_xlfn.XLOOKUP(A147,Table5[Country], '2010'!$O$4:$O$158),"0")</f>
        <v>0</v>
      </c>
      <c r="AZ147" t="str" cm="1">
        <f t="array" ref="AZ147">IFERROR(_xlfn.XLOOKUP(A147, Table12[Country], '2012'!$O$4:$O$158),"0")</f>
        <v>0</v>
      </c>
      <c r="BA147" t="str" cm="1">
        <f t="array" ref="BA147">IFERROR(_xlfn.XLOOKUP(A147, Table10[Country], '2014'!$O$4:$O$163),"0")</f>
        <v>0</v>
      </c>
      <c r="BB147" t="str" cm="1">
        <f t="array" ref="BB147">IFERROR(_xlfn.XLOOKUP(A147, Table11[Country],'2016'!$O$4:$O$163),"0")</f>
        <v>0</v>
      </c>
      <c r="BC147" t="str" cm="1">
        <f t="array" ref="BC147">IFERROR(_xlfn.XLOOKUP(A147,Table6[Country],'2018'!$O$4:$O$163),"0")</f>
        <v>0</v>
      </c>
      <c r="BD147" t="str">
        <f>IFERROR(_xlfn.XLOOKUP(A147, '2023_Analysis_Hub'!$A$3:$A$141,'2023_Analysis_Hub'!$J$3:$J$141),"0")</f>
        <v>0</v>
      </c>
      <c r="BE147" t="str">
        <f t="shared" si="20"/>
        <v>No Data Available</v>
      </c>
      <c r="BG147" t="str" cm="1">
        <f t="array" ref="BG147">IFERROR(_xlfn.XLOOKUP(A147,Table4[Country],'2007'!$R$4:$R$153),"0")</f>
        <v>0</v>
      </c>
      <c r="BH147" t="str" cm="1">
        <f t="array" ref="BH147">IFERROR(_xlfn.XLOOKUP(A147,Table5[Country],'2010'!$S$4:$S$158),"0")</f>
        <v>0</v>
      </c>
      <c r="BI147" t="str" cm="1">
        <f t="array" ref="BI147">IFERROR(_xlfn.XLOOKUP(A147,Table12[Country],'2012'!$S$4:$S$158),"0")</f>
        <v>0</v>
      </c>
      <c r="BJ147" t="str" cm="1">
        <f t="array" ref="BJ147">IFERROR(_xlfn.XLOOKUP(A147,Table10[Country],'2014'!$S$4:$S$163),"0")</f>
        <v>0</v>
      </c>
      <c r="BK147" t="str" cm="1">
        <f t="array" ref="BK147">IFERROR(_xlfn.XLOOKUP(A147,Table11[Country],'2016'!$S$4:$S$163),"0")</f>
        <v>0</v>
      </c>
      <c r="BL147" t="str" cm="1">
        <f t="array" ref="BL147">IFERROR(_xlfn.XLOOKUP(A147,Table6[Country],'2018'!$S$4:$S$163),"0")</f>
        <v>0</v>
      </c>
      <c r="BM147" t="str">
        <f>IFERROR(_xlfn.XLOOKUP(A147,'2023_Analysis_Hub'!$A$3:$A$141,'2023_Analysis_Hub'!$L$3:$L$141),"0")</f>
        <v>0</v>
      </c>
      <c r="BN147" t="str">
        <f t="shared" si="21"/>
        <v>No Data Available</v>
      </c>
      <c r="BP147" t="str" cm="1">
        <f t="array" ref="BP147">IFERROR(_xlfn.XLOOKUP(A147,Table4[Country],'2007'!$N$4:$N$153),"0")</f>
        <v>0</v>
      </c>
      <c r="BQ147" t="str" cm="1">
        <f t="array" ref="BQ147">IFERROR(_xlfn.XLOOKUP(A147,Table5[Country],'2010'!$Q$4:$Q$158),"0")</f>
        <v>0</v>
      </c>
      <c r="BR147" t="str" cm="1">
        <f t="array" ref="BR147">IFERROR(_xlfn.XLOOKUP(A147,Table12[Country],'2012'!$Q$4:$Q$158),"0")</f>
        <v>0</v>
      </c>
      <c r="BS147" t="str" cm="1">
        <f t="array" ref="BS147">IFERROR(_xlfn.XLOOKUP(A147,Table10[Country],'2014'!$Q$4:$Q$163),"0")</f>
        <v>0</v>
      </c>
      <c r="BT147" t="str" cm="1">
        <f t="array" ref="BT147">IFERROR(_xlfn.XLOOKUP(A147,Table11[Country],'2016'!$Q$4:$Q$163),"0")</f>
        <v>0</v>
      </c>
      <c r="BU147" t="str" cm="1">
        <f t="array" ref="BU147">IFERROR(_xlfn.XLOOKUP(A147, Table6[Country], '2018'!$Q$4:$Q$163),"0")</f>
        <v>0</v>
      </c>
      <c r="BV147" t="str">
        <f>IFERROR(_xlfn.XLOOKUP(A147, '2023_Analysis_Hub'!$A$3:$A$141,'2023_Analysis_Hub'!$N$3:$N$141),"0")</f>
        <v>0</v>
      </c>
      <c r="BW147" t="str">
        <f t="shared" si="22"/>
        <v>No Data Available</v>
      </c>
    </row>
    <row r="148" spans="1:75" x14ac:dyDescent="0.35">
      <c r="A148" t="s">
        <v>94</v>
      </c>
      <c r="B148" cm="1">
        <f t="array" ref="B148">IFERROR(_xlfn.XLOOKUP(A148,Table4[Country],'2007'!$B$4:$B$153),"0")</f>
        <v>2.8680545744054138</v>
      </c>
      <c r="C148" cm="1">
        <f t="array" ref="C148">IFERROR(_xlfn.XLOOKUP(A148,Table5[Country],'2010'!$B$4:$B$158),"0")</f>
        <v>3.0473490000000001</v>
      </c>
      <c r="D148" cm="1">
        <f t="array" ref="D148">IFERROR(_xlfn.XLOOKUP(A148,Table12[Country],'2012'!$B$4:$B$158),"0")</f>
        <v>3.0627170000000001</v>
      </c>
      <c r="E148" cm="1">
        <f t="array" ref="E148">IFERROR(_xlfn.XLOOKUP(A148,Table10[Country],'2014'!$B$4:$B$163),"0")</f>
        <v>3.1283189999999998</v>
      </c>
      <c r="F148" cm="1">
        <f t="array" ref="F148">IFERROR(_xlfn.XLOOKUP(A148,Table11[Country],'2016'!$B$4:$B$163),"0")</f>
        <v>3.1140310000000002</v>
      </c>
      <c r="G148" cm="1">
        <f t="array" ref="G148">IFERROR(_xlfn.XLOOKUP(A148,Table6[Country],'2018'!$B$4:$B$163),"0")</f>
        <v>3.0513750000000002</v>
      </c>
      <c r="H148">
        <f>IFERROR(_xlfn.XLOOKUP(A148,'2023_Analysis_Hub'!$A$3:$A$141,'2023_Analysis_Hub'!$B$3:$B$141),"0")</f>
        <v>2.9499999999999997</v>
      </c>
      <c r="I148">
        <f t="shared" si="18"/>
        <v>3.0316922249150586</v>
      </c>
      <c r="J148" s="68">
        <f>IFERROR(RANK(Table16[[#This Row],[Avergae LPI Score ]],Table16[[Avergae LPI Score ]],0), "No Data Available")</f>
        <v>54</v>
      </c>
      <c r="L148" cm="1">
        <f t="array" ref="L148">IFERROR(_xlfn.XLOOKUP(A148,Table4[Country],'2007'!$C$4:$C$153),"0")</f>
        <v>56</v>
      </c>
      <c r="M148" cm="1">
        <f t="array" ref="M148">IFERROR(_xlfn.XLOOKUP(A148,Table5[Country],'2010'!$E$4:$E$158),"0")</f>
        <v>50</v>
      </c>
      <c r="N148" cm="1">
        <f t="array" ref="N148">IFERROR(_xlfn.XLOOKUP(A148,Table12[Country],'2012'!$E$4:$E$158),"0")</f>
        <v>47</v>
      </c>
      <c r="O148" cm="1">
        <f t="array" ref="O148">IFERROR(_xlfn.XLOOKUP(A148,Table10[Country],'2014'!$E$4:$E$163),"0")</f>
        <v>50</v>
      </c>
      <c r="P148" cm="1">
        <f t="array" ref="P148">IFERROR(_xlfn.XLOOKUP(A148,Table11[Country],'2016'!$E$4:$E$163),"0")</f>
        <v>54</v>
      </c>
      <c r="Q148" cm="1">
        <f t="array" ref="Q148">IFERROR(_xlfn.XLOOKUP(A148,Table6[Country],'2018'!$E$4:$E$163),"0")</f>
        <v>51</v>
      </c>
      <c r="R148">
        <f>IFERROR(_xlfn.XLOOKUP(A148,'2023_Analysis_Hub'!$A$3:$A$141,'2023_Analysis_Hub'!$C$3:$C$141),"0")</f>
        <v>66</v>
      </c>
      <c r="S148">
        <f t="shared" si="23"/>
        <v>53.428571428571431</v>
      </c>
      <c r="T148">
        <f t="shared" si="24"/>
        <v>50</v>
      </c>
      <c r="W148" cm="1">
        <f t="array" ref="W148">IFERROR(_xlfn.XLOOKUP(A148,Table4[Country],'2007'!$F$4:$F$153),"0")</f>
        <v>2.4952399999999999</v>
      </c>
      <c r="X148" cm="1">
        <f t="array" ref="X148">IFERROR(_xlfn.XLOOKUP('LPI_performance_time_series '!A148,Table5[Country],'2010'!$I$4:$I$158),"0")</f>
        <v>2.5477340000000002</v>
      </c>
      <c r="Y148" cm="1">
        <f t="array" ref="Y148">IFERROR(_xlfn.XLOOKUP(A148,Table12[Country],'2012'!$I$4:$I$158),"0")</f>
        <v>2.6307320000000001</v>
      </c>
      <c r="Z148" cm="1">
        <f t="array" ref="Z148">IFERROR(_xlfn.XLOOKUP('LPI_performance_time_series '!A148,Table10[Country],'2014'!$I$4:$I$163),"0")</f>
        <v>2.688755</v>
      </c>
      <c r="AA148" cm="1">
        <f t="array" ref="AA148">IFERROR(_xlfn.XLOOKUP(A148,Table11[Country],'2016'!$I$4:$I$163),"0")</f>
        <v>2.877615</v>
      </c>
      <c r="AB148" cm="1">
        <f t="array" ref="AB148">IFERROR(_xlfn.XLOOKUP(A148,Table6[Country],'2018'!$I$4:$I$163),"0")</f>
        <v>2.7697940000000001</v>
      </c>
      <c r="AC148" t="str">
        <f>IFERROR(_xlfn.XLOOKUP(A149,'2023_Analysis_Hub'!$A$3:$A$141,'2023_Analysis_Hub'!$D$3:$D$141),"0")</f>
        <v>0</v>
      </c>
      <c r="AD148">
        <f t="shared" si="25"/>
        <v>2.6683116666666664</v>
      </c>
      <c r="AF148" cm="1">
        <f t="array" ref="AF148">IFERROR(_xlfn.XLOOKUP(A148,Table4[Country],'2007'!$H$4:$H$153),"0")</f>
        <v>2.68</v>
      </c>
      <c r="AG148" cm="1">
        <f t="array" ref="AG148">IFERROR(_xlfn.XLOOKUP(A148,Table5[Country],'2010'!$K$4:$K$158),"0")</f>
        <v>2.9547330000000001</v>
      </c>
      <c r="AH148" cm="1">
        <f t="array" ref="AH148">IFERROR(_xlfn.XLOOKUP(A148,Table12[Country],'2012'!$K$4:$K$158),"0")</f>
        <v>3.0266090000000001</v>
      </c>
      <c r="AI148" cm="1">
        <f t="array" ref="AI148">IFERROR(_xlfn.XLOOKUP(A148,Table10[Country],'2014'!$K$4:$K$163),"0")</f>
        <v>3.036238</v>
      </c>
      <c r="AJ148" cm="1">
        <f t="array" ref="AJ148">IFERROR(_xlfn.XLOOKUP(A148,Table11[Country],'2016'!$K$4:$K$163),"0")</f>
        <v>2.8909229999999999</v>
      </c>
      <c r="AK148" cm="1">
        <f t="array" ref="AK148">IFERROR(_xlfn.XLOOKUP(A148,Table6[Country],'2018'!$K$4:$K$163),"0")</f>
        <v>2.8469169999999999</v>
      </c>
      <c r="AL148" s="19">
        <f>IFERROR(_xlfn.XLOOKUP(A148,'2023_Analysis_Hub'!$A$3:$A$141,'2023_Analysis_Hub'!$F$3:$F$141),"0")</f>
        <v>2.8</v>
      </c>
      <c r="AM148">
        <f t="shared" si="26"/>
        <v>2.8907742857142864</v>
      </c>
      <c r="AO148" s="71" cm="1">
        <f t="array" ref="AO148">IFERROR(_xlfn.XLOOKUP(Table18[[#This Row],[Economy]],Table4[Country],'2007'!$J$4:$J$153), "0")</f>
        <v>2.90909</v>
      </c>
      <c r="AP148" s="71" cm="1">
        <f t="array" ref="AP148">IFERROR(_xlfn.XLOOKUP(Table18[[#This Row],[Economy]],Table5[Country],'2010'!$M$4:$M$158),"0")</f>
        <v>2.8327870000000002</v>
      </c>
      <c r="AQ148" s="71" cm="1">
        <f t="array" ref="AQ148">IFERROR(_xlfn.XLOOKUP(Table18[[#This Row],[Economy]],Table12[Country],'2012'!$M$4:$M$158),"0")</f>
        <v>3.0657030000000001</v>
      </c>
      <c r="AR148" s="71" cm="1">
        <f t="array" ref="AR148">IFERROR(_xlfn.XLOOKUP(Table18[[#This Row],[Economy]],Table10[Country],'2014'!$M$4:$M$163),"0")</f>
        <v>3.1922009999999998</v>
      </c>
      <c r="AS148" s="71" cm="1">
        <f t="array" ref="AS148">IFERROR(_xlfn.XLOOKUP(A148,Table11[Country],'2016'!$M$4:$M$163),"0")</f>
        <v>3.0041289999999998</v>
      </c>
      <c r="AT148" s="71" cm="1">
        <f t="array" ref="AT148">IFERROR(_xlfn.XLOOKUP(A148,Table6[Country],'2018'!$M$4:$M$163),"0")</f>
        <v>3.1028159999999998</v>
      </c>
      <c r="AU148" s="71">
        <f>IFERROR(_xlfn.XLOOKUP(A148, '2023_Analysis_Hub'!$A$3:$A$141,'2023_Analysis_Hub'!$H$3:$H$141),"0")</f>
        <v>2.8</v>
      </c>
      <c r="AV148">
        <f t="shared" si="19"/>
        <v>2.9866751428571434</v>
      </c>
      <c r="AX148" cm="1">
        <f t="array" ref="AX148">IFERROR(_xlfn.XLOOKUP(A148,Table4[Country],'2007'!$L$4:$L$153),"0")</f>
        <v>2.7978700000000001</v>
      </c>
      <c r="AY148" cm="1">
        <f t="array" ref="AY148">IFERROR(_xlfn.XLOOKUP(A148,Table5[Country], '2010'!$O$4:$O$158),"0")</f>
        <v>3.0358139999999998</v>
      </c>
      <c r="AZ148" cm="1">
        <f t="array" ref="AZ148">IFERROR(_xlfn.XLOOKUP(A148, Table12[Country], '2012'!$O$4:$O$158),"0")</f>
        <v>3.0201099999999999</v>
      </c>
      <c r="BA148" cm="1">
        <f t="array" ref="BA148">IFERROR(_xlfn.XLOOKUP(A148, Table10[Country], '2014'!$O$4:$O$163),"0")</f>
        <v>3.118379</v>
      </c>
      <c r="BB148" cm="1">
        <f t="array" ref="BB148">IFERROR(_xlfn.XLOOKUP(A148, Table11[Country],'2016'!$O$4:$O$163),"0")</f>
        <v>3.1388750000000001</v>
      </c>
      <c r="BC148" cm="1">
        <f t="array" ref="BC148">IFERROR(_xlfn.XLOOKUP(A148,Table6[Country],'2018'!$O$4:$O$163),"0")</f>
        <v>3.019504</v>
      </c>
      <c r="BD148">
        <f>IFERROR(_xlfn.XLOOKUP(A148, '2023_Analysis_Hub'!$A$3:$A$141,'2023_Analysis_Hub'!$J$3:$J$141),"0")</f>
        <v>3</v>
      </c>
      <c r="BE148">
        <f t="shared" si="20"/>
        <v>3.0186502857142861</v>
      </c>
      <c r="BG148" cm="1">
        <f t="array" ref="BG148">IFERROR(_xlfn.XLOOKUP(A148,Table4[Country],'2007'!$R$4:$R$153),"0")</f>
        <v>3.4</v>
      </c>
      <c r="BH148" cm="1">
        <f t="array" ref="BH148">IFERROR(_xlfn.XLOOKUP(A148,Table5[Country],'2010'!$S$4:$S$158),"0")</f>
        <v>3.6644999999999999</v>
      </c>
      <c r="BI148" cm="1">
        <f t="array" ref="BI148">IFERROR(_xlfn.XLOOKUP(A148,Table12[Country],'2012'!$S$4:$S$158),"0")</f>
        <v>3.471374</v>
      </c>
      <c r="BJ148" cm="1">
        <f t="array" ref="BJ148">IFERROR(_xlfn.XLOOKUP(A148,Table10[Country],'2014'!$S$4:$S$163),"0")</f>
        <v>3.5704009999999999</v>
      </c>
      <c r="BK148" cm="1">
        <f t="array" ref="BK148">IFERROR(_xlfn.XLOOKUP(A148,Table11[Country],'2016'!$S$4:$S$163),"0")</f>
        <v>3.3775949999999999</v>
      </c>
      <c r="BL148" cm="1">
        <f t="array" ref="BL148">IFERROR(_xlfn.XLOOKUP(A148,Table6[Country],'2018'!$S$4:$S$163),"0")</f>
        <v>3.5296180000000001</v>
      </c>
      <c r="BM148">
        <f>IFERROR(_xlfn.XLOOKUP(A148,'2023_Analysis_Hub'!$A$3:$A$141,'2023_Analysis_Hub'!$L$3:$L$141),"0")</f>
        <v>3.5</v>
      </c>
      <c r="BN148">
        <f t="shared" si="21"/>
        <v>3.5019268571428568</v>
      </c>
      <c r="BP148" cm="1">
        <f t="array" ref="BP148">IFERROR(_xlfn.XLOOKUP(A148,Table4[Country],'2007'!$N$4:$N$153),"0")</f>
        <v>2.9578899999999999</v>
      </c>
      <c r="BQ148" cm="1">
        <f t="array" ref="BQ148">IFERROR(_xlfn.XLOOKUP(A148,Table5[Country],'2010'!$Q$4:$Q$158),"0")</f>
        <v>3.2779989999999999</v>
      </c>
      <c r="BR148" cm="1">
        <f t="array" ref="BR148">IFERROR(_xlfn.XLOOKUP(A148,Table12[Country],'2012'!$Q$4:$Q$158),"0")</f>
        <v>3.1535609999999998</v>
      </c>
      <c r="BS148" cm="1">
        <f t="array" ref="BS148">IFERROR(_xlfn.XLOOKUP(A148,Table10[Country],'2014'!$Q$4:$Q$163),"0")</f>
        <v>3.1426729999999998</v>
      </c>
      <c r="BT148" cm="1">
        <f t="array" ref="BT148">IFERROR(_xlfn.XLOOKUP(A148,Table11[Country],'2016'!$Q$4:$Q$163),"0")</f>
        <v>3.4017119999999998</v>
      </c>
      <c r="BU148" cm="1">
        <f t="array" ref="BU148">IFERROR(_xlfn.XLOOKUP(A148, Table6[Country], '2018'!$Q$4:$Q$163),"0")</f>
        <v>3.0048110000000001</v>
      </c>
      <c r="BV148">
        <f>IFERROR(_xlfn.XLOOKUP(A148, '2023_Analysis_Hub'!$A$3:$A$141,'2023_Analysis_Hub'!$N$3:$N$141),"0")</f>
        <v>3.1</v>
      </c>
      <c r="BW148">
        <f t="shared" si="22"/>
        <v>3.1483780000000001</v>
      </c>
    </row>
    <row r="149" spans="1:75" x14ac:dyDescent="0.35">
      <c r="A149" t="s">
        <v>447</v>
      </c>
      <c r="B149" t="str" cm="1">
        <f t="array" ref="B149">IFERROR(_xlfn.XLOOKUP(A149,Table4[Country],'2007'!$B$4:$B$153),"0")</f>
        <v>0</v>
      </c>
      <c r="C149" t="str" cm="1">
        <f t="array" ref="C149">IFERROR(_xlfn.XLOOKUP(A149,Table5[Country],'2010'!$B$4:$B$158),"0")</f>
        <v>0</v>
      </c>
      <c r="D149" t="str" cm="1">
        <f t="array" ref="D149">IFERROR(_xlfn.XLOOKUP(A149,Table12[Country],'2012'!$B$4:$B$158),"0")</f>
        <v>0</v>
      </c>
      <c r="E149" t="str" cm="1">
        <f t="array" ref="E149">IFERROR(_xlfn.XLOOKUP(A149,Table10[Country],'2014'!$B$4:$B$163),"0")</f>
        <v>0</v>
      </c>
      <c r="F149" t="str" cm="1">
        <f t="array" ref="F149">IFERROR(_xlfn.XLOOKUP(A149,Table11[Country],'2016'!$B$4:$B$163),"0")</f>
        <v>0</v>
      </c>
      <c r="G149" t="str" cm="1">
        <f t="array" ref="G149">IFERROR(_xlfn.XLOOKUP(A149,Table6[Country],'2018'!$B$4:$B$163),"0")</f>
        <v>0</v>
      </c>
      <c r="H149" t="str">
        <f>IFERROR(_xlfn.XLOOKUP(A149,'2023_Analysis_Hub'!$A$3:$A$141,'2023_Analysis_Hub'!$B$3:$B$141),"0")</f>
        <v>0</v>
      </c>
      <c r="I149" t="str">
        <f t="shared" si="18"/>
        <v>0</v>
      </c>
      <c r="J149" s="68" t="str">
        <f>IFERROR(RANK(Table16[[#This Row],[Avergae LPI Score ]],Table16[[Avergae LPI Score ]],0), "No Data Available")</f>
        <v>No Data Available</v>
      </c>
      <c r="L149" t="str" cm="1">
        <f t="array" ref="L149">IFERROR(_xlfn.XLOOKUP(A149,Table4[Country],'2007'!$C$4:$C$153),"0")</f>
        <v>0</v>
      </c>
      <c r="M149" t="str" cm="1">
        <f t="array" ref="M149">IFERROR(_xlfn.XLOOKUP(A149,Table5[Country],'2010'!$E$4:$E$158),"0")</f>
        <v>0</v>
      </c>
      <c r="N149" t="str" cm="1">
        <f t="array" ref="N149">IFERROR(_xlfn.XLOOKUP(A149,Table12[Country],'2012'!$E$4:$E$158),"0")</f>
        <v>0</v>
      </c>
      <c r="O149" t="str" cm="1">
        <f t="array" ref="O149">IFERROR(_xlfn.XLOOKUP(A149,Table10[Country],'2014'!$E$4:$E$163),"0")</f>
        <v>0</v>
      </c>
      <c r="P149" t="str" cm="1">
        <f t="array" ref="P149">IFERROR(_xlfn.XLOOKUP(A149,Table11[Country],'2016'!$E$4:$E$163),"0")</f>
        <v>0</v>
      </c>
      <c r="Q149" t="str" cm="1">
        <f t="array" ref="Q149">IFERROR(_xlfn.XLOOKUP(A149,Table6[Country],'2018'!$E$4:$E$163),"0")</f>
        <v>0</v>
      </c>
      <c r="R149" t="str">
        <f>IFERROR(_xlfn.XLOOKUP(A149,'2023_Analysis_Hub'!$A$3:$A$141,'2023_Analysis_Hub'!$C$3:$C$141),"0")</f>
        <v>0</v>
      </c>
      <c r="S149" t="str">
        <f t="shared" si="23"/>
        <v>0</v>
      </c>
      <c r="T149" t="str">
        <f t="shared" si="24"/>
        <v>No Data Available</v>
      </c>
      <c r="W149" t="str" cm="1">
        <f t="array" ref="W149">IFERROR(_xlfn.XLOOKUP(A149,Table4[Country],'2007'!$F$4:$F$153),"0")</f>
        <v>0</v>
      </c>
      <c r="X149" t="str" cm="1">
        <f t="array" ref="X149">IFERROR(_xlfn.XLOOKUP('LPI_performance_time_series '!A149,Table5[Country],'2010'!$I$4:$I$158),"0")</f>
        <v>0</v>
      </c>
      <c r="Y149" t="str" cm="1">
        <f t="array" ref="Y149">IFERROR(_xlfn.XLOOKUP(A149,Table12[Country],'2012'!$I$4:$I$158),"0")</f>
        <v>0</v>
      </c>
      <c r="Z149" t="str" cm="1">
        <f t="array" ref="Z149">IFERROR(_xlfn.XLOOKUP('LPI_performance_time_series '!A149,Table10[Country],'2014'!$I$4:$I$163),"0")</f>
        <v>0</v>
      </c>
      <c r="AA149" t="str" cm="1">
        <f t="array" ref="AA149">IFERROR(_xlfn.XLOOKUP(A149,Table11[Country],'2016'!$I$4:$I$163),"0")</f>
        <v>0</v>
      </c>
      <c r="AB149" t="str" cm="1">
        <f t="array" ref="AB149">IFERROR(_xlfn.XLOOKUP(A149,Table6[Country],'2018'!$I$4:$I$163),"0")</f>
        <v>0</v>
      </c>
      <c r="AC149" t="str">
        <f>IFERROR(_xlfn.XLOOKUP(A150,'2023_Analysis_Hub'!$A$3:$A$141,'2023_Analysis_Hub'!$D$3:$D$141),"0")</f>
        <v>0</v>
      </c>
      <c r="AD149" t="str">
        <f t="shared" si="25"/>
        <v>No Data Available</v>
      </c>
      <c r="AF149" t="str" cm="1">
        <f t="array" ref="AF149">IFERROR(_xlfn.XLOOKUP(A149,Table4[Country],'2007'!$H$4:$H$153),"0")</f>
        <v>0</v>
      </c>
      <c r="AG149" t="str" cm="1">
        <f t="array" ref="AG149">IFERROR(_xlfn.XLOOKUP(A149,Table5[Country],'2010'!$K$4:$K$158),"0")</f>
        <v>0</v>
      </c>
      <c r="AH149" t="str" cm="1">
        <f t="array" ref="AH149">IFERROR(_xlfn.XLOOKUP(A149,Table12[Country],'2012'!$K$4:$K$158),"0")</f>
        <v>0</v>
      </c>
      <c r="AI149" t="str" cm="1">
        <f t="array" ref="AI149">IFERROR(_xlfn.XLOOKUP(A149,Table10[Country],'2014'!$K$4:$K$163),"0")</f>
        <v>0</v>
      </c>
      <c r="AJ149" t="str" cm="1">
        <f t="array" ref="AJ149">IFERROR(_xlfn.XLOOKUP(A149,Table11[Country],'2016'!$K$4:$K$163),"0")</f>
        <v>0</v>
      </c>
      <c r="AK149" t="str" cm="1">
        <f t="array" ref="AK149">IFERROR(_xlfn.XLOOKUP(A149,Table6[Country],'2018'!$K$4:$K$163),"0")</f>
        <v>0</v>
      </c>
      <c r="AL149" s="19" t="str">
        <f>IFERROR(_xlfn.XLOOKUP(A149,'2023_Analysis_Hub'!$A$3:$A$141,'2023_Analysis_Hub'!$F$3:$F$141),"0")</f>
        <v>0</v>
      </c>
      <c r="AM149" t="str">
        <f t="shared" si="26"/>
        <v>No Data Available</v>
      </c>
      <c r="AO149" s="71" t="str" cm="1">
        <f t="array" ref="AO149">IFERROR(_xlfn.XLOOKUP(Table18[[#This Row],[Economy]],Table4[Country],'2007'!$J$4:$J$153), "0")</f>
        <v>0</v>
      </c>
      <c r="AP149" s="71" t="str" cm="1">
        <f t="array" ref="AP149">IFERROR(_xlfn.XLOOKUP(Table18[[#This Row],[Economy]],Table5[Country],'2010'!$M$4:$M$158),"0")</f>
        <v>0</v>
      </c>
      <c r="AQ149" s="71" t="str" cm="1">
        <f t="array" ref="AQ149">IFERROR(_xlfn.XLOOKUP(Table18[[#This Row],[Economy]],Table12[Country],'2012'!$M$4:$M$158),"0")</f>
        <v>0</v>
      </c>
      <c r="AR149" s="71" t="str" cm="1">
        <f t="array" ref="AR149">IFERROR(_xlfn.XLOOKUP(Table18[[#This Row],[Economy]],Table10[Country],'2014'!$M$4:$M$163),"0")</f>
        <v>0</v>
      </c>
      <c r="AS149" s="71" t="str" cm="1">
        <f t="array" ref="AS149">IFERROR(_xlfn.XLOOKUP(A149,Table11[Country],'2016'!$M$4:$M$163),"0")</f>
        <v>0</v>
      </c>
      <c r="AT149" s="71" t="str" cm="1">
        <f t="array" ref="AT149">IFERROR(_xlfn.XLOOKUP(A149,Table6[Country],'2018'!$M$4:$M$163),"0")</f>
        <v>0</v>
      </c>
      <c r="AU149" s="71" t="str">
        <f>IFERROR(_xlfn.XLOOKUP(A149, '2023_Analysis_Hub'!$A$3:$A$141,'2023_Analysis_Hub'!$H$3:$H$141),"0")</f>
        <v>0</v>
      </c>
      <c r="AV149" t="str">
        <f t="shared" si="19"/>
        <v xml:space="preserve">No Data Available </v>
      </c>
      <c r="AX149" t="str" cm="1">
        <f t="array" ref="AX149">IFERROR(_xlfn.XLOOKUP(A149,Table4[Country],'2007'!$L$4:$L$153),"0")</f>
        <v>0</v>
      </c>
      <c r="AY149" t="str" cm="1">
        <f t="array" ref="AY149">IFERROR(_xlfn.XLOOKUP(A149,Table5[Country], '2010'!$O$4:$O$158),"0")</f>
        <v>0</v>
      </c>
      <c r="AZ149" t="str" cm="1">
        <f t="array" ref="AZ149">IFERROR(_xlfn.XLOOKUP(A149, Table12[Country], '2012'!$O$4:$O$158),"0")</f>
        <v>0</v>
      </c>
      <c r="BA149" t="str" cm="1">
        <f t="array" ref="BA149">IFERROR(_xlfn.XLOOKUP(A149, Table10[Country], '2014'!$O$4:$O$163),"0")</f>
        <v>0</v>
      </c>
      <c r="BB149" t="str" cm="1">
        <f t="array" ref="BB149">IFERROR(_xlfn.XLOOKUP(A149, Table11[Country],'2016'!$O$4:$O$163),"0")</f>
        <v>0</v>
      </c>
      <c r="BC149" t="str" cm="1">
        <f t="array" ref="BC149">IFERROR(_xlfn.XLOOKUP(A149,Table6[Country],'2018'!$O$4:$O$163),"0")</f>
        <v>0</v>
      </c>
      <c r="BD149" t="str">
        <f>IFERROR(_xlfn.XLOOKUP(A149, '2023_Analysis_Hub'!$A$3:$A$141,'2023_Analysis_Hub'!$J$3:$J$141),"0")</f>
        <v>0</v>
      </c>
      <c r="BE149" t="str">
        <f t="shared" si="20"/>
        <v>No Data Available</v>
      </c>
      <c r="BG149" t="str" cm="1">
        <f t="array" ref="BG149">IFERROR(_xlfn.XLOOKUP(A149,Table4[Country],'2007'!$R$4:$R$153),"0")</f>
        <v>0</v>
      </c>
      <c r="BH149" t="str" cm="1">
        <f t="array" ref="BH149">IFERROR(_xlfn.XLOOKUP(A149,Table5[Country],'2010'!$S$4:$S$158),"0")</f>
        <v>0</v>
      </c>
      <c r="BI149" t="str" cm="1">
        <f t="array" ref="BI149">IFERROR(_xlfn.XLOOKUP(A149,Table12[Country],'2012'!$S$4:$S$158),"0")</f>
        <v>0</v>
      </c>
      <c r="BJ149" t="str" cm="1">
        <f t="array" ref="BJ149">IFERROR(_xlfn.XLOOKUP(A149,Table10[Country],'2014'!$S$4:$S$163),"0")</f>
        <v>0</v>
      </c>
      <c r="BK149" t="str" cm="1">
        <f t="array" ref="BK149">IFERROR(_xlfn.XLOOKUP(A149,Table11[Country],'2016'!$S$4:$S$163),"0")</f>
        <v>0</v>
      </c>
      <c r="BL149" t="str" cm="1">
        <f t="array" ref="BL149">IFERROR(_xlfn.XLOOKUP(A149,Table6[Country],'2018'!$S$4:$S$163),"0")</f>
        <v>0</v>
      </c>
      <c r="BM149" t="str">
        <f>IFERROR(_xlfn.XLOOKUP(A149,'2023_Analysis_Hub'!$A$3:$A$141,'2023_Analysis_Hub'!$L$3:$L$141),"0")</f>
        <v>0</v>
      </c>
      <c r="BN149" t="str">
        <f t="shared" si="21"/>
        <v>No Data Available</v>
      </c>
      <c r="BP149" t="str" cm="1">
        <f t="array" ref="BP149">IFERROR(_xlfn.XLOOKUP(A149,Table4[Country],'2007'!$N$4:$N$153),"0")</f>
        <v>0</v>
      </c>
      <c r="BQ149" t="str" cm="1">
        <f t="array" ref="BQ149">IFERROR(_xlfn.XLOOKUP(A149,Table5[Country],'2010'!$Q$4:$Q$158),"0")</f>
        <v>0</v>
      </c>
      <c r="BR149" t="str" cm="1">
        <f t="array" ref="BR149">IFERROR(_xlfn.XLOOKUP(A149,Table12[Country],'2012'!$Q$4:$Q$158),"0")</f>
        <v>0</v>
      </c>
      <c r="BS149" t="str" cm="1">
        <f t="array" ref="BS149">IFERROR(_xlfn.XLOOKUP(A149,Table10[Country],'2014'!$Q$4:$Q$163),"0")</f>
        <v>0</v>
      </c>
      <c r="BT149" t="str" cm="1">
        <f t="array" ref="BT149">IFERROR(_xlfn.XLOOKUP(A149,Table11[Country],'2016'!$Q$4:$Q$163),"0")</f>
        <v>0</v>
      </c>
      <c r="BU149" t="str" cm="1">
        <f t="array" ref="BU149">IFERROR(_xlfn.XLOOKUP(A149, Table6[Country], '2018'!$Q$4:$Q$163),"0")</f>
        <v>0</v>
      </c>
      <c r="BV149" t="str">
        <f>IFERROR(_xlfn.XLOOKUP(A149, '2023_Analysis_Hub'!$A$3:$A$141,'2023_Analysis_Hub'!$N$3:$N$141),"0")</f>
        <v>0</v>
      </c>
      <c r="BW149" t="str">
        <f t="shared" si="22"/>
        <v>No Data Available</v>
      </c>
    </row>
    <row r="150" spans="1:75" x14ac:dyDescent="0.35">
      <c r="A150" t="s">
        <v>449</v>
      </c>
      <c r="B150" t="str" cm="1">
        <f t="array" ref="B150">IFERROR(_xlfn.XLOOKUP(A150,Table4[Country],'2007'!$B$4:$B$153),"0")</f>
        <v>0</v>
      </c>
      <c r="C150" t="str" cm="1">
        <f t="array" ref="C150">IFERROR(_xlfn.XLOOKUP(A150,Table5[Country],'2010'!$B$4:$B$158),"0")</f>
        <v>0</v>
      </c>
      <c r="D150" t="str" cm="1">
        <f t="array" ref="D150">IFERROR(_xlfn.XLOOKUP(A150,Table12[Country],'2012'!$B$4:$B$158),"0")</f>
        <v>0</v>
      </c>
      <c r="E150" t="str" cm="1">
        <f t="array" ref="E150">IFERROR(_xlfn.XLOOKUP(A150,Table10[Country],'2014'!$B$4:$B$163),"0")</f>
        <v>0</v>
      </c>
      <c r="F150" t="str" cm="1">
        <f t="array" ref="F150">IFERROR(_xlfn.XLOOKUP(A150,Table11[Country],'2016'!$B$4:$B$163),"0")</f>
        <v>0</v>
      </c>
      <c r="G150" t="str" cm="1">
        <f t="array" ref="G150">IFERROR(_xlfn.XLOOKUP(A150,Table6[Country],'2018'!$B$4:$B$163),"0")</f>
        <v>0</v>
      </c>
      <c r="H150" t="str">
        <f>IFERROR(_xlfn.XLOOKUP(A150,'2023_Analysis_Hub'!$A$3:$A$141,'2023_Analysis_Hub'!$B$3:$B$141),"0")</f>
        <v>0</v>
      </c>
      <c r="I150" t="str">
        <f t="shared" si="18"/>
        <v>0</v>
      </c>
      <c r="J150" s="68" t="str">
        <f>IFERROR(RANK(Table16[[#This Row],[Avergae LPI Score ]],Table16[[Avergae LPI Score ]],0), "No Data Available")</f>
        <v>No Data Available</v>
      </c>
      <c r="L150" t="str" cm="1">
        <f t="array" ref="L150">IFERROR(_xlfn.XLOOKUP(A150,Table4[Country],'2007'!$C$4:$C$153),"0")</f>
        <v>0</v>
      </c>
      <c r="M150" t="str" cm="1">
        <f t="array" ref="M150">IFERROR(_xlfn.XLOOKUP(A150,Table5[Country],'2010'!$E$4:$E$158),"0")</f>
        <v>0</v>
      </c>
      <c r="N150" t="str" cm="1">
        <f t="array" ref="N150">IFERROR(_xlfn.XLOOKUP(A150,Table12[Country],'2012'!$E$4:$E$158),"0")</f>
        <v>0</v>
      </c>
      <c r="O150" t="str" cm="1">
        <f t="array" ref="O150">IFERROR(_xlfn.XLOOKUP(A150,Table10[Country],'2014'!$E$4:$E$163),"0")</f>
        <v>0</v>
      </c>
      <c r="P150" t="str" cm="1">
        <f t="array" ref="P150">IFERROR(_xlfn.XLOOKUP(A150,Table11[Country],'2016'!$E$4:$E$163),"0")</f>
        <v>0</v>
      </c>
      <c r="Q150" t="str" cm="1">
        <f t="array" ref="Q150">IFERROR(_xlfn.XLOOKUP(A150,Table6[Country],'2018'!$E$4:$E$163),"0")</f>
        <v>0</v>
      </c>
      <c r="R150" t="str">
        <f>IFERROR(_xlfn.XLOOKUP(A150,'2023_Analysis_Hub'!$A$3:$A$141,'2023_Analysis_Hub'!$C$3:$C$141),"0")</f>
        <v>0</v>
      </c>
      <c r="S150" t="str">
        <f t="shared" si="23"/>
        <v>0</v>
      </c>
      <c r="T150" t="str">
        <f t="shared" si="24"/>
        <v>No Data Available</v>
      </c>
      <c r="W150" t="str" cm="1">
        <f t="array" ref="W150">IFERROR(_xlfn.XLOOKUP(A150,Table4[Country],'2007'!$F$4:$F$153),"0")</f>
        <v>0</v>
      </c>
      <c r="X150" t="str" cm="1">
        <f t="array" ref="X150">IFERROR(_xlfn.XLOOKUP('LPI_performance_time_series '!A150,Table5[Country],'2010'!$I$4:$I$158),"0")</f>
        <v>0</v>
      </c>
      <c r="Y150" t="str" cm="1">
        <f t="array" ref="Y150">IFERROR(_xlfn.XLOOKUP(A150,Table12[Country],'2012'!$I$4:$I$158),"0")</f>
        <v>0</v>
      </c>
      <c r="Z150" t="str" cm="1">
        <f t="array" ref="Z150">IFERROR(_xlfn.XLOOKUP('LPI_performance_time_series '!A150,Table10[Country],'2014'!$I$4:$I$163),"0")</f>
        <v>0</v>
      </c>
      <c r="AA150" t="str" cm="1">
        <f t="array" ref="AA150">IFERROR(_xlfn.XLOOKUP(A150,Table11[Country],'2016'!$I$4:$I$163),"0")</f>
        <v>0</v>
      </c>
      <c r="AB150" t="str" cm="1">
        <f t="array" ref="AB150">IFERROR(_xlfn.XLOOKUP(A150,Table6[Country],'2018'!$I$4:$I$163),"0")</f>
        <v>0</v>
      </c>
      <c r="AC150">
        <f>IFERROR(_xlfn.XLOOKUP(A151,'2023_Analysis_Hub'!$A$3:$A$141,'2023_Analysis_Hub'!$D$3:$D$141),"0")</f>
        <v>3.1</v>
      </c>
      <c r="AD150">
        <f t="shared" si="25"/>
        <v>3.1</v>
      </c>
      <c r="AF150" t="str" cm="1">
        <f t="array" ref="AF150">IFERROR(_xlfn.XLOOKUP(A150,Table4[Country],'2007'!$H$4:$H$153),"0")</f>
        <v>0</v>
      </c>
      <c r="AG150" t="str" cm="1">
        <f t="array" ref="AG150">IFERROR(_xlfn.XLOOKUP(A150,Table5[Country],'2010'!$K$4:$K$158),"0")</f>
        <v>0</v>
      </c>
      <c r="AH150" t="str" cm="1">
        <f t="array" ref="AH150">IFERROR(_xlfn.XLOOKUP(A150,Table12[Country],'2012'!$K$4:$K$158),"0")</f>
        <v>0</v>
      </c>
      <c r="AI150" t="str" cm="1">
        <f t="array" ref="AI150">IFERROR(_xlfn.XLOOKUP(A150,Table10[Country],'2014'!$K$4:$K$163),"0")</f>
        <v>0</v>
      </c>
      <c r="AJ150" t="str" cm="1">
        <f t="array" ref="AJ150">IFERROR(_xlfn.XLOOKUP(A150,Table11[Country],'2016'!$K$4:$K$163),"0")</f>
        <v>0</v>
      </c>
      <c r="AK150" t="str" cm="1">
        <f t="array" ref="AK150">IFERROR(_xlfn.XLOOKUP(A150,Table6[Country],'2018'!$K$4:$K$163),"0")</f>
        <v>0</v>
      </c>
      <c r="AL150" s="19" t="str">
        <f>IFERROR(_xlfn.XLOOKUP(A150,'2023_Analysis_Hub'!$A$3:$A$141,'2023_Analysis_Hub'!$F$3:$F$141),"0")</f>
        <v>0</v>
      </c>
      <c r="AM150" t="str">
        <f t="shared" si="26"/>
        <v>No Data Available</v>
      </c>
      <c r="AO150" s="71" t="str" cm="1">
        <f t="array" ref="AO150">IFERROR(_xlfn.XLOOKUP(Table18[[#This Row],[Economy]],Table4[Country],'2007'!$J$4:$J$153), "0")</f>
        <v>0</v>
      </c>
      <c r="AP150" s="71" t="str" cm="1">
        <f t="array" ref="AP150">IFERROR(_xlfn.XLOOKUP(Table18[[#This Row],[Economy]],Table5[Country],'2010'!$M$4:$M$158),"0")</f>
        <v>0</v>
      </c>
      <c r="AQ150" s="71" t="str" cm="1">
        <f t="array" ref="AQ150">IFERROR(_xlfn.XLOOKUP(Table18[[#This Row],[Economy]],Table12[Country],'2012'!$M$4:$M$158),"0")</f>
        <v>0</v>
      </c>
      <c r="AR150" s="71" t="str" cm="1">
        <f t="array" ref="AR150">IFERROR(_xlfn.XLOOKUP(Table18[[#This Row],[Economy]],Table10[Country],'2014'!$M$4:$M$163),"0")</f>
        <v>0</v>
      </c>
      <c r="AS150" s="71" t="str" cm="1">
        <f t="array" ref="AS150">IFERROR(_xlfn.XLOOKUP(A150,Table11[Country],'2016'!$M$4:$M$163),"0")</f>
        <v>0</v>
      </c>
      <c r="AT150" s="71" t="str" cm="1">
        <f t="array" ref="AT150">IFERROR(_xlfn.XLOOKUP(A150,Table6[Country],'2018'!$M$4:$M$163),"0")</f>
        <v>0</v>
      </c>
      <c r="AU150" s="71" t="str">
        <f>IFERROR(_xlfn.XLOOKUP(A150, '2023_Analysis_Hub'!$A$3:$A$141,'2023_Analysis_Hub'!$H$3:$H$141),"0")</f>
        <v>0</v>
      </c>
      <c r="AV150" t="str">
        <f t="shared" si="19"/>
        <v xml:space="preserve">No Data Available </v>
      </c>
      <c r="AX150" t="str" cm="1">
        <f t="array" ref="AX150">IFERROR(_xlfn.XLOOKUP(A150,Table4[Country],'2007'!$L$4:$L$153),"0")</f>
        <v>0</v>
      </c>
      <c r="AY150" t="str" cm="1">
        <f t="array" ref="AY150">IFERROR(_xlfn.XLOOKUP(A150,Table5[Country], '2010'!$O$4:$O$158),"0")</f>
        <v>0</v>
      </c>
      <c r="AZ150" t="str" cm="1">
        <f t="array" ref="AZ150">IFERROR(_xlfn.XLOOKUP(A150, Table12[Country], '2012'!$O$4:$O$158),"0")</f>
        <v>0</v>
      </c>
      <c r="BA150" t="str" cm="1">
        <f t="array" ref="BA150">IFERROR(_xlfn.XLOOKUP(A150, Table10[Country], '2014'!$O$4:$O$163),"0")</f>
        <v>0</v>
      </c>
      <c r="BB150" t="str" cm="1">
        <f t="array" ref="BB150">IFERROR(_xlfn.XLOOKUP(A150, Table11[Country],'2016'!$O$4:$O$163),"0")</f>
        <v>0</v>
      </c>
      <c r="BC150" t="str" cm="1">
        <f t="array" ref="BC150">IFERROR(_xlfn.XLOOKUP(A150,Table6[Country],'2018'!$O$4:$O$163),"0")</f>
        <v>0</v>
      </c>
      <c r="BD150" t="str">
        <f>IFERROR(_xlfn.XLOOKUP(A150, '2023_Analysis_Hub'!$A$3:$A$141,'2023_Analysis_Hub'!$J$3:$J$141),"0")</f>
        <v>0</v>
      </c>
      <c r="BE150" t="str">
        <f t="shared" si="20"/>
        <v>No Data Available</v>
      </c>
      <c r="BG150" t="str" cm="1">
        <f t="array" ref="BG150">IFERROR(_xlfn.XLOOKUP(A150,Table4[Country],'2007'!$R$4:$R$153),"0")</f>
        <v>0</v>
      </c>
      <c r="BH150" t="str" cm="1">
        <f t="array" ref="BH150">IFERROR(_xlfn.XLOOKUP(A150,Table5[Country],'2010'!$S$4:$S$158),"0")</f>
        <v>0</v>
      </c>
      <c r="BI150" t="str" cm="1">
        <f t="array" ref="BI150">IFERROR(_xlfn.XLOOKUP(A150,Table12[Country],'2012'!$S$4:$S$158),"0")</f>
        <v>0</v>
      </c>
      <c r="BJ150" t="str" cm="1">
        <f t="array" ref="BJ150">IFERROR(_xlfn.XLOOKUP(A150,Table10[Country],'2014'!$S$4:$S$163),"0")</f>
        <v>0</v>
      </c>
      <c r="BK150" t="str" cm="1">
        <f t="array" ref="BK150">IFERROR(_xlfn.XLOOKUP(A150,Table11[Country],'2016'!$S$4:$S$163),"0")</f>
        <v>0</v>
      </c>
      <c r="BL150" t="str" cm="1">
        <f t="array" ref="BL150">IFERROR(_xlfn.XLOOKUP(A150,Table6[Country],'2018'!$S$4:$S$163),"0")</f>
        <v>0</v>
      </c>
      <c r="BM150" t="str">
        <f>IFERROR(_xlfn.XLOOKUP(A150,'2023_Analysis_Hub'!$A$3:$A$141,'2023_Analysis_Hub'!$L$3:$L$141),"0")</f>
        <v>0</v>
      </c>
      <c r="BN150" t="str">
        <f t="shared" si="21"/>
        <v>No Data Available</v>
      </c>
      <c r="BP150" t="str" cm="1">
        <f t="array" ref="BP150">IFERROR(_xlfn.XLOOKUP(A150,Table4[Country],'2007'!$N$4:$N$153),"0")</f>
        <v>0</v>
      </c>
      <c r="BQ150" t="str" cm="1">
        <f t="array" ref="BQ150">IFERROR(_xlfn.XLOOKUP(A150,Table5[Country],'2010'!$Q$4:$Q$158),"0")</f>
        <v>0</v>
      </c>
      <c r="BR150" t="str" cm="1">
        <f t="array" ref="BR150">IFERROR(_xlfn.XLOOKUP(A150,Table12[Country],'2012'!$Q$4:$Q$158),"0")</f>
        <v>0</v>
      </c>
      <c r="BS150" t="str" cm="1">
        <f t="array" ref="BS150">IFERROR(_xlfn.XLOOKUP(A150,Table10[Country],'2014'!$Q$4:$Q$163),"0")</f>
        <v>0</v>
      </c>
      <c r="BT150" t="str" cm="1">
        <f t="array" ref="BT150">IFERROR(_xlfn.XLOOKUP(A150,Table11[Country],'2016'!$Q$4:$Q$163),"0")</f>
        <v>0</v>
      </c>
      <c r="BU150" t="str" cm="1">
        <f t="array" ref="BU150">IFERROR(_xlfn.XLOOKUP(A150, Table6[Country], '2018'!$Q$4:$Q$163),"0")</f>
        <v>0</v>
      </c>
      <c r="BV150" t="str">
        <f>IFERROR(_xlfn.XLOOKUP(A150, '2023_Analysis_Hub'!$A$3:$A$141,'2023_Analysis_Hub'!$N$3:$N$141),"0")</f>
        <v>0</v>
      </c>
      <c r="BW150" t="str">
        <f t="shared" si="22"/>
        <v>No Data Available</v>
      </c>
    </row>
    <row r="151" spans="1:75" x14ac:dyDescent="0.35">
      <c r="A151" t="s">
        <v>233</v>
      </c>
      <c r="B151" t="str" cm="1">
        <f t="array" ref="B151">IFERROR(_xlfn.XLOOKUP(A151,Table4[Country],'2007'!$B$4:$B$153),"0")</f>
        <v>0</v>
      </c>
      <c r="C151" t="str" cm="1">
        <f t="array" ref="C151">IFERROR(_xlfn.XLOOKUP(A151,Table5[Country],'2010'!$B$4:$B$158),"0")</f>
        <v>0</v>
      </c>
      <c r="D151" t="str" cm="1">
        <f t="array" ref="D151">IFERROR(_xlfn.XLOOKUP(A151,Table12[Country],'2012'!$B$4:$B$158),"0")</f>
        <v>0</v>
      </c>
      <c r="E151" t="str" cm="1">
        <f t="array" ref="E151">IFERROR(_xlfn.XLOOKUP(A151,Table10[Country],'2014'!$B$4:$B$163),"0")</f>
        <v>0</v>
      </c>
      <c r="F151" t="str" cm="1">
        <f t="array" ref="F151">IFERROR(_xlfn.XLOOKUP(A151,Table11[Country],'2016'!$B$4:$B$163),"0")</f>
        <v>0</v>
      </c>
      <c r="G151" t="str" cm="1">
        <f t="array" ref="G151">IFERROR(_xlfn.XLOOKUP(A151,Table6[Country],'2018'!$B$4:$B$163),"0")</f>
        <v>0</v>
      </c>
      <c r="H151">
        <f>IFERROR(_xlfn.XLOOKUP(A151,'2023_Analysis_Hub'!$A$3:$A$141,'2023_Analysis_Hub'!$B$3:$B$141),"0")</f>
        <v>3.1333333333333329</v>
      </c>
      <c r="I151">
        <f t="shared" si="18"/>
        <v>3.1333333333333329</v>
      </c>
      <c r="J151" s="68">
        <f>IFERROR(RANK(Table16[[#This Row],[Avergae LPI Score ]],Table16[[Avergae LPI Score ]],0), "No Data Available")</f>
        <v>45</v>
      </c>
      <c r="L151" t="str" cm="1">
        <f t="array" ref="L151">IFERROR(_xlfn.XLOOKUP(A151,Table4[Country],'2007'!$C$4:$C$153),"0")</f>
        <v>0</v>
      </c>
      <c r="M151" t="str" cm="1">
        <f t="array" ref="M151">IFERROR(_xlfn.XLOOKUP(A151,Table5[Country],'2010'!$E$4:$E$158),"0")</f>
        <v>0</v>
      </c>
      <c r="N151" t="str" cm="1">
        <f t="array" ref="N151">IFERROR(_xlfn.XLOOKUP(A151,Table12[Country],'2012'!$E$4:$E$158),"0")</f>
        <v>0</v>
      </c>
      <c r="O151" t="str" cm="1">
        <f t="array" ref="O151">IFERROR(_xlfn.XLOOKUP(A151,Table10[Country],'2014'!$E$4:$E$163),"0")</f>
        <v>0</v>
      </c>
      <c r="P151" t="str" cm="1">
        <f t="array" ref="P151">IFERROR(_xlfn.XLOOKUP(A151,Table11[Country],'2016'!$E$4:$E$163),"0")</f>
        <v>0</v>
      </c>
      <c r="Q151" t="str" cm="1">
        <f t="array" ref="Q151">IFERROR(_xlfn.XLOOKUP(A151,Table6[Country],'2018'!$E$4:$E$163),"0")</f>
        <v>0</v>
      </c>
      <c r="R151">
        <f>IFERROR(_xlfn.XLOOKUP(A151,'2023_Analysis_Hub'!$A$3:$A$141,'2023_Analysis_Hub'!$C$3:$C$141),"0")</f>
        <v>57</v>
      </c>
      <c r="S151">
        <f t="shared" si="23"/>
        <v>57</v>
      </c>
      <c r="T151">
        <f t="shared" si="24"/>
        <v>56</v>
      </c>
      <c r="W151" t="str" cm="1">
        <f t="array" ref="W151">IFERROR(_xlfn.XLOOKUP(A151,Table4[Country],'2007'!$F$4:$F$153),"0")</f>
        <v>0</v>
      </c>
      <c r="X151" t="str" cm="1">
        <f t="array" ref="X151">IFERROR(_xlfn.XLOOKUP('LPI_performance_time_series '!A151,Table5[Country],'2010'!$I$4:$I$158),"0")</f>
        <v>0</v>
      </c>
      <c r="Y151" t="str" cm="1">
        <f t="array" ref="Y151">IFERROR(_xlfn.XLOOKUP(A151,Table12[Country],'2012'!$I$4:$I$158),"0")</f>
        <v>0</v>
      </c>
      <c r="Z151" t="str" cm="1">
        <f t="array" ref="Z151">IFERROR(_xlfn.XLOOKUP('LPI_performance_time_series '!A151,Table10[Country],'2014'!$I$4:$I$163),"0")</f>
        <v>0</v>
      </c>
      <c r="AA151" t="str" cm="1">
        <f t="array" ref="AA151">IFERROR(_xlfn.XLOOKUP(A151,Table11[Country],'2016'!$I$4:$I$163),"0")</f>
        <v>0</v>
      </c>
      <c r="AB151" t="str" cm="1">
        <f t="array" ref="AB151">IFERROR(_xlfn.XLOOKUP(A151,Table6[Country],'2018'!$I$4:$I$163),"0")</f>
        <v>0</v>
      </c>
      <c r="AC151">
        <f>IFERROR(_xlfn.XLOOKUP(A152,'2023_Analysis_Hub'!$A$3:$A$141,'2023_Analysis_Hub'!$D$3:$D$141),"0")</f>
        <v>2.6</v>
      </c>
      <c r="AD151">
        <f t="shared" si="25"/>
        <v>2.6</v>
      </c>
      <c r="AF151" t="str" cm="1">
        <f t="array" ref="AF151">IFERROR(_xlfn.XLOOKUP(A151,Table4[Country],'2007'!$H$4:$H$153),"0")</f>
        <v>0</v>
      </c>
      <c r="AG151" t="str" cm="1">
        <f t="array" ref="AG151">IFERROR(_xlfn.XLOOKUP(A151,Table5[Country],'2010'!$K$4:$K$158),"0")</f>
        <v>0</v>
      </c>
      <c r="AH151" t="str" cm="1">
        <f t="array" ref="AH151">IFERROR(_xlfn.XLOOKUP(A151,Table12[Country],'2012'!$K$4:$K$158),"0")</f>
        <v>0</v>
      </c>
      <c r="AI151" t="str" cm="1">
        <f t="array" ref="AI151">IFERROR(_xlfn.XLOOKUP(A151,Table10[Country],'2014'!$K$4:$K$163),"0")</f>
        <v>0</v>
      </c>
      <c r="AJ151" t="str" cm="1">
        <f t="array" ref="AJ151">IFERROR(_xlfn.XLOOKUP(A151,Table11[Country],'2016'!$K$4:$K$163),"0")</f>
        <v>0</v>
      </c>
      <c r="AK151" t="str" cm="1">
        <f t="array" ref="AK151">IFERROR(_xlfn.XLOOKUP(A151,Table6[Country],'2018'!$K$4:$K$163),"0")</f>
        <v>0</v>
      </c>
      <c r="AL151" s="19">
        <f>IFERROR(_xlfn.XLOOKUP(A151,'2023_Analysis_Hub'!$A$3:$A$141,'2023_Analysis_Hub'!$F$3:$F$141),"0")</f>
        <v>3</v>
      </c>
      <c r="AM151">
        <f t="shared" si="26"/>
        <v>3</v>
      </c>
      <c r="AO151" s="71" t="str" cm="1">
        <f t="array" ref="AO151">IFERROR(_xlfn.XLOOKUP(Table18[[#This Row],[Economy]],Table4[Country],'2007'!$J$4:$J$153), "0")</f>
        <v>0</v>
      </c>
      <c r="AP151" s="71" t="str" cm="1">
        <f t="array" ref="AP151">IFERROR(_xlfn.XLOOKUP(Table18[[#This Row],[Economy]],Table5[Country],'2010'!$M$4:$M$158),"0")</f>
        <v>0</v>
      </c>
      <c r="AQ151" s="71" t="str" cm="1">
        <f t="array" ref="AQ151">IFERROR(_xlfn.XLOOKUP(Table18[[#This Row],[Economy]],Table12[Country],'2012'!$M$4:$M$158),"0")</f>
        <v>0</v>
      </c>
      <c r="AR151" s="71" t="str" cm="1">
        <f t="array" ref="AR151">IFERROR(_xlfn.XLOOKUP(Table18[[#This Row],[Economy]],Table10[Country],'2014'!$M$4:$M$163),"0")</f>
        <v>0</v>
      </c>
      <c r="AS151" s="71" t="str" cm="1">
        <f t="array" ref="AS151">IFERROR(_xlfn.XLOOKUP(A151,Table11[Country],'2016'!$M$4:$M$163),"0")</f>
        <v>0</v>
      </c>
      <c r="AT151" s="71" t="str" cm="1">
        <f t="array" ref="AT151">IFERROR(_xlfn.XLOOKUP(A151,Table6[Country],'2018'!$M$4:$M$163),"0")</f>
        <v>0</v>
      </c>
      <c r="AU151" s="71">
        <f>IFERROR(_xlfn.XLOOKUP(A151, '2023_Analysis_Hub'!$A$3:$A$141,'2023_Analysis_Hub'!$H$3:$H$141),"0")</f>
        <v>2.8</v>
      </c>
      <c r="AV151">
        <f t="shared" si="19"/>
        <v>2.8</v>
      </c>
      <c r="AX151" t="str" cm="1">
        <f t="array" ref="AX151">IFERROR(_xlfn.XLOOKUP(A151,Table4[Country],'2007'!$L$4:$L$153),"0")</f>
        <v>0</v>
      </c>
      <c r="AY151" t="str" cm="1">
        <f t="array" ref="AY151">IFERROR(_xlfn.XLOOKUP(A151,Table5[Country], '2010'!$O$4:$O$158),"0")</f>
        <v>0</v>
      </c>
      <c r="AZ151" t="str" cm="1">
        <f t="array" ref="AZ151">IFERROR(_xlfn.XLOOKUP(A151, Table12[Country], '2012'!$O$4:$O$158),"0")</f>
        <v>0</v>
      </c>
      <c r="BA151" t="str" cm="1">
        <f t="array" ref="BA151">IFERROR(_xlfn.XLOOKUP(A151, Table10[Country], '2014'!$O$4:$O$163),"0")</f>
        <v>0</v>
      </c>
      <c r="BB151" t="str" cm="1">
        <f t="array" ref="BB151">IFERROR(_xlfn.XLOOKUP(A151, Table11[Country],'2016'!$O$4:$O$163),"0")</f>
        <v>0</v>
      </c>
      <c r="BC151" t="str" cm="1">
        <f t="array" ref="BC151">IFERROR(_xlfn.XLOOKUP(A151,Table6[Country],'2018'!$O$4:$O$163),"0")</f>
        <v>0</v>
      </c>
      <c r="BD151">
        <f>IFERROR(_xlfn.XLOOKUP(A151, '2023_Analysis_Hub'!$A$3:$A$141,'2023_Analysis_Hub'!$J$3:$J$141),"0")</f>
        <v>3.2</v>
      </c>
      <c r="BE151">
        <f t="shared" si="20"/>
        <v>3.2</v>
      </c>
      <c r="BG151" t="str" cm="1">
        <f t="array" ref="BG151">IFERROR(_xlfn.XLOOKUP(A151,Table4[Country],'2007'!$R$4:$R$153),"0")</f>
        <v>0</v>
      </c>
      <c r="BH151" t="str" cm="1">
        <f t="array" ref="BH151">IFERROR(_xlfn.XLOOKUP(A151,Table5[Country],'2010'!$S$4:$S$158),"0")</f>
        <v>0</v>
      </c>
      <c r="BI151" t="str" cm="1">
        <f t="array" ref="BI151">IFERROR(_xlfn.XLOOKUP(A151,Table12[Country],'2012'!$S$4:$S$158),"0")</f>
        <v>0</v>
      </c>
      <c r="BJ151" t="str" cm="1">
        <f t="array" ref="BJ151">IFERROR(_xlfn.XLOOKUP(A151,Table10[Country],'2014'!$S$4:$S$163),"0")</f>
        <v>0</v>
      </c>
      <c r="BK151" t="str" cm="1">
        <f t="array" ref="BK151">IFERROR(_xlfn.XLOOKUP(A151,Table11[Country],'2016'!$S$4:$S$163),"0")</f>
        <v>0</v>
      </c>
      <c r="BL151" t="str" cm="1">
        <f t="array" ref="BL151">IFERROR(_xlfn.XLOOKUP(A151,Table6[Country],'2018'!$S$4:$S$163),"0")</f>
        <v>0</v>
      </c>
      <c r="BM151">
        <f>IFERROR(_xlfn.XLOOKUP(A151,'2023_Analysis_Hub'!$A$3:$A$141,'2023_Analysis_Hub'!$L$3:$L$141),"0")</f>
        <v>3.5</v>
      </c>
      <c r="BN151">
        <f t="shared" si="21"/>
        <v>3.5</v>
      </c>
      <c r="BP151" t="str" cm="1">
        <f t="array" ref="BP151">IFERROR(_xlfn.XLOOKUP(A151,Table4[Country],'2007'!$N$4:$N$153),"0")</f>
        <v>0</v>
      </c>
      <c r="BQ151" t="str" cm="1">
        <f t="array" ref="BQ151">IFERROR(_xlfn.XLOOKUP(A151,Table5[Country],'2010'!$Q$4:$Q$158),"0")</f>
        <v>0</v>
      </c>
      <c r="BR151" t="str" cm="1">
        <f t="array" ref="BR151">IFERROR(_xlfn.XLOOKUP(A151,Table12[Country],'2012'!$Q$4:$Q$158),"0")</f>
        <v>0</v>
      </c>
      <c r="BS151" t="str" cm="1">
        <f t="array" ref="BS151">IFERROR(_xlfn.XLOOKUP(A151,Table10[Country],'2014'!$Q$4:$Q$163),"0")</f>
        <v>0</v>
      </c>
      <c r="BT151" t="str" cm="1">
        <f t="array" ref="BT151">IFERROR(_xlfn.XLOOKUP(A151,Table11[Country],'2016'!$Q$4:$Q$163),"0")</f>
        <v>0</v>
      </c>
      <c r="BU151" t="str" cm="1">
        <f t="array" ref="BU151">IFERROR(_xlfn.XLOOKUP(A151, Table6[Country], '2018'!$Q$4:$Q$163),"0")</f>
        <v>0</v>
      </c>
      <c r="BV151">
        <f>IFERROR(_xlfn.XLOOKUP(A151, '2023_Analysis_Hub'!$A$3:$A$141,'2023_Analysis_Hub'!$N$3:$N$141),"0")</f>
        <v>3.2</v>
      </c>
      <c r="BW151">
        <f t="shared" si="22"/>
        <v>3.2</v>
      </c>
    </row>
    <row r="152" spans="1:75" x14ac:dyDescent="0.35">
      <c r="A152" t="s">
        <v>96</v>
      </c>
      <c r="B152" cm="1">
        <f t="array" ref="B152">IFERROR(_xlfn.XLOOKUP(A152,Table4[Country],'2007'!$B$4:$B$153),"0")</f>
        <v>2.2940201285502253</v>
      </c>
      <c r="C152" cm="1">
        <f t="array" ref="C152">IFERROR(_xlfn.XLOOKUP(A152,Table5[Country],'2010'!$B$4:$B$158),"0")</f>
        <v>2.2681019999999998</v>
      </c>
      <c r="D152" t="str" cm="1">
        <f t="array" ref="D152">IFERROR(_xlfn.XLOOKUP(A152,Table12[Country],'2012'!$B$4:$B$158),"0")</f>
        <v>0</v>
      </c>
      <c r="E152" cm="1">
        <f t="array" ref="E152">IFERROR(_xlfn.XLOOKUP(A152,Table10[Country],'2014'!$B$4:$B$163),"0")</f>
        <v>2.4952269999999999</v>
      </c>
      <c r="F152" cm="1">
        <f t="array" ref="F152">IFERROR(_xlfn.XLOOKUP(A152,Table11[Country],'2016'!$B$4:$B$163),"0")</f>
        <v>2.5030730000000001</v>
      </c>
      <c r="G152" cm="1">
        <f t="array" ref="G152">IFERROR(_xlfn.XLOOKUP(A152,Table6[Country],'2018'!$B$4:$B$163),"0")</f>
        <v>2.590265</v>
      </c>
      <c r="H152">
        <f>IFERROR(_xlfn.XLOOKUP(A152,'2023_Analysis_Hub'!$A$3:$A$141,'2023_Analysis_Hub'!$B$3:$B$141),"0")</f>
        <v>2.5833333333333335</v>
      </c>
      <c r="I152">
        <f t="shared" si="18"/>
        <v>2.4556700769805935</v>
      </c>
      <c r="J152" s="68">
        <f>IFERROR(RANK(Table16[[#This Row],[Avergae LPI Score ]],Table16[[Avergae LPI Score ]],0), "No Data Available")</f>
        <v>114</v>
      </c>
      <c r="L152" cm="1">
        <f t="array" ref="L152">IFERROR(_xlfn.XLOOKUP(A152,Table4[Country],'2007'!$C$4:$C$153),"0")</f>
        <v>109</v>
      </c>
      <c r="M152" cm="1">
        <f t="array" ref="M152">IFERROR(_xlfn.XLOOKUP(A152,Table5[Country],'2010'!$E$4:$E$158),"0")</f>
        <v>139</v>
      </c>
      <c r="N152" t="str" cm="1">
        <f t="array" ref="N152">IFERROR(_xlfn.XLOOKUP(A152,Table12[Country],'2012'!$E$4:$E$158),"0")</f>
        <v>0</v>
      </c>
      <c r="O152" cm="1">
        <f t="array" ref="O152">IFERROR(_xlfn.XLOOKUP(A152,Table10[Country],'2014'!$E$4:$E$163),"0")</f>
        <v>119</v>
      </c>
      <c r="P152" cm="1">
        <f t="array" ref="P152">IFERROR(_xlfn.XLOOKUP(A152,Table11[Country],'2016'!$E$4:$E$163),"0")</f>
        <v>109</v>
      </c>
      <c r="Q152" cm="1">
        <f t="array" ref="Q152">IFERROR(_xlfn.XLOOKUP(A152,Table6[Country],'2018'!$E$4:$E$163),"0")</f>
        <v>96</v>
      </c>
      <c r="R152">
        <f>IFERROR(_xlfn.XLOOKUP(A152,'2023_Analysis_Hub'!$A$3:$A$141,'2023_Analysis_Hub'!$C$3:$C$141),"0")</f>
        <v>88</v>
      </c>
      <c r="S152">
        <f t="shared" si="23"/>
        <v>110</v>
      </c>
      <c r="T152">
        <f t="shared" si="24"/>
        <v>112</v>
      </c>
      <c r="W152" cm="1">
        <f t="array" ref="W152">IFERROR(_xlfn.XLOOKUP(A152,Table4[Country],'2007'!$F$4:$F$153),"0")</f>
        <v>2.1739099999999998</v>
      </c>
      <c r="X152" cm="1">
        <f t="array" ref="X152">IFERROR(_xlfn.XLOOKUP('LPI_performance_time_series '!A152,Table5[Country],'2010'!$I$4:$I$158),"0")</f>
        <v>2.0769229999999999</v>
      </c>
      <c r="Y152" t="str" cm="1">
        <f t="array" ref="Y152">IFERROR(_xlfn.XLOOKUP(A152,Table12[Country],'2012'!$I$4:$I$158),"0")</f>
        <v>0</v>
      </c>
      <c r="Z152" cm="1">
        <f t="array" ref="Z152">IFERROR(_xlfn.XLOOKUP('LPI_performance_time_series '!A152,Table10[Country],'2014'!$I$4:$I$163),"0")</f>
        <v>2.0833330000000001</v>
      </c>
      <c r="AA152" cm="1">
        <f t="array" ref="AA152">IFERROR(_xlfn.XLOOKUP(A152,Table11[Country],'2016'!$I$4:$I$163),"0")</f>
        <v>2.4462830000000002</v>
      </c>
      <c r="AB152" cm="1">
        <f t="array" ref="AB152">IFERROR(_xlfn.XLOOKUP(A152,Table6[Country],'2018'!$I$4:$I$163),"0")</f>
        <v>2.1538460000000001</v>
      </c>
      <c r="AC152">
        <f>IFERROR(_xlfn.XLOOKUP(A153,'2023_Analysis_Hub'!$A$3:$A$141,'2023_Analysis_Hub'!$D$3:$D$141),"0")</f>
        <v>3.4</v>
      </c>
      <c r="AD152">
        <f t="shared" si="25"/>
        <v>2.3890491666666667</v>
      </c>
      <c r="AF152" cm="1">
        <f t="array" ref="AF152">IFERROR(_xlfn.XLOOKUP(A152,Table4[Country],'2007'!$H$4:$H$153),"0")</f>
        <v>1.90476</v>
      </c>
      <c r="AG152" cm="1">
        <f t="array" ref="AG152">IFERROR(_xlfn.XLOOKUP(A152,Table5[Country],'2010'!$K$4:$K$158),"0")</f>
        <v>2.0004930000000001</v>
      </c>
      <c r="AH152" t="str" cm="1">
        <f t="array" ref="AH152">IFERROR(_xlfn.XLOOKUP(A152,Table12[Country],'2012'!$K$4:$K$158),"0")</f>
        <v>0</v>
      </c>
      <c r="AI152" cm="1">
        <f t="array" ref="AI152">IFERROR(_xlfn.XLOOKUP(A152,Table10[Country],'2014'!$K$4:$K$163),"0")</f>
        <v>2.2027779999999999</v>
      </c>
      <c r="AJ152" cm="1">
        <f t="array" ref="AJ152">IFERROR(_xlfn.XLOOKUP(A152,Table11[Country],'2016'!$K$4:$K$163),"0")</f>
        <v>2.2992309999999998</v>
      </c>
      <c r="AK152" cm="1">
        <f t="array" ref="AK152">IFERROR(_xlfn.XLOOKUP(A152,Table6[Country],'2018'!$K$4:$K$163),"0")</f>
        <v>2.3025389999999999</v>
      </c>
      <c r="AL152" s="19">
        <f>IFERROR(_xlfn.XLOOKUP(A152,'2023_Analysis_Hub'!$A$3:$A$141,'2023_Analysis_Hub'!$F$3:$F$141),"0")</f>
        <v>2</v>
      </c>
      <c r="AM152">
        <f t="shared" si="26"/>
        <v>2.1183001666666663</v>
      </c>
      <c r="AO152" s="71" cm="1">
        <f t="array" ref="AO152">IFERROR(_xlfn.XLOOKUP(Table18[[#This Row],[Economy]],Table4[Country],'2007'!$J$4:$J$153), "0")</f>
        <v>2.2272699999999999</v>
      </c>
      <c r="AP152" s="71" cm="1">
        <f t="array" ref="AP152">IFERROR(_xlfn.XLOOKUP(Table18[[#This Row],[Economy]],Table5[Country],'2010'!$M$4:$M$158),"0")</f>
        <v>2.16716</v>
      </c>
      <c r="AQ152" s="71" t="str" cm="1">
        <f t="array" ref="AQ152">IFERROR(_xlfn.XLOOKUP(Table18[[#This Row],[Economy]],Table12[Country],'2012'!$M$4:$M$158),"0")</f>
        <v>0</v>
      </c>
      <c r="AR152" s="71" cm="1">
        <f t="array" ref="AR152">IFERROR(_xlfn.XLOOKUP(Table18[[#This Row],[Economy]],Table10[Country],'2014'!$M$4:$M$163),"0")</f>
        <v>2.802778</v>
      </c>
      <c r="AS152" s="71" cm="1">
        <f t="array" ref="AS152">IFERROR(_xlfn.XLOOKUP(A152,Table11[Country],'2016'!$M$4:$M$163),"0")</f>
        <v>2.478704</v>
      </c>
      <c r="AT152" s="71" cm="1">
        <f t="array" ref="AT152">IFERROR(_xlfn.XLOOKUP(A152,Table6[Country],'2018'!$M$4:$M$163),"0")</f>
        <v>2.7025389999999998</v>
      </c>
      <c r="AU152" s="71">
        <f>IFERROR(_xlfn.XLOOKUP(A152, '2023_Analysis_Hub'!$A$3:$A$141,'2023_Analysis_Hub'!$H$3:$H$141),"0")</f>
        <v>2.6</v>
      </c>
      <c r="AV152">
        <f t="shared" si="19"/>
        <v>2.4964084999999998</v>
      </c>
      <c r="AX152" cm="1">
        <f t="array" ref="AX152">IFERROR(_xlfn.XLOOKUP(A152,Table4[Country],'2007'!$L$4:$L$153),"0")</f>
        <v>2.2105299999999999</v>
      </c>
      <c r="AY152" cm="1">
        <f t="array" ref="AY152">IFERROR(_xlfn.XLOOKUP(A152,Table5[Country], '2010'!$O$4:$O$158),"0")</f>
        <v>2.1257549999999998</v>
      </c>
      <c r="AZ152" t="str" cm="1">
        <f t="array" ref="AZ152">IFERROR(_xlfn.XLOOKUP(A152, Table12[Country], '2012'!$O$4:$O$158),"0")</f>
        <v>0</v>
      </c>
      <c r="BA152" cm="1">
        <f t="array" ref="BA152">IFERROR(_xlfn.XLOOKUP(A152, Table10[Country], '2014'!$O$4:$O$163),"0")</f>
        <v>2.2027779999999999</v>
      </c>
      <c r="BB152" cm="1">
        <f t="array" ref="BB152">IFERROR(_xlfn.XLOOKUP(A152, Table11[Country],'2016'!$O$4:$O$163),"0")</f>
        <v>2.464359</v>
      </c>
      <c r="BC152" cm="1">
        <f t="array" ref="BC152">IFERROR(_xlfn.XLOOKUP(A152,Table6[Country],'2018'!$O$4:$O$163),"0")</f>
        <v>2.4504929999999998</v>
      </c>
      <c r="BD152">
        <f>IFERROR(_xlfn.XLOOKUP(A152, '2023_Analysis_Hub'!$A$3:$A$141,'2023_Analysis_Hub'!$J$3:$J$141),"0")</f>
        <v>2.5</v>
      </c>
      <c r="BE152">
        <f t="shared" si="20"/>
        <v>2.3256524999999999</v>
      </c>
      <c r="BG152" cm="1">
        <f t="array" ref="BG152">IFERROR(_xlfn.XLOOKUP(A152,Table4[Country],'2007'!$R$4:$R$153),"0")</f>
        <v>2.8823500000000002</v>
      </c>
      <c r="BH152" cm="1">
        <f t="array" ref="BH152">IFERROR(_xlfn.XLOOKUP(A152,Table5[Country],'2010'!$S$4:$S$158),"0")</f>
        <v>2.8998629999999999</v>
      </c>
      <c r="BI152" t="str" cm="1">
        <f t="array" ref="BI152">IFERROR(_xlfn.XLOOKUP(A152,Table12[Country],'2012'!$S$4:$S$158),"0")</f>
        <v>0</v>
      </c>
      <c r="BJ152" cm="1">
        <f t="array" ref="BJ152">IFERROR(_xlfn.XLOOKUP(A152,Table10[Country],'2014'!$S$4:$S$163),"0")</f>
        <v>2.9027780000000001</v>
      </c>
      <c r="BK152" cm="1">
        <f t="array" ref="BK152">IFERROR(_xlfn.XLOOKUP(A152,Table11[Country],'2016'!$S$4:$S$163),"0")</f>
        <v>2.928013</v>
      </c>
      <c r="BL152" cm="1">
        <f t="array" ref="BL152">IFERROR(_xlfn.XLOOKUP(A152,Table6[Country],'2018'!$S$4:$S$163),"0")</f>
        <v>2.8270219999999999</v>
      </c>
      <c r="BM152">
        <f>IFERROR(_xlfn.XLOOKUP(A152,'2023_Analysis_Hub'!$A$3:$A$141,'2023_Analysis_Hub'!$L$3:$L$141),"0")</f>
        <v>3.1</v>
      </c>
      <c r="BN152">
        <f t="shared" si="21"/>
        <v>2.9233376666666668</v>
      </c>
      <c r="BP152" cm="1">
        <f t="array" ref="BP152">IFERROR(_xlfn.XLOOKUP(A152,Table4[Country],'2007'!$N$4:$N$153),"0")</f>
        <v>2.3809499999999999</v>
      </c>
      <c r="BQ152" cm="1">
        <f t="array" ref="BQ152">IFERROR(_xlfn.XLOOKUP(A152,Table5[Country],'2010'!$Q$4:$Q$158),"0")</f>
        <v>2.3075730000000001</v>
      </c>
      <c r="BR152" t="str" cm="1">
        <f t="array" ref="BR152">IFERROR(_xlfn.XLOOKUP(A152,Table12[Country],'2012'!$Q$4:$Q$158),"0")</f>
        <v>0</v>
      </c>
      <c r="BS152" cm="1">
        <f t="array" ref="BS152">IFERROR(_xlfn.XLOOKUP(A152,Table10[Country],'2014'!$Q$4:$Q$163),"0")</f>
        <v>2.7027779999999999</v>
      </c>
      <c r="BT152" cm="1">
        <f t="array" ref="BT152">IFERROR(_xlfn.XLOOKUP(A152,Table11[Country],'2016'!$Q$4:$Q$163),"0")</f>
        <v>2.3627950000000002</v>
      </c>
      <c r="BU152" cm="1">
        <f t="array" ref="BU152">IFERROR(_xlfn.XLOOKUP(A152, Table6[Country], '2018'!$Q$4:$Q$163),"0")</f>
        <v>3.0770219999999999</v>
      </c>
      <c r="BV152">
        <f>IFERROR(_xlfn.XLOOKUP(A152, '2023_Analysis_Hub'!$A$3:$A$141,'2023_Analysis_Hub'!$N$3:$N$141),"0")</f>
        <v>2.7</v>
      </c>
      <c r="BW152">
        <f t="shared" si="22"/>
        <v>2.5885196666666666</v>
      </c>
    </row>
    <row r="153" spans="1:75" x14ac:dyDescent="0.35">
      <c r="A153" t="s">
        <v>168</v>
      </c>
      <c r="B153" t="str" cm="1">
        <f t="array" ref="B153">IFERROR(_xlfn.XLOOKUP(A153,Table4[Country],'2007'!$B$4:$B$153),"0")</f>
        <v>0</v>
      </c>
      <c r="C153" cm="1">
        <f t="array" ref="C153">IFERROR(_xlfn.XLOOKUP(A153,Table5[Country],'2010'!$B$4:$B$158),"0")</f>
        <v>2.8243299999999998</v>
      </c>
      <c r="D153" cm="1">
        <f t="array" ref="D153">IFERROR(_xlfn.XLOOKUP(A153,Table12[Country],'2012'!$B$4:$B$158),"0")</f>
        <v>3.1577350000000002</v>
      </c>
      <c r="E153" cm="1">
        <f t="array" ref="E153">IFERROR(_xlfn.XLOOKUP(A153,Table10[Country],'2014'!$B$4:$B$163),"0")</f>
        <v>3.1062750000000001</v>
      </c>
      <c r="F153" cm="1">
        <f t="array" ref="F153">IFERROR(_xlfn.XLOOKUP(A153,Table11[Country],'2016'!$B$4:$B$163),"0")</f>
        <v>3.0692560000000002</v>
      </c>
      <c r="G153" cm="1">
        <f t="array" ref="G153">IFERROR(_xlfn.XLOOKUP(A153,Table6[Country],'2018'!$B$4:$B$163),"0")</f>
        <v>2.8137840000000001</v>
      </c>
      <c r="H153">
        <f>IFERROR(_xlfn.XLOOKUP(A153,'2023_Analysis_Hub'!$A$3:$A$141,'2023_Analysis_Hub'!$B$3:$B$141),"0")</f>
        <v>3.3499999999999996</v>
      </c>
      <c r="I153">
        <f t="shared" si="18"/>
        <v>3.0535633333333334</v>
      </c>
      <c r="J153" s="68">
        <f>IFERROR(RANK(Table16[[#This Row],[Avergae LPI Score ]],Table16[[Avergae LPI Score ]],0), "No Data Available")</f>
        <v>49</v>
      </c>
      <c r="L153" t="str" cm="1">
        <f t="array" ref="L153">IFERROR(_xlfn.XLOOKUP(A153,Table4[Country],'2007'!$C$4:$C$153),"0")</f>
        <v>0</v>
      </c>
      <c r="M153" cm="1">
        <f t="array" ref="M153">IFERROR(_xlfn.XLOOKUP(A153,Table5[Country],'2010'!$E$4:$E$158),"0")</f>
        <v>64</v>
      </c>
      <c r="N153" cm="1">
        <f t="array" ref="N153">IFERROR(_xlfn.XLOOKUP(A153,Table12[Country],'2012'!$E$4:$E$158),"0")</f>
        <v>43</v>
      </c>
      <c r="O153" cm="1">
        <f t="array" ref="O153">IFERROR(_xlfn.XLOOKUP(A153,Table10[Country],'2014'!$E$4:$E$163),"0")</f>
        <v>51</v>
      </c>
      <c r="P153" cm="1">
        <f t="array" ref="P153">IFERROR(_xlfn.XLOOKUP(A153,Table11[Country],'2016'!$E$4:$E$163),"0")</f>
        <v>56</v>
      </c>
      <c r="Q153" cm="1">
        <f t="array" ref="Q153">IFERROR(_xlfn.XLOOKUP(A153,Table6[Country],'2018'!$E$4:$E$163),"0")</f>
        <v>69</v>
      </c>
      <c r="R153">
        <f>IFERROR(_xlfn.XLOOKUP(A153,'2023_Analysis_Hub'!$A$3:$A$141,'2023_Analysis_Hub'!$C$3:$C$141),"0")</f>
        <v>43</v>
      </c>
      <c r="S153">
        <f t="shared" si="23"/>
        <v>54.333333333333336</v>
      </c>
      <c r="T153">
        <f t="shared" si="24"/>
        <v>54</v>
      </c>
      <c r="W153" t="str" cm="1">
        <f t="array" ref="W153">IFERROR(_xlfn.XLOOKUP(A153,Table4[Country],'2007'!$F$4:$F$153),"0")</f>
        <v>0</v>
      </c>
      <c r="X153" cm="1">
        <f t="array" ref="X153">IFERROR(_xlfn.XLOOKUP('LPI_performance_time_series '!A153,Table5[Country],'2010'!$I$4:$I$158),"0")</f>
        <v>2.6496909999999998</v>
      </c>
      <c r="Y153" cm="1">
        <f t="array" ref="Y153">IFERROR(_xlfn.XLOOKUP(A153,Table12[Country],'2012'!$I$4:$I$158),"0")</f>
        <v>2.8076919999999999</v>
      </c>
      <c r="Z153" cm="1">
        <f t="array" ref="Z153">IFERROR(_xlfn.XLOOKUP('LPI_performance_time_series '!A153,Table10[Country],'2014'!$I$4:$I$163),"0")</f>
        <v>3</v>
      </c>
      <c r="AA153" cm="1">
        <f t="array" ref="AA153">IFERROR(_xlfn.XLOOKUP(A153,Table11[Country],'2016'!$I$4:$I$163),"0")</f>
        <v>2.7809520000000001</v>
      </c>
      <c r="AB153" cm="1">
        <f t="array" ref="AB153">IFERROR(_xlfn.XLOOKUP(A153,Table6[Country],'2018'!$I$4:$I$163),"0")</f>
        <v>2.697778</v>
      </c>
      <c r="AC153" t="str">
        <f>IFERROR(_xlfn.XLOOKUP(A154,'2023_Analysis_Hub'!$A$3:$A$141,'2023_Analysis_Hub'!$D$3:$D$141),"0")</f>
        <v>0</v>
      </c>
      <c r="AD153">
        <f t="shared" si="25"/>
        <v>2.7872225999999998</v>
      </c>
      <c r="AF153" t="str" cm="1">
        <f t="array" ref="AF153">IFERROR(_xlfn.XLOOKUP(A153,Table4[Country],'2007'!$H$4:$H$153),"0")</f>
        <v>0</v>
      </c>
      <c r="AG153" cm="1">
        <f t="array" ref="AG153">IFERROR(_xlfn.XLOOKUP(A153,Table5[Country],'2010'!$K$4:$K$158),"0")</f>
        <v>2.8888889999999998</v>
      </c>
      <c r="AH153" cm="1">
        <f t="array" ref="AH153">IFERROR(_xlfn.XLOOKUP(A153,Table12[Country],'2012'!$K$4:$K$158),"0")</f>
        <v>3.0961539999999999</v>
      </c>
      <c r="AI153" cm="1">
        <f t="array" ref="AI153">IFERROR(_xlfn.XLOOKUP(A153,Table10[Country],'2014'!$K$4:$K$163),"0")</f>
        <v>3.0769229999999999</v>
      </c>
      <c r="AJ153" cm="1">
        <f t="array" ref="AJ153">IFERROR(_xlfn.XLOOKUP(A153,Table11[Country],'2016'!$K$4:$K$163),"0")</f>
        <v>2.9428570000000001</v>
      </c>
      <c r="AK153" cm="1">
        <f t="array" ref="AK153">IFERROR(_xlfn.XLOOKUP(A153,Table6[Country],'2018'!$K$4:$K$163),"0")</f>
        <v>2.9</v>
      </c>
      <c r="AL153" s="19">
        <f>IFERROR(_xlfn.XLOOKUP(A153,'2023_Analysis_Hub'!$A$3:$A$141,'2023_Analysis_Hub'!$F$3:$F$141),"0")</f>
        <v>3.7</v>
      </c>
      <c r="AM153">
        <f t="shared" si="26"/>
        <v>3.1008038333333334</v>
      </c>
      <c r="AO153" s="71" t="str" cm="1">
        <f t="array" ref="AO153">IFERROR(_xlfn.XLOOKUP(Table18[[#This Row],[Economy]],Table4[Country],'2007'!$J$4:$J$153), "0")</f>
        <v>0</v>
      </c>
      <c r="AP153" s="71" cm="1">
        <f t="array" ref="AP153">IFERROR(_xlfn.XLOOKUP(Table18[[#This Row],[Economy]],Table5[Country],'2010'!$M$4:$M$158),"0")</f>
        <v>2.9145059999999998</v>
      </c>
      <c r="AQ153" s="71" cm="1">
        <f t="array" ref="AQ153">IFERROR(_xlfn.XLOOKUP(Table18[[#This Row],[Economy]],Table12[Country],'2012'!$M$4:$M$158),"0")</f>
        <v>3.1703299999999999</v>
      </c>
      <c r="AR153" s="71" cm="1">
        <f t="array" ref="AR153">IFERROR(_xlfn.XLOOKUP(Table18[[#This Row],[Economy]],Table10[Country],'2014'!$M$4:$M$163),"0")</f>
        <v>3.230769</v>
      </c>
      <c r="AS153" s="71" cm="1">
        <f t="array" ref="AS153">IFERROR(_xlfn.XLOOKUP(A153,Table11[Country],'2016'!$M$4:$M$163),"0")</f>
        <v>3.0862430000000001</v>
      </c>
      <c r="AT153" s="71" cm="1">
        <f t="array" ref="AT153">IFERROR(_xlfn.XLOOKUP(A153,Table6[Country],'2018'!$M$4:$M$163),"0")</f>
        <v>2.7</v>
      </c>
      <c r="AU153" s="71">
        <f>IFERROR(_xlfn.XLOOKUP(A153, '2023_Analysis_Hub'!$A$3:$A$141,'2023_Analysis_Hub'!$H$3:$H$141),"0")</f>
        <v>3</v>
      </c>
      <c r="AV153">
        <f t="shared" si="19"/>
        <v>3.0169746666666666</v>
      </c>
      <c r="AX153" t="str" cm="1">
        <f t="array" ref="AX153">IFERROR(_xlfn.XLOOKUP(A153,Table4[Country],'2007'!$L$4:$L$153),"0")</f>
        <v>0</v>
      </c>
      <c r="AY153" cm="1">
        <f t="array" ref="AY153">IFERROR(_xlfn.XLOOKUP(A153,Table5[Country], '2010'!$O$4:$O$158),"0")</f>
        <v>2.8888889999999998</v>
      </c>
      <c r="AZ153" cm="1">
        <f t="array" ref="AZ153">IFERROR(_xlfn.XLOOKUP(A153, Table12[Country], '2012'!$O$4:$O$158),"0")</f>
        <v>3.0052449999999999</v>
      </c>
      <c r="BA153" cm="1">
        <f t="array" ref="BA153">IFERROR(_xlfn.XLOOKUP(A153, Table10[Country], '2014'!$O$4:$O$163),"0")</f>
        <v>3</v>
      </c>
      <c r="BB153" cm="1">
        <f t="array" ref="BB153">IFERROR(_xlfn.XLOOKUP(A153, Table11[Country],'2016'!$O$4:$O$163),"0")</f>
        <v>2.8523809999999998</v>
      </c>
      <c r="BC153" cm="1">
        <f t="array" ref="BC153">IFERROR(_xlfn.XLOOKUP(A153,Table6[Country],'2018'!$O$4:$O$163),"0")</f>
        <v>2.8</v>
      </c>
      <c r="BD153">
        <f>IFERROR(_xlfn.XLOOKUP(A153, '2023_Analysis_Hub'!$A$3:$A$141,'2023_Analysis_Hub'!$J$3:$J$141),"0")</f>
        <v>3.4</v>
      </c>
      <c r="BE153">
        <f t="shared" si="20"/>
        <v>2.991085833333333</v>
      </c>
      <c r="BG153" t="str" cm="1">
        <f t="array" ref="BG153">IFERROR(_xlfn.XLOOKUP(A153,Table4[Country],'2007'!$R$4:$R$153),"0")</f>
        <v>0</v>
      </c>
      <c r="BH153" cm="1">
        <f t="array" ref="BH153">IFERROR(_xlfn.XLOOKUP(A153,Table5[Country],'2010'!$S$4:$S$158),"0")</f>
        <v>3.0246909999999998</v>
      </c>
      <c r="BI153" cm="1">
        <f t="array" ref="BI153">IFERROR(_xlfn.XLOOKUP(A153,Table12[Country],'2012'!$S$4:$S$158),"0")</f>
        <v>3.785714</v>
      </c>
      <c r="BJ153" cm="1">
        <f t="array" ref="BJ153">IFERROR(_xlfn.XLOOKUP(A153,Table10[Country],'2014'!$S$4:$S$163),"0")</f>
        <v>3.1538460000000001</v>
      </c>
      <c r="BK153" cm="1">
        <f t="array" ref="BK153">IFERROR(_xlfn.XLOOKUP(A153,Table11[Country],'2016'!$S$4:$S$163),"0")</f>
        <v>3.6120730000000001</v>
      </c>
      <c r="BL153" cm="1">
        <f t="array" ref="BL153">IFERROR(_xlfn.XLOOKUP(A153,Table6[Country],'2018'!$S$4:$S$163),"0")</f>
        <v>3.0054449999999999</v>
      </c>
      <c r="BM153">
        <f>IFERROR(_xlfn.XLOOKUP(A153,'2023_Analysis_Hub'!$A$3:$A$141,'2023_Analysis_Hub'!$L$3:$L$141),"0")</f>
        <v>3.2</v>
      </c>
      <c r="BN153">
        <f t="shared" si="21"/>
        <v>3.2969615000000001</v>
      </c>
      <c r="BP153" t="str" cm="1">
        <f t="array" ref="BP153">IFERROR(_xlfn.XLOOKUP(A153,Table4[Country],'2007'!$N$4:$N$153),"0")</f>
        <v>0</v>
      </c>
      <c r="BQ153" cm="1">
        <f t="array" ref="BQ153">IFERROR(_xlfn.XLOOKUP(A153,Table5[Country],'2010'!$Q$4:$Q$158),"0")</f>
        <v>2.5555560000000002</v>
      </c>
      <c r="BR153" cm="1">
        <f t="array" ref="BR153">IFERROR(_xlfn.XLOOKUP(A153,Table12[Country],'2012'!$Q$4:$Q$158),"0")</f>
        <v>3.054945</v>
      </c>
      <c r="BS153" cm="1">
        <f t="array" ref="BS153">IFERROR(_xlfn.XLOOKUP(A153,Table10[Country],'2014'!$Q$4:$Q$163),"0")</f>
        <v>3.1538460000000001</v>
      </c>
      <c r="BT153" cm="1">
        <f t="array" ref="BT153">IFERROR(_xlfn.XLOOKUP(A153,Table11[Country],'2016'!$Q$4:$Q$163),"0")</f>
        <v>3.1200100000000002</v>
      </c>
      <c r="BU153" cm="1">
        <f t="array" ref="BU153">IFERROR(_xlfn.XLOOKUP(A153, Table6[Country], '2018'!$Q$4:$Q$163),"0")</f>
        <v>2.8</v>
      </c>
      <c r="BV153">
        <f>IFERROR(_xlfn.XLOOKUP(A153, '2023_Analysis_Hub'!$A$3:$A$141,'2023_Analysis_Hub'!$N$3:$N$141),"0")</f>
        <v>3.4</v>
      </c>
      <c r="BW153">
        <f t="shared" si="22"/>
        <v>3.0140595000000001</v>
      </c>
    </row>
    <row r="154" spans="1:75" x14ac:dyDescent="0.35">
      <c r="A154" t="s">
        <v>97</v>
      </c>
      <c r="B154" cm="1">
        <f t="array" ref="B154">IFERROR(_xlfn.XLOOKUP(A154,Table4[Country],'2007'!$B$4:$B$153),"0")</f>
        <v>1.8620391744764708</v>
      </c>
      <c r="C154" cm="1">
        <f t="array" ref="C154">IFERROR(_xlfn.XLOOKUP(A154,Table5[Country],'2010'!$B$4:$B$158),"0")</f>
        <v>2.3286030000000002</v>
      </c>
      <c r="D154" cm="1">
        <f t="array" ref="D154">IFERROR(_xlfn.XLOOKUP(A154,Table12[Country],'2012'!$B$4:$B$158),"0")</f>
        <v>2.36822</v>
      </c>
      <c r="E154" cm="1">
        <f t="array" ref="E154">IFERROR(_xlfn.XLOOKUP(A154,Table10[Country],'2014'!$B$4:$B$163),"0")</f>
        <v>2.2499090000000002</v>
      </c>
      <c r="F154" cm="1">
        <f t="array" ref="F154">IFERROR(_xlfn.XLOOKUP(A154,Table11[Country],'2016'!$B$4:$B$163),"0")</f>
        <v>2.4585710000000001</v>
      </c>
      <c r="G154" cm="1">
        <f t="array" ref="G154">IFERROR(_xlfn.XLOOKUP(A154,Table6[Country],'2018'!$B$4:$B$163),"0")</f>
        <v>2.2977340000000002</v>
      </c>
      <c r="H154" t="str">
        <f>IFERROR(_xlfn.XLOOKUP(A154,'2023_Analysis_Hub'!$A$3:$A$141,'2023_Analysis_Hub'!$B$3:$B$141),"0")</f>
        <v>0</v>
      </c>
      <c r="I154">
        <f t="shared" si="18"/>
        <v>2.2608460290794121</v>
      </c>
      <c r="J154" s="68">
        <f>IFERROR(RANK(Table16[[#This Row],[Avergae LPI Score ]],Table16[[Avergae LPI Score ]],0), "No Data Available")</f>
        <v>150</v>
      </c>
      <c r="L154" cm="1">
        <f t="array" ref="L154">IFERROR(_xlfn.XLOOKUP(A154,Table4[Country],'2007'!$C$4:$C$153),"0")</f>
        <v>147</v>
      </c>
      <c r="M154" cm="1">
        <f t="array" ref="M154">IFERROR(_xlfn.XLOOKUP(A154,Table5[Country],'2010'!$E$4:$E$158),"0")</f>
        <v>133</v>
      </c>
      <c r="N154" cm="1">
        <f t="array" ref="N154">IFERROR(_xlfn.XLOOKUP(A154,Table12[Country],'2012'!$E$4:$E$158),"0")</f>
        <v>129</v>
      </c>
      <c r="O154" cm="1">
        <f t="array" ref="O154">IFERROR(_xlfn.XLOOKUP(A154,Table10[Country],'2014'!$E$4:$E$163),"0")</f>
        <v>145</v>
      </c>
      <c r="P154" cm="1">
        <f t="array" ref="P154">IFERROR(_xlfn.XLOOKUP(A154,Table11[Country],'2016'!$E$4:$E$163),"0")</f>
        <v>113</v>
      </c>
      <c r="Q154" cm="1">
        <f t="array" ref="Q154">IFERROR(_xlfn.XLOOKUP(A154,Table6[Country],'2018'!$E$4:$E$163),"0")</f>
        <v>137</v>
      </c>
      <c r="R154" t="str">
        <f>IFERROR(_xlfn.XLOOKUP(A154,'2023_Analysis_Hub'!$A$3:$A$141,'2023_Analysis_Hub'!$C$3:$C$141),"0")</f>
        <v>0</v>
      </c>
      <c r="S154">
        <f t="shared" si="23"/>
        <v>134</v>
      </c>
      <c r="T154">
        <f t="shared" si="24"/>
        <v>150</v>
      </c>
      <c r="W154" cm="1">
        <f t="array" ref="W154">IFERROR(_xlfn.XLOOKUP(A154,Table4[Country],'2007'!$F$4:$F$153),"0")</f>
        <v>2.0714299999999999</v>
      </c>
      <c r="X154" cm="1">
        <f t="array" ref="X154">IFERROR(_xlfn.XLOOKUP('LPI_performance_time_series '!A154,Table5[Country],'2010'!$I$4:$I$158),"0")</f>
        <v>1.9375</v>
      </c>
      <c r="Y154" cm="1">
        <f t="array" ref="Y154">IFERROR(_xlfn.XLOOKUP(A154,Table12[Country],'2012'!$I$4:$I$158),"0")</f>
        <v>2.2352940000000001</v>
      </c>
      <c r="Z154" cm="1">
        <f t="array" ref="Z154">IFERROR(_xlfn.XLOOKUP('LPI_performance_time_series '!A154,Table10[Country],'2014'!$I$4:$I$163),"0")</f>
        <v>1.9684520000000001</v>
      </c>
      <c r="AA154" cm="1">
        <f t="array" ref="AA154">IFERROR(_xlfn.XLOOKUP(A154,Table11[Country],'2016'!$I$4:$I$163),"0")</f>
        <v>2.4285709999999998</v>
      </c>
      <c r="AB154" cm="1">
        <f t="array" ref="AB154">IFERROR(_xlfn.XLOOKUP(A154,Table6[Country],'2018'!$I$4:$I$163),"0")</f>
        <v>2.1666669999999999</v>
      </c>
      <c r="AC154" t="str">
        <f>IFERROR(_xlfn.XLOOKUP(A155,'2023_Analysis_Hub'!$A$3:$A$141,'2023_Analysis_Hub'!$D$3:$D$141),"0")</f>
        <v>0</v>
      </c>
      <c r="AD154">
        <f t="shared" si="25"/>
        <v>2.1346523333333329</v>
      </c>
      <c r="AF154" cm="1">
        <f t="array" ref="AF154">IFERROR(_xlfn.XLOOKUP(A154,Table4[Country],'2007'!$H$4:$H$153),"0")</f>
        <v>1.6875</v>
      </c>
      <c r="AG154" cm="1">
        <f t="array" ref="AG154">IFERROR(_xlfn.XLOOKUP(A154,Table5[Country],'2010'!$K$4:$K$158),"0")</f>
        <v>1.921875</v>
      </c>
      <c r="AH154" cm="1">
        <f t="array" ref="AH154">IFERROR(_xlfn.XLOOKUP(A154,Table12[Country],'2012'!$K$4:$K$158),"0")</f>
        <v>2.0998960000000002</v>
      </c>
      <c r="AI154" cm="1">
        <f t="array" ref="AI154">IFERROR(_xlfn.XLOOKUP(A154,Table10[Country],'2014'!$K$4:$K$163),"0")</f>
        <v>2.1428569999999998</v>
      </c>
      <c r="AJ154" cm="1">
        <f t="array" ref="AJ154">IFERROR(_xlfn.XLOOKUP(A154,Table11[Country],'2016'!$K$4:$K$163),"0")</f>
        <v>2.3295919999999999</v>
      </c>
      <c r="AK154" cm="1">
        <f t="array" ref="AK154">IFERROR(_xlfn.XLOOKUP(A154,Table6[Country],'2018'!$K$4:$K$163),"0")</f>
        <v>1.9946889999999999</v>
      </c>
      <c r="AL154" s="19" t="str">
        <f>IFERROR(_xlfn.XLOOKUP(A154,'2023_Analysis_Hub'!$A$3:$A$141,'2023_Analysis_Hub'!$F$3:$F$141),"0")</f>
        <v>0</v>
      </c>
      <c r="AM154">
        <f t="shared" si="26"/>
        <v>2.0294015000000001</v>
      </c>
      <c r="AO154" s="71" cm="1">
        <f t="array" ref="AO154">IFERROR(_xlfn.XLOOKUP(Table18[[#This Row],[Economy]],Table4[Country],'2007'!$J$4:$J$153), "0")</f>
        <v>1.73333</v>
      </c>
      <c r="AP154" s="71" cm="1">
        <f t="array" ref="AP154">IFERROR(_xlfn.XLOOKUP(Table18[[#This Row],[Economy]],Table5[Country],'2010'!$M$4:$M$158),"0")</f>
        <v>2.3701919999999999</v>
      </c>
      <c r="AQ154" s="71" cm="1">
        <f t="array" ref="AQ154">IFERROR(_xlfn.XLOOKUP(Table18[[#This Row],[Economy]],Table12[Country],'2012'!$M$4:$M$158),"0")</f>
        <v>2.471082</v>
      </c>
      <c r="AR154" s="71" cm="1">
        <f t="array" ref="AR154">IFERROR(_xlfn.XLOOKUP(Table18[[#This Row],[Economy]],Table10[Country],'2014'!$M$4:$M$163),"0")</f>
        <v>2.1419410000000001</v>
      </c>
      <c r="AS154" s="71" cm="1">
        <f t="array" ref="AS154">IFERROR(_xlfn.XLOOKUP(A154,Table11[Country],'2016'!$M$4:$M$163),"0")</f>
        <v>2.2295919999999998</v>
      </c>
      <c r="AT154" s="71" cm="1">
        <f t="array" ref="AT154">IFERROR(_xlfn.XLOOKUP(A154,Table6[Country],'2018'!$M$4:$M$163),"0")</f>
        <v>2.1991420000000002</v>
      </c>
      <c r="AU154" s="71" t="str">
        <f>IFERROR(_xlfn.XLOOKUP(A154, '2023_Analysis_Hub'!$A$3:$A$141,'2023_Analysis_Hub'!$H$3:$H$141),"0")</f>
        <v>0</v>
      </c>
      <c r="AV154">
        <f t="shared" si="19"/>
        <v>2.1908798333333332</v>
      </c>
      <c r="AX154" cm="1">
        <f t="array" ref="AX154">IFERROR(_xlfn.XLOOKUP(A154,Table4[Country],'2007'!$L$4:$L$153),"0")</f>
        <v>2</v>
      </c>
      <c r="AY154" cm="1">
        <f t="array" ref="AY154">IFERROR(_xlfn.XLOOKUP(A154,Table5[Country], '2010'!$O$4:$O$158),"0")</f>
        <v>2.014265</v>
      </c>
      <c r="AZ154" cm="1">
        <f t="array" ref="AZ154">IFERROR(_xlfn.XLOOKUP(A154, Table12[Country], '2012'!$O$4:$O$158),"0")</f>
        <v>2.4226930000000002</v>
      </c>
      <c r="BA154" cm="1">
        <f t="array" ref="BA154">IFERROR(_xlfn.XLOOKUP(A154, Table10[Country], '2014'!$O$4:$O$163),"0")</f>
        <v>2.0714290000000002</v>
      </c>
      <c r="BB154" cm="1">
        <f t="array" ref="BB154">IFERROR(_xlfn.XLOOKUP(A154, Table11[Country],'2016'!$O$4:$O$163),"0")</f>
        <v>2.3584200000000002</v>
      </c>
      <c r="BC154" cm="1">
        <f t="array" ref="BC154">IFERROR(_xlfn.XLOOKUP(A154,Table6[Country],'2018'!$O$4:$O$163),"0")</f>
        <v>2.2792509999999999</v>
      </c>
      <c r="BD154" t="str">
        <f>IFERROR(_xlfn.XLOOKUP(A154, '2023_Analysis_Hub'!$A$3:$A$141,'2023_Analysis_Hub'!$J$3:$J$141),"0")</f>
        <v>0</v>
      </c>
      <c r="BE154">
        <f t="shared" si="20"/>
        <v>2.191009666666667</v>
      </c>
      <c r="BG154" cm="1">
        <f t="array" ref="BG154">IFERROR(_xlfn.XLOOKUP(A154,Table4[Country],'2007'!$R$4:$R$153),"0")</f>
        <v>2.0833300000000001</v>
      </c>
      <c r="BH154" cm="1">
        <f t="array" ref="BH154">IFERROR(_xlfn.XLOOKUP(A154,Table5[Country],'2010'!$S$4:$S$158),"0")</f>
        <v>3.2876840000000001</v>
      </c>
      <c r="BI154" cm="1">
        <f t="array" ref="BI154">IFERROR(_xlfn.XLOOKUP(A154,Table12[Country],'2012'!$S$4:$S$158),"0")</f>
        <v>2.5893600000000001</v>
      </c>
      <c r="BJ154" cm="1">
        <f t="array" ref="BJ154">IFERROR(_xlfn.XLOOKUP(A154,Table10[Country],'2014'!$S$4:$S$163),"0")</f>
        <v>2.8342489999999998</v>
      </c>
      <c r="BK154" cm="1">
        <f t="array" ref="BK154">IFERROR(_xlfn.XLOOKUP(A154,Table11[Country],'2016'!$S$4:$S$163),"0")</f>
        <v>2.848624</v>
      </c>
      <c r="BL154" cm="1">
        <f t="array" ref="BL154">IFERROR(_xlfn.XLOOKUP(A154,Table6[Country],'2018'!$S$4:$S$163),"0")</f>
        <v>2.9084189999999999</v>
      </c>
      <c r="BM154" t="str">
        <f>IFERROR(_xlfn.XLOOKUP(A154,'2023_Analysis_Hub'!$A$3:$A$141,'2023_Analysis_Hub'!$L$3:$L$141),"0")</f>
        <v>0</v>
      </c>
      <c r="BN154">
        <f t="shared" si="21"/>
        <v>2.7586110000000001</v>
      </c>
      <c r="BP154" cm="1">
        <f t="array" ref="BP154">IFERROR(_xlfn.XLOOKUP(A154,Table4[Country],'2007'!$N$4:$N$153),"0")</f>
        <v>1.5714300000000001</v>
      </c>
      <c r="BQ154" cm="1">
        <f t="array" ref="BQ154">IFERROR(_xlfn.XLOOKUP(A154,Table5[Country],'2010'!$Q$4:$Q$158),"0")</f>
        <v>2.3551739999999999</v>
      </c>
      <c r="BR154" cm="1">
        <f t="array" ref="BR154">IFERROR(_xlfn.XLOOKUP(A154,Table12[Country],'2012'!$Q$4:$Q$158),"0")</f>
        <v>2.3393600000000001</v>
      </c>
      <c r="BS154" cm="1">
        <f t="array" ref="BS154">IFERROR(_xlfn.XLOOKUP(A154,Table10[Country],'2014'!$Q$4:$Q$163),"0")</f>
        <v>2.3571430000000002</v>
      </c>
      <c r="BT154" cm="1">
        <f t="array" ref="BT154">IFERROR(_xlfn.XLOOKUP(A154,Table11[Country],'2016'!$Q$4:$Q$163),"0")</f>
        <v>2.568946</v>
      </c>
      <c r="BU154" cm="1">
        <f t="array" ref="BU154">IFERROR(_xlfn.XLOOKUP(A154, Table6[Country], '2018'!$Q$4:$Q$163),"0")</f>
        <v>2.2023269999999999</v>
      </c>
      <c r="BV154" t="str">
        <f>IFERROR(_xlfn.XLOOKUP(A154, '2023_Analysis_Hub'!$A$3:$A$141,'2023_Analysis_Hub'!$N$3:$N$141),"0")</f>
        <v>0</v>
      </c>
      <c r="BW154">
        <f t="shared" si="22"/>
        <v>2.2323966666666668</v>
      </c>
    </row>
    <row r="155" spans="1:75" x14ac:dyDescent="0.35">
      <c r="A155" t="s">
        <v>455</v>
      </c>
      <c r="B155" t="str" cm="1">
        <f t="array" ref="B155">IFERROR(_xlfn.XLOOKUP(A155,Table4[Country],'2007'!$B$4:$B$153),"0")</f>
        <v>0</v>
      </c>
      <c r="C155" t="str" cm="1">
        <f t="array" ref="C155">IFERROR(_xlfn.XLOOKUP(A155,Table5[Country],'2010'!$B$4:$B$158),"0")</f>
        <v>0</v>
      </c>
      <c r="D155" t="str" cm="1">
        <f t="array" ref="D155">IFERROR(_xlfn.XLOOKUP(A155,Table12[Country],'2012'!$B$4:$B$158),"0")</f>
        <v>0</v>
      </c>
      <c r="E155" t="str" cm="1">
        <f t="array" ref="E155">IFERROR(_xlfn.XLOOKUP(A155,Table10[Country],'2014'!$B$4:$B$163),"0")</f>
        <v>0</v>
      </c>
      <c r="F155" t="str" cm="1">
        <f t="array" ref="F155">IFERROR(_xlfn.XLOOKUP(A155,Table11[Country],'2016'!$B$4:$B$163),"0")</f>
        <v>0</v>
      </c>
      <c r="G155" t="str" cm="1">
        <f t="array" ref="G155">IFERROR(_xlfn.XLOOKUP(A155,Table6[Country],'2018'!$B$4:$B$163),"0")</f>
        <v>0</v>
      </c>
      <c r="H155" t="str">
        <f>IFERROR(_xlfn.XLOOKUP(A155,'2023_Analysis_Hub'!$A$3:$A$141,'2023_Analysis_Hub'!$B$3:$B$141),"0")</f>
        <v>0</v>
      </c>
      <c r="I155" t="str">
        <f t="shared" si="18"/>
        <v>0</v>
      </c>
      <c r="J155" s="68" t="str">
        <f>IFERROR(RANK(Table16[[#This Row],[Avergae LPI Score ]],Table16[[Avergae LPI Score ]],0), "No Data Available")</f>
        <v>No Data Available</v>
      </c>
      <c r="L155" t="str" cm="1">
        <f t="array" ref="L155">IFERROR(_xlfn.XLOOKUP(A155,Table4[Country],'2007'!$C$4:$C$153),"0")</f>
        <v>0</v>
      </c>
      <c r="M155" t="str" cm="1">
        <f t="array" ref="M155">IFERROR(_xlfn.XLOOKUP(A155,Table5[Country],'2010'!$E$4:$E$158),"0")</f>
        <v>0</v>
      </c>
      <c r="N155" t="str" cm="1">
        <f t="array" ref="N155">IFERROR(_xlfn.XLOOKUP(A155,Table12[Country],'2012'!$E$4:$E$158),"0")</f>
        <v>0</v>
      </c>
      <c r="O155" t="str" cm="1">
        <f t="array" ref="O155">IFERROR(_xlfn.XLOOKUP(A155,Table10[Country],'2014'!$E$4:$E$163),"0")</f>
        <v>0</v>
      </c>
      <c r="P155" t="str" cm="1">
        <f t="array" ref="P155">IFERROR(_xlfn.XLOOKUP(A155,Table11[Country],'2016'!$E$4:$E$163),"0")</f>
        <v>0</v>
      </c>
      <c r="Q155" t="str" cm="1">
        <f t="array" ref="Q155">IFERROR(_xlfn.XLOOKUP(A155,Table6[Country],'2018'!$E$4:$E$163),"0")</f>
        <v>0</v>
      </c>
      <c r="R155" t="str">
        <f>IFERROR(_xlfn.XLOOKUP(A155,'2023_Analysis_Hub'!$A$3:$A$141,'2023_Analysis_Hub'!$C$3:$C$141),"0")</f>
        <v>0</v>
      </c>
      <c r="S155" t="str">
        <f t="shared" si="23"/>
        <v>0</v>
      </c>
      <c r="T155" t="str">
        <f t="shared" si="24"/>
        <v>No Data Available</v>
      </c>
      <c r="W155" t="str" cm="1">
        <f t="array" ref="W155">IFERROR(_xlfn.XLOOKUP(A155,Table4[Country],'2007'!$F$4:$F$153),"0")</f>
        <v>0</v>
      </c>
      <c r="X155" t="str" cm="1">
        <f t="array" ref="X155">IFERROR(_xlfn.XLOOKUP('LPI_performance_time_series '!A155,Table5[Country],'2010'!$I$4:$I$158),"0")</f>
        <v>0</v>
      </c>
      <c r="Y155" t="str" cm="1">
        <f t="array" ref="Y155">IFERROR(_xlfn.XLOOKUP(A155,Table12[Country],'2012'!$I$4:$I$158),"0")</f>
        <v>0</v>
      </c>
      <c r="Z155" t="str" cm="1">
        <f t="array" ref="Z155">IFERROR(_xlfn.XLOOKUP('LPI_performance_time_series '!A155,Table10[Country],'2014'!$I$4:$I$163),"0")</f>
        <v>0</v>
      </c>
      <c r="AA155" t="str" cm="1">
        <f t="array" ref="AA155">IFERROR(_xlfn.XLOOKUP(A155,Table11[Country],'2016'!$I$4:$I$163),"0")</f>
        <v>0</v>
      </c>
      <c r="AB155" t="str" cm="1">
        <f t="array" ref="AB155">IFERROR(_xlfn.XLOOKUP(A155,Table6[Country],'2018'!$I$4:$I$163),"0")</f>
        <v>0</v>
      </c>
      <c r="AC155">
        <f>IFERROR(_xlfn.XLOOKUP(A156,'2023_Analysis_Hub'!$A$3:$A$141,'2023_Analysis_Hub'!$D$3:$D$141),"0")</f>
        <v>2.6</v>
      </c>
      <c r="AD155">
        <f t="shared" si="25"/>
        <v>2.6</v>
      </c>
      <c r="AF155" t="str" cm="1">
        <f t="array" ref="AF155">IFERROR(_xlfn.XLOOKUP(A155,Table4[Country],'2007'!$H$4:$H$153),"0")</f>
        <v>0</v>
      </c>
      <c r="AG155" t="str" cm="1">
        <f t="array" ref="AG155">IFERROR(_xlfn.XLOOKUP(A155,Table5[Country],'2010'!$K$4:$K$158),"0")</f>
        <v>0</v>
      </c>
      <c r="AH155" t="str" cm="1">
        <f t="array" ref="AH155">IFERROR(_xlfn.XLOOKUP(A155,Table12[Country],'2012'!$K$4:$K$158),"0")</f>
        <v>0</v>
      </c>
      <c r="AI155" t="str" cm="1">
        <f t="array" ref="AI155">IFERROR(_xlfn.XLOOKUP(A155,Table10[Country],'2014'!$K$4:$K$163),"0")</f>
        <v>0</v>
      </c>
      <c r="AJ155" t="str" cm="1">
        <f t="array" ref="AJ155">IFERROR(_xlfn.XLOOKUP(A155,Table11[Country],'2016'!$K$4:$K$163),"0")</f>
        <v>0</v>
      </c>
      <c r="AK155" t="str" cm="1">
        <f t="array" ref="AK155">IFERROR(_xlfn.XLOOKUP(A155,Table6[Country],'2018'!$K$4:$K$163),"0")</f>
        <v>0</v>
      </c>
      <c r="AL155" s="19" t="str">
        <f>IFERROR(_xlfn.XLOOKUP(A155,'2023_Analysis_Hub'!$A$3:$A$141,'2023_Analysis_Hub'!$F$3:$F$141),"0")</f>
        <v>0</v>
      </c>
      <c r="AM155" t="str">
        <f t="shared" si="26"/>
        <v>No Data Available</v>
      </c>
      <c r="AO155" s="71" t="str" cm="1">
        <f t="array" ref="AO155">IFERROR(_xlfn.XLOOKUP(Table18[[#This Row],[Economy]],Table4[Country],'2007'!$J$4:$J$153), "0")</f>
        <v>0</v>
      </c>
      <c r="AP155" s="71" t="str" cm="1">
        <f t="array" ref="AP155">IFERROR(_xlfn.XLOOKUP(Table18[[#This Row],[Economy]],Table5[Country],'2010'!$M$4:$M$158),"0")</f>
        <v>0</v>
      </c>
      <c r="AQ155" s="71" t="str" cm="1">
        <f t="array" ref="AQ155">IFERROR(_xlfn.XLOOKUP(Table18[[#This Row],[Economy]],Table12[Country],'2012'!$M$4:$M$158),"0")</f>
        <v>0</v>
      </c>
      <c r="AR155" s="71" t="str" cm="1">
        <f t="array" ref="AR155">IFERROR(_xlfn.XLOOKUP(Table18[[#This Row],[Economy]],Table10[Country],'2014'!$M$4:$M$163),"0")</f>
        <v>0</v>
      </c>
      <c r="AS155" s="71" t="str" cm="1">
        <f t="array" ref="AS155">IFERROR(_xlfn.XLOOKUP(A155,Table11[Country],'2016'!$M$4:$M$163),"0")</f>
        <v>0</v>
      </c>
      <c r="AT155" s="71" t="str" cm="1">
        <f t="array" ref="AT155">IFERROR(_xlfn.XLOOKUP(A155,Table6[Country],'2018'!$M$4:$M$163),"0")</f>
        <v>0</v>
      </c>
      <c r="AU155" s="71" t="str">
        <f>IFERROR(_xlfn.XLOOKUP(A155, '2023_Analysis_Hub'!$A$3:$A$141,'2023_Analysis_Hub'!$H$3:$H$141),"0")</f>
        <v>0</v>
      </c>
      <c r="AV155" t="str">
        <f t="shared" si="19"/>
        <v xml:space="preserve">No Data Available </v>
      </c>
      <c r="AX155" t="str" cm="1">
        <f t="array" ref="AX155">IFERROR(_xlfn.XLOOKUP(A155,Table4[Country],'2007'!$L$4:$L$153),"0")</f>
        <v>0</v>
      </c>
      <c r="AY155" t="str" cm="1">
        <f t="array" ref="AY155">IFERROR(_xlfn.XLOOKUP(A155,Table5[Country], '2010'!$O$4:$O$158),"0")</f>
        <v>0</v>
      </c>
      <c r="AZ155" t="str" cm="1">
        <f t="array" ref="AZ155">IFERROR(_xlfn.XLOOKUP(A155, Table12[Country], '2012'!$O$4:$O$158),"0")</f>
        <v>0</v>
      </c>
      <c r="BA155" t="str" cm="1">
        <f t="array" ref="BA155">IFERROR(_xlfn.XLOOKUP(A155, Table10[Country], '2014'!$O$4:$O$163),"0")</f>
        <v>0</v>
      </c>
      <c r="BB155" t="str" cm="1">
        <f t="array" ref="BB155">IFERROR(_xlfn.XLOOKUP(A155, Table11[Country],'2016'!$O$4:$O$163),"0")</f>
        <v>0</v>
      </c>
      <c r="BC155" t="str" cm="1">
        <f t="array" ref="BC155">IFERROR(_xlfn.XLOOKUP(A155,Table6[Country],'2018'!$O$4:$O$163),"0")</f>
        <v>0</v>
      </c>
      <c r="BD155" t="str">
        <f>IFERROR(_xlfn.XLOOKUP(A155, '2023_Analysis_Hub'!$A$3:$A$141,'2023_Analysis_Hub'!$J$3:$J$141),"0")</f>
        <v>0</v>
      </c>
      <c r="BE155" t="str">
        <f t="shared" si="20"/>
        <v>No Data Available</v>
      </c>
      <c r="BG155" t="str" cm="1">
        <f t="array" ref="BG155">IFERROR(_xlfn.XLOOKUP(A155,Table4[Country],'2007'!$R$4:$R$153),"0")</f>
        <v>0</v>
      </c>
      <c r="BH155" t="str" cm="1">
        <f t="array" ref="BH155">IFERROR(_xlfn.XLOOKUP(A155,Table5[Country],'2010'!$S$4:$S$158),"0")</f>
        <v>0</v>
      </c>
      <c r="BI155" t="str" cm="1">
        <f t="array" ref="BI155">IFERROR(_xlfn.XLOOKUP(A155,Table12[Country],'2012'!$S$4:$S$158),"0")</f>
        <v>0</v>
      </c>
      <c r="BJ155" t="str" cm="1">
        <f t="array" ref="BJ155">IFERROR(_xlfn.XLOOKUP(A155,Table10[Country],'2014'!$S$4:$S$163),"0")</f>
        <v>0</v>
      </c>
      <c r="BK155" t="str" cm="1">
        <f t="array" ref="BK155">IFERROR(_xlfn.XLOOKUP(A155,Table11[Country],'2016'!$S$4:$S$163),"0")</f>
        <v>0</v>
      </c>
      <c r="BL155" t="str" cm="1">
        <f t="array" ref="BL155">IFERROR(_xlfn.XLOOKUP(A155,Table6[Country],'2018'!$S$4:$S$163),"0")</f>
        <v>0</v>
      </c>
      <c r="BM155" t="str">
        <f>IFERROR(_xlfn.XLOOKUP(A155,'2023_Analysis_Hub'!$A$3:$A$141,'2023_Analysis_Hub'!$L$3:$L$141),"0")</f>
        <v>0</v>
      </c>
      <c r="BN155" t="str">
        <f t="shared" si="21"/>
        <v>No Data Available</v>
      </c>
      <c r="BP155" t="str" cm="1">
        <f t="array" ref="BP155">IFERROR(_xlfn.XLOOKUP(A155,Table4[Country],'2007'!$N$4:$N$153),"0")</f>
        <v>0</v>
      </c>
      <c r="BQ155" t="str" cm="1">
        <f t="array" ref="BQ155">IFERROR(_xlfn.XLOOKUP(A155,Table5[Country],'2010'!$Q$4:$Q$158),"0")</f>
        <v>0</v>
      </c>
      <c r="BR155" t="str" cm="1">
        <f t="array" ref="BR155">IFERROR(_xlfn.XLOOKUP(A155,Table12[Country],'2012'!$Q$4:$Q$158),"0")</f>
        <v>0</v>
      </c>
      <c r="BS155" t="str" cm="1">
        <f t="array" ref="BS155">IFERROR(_xlfn.XLOOKUP(A155,Table10[Country],'2014'!$Q$4:$Q$163),"0")</f>
        <v>0</v>
      </c>
      <c r="BT155" t="str" cm="1">
        <f t="array" ref="BT155">IFERROR(_xlfn.XLOOKUP(A155,Table11[Country],'2016'!$Q$4:$Q$163),"0")</f>
        <v>0</v>
      </c>
      <c r="BU155" t="str" cm="1">
        <f t="array" ref="BU155">IFERROR(_xlfn.XLOOKUP(A155, Table6[Country], '2018'!$Q$4:$Q$163),"0")</f>
        <v>0</v>
      </c>
      <c r="BV155" t="str">
        <f>IFERROR(_xlfn.XLOOKUP(A155, '2023_Analysis_Hub'!$A$3:$A$141,'2023_Analysis_Hub'!$N$3:$N$141),"0")</f>
        <v>0</v>
      </c>
      <c r="BW155" t="str">
        <f t="shared" si="22"/>
        <v>No Data Available</v>
      </c>
    </row>
    <row r="156" spans="1:75" x14ac:dyDescent="0.35">
      <c r="A156" t="s">
        <v>183</v>
      </c>
      <c r="B156" t="str" cm="1">
        <f t="array" ref="B156">IFERROR(_xlfn.XLOOKUP(A156,Table4[Country],'2007'!$B$4:$B$153),"0")</f>
        <v>0</v>
      </c>
      <c r="C156" cm="1">
        <f t="array" ref="C156">IFERROR(_xlfn.XLOOKUP(A156,Table5[Country],'2010'!$B$4:$B$158),"0")</f>
        <v>2.430895</v>
      </c>
      <c r="D156" cm="1">
        <f t="array" ref="D156">IFERROR(_xlfn.XLOOKUP(A156,Table12[Country],'2012'!$B$4:$B$158),"0")</f>
        <v>2.4480770000000001</v>
      </c>
      <c r="E156" cm="1">
        <f t="array" ref="E156">IFERROR(_xlfn.XLOOKUP(A156,Table10[Country],'2014'!$B$4:$B$163),"0")</f>
        <v>2.8755199999999999</v>
      </c>
      <c r="F156" cm="1">
        <f t="array" ref="F156">IFERROR(_xlfn.XLOOKUP(A156,Table11[Country],'2016'!$B$4:$B$163),"0")</f>
        <v>2.3800159999999999</v>
      </c>
      <c r="G156" cm="1">
        <f t="array" ref="G156">IFERROR(_xlfn.XLOOKUP(A156,Table6[Country],'2018'!$B$4:$B$163),"0")</f>
        <v>2.7456320000000001</v>
      </c>
      <c r="H156">
        <f>IFERROR(_xlfn.XLOOKUP(A156,'2023_Analysis_Hub'!$A$3:$A$141,'2023_Analysis_Hub'!$B$3:$B$141),"0")</f>
        <v>2.8499999999999996</v>
      </c>
      <c r="I156">
        <f t="shared" si="18"/>
        <v>2.6216900000000001</v>
      </c>
      <c r="J156" s="68">
        <f>IFERROR(RANK(Table16[[#This Row],[Avergae LPI Score ]],Table16[[Avergae LPI Score ]],0), "No Data Available")</f>
        <v>85</v>
      </c>
      <c r="L156" t="str" cm="1">
        <f t="array" ref="L156">IFERROR(_xlfn.XLOOKUP(A156,Table4[Country],'2007'!$C$4:$C$153),"0")</f>
        <v>0</v>
      </c>
      <c r="M156" cm="1">
        <f t="array" ref="M156">IFERROR(_xlfn.XLOOKUP(A156,Table5[Country],'2010'!$E$4:$E$158),"0")</f>
        <v>121</v>
      </c>
      <c r="N156" cm="1">
        <f t="array" ref="N156">IFERROR(_xlfn.XLOOKUP(A156,Table12[Country],'2012'!$E$4:$E$158),"0")</f>
        <v>120</v>
      </c>
      <c r="O156" cm="1">
        <f t="array" ref="O156">IFERROR(_xlfn.XLOOKUP(A156,Table10[Country],'2014'!$E$4:$E$163),"0")</f>
        <v>67</v>
      </c>
      <c r="P156" cm="1">
        <f t="array" ref="P156">IFERROR(_xlfn.XLOOKUP(A156,Table11[Country],'2016'!$E$4:$E$163),"0")</f>
        <v>123</v>
      </c>
      <c r="Q156" cm="1">
        <f t="array" ref="Q156">IFERROR(_xlfn.XLOOKUP(A156,Table6[Country],'2018'!$E$4:$E$163),"0")</f>
        <v>77</v>
      </c>
      <c r="R156">
        <f>IFERROR(_xlfn.XLOOKUP(A156,'2023_Analysis_Hub'!$A$3:$A$141,'2023_Analysis_Hub'!$C$3:$C$141),"0")</f>
        <v>73</v>
      </c>
      <c r="S156">
        <f t="shared" si="23"/>
        <v>96.833333333333329</v>
      </c>
      <c r="T156">
        <f t="shared" si="24"/>
        <v>93</v>
      </c>
      <c r="W156" t="str" cm="1">
        <f t="array" ref="W156">IFERROR(_xlfn.XLOOKUP(A156,Table4[Country],'2007'!$F$4:$F$153),"0")</f>
        <v>0</v>
      </c>
      <c r="X156" cm="1">
        <f t="array" ref="X156">IFERROR(_xlfn.XLOOKUP('LPI_performance_time_series '!A156,Table5[Country],'2010'!$I$4:$I$158),"0")</f>
        <v>2.1651319999999998</v>
      </c>
      <c r="Y156" cm="1">
        <f t="array" ref="Y156">IFERROR(_xlfn.XLOOKUP(A156,Table12[Country],'2012'!$I$4:$I$158),"0")</f>
        <v>2.3125</v>
      </c>
      <c r="Z156" cm="1">
        <f t="array" ref="Z156">IFERROR(_xlfn.XLOOKUP('LPI_performance_time_series '!A156,Table10[Country],'2014'!$I$4:$I$163),"0")</f>
        <v>2.8322340000000001</v>
      </c>
      <c r="AA156" cm="1">
        <f t="array" ref="AA156">IFERROR(_xlfn.XLOOKUP(A156,Table11[Country],'2016'!$I$4:$I$163),"0")</f>
        <v>2.215074</v>
      </c>
      <c r="AB156" cm="1">
        <f t="array" ref="AB156">IFERROR(_xlfn.XLOOKUP(A156,Table6[Country],'2018'!$I$4:$I$163),"0")</f>
        <v>2.561131</v>
      </c>
      <c r="AC156">
        <f>IFERROR(_xlfn.XLOOKUP(A157,'2023_Analysis_Hub'!$A$3:$A$141,'2023_Analysis_Hub'!$D$3:$D$141),"0")</f>
        <v>2.5</v>
      </c>
      <c r="AD156">
        <f t="shared" si="25"/>
        <v>2.4310118333333333</v>
      </c>
      <c r="AF156" t="str" cm="1">
        <f t="array" ref="AF156">IFERROR(_xlfn.XLOOKUP(A156,Table4[Country],'2007'!$H$4:$H$153),"0")</f>
        <v>0</v>
      </c>
      <c r="AG156" cm="1">
        <f t="array" ref="AG156">IFERROR(_xlfn.XLOOKUP(A156,Table5[Country],'2010'!$K$4:$K$158),"0")</f>
        <v>2.453916</v>
      </c>
      <c r="AH156" cm="1">
        <f t="array" ref="AH156">IFERROR(_xlfn.XLOOKUP(A156,Table12[Country],'2012'!$K$4:$K$158),"0")</f>
        <v>2.3007810000000002</v>
      </c>
      <c r="AI156" cm="1">
        <f t="array" ref="AI156">IFERROR(_xlfn.XLOOKUP(A156,Table10[Country],'2014'!$K$4:$K$163),"0")</f>
        <v>2.8395609999999998</v>
      </c>
      <c r="AJ156" cm="1">
        <f t="array" ref="AJ156">IFERROR(_xlfn.XLOOKUP(A156,Table11[Country],'2016'!$K$4:$K$163),"0")</f>
        <v>2.0682710000000002</v>
      </c>
      <c r="AK156" cm="1">
        <f t="array" ref="AK156">IFERROR(_xlfn.XLOOKUP(A156,Table6[Country],'2018'!$K$4:$K$163),"0")</f>
        <v>2.5747610000000001</v>
      </c>
      <c r="AL156" s="19">
        <f>IFERROR(_xlfn.XLOOKUP(A156,'2023_Analysis_Hub'!$A$3:$A$141,'2023_Analysis_Hub'!$F$3:$F$141),"0")</f>
        <v>2.5</v>
      </c>
      <c r="AM156">
        <f t="shared" si="26"/>
        <v>2.4562149999999998</v>
      </c>
      <c r="AO156" s="71" t="str" cm="1">
        <f t="array" ref="AO156">IFERROR(_xlfn.XLOOKUP(Table18[[#This Row],[Economy]],Table4[Country],'2007'!$J$4:$J$153), "0")</f>
        <v>0</v>
      </c>
      <c r="AP156" s="71" cm="1">
        <f t="array" ref="AP156">IFERROR(_xlfn.XLOOKUP(Table18[[#This Row],[Economy]],Table5[Country],'2010'!$M$4:$M$158),"0")</f>
        <v>2.5366490000000002</v>
      </c>
      <c r="AQ156" s="71" cm="1">
        <f t="array" ref="AQ156">IFERROR(_xlfn.XLOOKUP(Table18[[#This Row],[Economy]],Table12[Country],'2012'!$M$4:$M$158),"0")</f>
        <v>2.2226560000000002</v>
      </c>
      <c r="AR156" s="71" cm="1">
        <f t="array" ref="AR156">IFERROR(_xlfn.XLOOKUP(Table18[[#This Row],[Economy]],Table10[Country],'2014'!$M$4:$M$163),"0")</f>
        <v>3.1472530000000001</v>
      </c>
      <c r="AS156" s="71" cm="1">
        <f t="array" ref="AS156">IFERROR(_xlfn.XLOOKUP(A156,Table11[Country],'2016'!$M$4:$M$163),"0")</f>
        <v>2.5640100000000001</v>
      </c>
      <c r="AT156" s="71" cm="1">
        <f t="array" ref="AT156">IFERROR(_xlfn.XLOOKUP(A156,Table6[Country],'2018'!$M$4:$M$163),"0")</f>
        <v>2.6840869999999999</v>
      </c>
      <c r="AU156" s="71">
        <f>IFERROR(_xlfn.XLOOKUP(A156, '2023_Analysis_Hub'!$A$3:$A$141,'2023_Analysis_Hub'!$H$3:$H$141),"0")</f>
        <v>2.8</v>
      </c>
      <c r="AV156">
        <f t="shared" si="19"/>
        <v>2.6591091666666666</v>
      </c>
      <c r="AX156" t="str" cm="1">
        <f t="array" ref="AX156">IFERROR(_xlfn.XLOOKUP(A156,Table4[Country],'2007'!$L$4:$L$153),"0")</f>
        <v>0</v>
      </c>
      <c r="AY156" cm="1">
        <f t="array" ref="AY156">IFERROR(_xlfn.XLOOKUP(A156,Table5[Country], '2010'!$O$4:$O$158),"0")</f>
        <v>2.3194110000000001</v>
      </c>
      <c r="AZ156" cm="1">
        <f t="array" ref="AZ156">IFERROR(_xlfn.XLOOKUP(A156, Table12[Country], '2012'!$O$4:$O$158),"0")</f>
        <v>2.3485640000000001</v>
      </c>
      <c r="BA156" cm="1">
        <f t="array" ref="BA156">IFERROR(_xlfn.XLOOKUP(A156, Table10[Country], '2014'!$O$4:$O$163),"0")</f>
        <v>2.4549449999999999</v>
      </c>
      <c r="BB156" cm="1">
        <f t="array" ref="BB156">IFERROR(_xlfn.XLOOKUP(A156, Table11[Country],'2016'!$O$4:$O$163),"0")</f>
        <v>2.3113779999999999</v>
      </c>
      <c r="BC156" cm="1">
        <f t="array" ref="BC156">IFERROR(_xlfn.XLOOKUP(A156,Table6[Country],'2018'!$O$4:$O$163),"0")</f>
        <v>2.7237140000000002</v>
      </c>
      <c r="BD156">
        <f>IFERROR(_xlfn.XLOOKUP(A156, '2023_Analysis_Hub'!$A$3:$A$141,'2023_Analysis_Hub'!$J$3:$J$141),"0")</f>
        <v>2.8</v>
      </c>
      <c r="BE156">
        <f t="shared" si="20"/>
        <v>2.4930020000000002</v>
      </c>
      <c r="BG156" t="str" cm="1">
        <f t="array" ref="BG156">IFERROR(_xlfn.XLOOKUP(A156,Table4[Country],'2007'!$R$4:$R$153),"0")</f>
        <v>0</v>
      </c>
      <c r="BH156" cm="1">
        <f t="array" ref="BH156">IFERROR(_xlfn.XLOOKUP(A156,Table5[Country],'2010'!$S$4:$S$158),"0")</f>
        <v>2.6467160000000001</v>
      </c>
      <c r="BI156" cm="1">
        <f t="array" ref="BI156">IFERROR(_xlfn.XLOOKUP(A156,Table12[Country],'2012'!$S$4:$S$158),"0")</f>
        <v>2.8915320000000002</v>
      </c>
      <c r="BJ156" cm="1">
        <f t="array" ref="BJ156">IFERROR(_xlfn.XLOOKUP(A156,Table10[Country],'2014'!$S$4:$S$163),"0")</f>
        <v>3.1879849999999998</v>
      </c>
      <c r="BK156" cm="1">
        <f t="array" ref="BK156">IFERROR(_xlfn.XLOOKUP(A156,Table11[Country],'2016'!$S$4:$S$163),"0")</f>
        <v>2.6905030000000001</v>
      </c>
      <c r="BL156" cm="1">
        <f t="array" ref="BL156">IFERROR(_xlfn.XLOOKUP(A156,Table6[Country],'2018'!$S$4:$S$163),"0")</f>
        <v>3.3290440000000001</v>
      </c>
      <c r="BM156">
        <f>IFERROR(_xlfn.XLOOKUP(A156,'2023_Analysis_Hub'!$A$3:$A$141,'2023_Analysis_Hub'!$L$3:$L$141),"0")</f>
        <v>3.2</v>
      </c>
      <c r="BN156">
        <f t="shared" si="21"/>
        <v>2.9909633333333332</v>
      </c>
      <c r="BP156" t="str" cm="1">
        <f t="array" ref="BP156">IFERROR(_xlfn.XLOOKUP(A156,Table4[Country],'2007'!$N$4:$N$153),"0")</f>
        <v>0</v>
      </c>
      <c r="BQ156" cm="1">
        <f t="array" ref="BQ156">IFERROR(_xlfn.XLOOKUP(A156,Table5[Country],'2010'!$Q$4:$Q$158),"0")</f>
        <v>2.4444110000000001</v>
      </c>
      <c r="BR156" cm="1">
        <f t="array" ref="BR156">IFERROR(_xlfn.XLOOKUP(A156,Table12[Country],'2012'!$Q$4:$Q$158),"0")</f>
        <v>2.618805</v>
      </c>
      <c r="BS156" cm="1">
        <f t="array" ref="BS156">IFERROR(_xlfn.XLOOKUP(A156,Table10[Country],'2014'!$Q$4:$Q$163),"0")</f>
        <v>2.7626369999999998</v>
      </c>
      <c r="BT156" cm="1">
        <f t="array" ref="BT156">IFERROR(_xlfn.XLOOKUP(A156,Table11[Country],'2016'!$Q$4:$Q$163),"0")</f>
        <v>2.3710270000000002</v>
      </c>
      <c r="BU156" cm="1">
        <f t="array" ref="BU156">IFERROR(_xlfn.XLOOKUP(A156, Table6[Country], '2018'!$Q$4:$Q$163),"0")</f>
        <v>2.5751599999999999</v>
      </c>
      <c r="BV156">
        <f>IFERROR(_xlfn.XLOOKUP(A156, '2023_Analysis_Hub'!$A$3:$A$141,'2023_Analysis_Hub'!$N$3:$N$141),"0")</f>
        <v>3.2</v>
      </c>
      <c r="BW156">
        <f t="shared" si="22"/>
        <v>2.6620066666666666</v>
      </c>
    </row>
    <row r="157" spans="1:75" x14ac:dyDescent="0.35">
      <c r="A157" t="s">
        <v>98</v>
      </c>
      <c r="B157" cm="1">
        <f t="array" ref="B157">IFERROR(_xlfn.XLOOKUP(A157,Table4[Country],'2007'!$B$4:$B$153),"0")</f>
        <v>2.084905189608901</v>
      </c>
      <c r="C157" cm="1">
        <f t="array" ref="C157">IFERROR(_xlfn.XLOOKUP(A157,Table5[Country],'2010'!$B$4:$B$158),"0")</f>
        <v>2.2504759999999999</v>
      </c>
      <c r="D157" cm="1">
        <f t="array" ref="D157">IFERROR(_xlfn.XLOOKUP(A157,Table12[Country],'2012'!$B$4:$B$158),"0")</f>
        <v>2.2502599999999999</v>
      </c>
      <c r="E157" cm="1">
        <f t="array" ref="E157">IFERROR(_xlfn.XLOOKUP(A157,Table10[Country],'2014'!$B$4:$B$163),"0")</f>
        <v>2.3556080000000001</v>
      </c>
      <c r="F157" cm="1">
        <f t="array" ref="F157">IFERROR(_xlfn.XLOOKUP(A157,Table11[Country],'2016'!$B$4:$B$163),"0")</f>
        <v>2.5060560000000001</v>
      </c>
      <c r="G157" cm="1">
        <f t="array" ref="G157">IFERROR(_xlfn.XLOOKUP(A157,Table6[Country],'2018'!$B$4:$B$163),"0")</f>
        <v>2.3732739999999999</v>
      </c>
      <c r="H157">
        <f>IFERROR(_xlfn.XLOOKUP(A157,'2023_Analysis_Hub'!$A$3:$A$141,'2023_Analysis_Hub'!$B$3:$B$141),"0")</f>
        <v>2.4500000000000002</v>
      </c>
      <c r="I157">
        <f t="shared" si="18"/>
        <v>2.3243684556584148</v>
      </c>
      <c r="J157" s="68">
        <f>IFERROR(RANK(Table16[[#This Row],[Avergae LPI Score ]],Table16[[Avergae LPI Score ]],0), "No Data Available")</f>
        <v>139</v>
      </c>
      <c r="L157" cm="1">
        <f t="array" ref="L157">IFERROR(_xlfn.XLOOKUP(A157,Table4[Country],'2007'!$C$4:$C$153),"0")</f>
        <v>136</v>
      </c>
      <c r="M157" cm="1">
        <f t="array" ref="M157">IFERROR(_xlfn.XLOOKUP(A157,Table5[Country],'2010'!$E$4:$E$158),"0")</f>
        <v>141</v>
      </c>
      <c r="N157" cm="1">
        <f t="array" ref="N157">IFERROR(_xlfn.XLOOKUP(A157,Table12[Country],'2012'!$E$4:$E$158),"0")</f>
        <v>140</v>
      </c>
      <c r="O157" cm="1">
        <f t="array" ref="O157">IFERROR(_xlfn.XLOOKUP(A157,Table10[Country],'2014'!$E$4:$E$163),"0")</f>
        <v>135</v>
      </c>
      <c r="P157" cm="1">
        <f t="array" ref="P157">IFERROR(_xlfn.XLOOKUP(A157,Table11[Country],'2016'!$E$4:$E$163),"0")</f>
        <v>108</v>
      </c>
      <c r="Q157" cm="1">
        <f t="array" ref="Q157">IFERROR(_xlfn.XLOOKUP(A157,Table6[Country],'2018'!$E$4:$E$163),"0")</f>
        <v>130</v>
      </c>
      <c r="R157">
        <f>IFERROR(_xlfn.XLOOKUP(A157,'2023_Analysis_Hub'!$A$3:$A$141,'2023_Analysis_Hub'!$C$3:$C$141),"0")</f>
        <v>97</v>
      </c>
      <c r="S157">
        <f t="shared" si="23"/>
        <v>126.71428571428571</v>
      </c>
      <c r="T157">
        <f t="shared" si="24"/>
        <v>141</v>
      </c>
      <c r="W157" cm="1">
        <f t="array" ref="W157">IFERROR(_xlfn.XLOOKUP(A157,Table4[Country],'2007'!$F$4:$F$153),"0")</f>
        <v>2</v>
      </c>
      <c r="X157" cm="1">
        <f t="array" ref="X157">IFERROR(_xlfn.XLOOKUP('LPI_performance_time_series '!A157,Table5[Country],'2010'!$I$4:$I$158),"0")</f>
        <v>1.8125</v>
      </c>
      <c r="Y157" cm="1">
        <f t="array" ref="Y157">IFERROR(_xlfn.XLOOKUP(A157,Table12[Country],'2012'!$I$4:$I$158),"0")</f>
        <v>1.983333</v>
      </c>
      <c r="Z157" cm="1">
        <f t="array" ref="Z157">IFERROR(_xlfn.XLOOKUP('LPI_performance_time_series '!A157,Table10[Country],'2014'!$I$4:$I$163),"0")</f>
        <v>2.2000000000000002</v>
      </c>
      <c r="AA157" cm="1">
        <f t="array" ref="AA157">IFERROR(_xlfn.XLOOKUP(A157,Table11[Country],'2016'!$I$4:$I$163),"0")</f>
        <v>2.392385</v>
      </c>
      <c r="AB157" cm="1">
        <f t="array" ref="AB157">IFERROR(_xlfn.XLOOKUP(A157,Table6[Country],'2018'!$I$4:$I$163),"0")</f>
        <v>2.2244929999999998</v>
      </c>
      <c r="AC157" t="str">
        <f>IFERROR(_xlfn.XLOOKUP(A158,'2023_Analysis_Hub'!$A$3:$A$141,'2023_Analysis_Hub'!$D$3:$D$141),"0")</f>
        <v>0</v>
      </c>
      <c r="AD157">
        <f t="shared" si="25"/>
        <v>2.1021185</v>
      </c>
      <c r="AF157" cm="1">
        <f t="array" ref="AF157">IFERROR(_xlfn.XLOOKUP(A157,Table4[Country],'2007'!$H$4:$H$153),"0")</f>
        <v>1.9166700000000001</v>
      </c>
      <c r="AG157" cm="1">
        <f t="array" ref="AG157">IFERROR(_xlfn.XLOOKUP(A157,Table5[Country],'2010'!$K$4:$K$158),"0")</f>
        <v>1.9367490000000001</v>
      </c>
      <c r="AH157" cm="1">
        <f t="array" ref="AH157">IFERROR(_xlfn.XLOOKUP(A157,Table12[Country],'2012'!$K$4:$K$158),"0")</f>
        <v>2.2166670000000002</v>
      </c>
      <c r="AI157" cm="1">
        <f t="array" ref="AI157">IFERROR(_xlfn.XLOOKUP(A157,Table10[Country],'2014'!$K$4:$K$163),"0")</f>
        <v>2.2870509999999999</v>
      </c>
      <c r="AJ157" cm="1">
        <f t="array" ref="AJ157">IFERROR(_xlfn.XLOOKUP(A157,Table11[Country],'2016'!$K$4:$K$163),"0")</f>
        <v>2.051282</v>
      </c>
      <c r="AK157" cm="1">
        <f t="array" ref="AK157">IFERROR(_xlfn.XLOOKUP(A157,Table6[Country],'2018'!$K$4:$K$163),"0")</f>
        <v>2.0964909999999999</v>
      </c>
      <c r="AL157" s="19">
        <f>IFERROR(_xlfn.XLOOKUP(A157,'2023_Analysis_Hub'!$A$3:$A$141,'2023_Analysis_Hub'!$F$3:$F$141),"0")</f>
        <v>2.2999999999999998</v>
      </c>
      <c r="AM157">
        <f t="shared" si="26"/>
        <v>2.1149871428571427</v>
      </c>
      <c r="AO157" s="71" cm="1">
        <f t="array" ref="AO157">IFERROR(_xlfn.XLOOKUP(Table18[[#This Row],[Economy]],Table4[Country],'2007'!$J$4:$J$153), "0")</f>
        <v>2.5</v>
      </c>
      <c r="AP157" s="71" cm="1">
        <f t="array" ref="AP157">IFERROR(_xlfn.XLOOKUP(Table18[[#This Row],[Economy]],Table5[Country],'2010'!$M$4:$M$158),"0")</f>
        <v>2.4609380000000001</v>
      </c>
      <c r="AQ157" s="71" cm="1">
        <f t="array" ref="AQ157">IFERROR(_xlfn.XLOOKUP(Table18[[#This Row],[Economy]],Table12[Country],'2012'!$M$4:$M$158),"0")</f>
        <v>2.1333329999999999</v>
      </c>
      <c r="AR157" s="71" cm="1">
        <f t="array" ref="AR157">IFERROR(_xlfn.XLOOKUP(Table18[[#This Row],[Economy]],Table10[Country],'2014'!$M$4:$M$163),"0")</f>
        <v>2.6203850000000002</v>
      </c>
      <c r="AS157" s="71" cm="1">
        <f t="array" ref="AS157">IFERROR(_xlfn.XLOOKUP(A157,Table11[Country],'2016'!$M$4:$M$163),"0")</f>
        <v>2.365151</v>
      </c>
      <c r="AT157" s="71" cm="1">
        <f t="array" ref="AT157">IFERROR(_xlfn.XLOOKUP(A157,Table6[Country],'2018'!$M$4:$M$163),"0")</f>
        <v>2.4853800000000001</v>
      </c>
      <c r="AU157" s="71">
        <f>IFERROR(_xlfn.XLOOKUP(A157, '2023_Analysis_Hub'!$A$3:$A$141,'2023_Analysis_Hub'!$H$3:$H$141),"0")</f>
        <v>2.5</v>
      </c>
      <c r="AV157">
        <f t="shared" si="19"/>
        <v>2.4378838571428574</v>
      </c>
      <c r="AX157" cm="1">
        <f t="array" ref="AX157">IFERROR(_xlfn.XLOOKUP(A157,Table4[Country],'2007'!$L$4:$L$153),"0")</f>
        <v>1.8</v>
      </c>
      <c r="AY157" cm="1">
        <f t="array" ref="AY157">IFERROR(_xlfn.XLOOKUP(A157,Table5[Country], '2010'!$O$4:$O$158),"0")</f>
        <v>2.2444410000000001</v>
      </c>
      <c r="AZ157" cm="1">
        <f t="array" ref="AZ157">IFERROR(_xlfn.XLOOKUP(A157, Table12[Country], '2012'!$O$4:$O$158),"0")</f>
        <v>1.8833329999999999</v>
      </c>
      <c r="BA157" cm="1">
        <f t="array" ref="BA157">IFERROR(_xlfn.XLOOKUP(A157, Table10[Country], '2014'!$O$4:$O$163),"0")</f>
        <v>2.3349690000000001</v>
      </c>
      <c r="BB157" cm="1">
        <f t="array" ref="BB157">IFERROR(_xlfn.XLOOKUP(A157, Table11[Country],'2016'!$O$4:$O$163),"0")</f>
        <v>2.3073039999999998</v>
      </c>
      <c r="BC157" cm="1">
        <f t="array" ref="BC157">IFERROR(_xlfn.XLOOKUP(A157,Table6[Country],'2018'!$O$4:$O$163),"0")</f>
        <v>2.2076020000000001</v>
      </c>
      <c r="BD157">
        <f>IFERROR(_xlfn.XLOOKUP(A157, '2023_Analysis_Hub'!$A$3:$A$141,'2023_Analysis_Hub'!$J$3:$J$141),"0")</f>
        <v>2.2999999999999998</v>
      </c>
      <c r="BE157">
        <f t="shared" si="20"/>
        <v>2.1539498571428575</v>
      </c>
      <c r="BG157" cm="1">
        <f t="array" ref="BG157">IFERROR(_xlfn.XLOOKUP(A157,Table4[Country],'2007'!$R$4:$R$153),"0")</f>
        <v>2.25</v>
      </c>
      <c r="BH157" cm="1">
        <f t="array" ref="BH157">IFERROR(_xlfn.XLOOKUP(A157,Table5[Country],'2010'!$S$4:$S$158),"0")</f>
        <v>2.552133</v>
      </c>
      <c r="BI157" cm="1">
        <f t="array" ref="BI157">IFERROR(_xlfn.XLOOKUP(A157,Table12[Country],'2012'!$S$4:$S$158),"0")</f>
        <v>2.9922219999999999</v>
      </c>
      <c r="BJ157" cm="1">
        <f t="array" ref="BJ157">IFERROR(_xlfn.XLOOKUP(A157,Table10[Country],'2014'!$S$4:$S$163),"0")</f>
        <v>2.5141309999999999</v>
      </c>
      <c r="BK157" cm="1">
        <f t="array" ref="BK157">IFERROR(_xlfn.XLOOKUP(A157,Table11[Country],'2016'!$S$4:$S$163),"0")</f>
        <v>3.3982130000000002</v>
      </c>
      <c r="BL157" cm="1">
        <f t="array" ref="BL157">IFERROR(_xlfn.XLOOKUP(A157,Table6[Country],'2018'!$S$4:$S$163),"0")</f>
        <v>3.0606810000000002</v>
      </c>
      <c r="BM157">
        <f>IFERROR(_xlfn.XLOOKUP(A157,'2023_Analysis_Hub'!$A$3:$A$141,'2023_Analysis_Hub'!$L$3:$L$141),"0")</f>
        <v>2.7</v>
      </c>
      <c r="BN157">
        <f t="shared" si="21"/>
        <v>2.7810542857142857</v>
      </c>
      <c r="BP157" cm="1">
        <f t="array" ref="BP157">IFERROR(_xlfn.XLOOKUP(A157,Table4[Country],'2007'!$N$4:$N$153),"0")</f>
        <v>2</v>
      </c>
      <c r="BQ157" cm="1">
        <f t="array" ref="BQ157">IFERROR(_xlfn.XLOOKUP(A157,Table5[Country],'2010'!$Q$4:$Q$158),"0")</f>
        <v>2.4180969999999999</v>
      </c>
      <c r="BR157" cm="1">
        <f t="array" ref="BR157">IFERROR(_xlfn.XLOOKUP(A157,Table12[Country],'2012'!$Q$4:$Q$158),"0")</f>
        <v>2.2888890000000002</v>
      </c>
      <c r="BS157" cm="1">
        <f t="array" ref="BS157">IFERROR(_xlfn.XLOOKUP(A157,Table10[Country],'2014'!$Q$4:$Q$163),"0")</f>
        <v>2.1295160000000002</v>
      </c>
      <c r="BT157" cm="1">
        <f t="array" ref="BT157">IFERROR(_xlfn.XLOOKUP(A157,Table11[Country],'2016'!$Q$4:$Q$163),"0")</f>
        <v>2.4679489999999999</v>
      </c>
      <c r="BU157" cm="1">
        <f t="array" ref="BU157">IFERROR(_xlfn.XLOOKUP(A157, Table6[Country], '2018'!$Q$4:$Q$163),"0")</f>
        <v>2.0997590000000002</v>
      </c>
      <c r="BV157">
        <f>IFERROR(_xlfn.XLOOKUP(A157, '2023_Analysis_Hub'!$A$3:$A$141,'2023_Analysis_Hub'!$N$3:$N$141),"0")</f>
        <v>2.4</v>
      </c>
      <c r="BW157">
        <f t="shared" si="22"/>
        <v>2.2577442857142858</v>
      </c>
    </row>
    <row r="158" spans="1:75" x14ac:dyDescent="0.35">
      <c r="A158" t="s">
        <v>459</v>
      </c>
      <c r="B158" t="str" cm="1">
        <f t="array" ref="B158">IFERROR(_xlfn.XLOOKUP(A158,Table4[Country],'2007'!$B$4:$B$153),"0")</f>
        <v>0</v>
      </c>
      <c r="C158" t="str" cm="1">
        <f t="array" ref="C158">IFERROR(_xlfn.XLOOKUP(A158,Table5[Country],'2010'!$B$4:$B$158),"0")</f>
        <v>0</v>
      </c>
      <c r="D158" t="str" cm="1">
        <f t="array" ref="D158">IFERROR(_xlfn.XLOOKUP(A158,Table12[Country],'2012'!$B$4:$B$158),"0")</f>
        <v>0</v>
      </c>
      <c r="E158" t="str" cm="1">
        <f t="array" ref="E158">IFERROR(_xlfn.XLOOKUP(A158,Table10[Country],'2014'!$B$4:$B$163),"0")</f>
        <v>0</v>
      </c>
      <c r="F158" t="str" cm="1">
        <f t="array" ref="F158">IFERROR(_xlfn.XLOOKUP(A158,Table11[Country],'2016'!$B$4:$B$163),"0")</f>
        <v>0</v>
      </c>
      <c r="G158" t="str" cm="1">
        <f t="array" ref="G158">IFERROR(_xlfn.XLOOKUP(A158,Table6[Country],'2018'!$B$4:$B$163),"0")</f>
        <v>0</v>
      </c>
      <c r="H158" t="str">
        <f>IFERROR(_xlfn.XLOOKUP(A158,'2023_Analysis_Hub'!$A$3:$A$141,'2023_Analysis_Hub'!$B$3:$B$141),"0")</f>
        <v>0</v>
      </c>
      <c r="I158" t="str">
        <f t="shared" si="18"/>
        <v>0</v>
      </c>
      <c r="J158" s="68" t="str">
        <f>IFERROR(RANK(Table16[[#This Row],[Avergae LPI Score ]],Table16[[Avergae LPI Score ]],0), "No Data Available")</f>
        <v>No Data Available</v>
      </c>
      <c r="L158" t="str" cm="1">
        <f t="array" ref="L158">IFERROR(_xlfn.XLOOKUP(A158,Table4[Country],'2007'!$C$4:$C$153),"0")</f>
        <v>0</v>
      </c>
      <c r="M158" t="str" cm="1">
        <f t="array" ref="M158">IFERROR(_xlfn.XLOOKUP(A158,Table5[Country],'2010'!$E$4:$E$158),"0")</f>
        <v>0</v>
      </c>
      <c r="N158" t="str" cm="1">
        <f t="array" ref="N158">IFERROR(_xlfn.XLOOKUP(A158,Table12[Country],'2012'!$E$4:$E$158),"0")</f>
        <v>0</v>
      </c>
      <c r="O158" t="str" cm="1">
        <f t="array" ref="O158">IFERROR(_xlfn.XLOOKUP(A158,Table10[Country],'2014'!$E$4:$E$163),"0")</f>
        <v>0</v>
      </c>
      <c r="P158" t="str" cm="1">
        <f t="array" ref="P158">IFERROR(_xlfn.XLOOKUP(A158,Table11[Country],'2016'!$E$4:$E$163),"0")</f>
        <v>0</v>
      </c>
      <c r="Q158" t="str" cm="1">
        <f t="array" ref="Q158">IFERROR(_xlfn.XLOOKUP(A158,Table6[Country],'2018'!$E$4:$E$163),"0")</f>
        <v>0</v>
      </c>
      <c r="R158" t="str">
        <f>IFERROR(_xlfn.XLOOKUP(A158,'2023_Analysis_Hub'!$A$3:$A$141,'2023_Analysis_Hub'!$C$3:$C$141),"0")</f>
        <v>0</v>
      </c>
      <c r="S158" t="str">
        <f t="shared" si="23"/>
        <v>0</v>
      </c>
      <c r="T158" t="str">
        <f t="shared" si="24"/>
        <v>No Data Available</v>
      </c>
      <c r="W158" t="str" cm="1">
        <f t="array" ref="W158">IFERROR(_xlfn.XLOOKUP(A158,Table4[Country],'2007'!$F$4:$F$153),"0")</f>
        <v>0</v>
      </c>
      <c r="X158" t="str" cm="1">
        <f t="array" ref="X158">IFERROR(_xlfn.XLOOKUP('LPI_performance_time_series '!A158,Table5[Country],'2010'!$I$4:$I$158),"0")</f>
        <v>0</v>
      </c>
      <c r="Y158" t="str" cm="1">
        <f t="array" ref="Y158">IFERROR(_xlfn.XLOOKUP(A158,Table12[Country],'2012'!$I$4:$I$158),"0")</f>
        <v>0</v>
      </c>
      <c r="Z158" t="str" cm="1">
        <f t="array" ref="Z158">IFERROR(_xlfn.XLOOKUP('LPI_performance_time_series '!A158,Table10[Country],'2014'!$I$4:$I$163),"0")</f>
        <v>0</v>
      </c>
      <c r="AA158" t="str" cm="1">
        <f t="array" ref="AA158">IFERROR(_xlfn.XLOOKUP(A158,Table11[Country],'2016'!$I$4:$I$163),"0")</f>
        <v>0</v>
      </c>
      <c r="AB158" t="str" cm="1">
        <f t="array" ref="AB158">IFERROR(_xlfn.XLOOKUP(A158,Table6[Country],'2018'!$I$4:$I$163),"0")</f>
        <v>0</v>
      </c>
      <c r="AC158" t="str">
        <f>IFERROR(_xlfn.XLOOKUP(A159,'2023_Analysis_Hub'!$A$3:$A$141,'2023_Analysis_Hub'!$D$3:$D$141),"0")</f>
        <v>0</v>
      </c>
      <c r="AD158" t="str">
        <f t="shared" si="25"/>
        <v>No Data Available</v>
      </c>
      <c r="AF158" t="str" cm="1">
        <f t="array" ref="AF158">IFERROR(_xlfn.XLOOKUP(A158,Table4[Country],'2007'!$H$4:$H$153),"0")</f>
        <v>0</v>
      </c>
      <c r="AG158" t="str" cm="1">
        <f t="array" ref="AG158">IFERROR(_xlfn.XLOOKUP(A158,Table5[Country],'2010'!$K$4:$K$158),"0")</f>
        <v>0</v>
      </c>
      <c r="AH158" t="str" cm="1">
        <f t="array" ref="AH158">IFERROR(_xlfn.XLOOKUP(A158,Table12[Country],'2012'!$K$4:$K$158),"0")</f>
        <v>0</v>
      </c>
      <c r="AI158" t="str" cm="1">
        <f t="array" ref="AI158">IFERROR(_xlfn.XLOOKUP(A158,Table10[Country],'2014'!$K$4:$K$163),"0")</f>
        <v>0</v>
      </c>
      <c r="AJ158" t="str" cm="1">
        <f t="array" ref="AJ158">IFERROR(_xlfn.XLOOKUP(A158,Table11[Country],'2016'!$K$4:$K$163),"0")</f>
        <v>0</v>
      </c>
      <c r="AK158" t="str" cm="1">
        <f t="array" ref="AK158">IFERROR(_xlfn.XLOOKUP(A158,Table6[Country],'2018'!$K$4:$K$163),"0")</f>
        <v>0</v>
      </c>
      <c r="AL158" s="19" t="str">
        <f>IFERROR(_xlfn.XLOOKUP(A158,'2023_Analysis_Hub'!$A$3:$A$141,'2023_Analysis_Hub'!$F$3:$F$141),"0")</f>
        <v>0</v>
      </c>
      <c r="AM158" t="str">
        <f t="shared" si="26"/>
        <v>No Data Available</v>
      </c>
      <c r="AO158" s="71" t="str" cm="1">
        <f t="array" ref="AO158">IFERROR(_xlfn.XLOOKUP(Table18[[#This Row],[Economy]],Table4[Country],'2007'!$J$4:$J$153), "0")</f>
        <v>0</v>
      </c>
      <c r="AP158" s="71" t="str" cm="1">
        <f t="array" ref="AP158">IFERROR(_xlfn.XLOOKUP(Table18[[#This Row],[Economy]],Table5[Country],'2010'!$M$4:$M$158),"0")</f>
        <v>0</v>
      </c>
      <c r="AQ158" s="71" t="str" cm="1">
        <f t="array" ref="AQ158">IFERROR(_xlfn.XLOOKUP(Table18[[#This Row],[Economy]],Table12[Country],'2012'!$M$4:$M$158),"0")</f>
        <v>0</v>
      </c>
      <c r="AR158" s="71" t="str" cm="1">
        <f t="array" ref="AR158">IFERROR(_xlfn.XLOOKUP(Table18[[#This Row],[Economy]],Table10[Country],'2014'!$M$4:$M$163),"0")</f>
        <v>0</v>
      </c>
      <c r="AS158" s="71" t="str" cm="1">
        <f t="array" ref="AS158">IFERROR(_xlfn.XLOOKUP(A158,Table11[Country],'2016'!$M$4:$M$163),"0")</f>
        <v>0</v>
      </c>
      <c r="AT158" s="71" t="str" cm="1">
        <f t="array" ref="AT158">IFERROR(_xlfn.XLOOKUP(A158,Table6[Country],'2018'!$M$4:$M$163),"0")</f>
        <v>0</v>
      </c>
      <c r="AU158" s="71" t="str">
        <f>IFERROR(_xlfn.XLOOKUP(A158, '2023_Analysis_Hub'!$A$3:$A$141,'2023_Analysis_Hub'!$H$3:$H$141),"0")</f>
        <v>0</v>
      </c>
      <c r="AV158" t="str">
        <f t="shared" si="19"/>
        <v xml:space="preserve">No Data Available </v>
      </c>
      <c r="AX158" t="str" cm="1">
        <f t="array" ref="AX158">IFERROR(_xlfn.XLOOKUP(A158,Table4[Country],'2007'!$L$4:$L$153),"0")</f>
        <v>0</v>
      </c>
      <c r="AY158" t="str" cm="1">
        <f t="array" ref="AY158">IFERROR(_xlfn.XLOOKUP(A158,Table5[Country], '2010'!$O$4:$O$158),"0")</f>
        <v>0</v>
      </c>
      <c r="AZ158" t="str" cm="1">
        <f t="array" ref="AZ158">IFERROR(_xlfn.XLOOKUP(A158, Table12[Country], '2012'!$O$4:$O$158),"0")</f>
        <v>0</v>
      </c>
      <c r="BA158" t="str" cm="1">
        <f t="array" ref="BA158">IFERROR(_xlfn.XLOOKUP(A158, Table10[Country], '2014'!$O$4:$O$163),"0")</f>
        <v>0</v>
      </c>
      <c r="BB158" t="str" cm="1">
        <f t="array" ref="BB158">IFERROR(_xlfn.XLOOKUP(A158, Table11[Country],'2016'!$O$4:$O$163),"0")</f>
        <v>0</v>
      </c>
      <c r="BC158" t="str" cm="1">
        <f t="array" ref="BC158">IFERROR(_xlfn.XLOOKUP(A158,Table6[Country],'2018'!$O$4:$O$163),"0")</f>
        <v>0</v>
      </c>
      <c r="BD158" t="str">
        <f>IFERROR(_xlfn.XLOOKUP(A158, '2023_Analysis_Hub'!$A$3:$A$141,'2023_Analysis_Hub'!$J$3:$J$141),"0")</f>
        <v>0</v>
      </c>
      <c r="BE158" t="str">
        <f t="shared" si="20"/>
        <v>No Data Available</v>
      </c>
      <c r="BG158" t="str" cm="1">
        <f t="array" ref="BG158">IFERROR(_xlfn.XLOOKUP(A158,Table4[Country],'2007'!$R$4:$R$153),"0")</f>
        <v>0</v>
      </c>
      <c r="BH158" t="str" cm="1">
        <f t="array" ref="BH158">IFERROR(_xlfn.XLOOKUP(A158,Table5[Country],'2010'!$S$4:$S$158),"0")</f>
        <v>0</v>
      </c>
      <c r="BI158" t="str" cm="1">
        <f t="array" ref="BI158">IFERROR(_xlfn.XLOOKUP(A158,Table12[Country],'2012'!$S$4:$S$158),"0")</f>
        <v>0</v>
      </c>
      <c r="BJ158" t="str" cm="1">
        <f t="array" ref="BJ158">IFERROR(_xlfn.XLOOKUP(A158,Table10[Country],'2014'!$S$4:$S$163),"0")</f>
        <v>0</v>
      </c>
      <c r="BK158" t="str" cm="1">
        <f t="array" ref="BK158">IFERROR(_xlfn.XLOOKUP(A158,Table11[Country],'2016'!$S$4:$S$163),"0")</f>
        <v>0</v>
      </c>
      <c r="BL158" t="str" cm="1">
        <f t="array" ref="BL158">IFERROR(_xlfn.XLOOKUP(A158,Table6[Country],'2018'!$S$4:$S$163),"0")</f>
        <v>0</v>
      </c>
      <c r="BM158" t="str">
        <f>IFERROR(_xlfn.XLOOKUP(A158,'2023_Analysis_Hub'!$A$3:$A$141,'2023_Analysis_Hub'!$L$3:$L$141),"0")</f>
        <v>0</v>
      </c>
      <c r="BN158" t="str">
        <f t="shared" si="21"/>
        <v>No Data Available</v>
      </c>
      <c r="BP158" t="str" cm="1">
        <f t="array" ref="BP158">IFERROR(_xlfn.XLOOKUP(A158,Table4[Country],'2007'!$N$4:$N$153),"0")</f>
        <v>0</v>
      </c>
      <c r="BQ158" t="str" cm="1">
        <f t="array" ref="BQ158">IFERROR(_xlfn.XLOOKUP(A158,Table5[Country],'2010'!$Q$4:$Q$158),"0")</f>
        <v>0</v>
      </c>
      <c r="BR158" t="str" cm="1">
        <f t="array" ref="BR158">IFERROR(_xlfn.XLOOKUP(A158,Table12[Country],'2012'!$Q$4:$Q$158),"0")</f>
        <v>0</v>
      </c>
      <c r="BS158" t="str" cm="1">
        <f t="array" ref="BS158">IFERROR(_xlfn.XLOOKUP(A158,Table10[Country],'2014'!$Q$4:$Q$163),"0")</f>
        <v>0</v>
      </c>
      <c r="BT158" t="str" cm="1">
        <f t="array" ref="BT158">IFERROR(_xlfn.XLOOKUP(A158,Table11[Country],'2016'!$Q$4:$Q$163),"0")</f>
        <v>0</v>
      </c>
      <c r="BU158" t="str" cm="1">
        <f t="array" ref="BU158">IFERROR(_xlfn.XLOOKUP(A158, Table6[Country], '2018'!$Q$4:$Q$163),"0")</f>
        <v>0</v>
      </c>
      <c r="BV158" t="str">
        <f>IFERROR(_xlfn.XLOOKUP(A158, '2023_Analysis_Hub'!$A$3:$A$141,'2023_Analysis_Hub'!$N$3:$N$141),"0")</f>
        <v>0</v>
      </c>
      <c r="BW158" t="str">
        <f t="shared" si="22"/>
        <v>No Data Available</v>
      </c>
    </row>
    <row r="159" spans="1:75" x14ac:dyDescent="0.35">
      <c r="A159" t="s">
        <v>99</v>
      </c>
      <c r="B159" cm="1">
        <f t="array" ref="B159">IFERROR(_xlfn.XLOOKUP(A159,Table4[Country],'2007'!$B$4:$B$153),"0")</f>
        <v>2.2938264973203597</v>
      </c>
      <c r="C159" cm="1">
        <f t="array" ref="C159">IFERROR(_xlfn.XLOOKUP(A159,Table5[Country],'2010'!$B$4:$B$158),"0")</f>
        <v>2.292945</v>
      </c>
      <c r="D159" t="str" cm="1">
        <f t="array" ref="D159">IFERROR(_xlfn.XLOOKUP(A159,Table12[Country],'2012'!$B$4:$B$158),"0")</f>
        <v>0</v>
      </c>
      <c r="E159" cm="1">
        <f t="array" ref="E159">IFERROR(_xlfn.XLOOKUP(A159,Table10[Country],'2014'!$B$4:$B$163),"0")</f>
        <v>2.2289249999999998</v>
      </c>
      <c r="F159" cm="1">
        <f t="array" ref="F159">IFERROR(_xlfn.XLOOKUP(A159,Table11[Country],'2016'!$B$4:$B$163),"0")</f>
        <v>2.6841050000000002</v>
      </c>
      <c r="G159" t="str" cm="1">
        <f t="array" ref="G159">IFERROR(_xlfn.XLOOKUP(A159,Table6[Country],'2018'!$B$4:$B$163),"0")</f>
        <v>0</v>
      </c>
      <c r="H159" t="str">
        <f>IFERROR(_xlfn.XLOOKUP(A159,'2023_Analysis_Hub'!$A$3:$A$141,'2023_Analysis_Hub'!$B$3:$B$141),"0")</f>
        <v>0</v>
      </c>
      <c r="I159">
        <f t="shared" si="18"/>
        <v>2.3749503743300902</v>
      </c>
      <c r="J159" s="68">
        <f>IFERROR(RANK(Table16[[#This Row],[Avergae LPI Score ]],Table16[[Avergae LPI Score ]],0), "No Data Available")</f>
        <v>130</v>
      </c>
      <c r="L159" cm="1">
        <f t="array" ref="L159">IFERROR(_xlfn.XLOOKUP(A159,Table4[Country],'2007'!$C$4:$C$153),"0")</f>
        <v>110</v>
      </c>
      <c r="M159" cm="1">
        <f t="array" ref="M159">IFERROR(_xlfn.XLOOKUP(A159,Table5[Country],'2010'!$E$4:$E$158),"0")</f>
        <v>136</v>
      </c>
      <c r="N159" t="str" cm="1">
        <f t="array" ref="N159">IFERROR(_xlfn.XLOOKUP(A159,Table12[Country],'2012'!$E$4:$E$158),"0")</f>
        <v>0</v>
      </c>
      <c r="O159" cm="1">
        <f t="array" ref="O159">IFERROR(_xlfn.XLOOKUP(A159,Table10[Country],'2014'!$E$4:$E$163),"0")</f>
        <v>147</v>
      </c>
      <c r="P159" cm="1">
        <f t="array" ref="P159">IFERROR(_xlfn.XLOOKUP(A159,Table11[Country],'2016'!$E$4:$E$163),"0")</f>
        <v>84</v>
      </c>
      <c r="Q159" t="str" cm="1">
        <f t="array" ref="Q159">IFERROR(_xlfn.XLOOKUP(A159,Table6[Country],'2018'!$E$4:$E$163),"0")</f>
        <v>0</v>
      </c>
      <c r="R159" t="str">
        <f>IFERROR(_xlfn.XLOOKUP(A159,'2023_Analysis_Hub'!$A$3:$A$141,'2023_Analysis_Hub'!$C$3:$C$141),"0")</f>
        <v>0</v>
      </c>
      <c r="S159">
        <f t="shared" si="23"/>
        <v>119.25</v>
      </c>
      <c r="T159">
        <f t="shared" si="24"/>
        <v>127</v>
      </c>
      <c r="W159" cm="1">
        <f t="array" ref="W159">IFERROR(_xlfn.XLOOKUP(A159,Table4[Country],'2007'!$F$4:$F$153),"0")</f>
        <v>2.2307700000000001</v>
      </c>
      <c r="X159" cm="1">
        <f t="array" ref="X159">IFERROR(_xlfn.XLOOKUP('LPI_performance_time_series '!A159,Table5[Country],'2010'!$I$4:$I$158),"0")</f>
        <v>1.9456469999999999</v>
      </c>
      <c r="Y159" t="str" cm="1">
        <f t="array" ref="Y159">IFERROR(_xlfn.XLOOKUP(A159,Table12[Country],'2012'!$I$4:$I$158),"0")</f>
        <v>0</v>
      </c>
      <c r="Z159" cm="1">
        <f t="array" ref="Z159">IFERROR(_xlfn.XLOOKUP('LPI_performance_time_series '!A159,Table10[Country],'2014'!$I$4:$I$163),"0")</f>
        <v>2.261218</v>
      </c>
      <c r="AA159" cm="1">
        <f t="array" ref="AA159">IFERROR(_xlfn.XLOOKUP(A159,Table11[Country],'2016'!$I$4:$I$163),"0")</f>
        <v>2.491724</v>
      </c>
      <c r="AB159" t="str" cm="1">
        <f t="array" ref="AB159">IFERROR(_xlfn.XLOOKUP(A159,Table6[Country],'2018'!$I$4:$I$163),"0")</f>
        <v>0</v>
      </c>
      <c r="AC159">
        <f>IFERROR(_xlfn.XLOOKUP(A160,'2023_Analysis_Hub'!$A$3:$A$141,'2023_Analysis_Hub'!$D$3:$D$141),"0")</f>
        <v>2.1</v>
      </c>
      <c r="AD159">
        <f t="shared" si="25"/>
        <v>2.2058717999999997</v>
      </c>
      <c r="AF159" cm="1">
        <f t="array" ref="AF159">IFERROR(_xlfn.XLOOKUP(A159,Table4[Country],'2007'!$H$4:$H$153),"0")</f>
        <v>2.0769199999999999</v>
      </c>
      <c r="AG159" cm="1">
        <f t="array" ref="AG159">IFERROR(_xlfn.XLOOKUP(A159,Table5[Country],'2010'!$K$4:$K$158),"0")</f>
        <v>2.036556</v>
      </c>
      <c r="AH159" t="str" cm="1">
        <f t="array" ref="AH159">IFERROR(_xlfn.XLOOKUP(A159,Table12[Country],'2012'!$K$4:$K$158),"0")</f>
        <v>0</v>
      </c>
      <c r="AI159" cm="1">
        <f t="array" ref="AI159">IFERROR(_xlfn.XLOOKUP(A159,Table10[Country],'2014'!$K$4:$K$163),"0")</f>
        <v>2.1538460000000001</v>
      </c>
      <c r="AJ159" cm="1">
        <f t="array" ref="AJ159">IFERROR(_xlfn.XLOOKUP(A159,Table11[Country],'2016'!$K$4:$K$163),"0")</f>
        <v>2.2380170000000001</v>
      </c>
      <c r="AK159" t="str" cm="1">
        <f t="array" ref="AK159">IFERROR(_xlfn.XLOOKUP(A159,Table6[Country],'2018'!$K$4:$K$163),"0")</f>
        <v>0</v>
      </c>
      <c r="AL159" s="19" t="str">
        <f>IFERROR(_xlfn.XLOOKUP(A159,'2023_Analysis_Hub'!$A$3:$A$141,'2023_Analysis_Hub'!$F$3:$F$141),"0")</f>
        <v>0</v>
      </c>
      <c r="AM159">
        <f t="shared" si="26"/>
        <v>2.1263347499999998</v>
      </c>
      <c r="AO159" s="71" cm="1">
        <f t="array" ref="AO159">IFERROR(_xlfn.XLOOKUP(Table18[[#This Row],[Economy]],Table4[Country],'2007'!$J$4:$J$153), "0")</f>
        <v>2.25</v>
      </c>
      <c r="AP159" s="71" cm="1">
        <f t="array" ref="AP159">IFERROR(_xlfn.XLOOKUP(Table18[[#This Row],[Economy]],Table5[Country],'2010'!$M$4:$M$158),"0")</f>
        <v>2.769231</v>
      </c>
      <c r="AQ159" s="71" t="str" cm="1">
        <f t="array" ref="AQ159">IFERROR(_xlfn.XLOOKUP(Table18[[#This Row],[Economy]],Table12[Country],'2012'!$M$4:$M$158),"0")</f>
        <v>0</v>
      </c>
      <c r="AR159" s="71" cm="1">
        <f t="array" ref="AR159">IFERROR(_xlfn.XLOOKUP(Table18[[#This Row],[Economy]],Table10[Country],'2014'!$M$4:$M$163),"0")</f>
        <v>2.0769229999999999</v>
      </c>
      <c r="AS159" s="71" cm="1">
        <f t="array" ref="AS159">IFERROR(_xlfn.XLOOKUP(A159,Table11[Country],'2016'!$M$4:$M$163),"0")</f>
        <v>3.0551059999999999</v>
      </c>
      <c r="AT159" s="71" t="str" cm="1">
        <f t="array" ref="AT159">IFERROR(_xlfn.XLOOKUP(A159,Table6[Country],'2018'!$M$4:$M$163),"0")</f>
        <v>0</v>
      </c>
      <c r="AU159" s="71" t="str">
        <f>IFERROR(_xlfn.XLOOKUP(A159, '2023_Analysis_Hub'!$A$3:$A$141,'2023_Analysis_Hub'!$H$3:$H$141),"0")</f>
        <v>0</v>
      </c>
      <c r="AV159">
        <f t="shared" si="19"/>
        <v>2.5378149999999997</v>
      </c>
      <c r="AX159" cm="1">
        <f t="array" ref="AX159">IFERROR(_xlfn.XLOOKUP(A159,Table4[Country],'2007'!$L$4:$L$153),"0")</f>
        <v>2.3636400000000002</v>
      </c>
      <c r="AY159" cm="1">
        <f t="array" ref="AY159">IFERROR(_xlfn.XLOOKUP(A159,Table5[Country], '2010'!$O$4:$O$158),"0")</f>
        <v>2.2005560000000002</v>
      </c>
      <c r="AZ159" t="str" cm="1">
        <f t="array" ref="AZ159">IFERROR(_xlfn.XLOOKUP(A159, Table12[Country], '2012'!$O$4:$O$158),"0")</f>
        <v>0</v>
      </c>
      <c r="BA159" cm="1">
        <f t="array" ref="BA159">IFERROR(_xlfn.XLOOKUP(A159, Table10[Country], '2014'!$O$4:$O$163),"0")</f>
        <v>2.1021269999999999</v>
      </c>
      <c r="BB159" cm="1">
        <f t="array" ref="BB159">IFERROR(_xlfn.XLOOKUP(A159, Table11[Country],'2016'!$O$4:$O$163),"0")</f>
        <v>2.44495</v>
      </c>
      <c r="BC159" t="str" cm="1">
        <f t="array" ref="BC159">IFERROR(_xlfn.XLOOKUP(A159,Table6[Country],'2018'!$O$4:$O$163),"0")</f>
        <v>0</v>
      </c>
      <c r="BD159" t="str">
        <f>IFERROR(_xlfn.XLOOKUP(A159, '2023_Analysis_Hub'!$A$3:$A$141,'2023_Analysis_Hub'!$J$3:$J$141),"0")</f>
        <v>0</v>
      </c>
      <c r="BE159">
        <f t="shared" si="20"/>
        <v>2.2778182500000002</v>
      </c>
      <c r="BG159" cm="1">
        <f t="array" ref="BG159">IFERROR(_xlfn.XLOOKUP(A159,Table4[Country],'2007'!$R$4:$R$153),"0")</f>
        <v>2.8333300000000001</v>
      </c>
      <c r="BH159" cm="1">
        <f t="array" ref="BH159">IFERROR(_xlfn.XLOOKUP(A159,Table5[Country],'2010'!$S$4:$S$158),"0")</f>
        <v>2.396064</v>
      </c>
      <c r="BI159" t="str" cm="1">
        <f t="array" ref="BI159">IFERROR(_xlfn.XLOOKUP(A159,Table12[Country],'2012'!$S$4:$S$158),"0")</f>
        <v>0</v>
      </c>
      <c r="BJ159" cm="1">
        <f t="array" ref="BJ159">IFERROR(_xlfn.XLOOKUP(A159,Table10[Country],'2014'!$S$4:$S$163),"0")</f>
        <v>2.7371799999999999</v>
      </c>
      <c r="BK159" cm="1">
        <f t="array" ref="BK159">IFERROR(_xlfn.XLOOKUP(A159,Table11[Country],'2016'!$S$4:$S$163),"0")</f>
        <v>3.0350549999999998</v>
      </c>
      <c r="BL159" t="str" cm="1">
        <f t="array" ref="BL159">IFERROR(_xlfn.XLOOKUP(A159,Table6[Country],'2018'!$S$4:$S$163),"0")</f>
        <v>0</v>
      </c>
      <c r="BM159" t="str">
        <f>IFERROR(_xlfn.XLOOKUP(A159,'2023_Analysis_Hub'!$A$3:$A$141,'2023_Analysis_Hub'!$L$3:$L$141),"0")</f>
        <v>0</v>
      </c>
      <c r="BN159">
        <f t="shared" si="21"/>
        <v>2.7504072499999999</v>
      </c>
      <c r="BP159" cm="1">
        <f t="array" ref="BP159">IFERROR(_xlfn.XLOOKUP(A159,Table4[Country],'2007'!$N$4:$N$153),"0")</f>
        <v>2</v>
      </c>
      <c r="BQ159" cm="1">
        <f t="array" ref="BQ159">IFERROR(_xlfn.XLOOKUP(A159,Table5[Country],'2010'!$Q$4:$Q$158),"0")</f>
        <v>2.2838889999999998</v>
      </c>
      <c r="BR159" t="str" cm="1">
        <f t="array" ref="BR159">IFERROR(_xlfn.XLOOKUP(A159,Table12[Country],'2012'!$Q$4:$Q$158),"0")</f>
        <v>0</v>
      </c>
      <c r="BS159" cm="1">
        <f t="array" ref="BS159">IFERROR(_xlfn.XLOOKUP(A159,Table10[Country],'2014'!$Q$4:$Q$163),"0")</f>
        <v>2.0769229999999999</v>
      </c>
      <c r="BT159" cm="1">
        <f t="array" ref="BT159">IFERROR(_xlfn.XLOOKUP(A159,Table11[Country],'2016'!$Q$4:$Q$163),"0")</f>
        <v>2.7510330000000001</v>
      </c>
      <c r="BU159" t="str" cm="1">
        <f t="array" ref="BU159">IFERROR(_xlfn.XLOOKUP(A159, Table6[Country], '2018'!$Q$4:$Q$163),"0")</f>
        <v>0</v>
      </c>
      <c r="BV159" t="str">
        <f>IFERROR(_xlfn.XLOOKUP(A159, '2023_Analysis_Hub'!$A$3:$A$141,'2023_Analysis_Hub'!$N$3:$N$141),"0")</f>
        <v>0</v>
      </c>
      <c r="BW159">
        <f t="shared" si="22"/>
        <v>2.2779612500000002</v>
      </c>
    </row>
    <row r="160" spans="1:75" x14ac:dyDescent="0.35">
      <c r="A160" t="s">
        <v>100</v>
      </c>
      <c r="B160" cm="1">
        <f t="array" ref="B160">IFERROR(_xlfn.XLOOKUP(A160,Table4[Country],'2007'!$B$4:$B$153),"0")</f>
        <v>2.6304247890339543</v>
      </c>
      <c r="C160" t="str" cm="1">
        <f t="array" ref="C160">IFERROR(_xlfn.XLOOKUP(A160,Table5[Country],'2010'!$B$4:$B$158),"0")</f>
        <v>0</v>
      </c>
      <c r="D160" cm="1">
        <f t="array" ref="D160">IFERROR(_xlfn.XLOOKUP(A160,Table12[Country],'2012'!$B$4:$B$158),"0")</f>
        <v>2.3967320000000001</v>
      </c>
      <c r="E160" cm="1">
        <f t="array" ref="E160">IFERROR(_xlfn.XLOOKUP(A160,Table10[Country],'2014'!$B$4:$B$163),"0")</f>
        <v>2.2289089999999998</v>
      </c>
      <c r="F160" cm="1">
        <f t="array" ref="F160">IFERROR(_xlfn.XLOOKUP(A160,Table11[Country],'2016'!$B$4:$B$163),"0")</f>
        <v>1.866001</v>
      </c>
      <c r="G160" cm="1">
        <f t="array" ref="G160">IFERROR(_xlfn.XLOOKUP(A160,Table6[Country],'2018'!$B$4:$B$163),"0")</f>
        <v>2.3310710000000001</v>
      </c>
      <c r="H160">
        <f>IFERROR(_xlfn.XLOOKUP(A160,'2023_Analysis_Hub'!$A$3:$A$141,'2023_Analysis_Hub'!$B$3:$B$141),"0")</f>
        <v>2.35</v>
      </c>
      <c r="I160">
        <f t="shared" si="18"/>
        <v>2.3005229648389922</v>
      </c>
      <c r="J160" s="68">
        <f>IFERROR(RANK(Table16[[#This Row],[Avergae LPI Score ]],Table16[[Avergae LPI Score ]],0), "No Data Available")</f>
        <v>142</v>
      </c>
      <c r="L160" cm="1">
        <f t="array" ref="L160">IFERROR(_xlfn.XLOOKUP(A160,Table4[Country],'2007'!$C$4:$C$153),"0")</f>
        <v>67</v>
      </c>
      <c r="M160" t="str" cm="1">
        <f t="array" ref="M160">IFERROR(_xlfn.XLOOKUP(A160,Table5[Country],'2010'!$E$4:$E$158),"0")</f>
        <v>0</v>
      </c>
      <c r="N160" cm="1">
        <f t="array" ref="N160">IFERROR(_xlfn.XLOOKUP(A160,Table12[Country],'2012'!$E$4:$E$158),"0")</f>
        <v>127</v>
      </c>
      <c r="O160" cm="1">
        <f t="array" ref="O160">IFERROR(_xlfn.XLOOKUP(A160,Table10[Country],'2014'!$E$4:$E$163),"0")</f>
        <v>148</v>
      </c>
      <c r="P160" cm="1">
        <f t="array" ref="P160">IFERROR(_xlfn.XLOOKUP(A160,Table11[Country],'2016'!$E$4:$E$163),"0")</f>
        <v>157</v>
      </c>
      <c r="Q160" cm="1">
        <f t="array" ref="Q160">IFERROR(_xlfn.XLOOKUP(A160,Table6[Country],'2018'!$E$4:$E$163),"0")</f>
        <v>135</v>
      </c>
      <c r="R160">
        <f>IFERROR(_xlfn.XLOOKUP(A160,'2023_Analysis_Hub'!$A$3:$A$141,'2023_Analysis_Hub'!$C$3:$C$141),"0")</f>
        <v>123</v>
      </c>
      <c r="S160">
        <f t="shared" si="23"/>
        <v>126.16666666666667</v>
      </c>
      <c r="T160">
        <f t="shared" si="24"/>
        <v>139</v>
      </c>
      <c r="W160" cm="1">
        <f t="array" ref="W160">IFERROR(_xlfn.XLOOKUP(A160,Table4[Country],'2007'!$F$4:$F$153),"0")</f>
        <v>2.4</v>
      </c>
      <c r="X160" t="str" cm="1">
        <f t="array" ref="X160">IFERROR(_xlfn.XLOOKUP('LPI_performance_time_series '!A160,Table5[Country],'2010'!$I$4:$I$158),"0")</f>
        <v>0</v>
      </c>
      <c r="Y160" cm="1">
        <f t="array" ref="Y160">IFERROR(_xlfn.XLOOKUP(A160,Table12[Country],'2012'!$I$4:$I$158),"0")</f>
        <v>2.3333330000000001</v>
      </c>
      <c r="Z160" cm="1">
        <f t="array" ref="Z160">IFERROR(_xlfn.XLOOKUP('LPI_performance_time_series '!A160,Table10[Country],'2014'!$I$4:$I$163),"0")</f>
        <v>1.925</v>
      </c>
      <c r="AA160" cm="1">
        <f t="array" ref="AA160">IFERROR(_xlfn.XLOOKUP(A160,Table11[Country],'2016'!$I$4:$I$163),"0")</f>
        <v>2.1428569999999998</v>
      </c>
      <c r="AB160" cm="1">
        <f t="array" ref="AB160">IFERROR(_xlfn.XLOOKUP(A160,Table6[Country],'2018'!$I$4:$I$163),"0")</f>
        <v>2.2000000000000002</v>
      </c>
      <c r="AC160">
        <f>IFERROR(_xlfn.XLOOKUP(A161,'2023_Analysis_Hub'!$A$3:$A$141,'2023_Analysis_Hub'!$D$3:$D$141),"0")</f>
        <v>2.4</v>
      </c>
      <c r="AD160">
        <f t="shared" si="25"/>
        <v>2.2335316666666669</v>
      </c>
      <c r="AF160" cm="1">
        <f t="array" ref="AF160">IFERROR(_xlfn.XLOOKUP(A160,Table4[Country],'2007'!$H$4:$H$153),"0")</f>
        <v>2.2000000000000002</v>
      </c>
      <c r="AG160" t="str" cm="1">
        <f t="array" ref="AG160">IFERROR(_xlfn.XLOOKUP(A160,Table5[Country],'2010'!$K$4:$K$158),"0")</f>
        <v>0</v>
      </c>
      <c r="AH160" cm="1">
        <f t="array" ref="AH160">IFERROR(_xlfn.XLOOKUP(A160,Table12[Country],'2012'!$K$4:$K$158),"0")</f>
        <v>2.3358590000000001</v>
      </c>
      <c r="AI160" cm="1">
        <f t="array" ref="AI160">IFERROR(_xlfn.XLOOKUP(A160,Table10[Country],'2014'!$K$4:$K$163),"0")</f>
        <v>2.4</v>
      </c>
      <c r="AJ160" cm="1">
        <f t="array" ref="AJ160">IFERROR(_xlfn.XLOOKUP(A160,Table11[Country],'2016'!$K$4:$K$163),"0")</f>
        <v>1.5428569999999999</v>
      </c>
      <c r="AK160" cm="1">
        <f t="array" ref="AK160">IFERROR(_xlfn.XLOOKUP(A160,Table6[Country],'2018'!$K$4:$K$163),"0")</f>
        <v>2.262861</v>
      </c>
      <c r="AL160" s="19">
        <f>IFERROR(_xlfn.XLOOKUP(A160,'2023_Analysis_Hub'!$A$3:$A$141,'2023_Analysis_Hub'!$F$3:$F$141),"0")</f>
        <v>2</v>
      </c>
      <c r="AM160">
        <f t="shared" si="26"/>
        <v>2.1235961666666667</v>
      </c>
      <c r="AO160" s="71" cm="1">
        <f t="array" ref="AO160">IFERROR(_xlfn.XLOOKUP(Table18[[#This Row],[Economy]],Table4[Country],'2007'!$J$4:$J$153), "0")</f>
        <v>2.6</v>
      </c>
      <c r="AP160" s="71" t="str" cm="1">
        <f t="array" ref="AP160">IFERROR(_xlfn.XLOOKUP(Table18[[#This Row],[Economy]],Table5[Country],'2010'!$M$4:$M$158),"0")</f>
        <v>0</v>
      </c>
      <c r="AQ160" s="71" cm="1">
        <f t="array" ref="AQ160">IFERROR(_xlfn.XLOOKUP(Table18[[#This Row],[Economy]],Table12[Country],'2012'!$M$4:$M$158),"0")</f>
        <v>2.5176769999999999</v>
      </c>
      <c r="AR160" s="71" cm="1">
        <f t="array" ref="AR160">IFERROR(_xlfn.XLOOKUP(Table18[[#This Row],[Economy]],Table10[Country],'2014'!$M$4:$M$163),"0")</f>
        <v>2.0666669999999998</v>
      </c>
      <c r="AS160" s="71" cm="1">
        <f t="array" ref="AS160">IFERROR(_xlfn.XLOOKUP(A160,Table11[Country],'2016'!$M$4:$M$163),"0")</f>
        <v>2</v>
      </c>
      <c r="AT160" s="71" cm="1">
        <f t="array" ref="AT160">IFERROR(_xlfn.XLOOKUP(A160,Table6[Country],'2018'!$M$4:$M$163),"0")</f>
        <v>2.1923689999999998</v>
      </c>
      <c r="AU160" s="71">
        <f>IFERROR(_xlfn.XLOOKUP(A160, '2023_Analysis_Hub'!$A$3:$A$141,'2023_Analysis_Hub'!$H$3:$H$141),"0")</f>
        <v>2.2000000000000002</v>
      </c>
      <c r="AV160">
        <f t="shared" si="19"/>
        <v>2.2627854999999997</v>
      </c>
      <c r="AX160" cm="1">
        <f t="array" ref="AX160">IFERROR(_xlfn.XLOOKUP(A160,Table4[Country],'2007'!$L$4:$L$153),"0")</f>
        <v>2.7</v>
      </c>
      <c r="AY160" t="str" cm="1">
        <f t="array" ref="AY160">IFERROR(_xlfn.XLOOKUP(A160,Table5[Country], '2010'!$O$4:$O$158),"0")</f>
        <v>0</v>
      </c>
      <c r="AZ160" cm="1">
        <f t="array" ref="AZ160">IFERROR(_xlfn.XLOOKUP(A160, Table12[Country], '2012'!$O$4:$O$158),"0")</f>
        <v>2.2821549999999999</v>
      </c>
      <c r="BA160" cm="1">
        <f t="array" ref="BA160">IFERROR(_xlfn.XLOOKUP(A160, Table10[Country], '2014'!$O$4:$O$163),"0")</f>
        <v>2.0583330000000002</v>
      </c>
      <c r="BB160" cm="1">
        <f t="array" ref="BB160">IFERROR(_xlfn.XLOOKUP(A160, Table11[Country],'2016'!$O$4:$O$163),"0")</f>
        <v>1.7428570000000001</v>
      </c>
      <c r="BC160" cm="1">
        <f t="array" ref="BC160">IFERROR(_xlfn.XLOOKUP(A160,Table6[Country],'2018'!$O$4:$O$163),"0")</f>
        <v>2.1923689999999998</v>
      </c>
      <c r="BD160">
        <f>IFERROR(_xlfn.XLOOKUP(A160, '2023_Analysis_Hub'!$A$3:$A$141,'2023_Analysis_Hub'!$J$3:$J$141),"0")</f>
        <v>2.5</v>
      </c>
      <c r="BE160">
        <f t="shared" si="20"/>
        <v>2.2459523333333333</v>
      </c>
      <c r="BG160" cm="1">
        <f t="array" ref="BG160">IFERROR(_xlfn.XLOOKUP(A160,Table4[Country],'2007'!$R$4:$R$153),"0")</f>
        <v>3.1</v>
      </c>
      <c r="BH160" t="str" cm="1">
        <f t="array" ref="BH160">IFERROR(_xlfn.XLOOKUP(A160,Table5[Country],'2010'!$S$4:$S$158),"0")</f>
        <v>0</v>
      </c>
      <c r="BI160" cm="1">
        <f t="array" ref="BI160">IFERROR(_xlfn.XLOOKUP(A160,Table12[Country],'2012'!$S$4:$S$158),"0")</f>
        <v>2.5981139999999998</v>
      </c>
      <c r="BJ160" cm="1">
        <f t="array" ref="BJ160">IFERROR(_xlfn.XLOOKUP(A160,Table10[Country],'2014'!$S$4:$S$163),"0")</f>
        <v>2.75</v>
      </c>
      <c r="BK160" cm="1">
        <f t="array" ref="BK160">IFERROR(_xlfn.XLOOKUP(A160,Table11[Country],'2016'!$S$4:$S$163),"0")</f>
        <v>2.1428569999999998</v>
      </c>
      <c r="BL160" cm="1">
        <f t="array" ref="BL160">IFERROR(_xlfn.XLOOKUP(A160,Table6[Country],'2018'!$S$4:$S$163),"0")</f>
        <v>2.6766459999999999</v>
      </c>
      <c r="BM160">
        <f>IFERROR(_xlfn.XLOOKUP(A160,'2023_Analysis_Hub'!$A$3:$A$141,'2023_Analysis_Hub'!$L$3:$L$141),"0")</f>
        <v>2.8</v>
      </c>
      <c r="BN160">
        <f t="shared" si="21"/>
        <v>2.6779361666666666</v>
      </c>
      <c r="BP160" cm="1">
        <f t="array" ref="BP160">IFERROR(_xlfn.XLOOKUP(A160,Table4[Country],'2007'!$N$4:$N$153),"0")</f>
        <v>2.8</v>
      </c>
      <c r="BQ160" t="str" cm="1">
        <f t="array" ref="BQ160">IFERROR(_xlfn.XLOOKUP(A160,Table5[Country],'2010'!$Q$4:$Q$158),"0")</f>
        <v>0</v>
      </c>
      <c r="BR160" cm="1">
        <f t="array" ref="BR160">IFERROR(_xlfn.XLOOKUP(A160,Table12[Country],'2012'!$Q$4:$Q$158),"0")</f>
        <v>2.2821549999999999</v>
      </c>
      <c r="BS160" cm="1">
        <f t="array" ref="BS160">IFERROR(_xlfn.XLOOKUP(A160,Table10[Country],'2014'!$Q$4:$Q$163),"0")</f>
        <v>2.2250000000000001</v>
      </c>
      <c r="BT160" cm="1">
        <f t="array" ref="BT160">IFERROR(_xlfn.XLOOKUP(A160,Table11[Country],'2016'!$Q$4:$Q$163),"0")</f>
        <v>1.5428569999999999</v>
      </c>
      <c r="BU160" cm="1">
        <f t="array" ref="BU160">IFERROR(_xlfn.XLOOKUP(A160, Table6[Country], '2018'!$Q$4:$Q$163),"0")</f>
        <v>2.46841</v>
      </c>
      <c r="BV160">
        <f>IFERROR(_xlfn.XLOOKUP(A160, '2023_Analysis_Hub'!$A$3:$A$141,'2023_Analysis_Hub'!$N$3:$N$141),"0")</f>
        <v>2.5</v>
      </c>
      <c r="BW160">
        <f t="shared" si="22"/>
        <v>2.3030703333333333</v>
      </c>
    </row>
    <row r="161" spans="1:75" x14ac:dyDescent="0.35">
      <c r="A161" t="s">
        <v>101</v>
      </c>
      <c r="B161" cm="1">
        <f t="array" ref="B161">IFERROR(_xlfn.XLOOKUP(A161,Table4[Country],'2007'!$B$4:$B$153),"0")</f>
        <v>2.1318008811035671</v>
      </c>
      <c r="C161" cm="1">
        <f t="array" ref="C161">IFERROR(_xlfn.XLOOKUP(A161,Table5[Country],'2010'!$B$4:$B$158),"0")</f>
        <v>2.7210679999999998</v>
      </c>
      <c r="D161" cm="1">
        <f t="array" ref="D161">IFERROR(_xlfn.XLOOKUP(A161,Table12[Country],'2012'!$B$4:$B$158),"0")</f>
        <v>2.81887</v>
      </c>
      <c r="E161" cm="1">
        <f t="array" ref="E161">IFERROR(_xlfn.XLOOKUP(A161,Table10[Country],'2014'!$B$4:$B$163),"0")</f>
        <v>2.5149189999999999</v>
      </c>
      <c r="F161" t="str" cm="1">
        <f t="array" ref="F161">IFERROR(_xlfn.XLOOKUP(A161,Table11[Country],'2016'!$B$4:$B$163),"0")</f>
        <v>0</v>
      </c>
      <c r="G161" cm="1">
        <f t="array" ref="G161">IFERROR(_xlfn.XLOOKUP(A161,Table6[Country],'2018'!$B$4:$B$163),"0")</f>
        <v>2.732952</v>
      </c>
      <c r="H161">
        <f>IFERROR(_xlfn.XLOOKUP(A161,'2023_Analysis_Hub'!$A$3:$A$141,'2023_Analysis_Hub'!$B$3:$B$141),"0")</f>
        <v>2.5500000000000003</v>
      </c>
      <c r="I161">
        <f t="shared" si="18"/>
        <v>2.5782683135172615</v>
      </c>
      <c r="J161" s="68">
        <f>IFERROR(RANK(Table16[[#This Row],[Avergae LPI Score ]],Table16[[Avergae LPI Score ]],0), "No Data Available")</f>
        <v>91</v>
      </c>
      <c r="L161" cm="1">
        <f t="array" ref="L161">IFERROR(_xlfn.XLOOKUP(A161,Table4[Country],'2007'!$C$4:$C$153),"0")</f>
        <v>132</v>
      </c>
      <c r="M161" cm="1">
        <f t="array" ref="M161">IFERROR(_xlfn.XLOOKUP(A161,Table5[Country],'2010'!$E$4:$E$158),"0")</f>
        <v>82</v>
      </c>
      <c r="N161" cm="1">
        <f t="array" ref="N161">IFERROR(_xlfn.XLOOKUP(A161,Table12[Country],'2012'!$E$4:$E$158),"0")</f>
        <v>72</v>
      </c>
      <c r="O161" cm="1">
        <f t="array" ref="O161">IFERROR(_xlfn.XLOOKUP(A161,Table10[Country],'2014'!$E$4:$E$163),"0")</f>
        <v>115</v>
      </c>
      <c r="P161" t="str" cm="1">
        <f t="array" ref="P161">IFERROR(_xlfn.XLOOKUP(A161,Table11[Country],'2016'!$E$4:$E$163),"0")</f>
        <v>0</v>
      </c>
      <c r="Q161" cm="1">
        <f t="array" ref="Q161">IFERROR(_xlfn.XLOOKUP(A161,Table6[Country],'2018'!$E$4:$E$163),"0")</f>
        <v>78</v>
      </c>
      <c r="R161">
        <f>IFERROR(_xlfn.XLOOKUP(A161,'2023_Analysis_Hub'!$A$3:$A$141,'2023_Analysis_Hub'!$C$3:$C$141),"0")</f>
        <v>97</v>
      </c>
      <c r="S161">
        <f t="shared" si="23"/>
        <v>96</v>
      </c>
      <c r="T161">
        <f t="shared" si="24"/>
        <v>91</v>
      </c>
      <c r="W161" cm="1">
        <f t="array" ref="W161">IFERROR(_xlfn.XLOOKUP(A161,Table4[Country],'2007'!$F$4:$F$153),"0")</f>
        <v>2</v>
      </c>
      <c r="X161" cm="1">
        <f t="array" ref="X161">IFERROR(_xlfn.XLOOKUP('LPI_performance_time_series '!A161,Table5[Country],'2010'!$I$4:$I$158),"0")</f>
        <v>2.714286</v>
      </c>
      <c r="Y161" cm="1">
        <f t="array" ref="Y161">IFERROR(_xlfn.XLOOKUP(A161,Table12[Country],'2012'!$I$4:$I$158),"0")</f>
        <v>2.5833330000000001</v>
      </c>
      <c r="Z161" cm="1">
        <f t="array" ref="Z161">IFERROR(_xlfn.XLOOKUP('LPI_performance_time_series '!A161,Table10[Country],'2014'!$I$4:$I$163),"0")</f>
        <v>2.25</v>
      </c>
      <c r="AA161" t="str" cm="1">
        <f t="array" ref="AA161">IFERROR(_xlfn.XLOOKUP(A161,Table11[Country],'2016'!$I$4:$I$163),"0")</f>
        <v>0</v>
      </c>
      <c r="AB161" cm="1">
        <f t="array" ref="AB161">IFERROR(_xlfn.XLOOKUP(A161,Table6[Country],'2018'!$I$4:$I$163),"0")</f>
        <v>2.7050000000000001</v>
      </c>
      <c r="AC161" t="str">
        <f>IFERROR(_xlfn.XLOOKUP(A162,'2023_Analysis_Hub'!$A$3:$A$141,'2023_Analysis_Hub'!$D$3:$D$141),"0")</f>
        <v>0</v>
      </c>
      <c r="AD161">
        <f t="shared" si="25"/>
        <v>2.4505238</v>
      </c>
      <c r="AF161" cm="1">
        <f t="array" ref="AF161">IFERROR(_xlfn.XLOOKUP(A161,Table4[Country],'2007'!$H$4:$H$153),"0")</f>
        <v>2.2857099999999999</v>
      </c>
      <c r="AG161" cm="1">
        <f t="array" ref="AG161">IFERROR(_xlfn.XLOOKUP(A161,Table5[Country],'2010'!$K$4:$K$158),"0")</f>
        <v>2.285714</v>
      </c>
      <c r="AH161" cm="1">
        <f t="array" ref="AH161">IFERROR(_xlfn.XLOOKUP(A161,Table12[Country],'2012'!$K$4:$K$158),"0")</f>
        <v>2.8333330000000001</v>
      </c>
      <c r="AI161" cm="1">
        <f t="array" ref="AI161">IFERROR(_xlfn.XLOOKUP(A161,Table10[Country],'2014'!$K$4:$K$163),"0")</f>
        <v>2.5</v>
      </c>
      <c r="AJ161" t="str" cm="1">
        <f t="array" ref="AJ161">IFERROR(_xlfn.XLOOKUP(A161,Table11[Country],'2016'!$K$4:$K$163),"0")</f>
        <v>0</v>
      </c>
      <c r="AK161" cm="1">
        <f t="array" ref="AK161">IFERROR(_xlfn.XLOOKUP(A161,Table6[Country],'2018'!$K$4:$K$163),"0")</f>
        <v>2.8</v>
      </c>
      <c r="AL161" s="19">
        <f>IFERROR(_xlfn.XLOOKUP(A161,'2023_Analysis_Hub'!$A$3:$A$141,'2023_Analysis_Hub'!$F$3:$F$141),"0")</f>
        <v>2.5</v>
      </c>
      <c r="AM161">
        <f t="shared" si="26"/>
        <v>2.5341261666666668</v>
      </c>
      <c r="AO161" s="71" cm="1">
        <f t="array" ref="AO161">IFERROR(_xlfn.XLOOKUP(Table18[[#This Row],[Economy]],Table4[Country],'2007'!$J$4:$J$153), "0")</f>
        <v>2.2000000000000002</v>
      </c>
      <c r="AP161" s="71" cm="1">
        <f t="array" ref="AP161">IFERROR(_xlfn.XLOOKUP(Table18[[#This Row],[Economy]],Table5[Country],'2010'!$M$4:$M$158),"0")</f>
        <v>3.2414969999999999</v>
      </c>
      <c r="AQ161" s="71" cm="1">
        <f t="array" ref="AQ161">IFERROR(_xlfn.XLOOKUP(Table18[[#This Row],[Economy]],Table12[Country],'2012'!$M$4:$M$158),"0")</f>
        <v>2.5</v>
      </c>
      <c r="AR161" s="71" cm="1">
        <f t="array" ref="AR161">IFERROR(_xlfn.XLOOKUP(Table18[[#This Row],[Economy]],Table10[Country],'2014'!$M$4:$M$163),"0")</f>
        <v>2.625</v>
      </c>
      <c r="AS161" s="71" t="str" cm="1">
        <f t="array" ref="AS161">IFERROR(_xlfn.XLOOKUP(A161,Table11[Country],'2016'!$M$4:$M$163),"0")</f>
        <v>0</v>
      </c>
      <c r="AT161" s="71" cm="1">
        <f t="array" ref="AT161">IFERROR(_xlfn.XLOOKUP(A161,Table6[Country],'2018'!$M$4:$M$163),"0")</f>
        <v>2.12</v>
      </c>
      <c r="AU161" s="71">
        <f>IFERROR(_xlfn.XLOOKUP(A161, '2023_Analysis_Hub'!$A$3:$A$141,'2023_Analysis_Hub'!$H$3:$H$141),"0")</f>
        <v>1.9</v>
      </c>
      <c r="AV161">
        <f t="shared" si="19"/>
        <v>2.4310828333333334</v>
      </c>
      <c r="AX161" cm="1">
        <f t="array" ref="AX161">IFERROR(_xlfn.XLOOKUP(A161,Table4[Country],'2007'!$L$4:$L$153),"0")</f>
        <v>1.75</v>
      </c>
      <c r="AY161" cm="1">
        <f t="array" ref="AY161">IFERROR(_xlfn.XLOOKUP(A161,Table5[Country], '2010'!$O$4:$O$158),"0")</f>
        <v>2.4285709999999998</v>
      </c>
      <c r="AZ161" cm="1">
        <f t="array" ref="AZ161">IFERROR(_xlfn.XLOOKUP(A161, Table12[Country], '2012'!$O$4:$O$158),"0")</f>
        <v>2.6666669999999999</v>
      </c>
      <c r="BA161" cm="1">
        <f t="array" ref="BA161">IFERROR(_xlfn.XLOOKUP(A161, Table10[Country], '2014'!$O$4:$O$163),"0")</f>
        <v>2.4832589999999999</v>
      </c>
      <c r="BB161" t="str" cm="1">
        <f t="array" ref="BB161">IFERROR(_xlfn.XLOOKUP(A161, Table11[Country],'2016'!$O$4:$O$163),"0")</f>
        <v>0</v>
      </c>
      <c r="BC161" cm="1">
        <f t="array" ref="BC161">IFERROR(_xlfn.XLOOKUP(A161,Table6[Country],'2018'!$O$4:$O$163),"0")</f>
        <v>2.8563100000000001</v>
      </c>
      <c r="BD161">
        <f>IFERROR(_xlfn.XLOOKUP(A161, '2023_Analysis_Hub'!$A$3:$A$141,'2023_Analysis_Hub'!$J$3:$J$141),"0")</f>
        <v>2.5</v>
      </c>
      <c r="BE161">
        <f t="shared" si="20"/>
        <v>2.4474678333333335</v>
      </c>
      <c r="BG161" cm="1">
        <f t="array" ref="BG161">IFERROR(_xlfn.XLOOKUP(A161,Table4[Country],'2007'!$R$4:$R$153),"0")</f>
        <v>2.3333300000000001</v>
      </c>
      <c r="BH161" cm="1">
        <f t="array" ref="BH161">IFERROR(_xlfn.XLOOKUP(A161,Table5[Country],'2010'!$S$4:$S$158),"0")</f>
        <v>2.9081630000000001</v>
      </c>
      <c r="BI161" cm="1">
        <f t="array" ref="BI161">IFERROR(_xlfn.XLOOKUP(A161,Table12[Country],'2012'!$S$4:$S$158),"0")</f>
        <v>3.5218430000000001</v>
      </c>
      <c r="BJ161" cm="1">
        <f t="array" ref="BJ161">IFERROR(_xlfn.XLOOKUP(A161,Table10[Country],'2014'!$S$4:$S$163),"0")</f>
        <v>2.875</v>
      </c>
      <c r="BK161" t="str" cm="1">
        <f t="array" ref="BK161">IFERROR(_xlfn.XLOOKUP(A161,Table11[Country],'2016'!$S$4:$S$163),"0")</f>
        <v>0</v>
      </c>
      <c r="BL161" cm="1">
        <f t="array" ref="BL161">IFERROR(_xlfn.XLOOKUP(A161,Table6[Country],'2018'!$S$4:$S$163),"0")</f>
        <v>2.9991669999999999</v>
      </c>
      <c r="BM161">
        <f>IFERROR(_xlfn.XLOOKUP(A161,'2023_Analysis_Hub'!$A$3:$A$141,'2023_Analysis_Hub'!$L$3:$L$141),"0")</f>
        <v>3.1</v>
      </c>
      <c r="BN161">
        <f t="shared" si="21"/>
        <v>2.9562504999999999</v>
      </c>
      <c r="BP161" cm="1">
        <f t="array" ref="BP161">IFERROR(_xlfn.XLOOKUP(A161,Table4[Country],'2007'!$N$4:$N$153),"0")</f>
        <v>2.25</v>
      </c>
      <c r="BQ161" cm="1">
        <f t="array" ref="BQ161">IFERROR(_xlfn.XLOOKUP(A161,Table5[Country],'2010'!$Q$4:$Q$158),"0")</f>
        <v>2.57483</v>
      </c>
      <c r="BR161" cm="1">
        <f t="array" ref="BR161">IFERROR(_xlfn.XLOOKUP(A161,Table12[Country],'2012'!$Q$4:$Q$158),"0")</f>
        <v>2.8333330000000001</v>
      </c>
      <c r="BS161" cm="1">
        <f t="array" ref="BS161">IFERROR(_xlfn.XLOOKUP(A161,Table10[Country],'2014'!$Q$4:$Q$163),"0")</f>
        <v>2.3404020000000001</v>
      </c>
      <c r="BT161" t="str" cm="1">
        <f t="array" ref="BT161">IFERROR(_xlfn.XLOOKUP(A161,Table11[Country],'2016'!$Q$4:$Q$163),"0")</f>
        <v>0</v>
      </c>
      <c r="BU161" cm="1">
        <f t="array" ref="BU161">IFERROR(_xlfn.XLOOKUP(A161, Table6[Country], '2018'!$Q$4:$Q$163),"0")</f>
        <v>2.9991669999999999</v>
      </c>
      <c r="BV161">
        <f>IFERROR(_xlfn.XLOOKUP(A161, '2023_Analysis_Hub'!$A$3:$A$141,'2023_Analysis_Hub'!$N$3:$N$141),"0")</f>
        <v>2.9</v>
      </c>
      <c r="BW161">
        <f t="shared" si="22"/>
        <v>2.6496219999999999</v>
      </c>
    </row>
    <row r="162" spans="1:75" x14ac:dyDescent="0.35">
      <c r="A162" t="s">
        <v>102</v>
      </c>
      <c r="B162" cm="1">
        <f t="array" ref="B162">IFERROR(_xlfn.XLOOKUP(A162,Table4[Country],'2007'!$B$4:$B$153),"0")</f>
        <v>2.4195330866685101</v>
      </c>
      <c r="C162" t="str" cm="1">
        <f t="array" ref="C162">IFERROR(_xlfn.XLOOKUP(A162,Table5[Country],'2010'!$B$4:$B$158),"0")</f>
        <v>0</v>
      </c>
      <c r="D162" cm="1">
        <f t="array" ref="D162">IFERROR(_xlfn.XLOOKUP(A162,Table12[Country],'2012'!$B$4:$B$158),"0")</f>
        <v>2.8079670000000001</v>
      </c>
      <c r="E162" cm="1">
        <f t="array" ref="E162">IFERROR(_xlfn.XLOOKUP(A162,Table10[Country],'2014'!$B$4:$B$163),"0")</f>
        <v>2.8130289999999998</v>
      </c>
      <c r="F162" t="str" cm="1">
        <f t="array" ref="F162">IFERROR(_xlfn.XLOOKUP(A162,Table11[Country],'2016'!$B$4:$B$163),"0")</f>
        <v>0</v>
      </c>
      <c r="G162" cm="1">
        <f t="array" ref="G162">IFERROR(_xlfn.XLOOKUP(A162,Table6[Country],'2018'!$B$4:$B$163),"0")</f>
        <v>2.585645</v>
      </c>
      <c r="H162" t="str">
        <f>IFERROR(_xlfn.XLOOKUP(A162,'2023_Analysis_Hub'!$A$3:$A$141,'2023_Analysis_Hub'!$B$3:$B$141),"0")</f>
        <v>0</v>
      </c>
      <c r="I162">
        <f t="shared" si="18"/>
        <v>2.6565435216671274</v>
      </c>
      <c r="J162" s="68">
        <f>IFERROR(RANK(Table16[[#This Row],[Avergae LPI Score ]],Table16[[Avergae LPI Score ]],0), "No Data Available")</f>
        <v>80</v>
      </c>
      <c r="L162" cm="1">
        <f t="array" ref="L162">IFERROR(_xlfn.XLOOKUP(A162,Table4[Country],'2007'!$C$4:$C$153),"0")</f>
        <v>91</v>
      </c>
      <c r="M162" t="str" cm="1">
        <f t="array" ref="M162">IFERROR(_xlfn.XLOOKUP(A162,Table5[Country],'2010'!$E$4:$E$158),"0")</f>
        <v>0</v>
      </c>
      <c r="N162" cm="1">
        <f t="array" ref="N162">IFERROR(_xlfn.XLOOKUP(A162,Table12[Country],'2012'!$E$4:$E$158),"0")</f>
        <v>73</v>
      </c>
      <c r="O162" cm="1">
        <f t="array" ref="O162">IFERROR(_xlfn.XLOOKUP(A162,Table10[Country],'2014'!$E$4:$E$163),"0")</f>
        <v>73</v>
      </c>
      <c r="P162" t="str" cm="1">
        <f t="array" ref="P162">IFERROR(_xlfn.XLOOKUP(A162,Table11[Country],'2016'!$E$4:$E$163),"0")</f>
        <v>0</v>
      </c>
      <c r="Q162" cm="1">
        <f t="array" ref="Q162">IFERROR(_xlfn.XLOOKUP(A162,Table6[Country],'2018'!$E$4:$E$163),"0")</f>
        <v>97</v>
      </c>
      <c r="R162" t="str">
        <f>IFERROR(_xlfn.XLOOKUP(A162,'2023_Analysis_Hub'!$A$3:$A$141,'2023_Analysis_Hub'!$C$3:$C$141),"0")</f>
        <v>0</v>
      </c>
      <c r="S162">
        <f t="shared" si="23"/>
        <v>83.5</v>
      </c>
      <c r="T162">
        <f t="shared" si="24"/>
        <v>77</v>
      </c>
      <c r="W162" cm="1">
        <f t="array" ref="W162">IFERROR(_xlfn.XLOOKUP(A162,Table4[Country],'2007'!$F$4:$F$153),"0")</f>
        <v>2.25</v>
      </c>
      <c r="X162" t="str" cm="1">
        <f t="array" ref="X162">IFERROR(_xlfn.XLOOKUP('LPI_performance_time_series '!A162,Table5[Country],'2010'!$I$4:$I$158),"0")</f>
        <v>0</v>
      </c>
      <c r="Y162" cm="1">
        <f t="array" ref="Y162">IFERROR(_xlfn.XLOOKUP(A162,Table12[Country],'2012'!$I$4:$I$158),"0")</f>
        <v>2.513998</v>
      </c>
      <c r="Z162" cm="1">
        <f t="array" ref="Z162">IFERROR(_xlfn.XLOOKUP('LPI_performance_time_series '!A162,Table10[Country],'2014'!$I$4:$I$163),"0")</f>
        <v>2.785714</v>
      </c>
      <c r="AA162" t="str" cm="1">
        <f t="array" ref="AA162">IFERROR(_xlfn.XLOOKUP(A162,Table11[Country],'2016'!$I$4:$I$163),"0")</f>
        <v>0</v>
      </c>
      <c r="AB162" cm="1">
        <f t="array" ref="AB162">IFERROR(_xlfn.XLOOKUP(A162,Table6[Country],'2018'!$I$4:$I$163),"0")</f>
        <v>2.425926</v>
      </c>
      <c r="AC162">
        <f>IFERROR(_xlfn.XLOOKUP(A163,'2023_Analysis_Hub'!$A$3:$A$141,'2023_Analysis_Hub'!$D$3:$D$141),"0")</f>
        <v>3.3</v>
      </c>
      <c r="AD162">
        <f t="shared" si="25"/>
        <v>2.6551276000000001</v>
      </c>
      <c r="AF162" cm="1">
        <f t="array" ref="AF162">IFERROR(_xlfn.XLOOKUP(A162,Table4[Country],'2007'!$H$4:$H$153),"0")</f>
        <v>2.125</v>
      </c>
      <c r="AG162" t="str" cm="1">
        <f t="array" ref="AG162">IFERROR(_xlfn.XLOOKUP(A162,Table5[Country],'2010'!$K$4:$K$158),"0")</f>
        <v>0</v>
      </c>
      <c r="AH162" cm="1">
        <f t="array" ref="AH162">IFERROR(_xlfn.XLOOKUP(A162,Table12[Country],'2012'!$K$4:$K$158),"0")</f>
        <v>2.7824879999999999</v>
      </c>
      <c r="AI162" cm="1">
        <f t="array" ref="AI162">IFERROR(_xlfn.XLOOKUP(A162,Table10[Country],'2014'!$K$4:$K$163),"0")</f>
        <v>3.042141</v>
      </c>
      <c r="AJ162" t="str" cm="1">
        <f t="array" ref="AJ162">IFERROR(_xlfn.XLOOKUP(A162,Table11[Country],'2016'!$K$4:$K$163),"0")</f>
        <v>0</v>
      </c>
      <c r="AK162" cm="1">
        <f t="array" ref="AK162">IFERROR(_xlfn.XLOOKUP(A162,Table6[Country],'2018'!$K$4:$K$163),"0")</f>
        <v>2.175926</v>
      </c>
      <c r="AL162" s="19" t="str">
        <f>IFERROR(_xlfn.XLOOKUP(A162,'2023_Analysis_Hub'!$A$3:$A$141,'2023_Analysis_Hub'!$F$3:$F$141),"0")</f>
        <v>0</v>
      </c>
      <c r="AM162">
        <f t="shared" si="26"/>
        <v>2.5313887500000001</v>
      </c>
      <c r="AO162" s="71" cm="1">
        <f t="array" ref="AO162">IFERROR(_xlfn.XLOOKUP(Table18[[#This Row],[Economy]],Table4[Country],'2007'!$J$4:$J$153), "0")</f>
        <v>2.5555599999999998</v>
      </c>
      <c r="AP162" s="71" t="str" cm="1">
        <f t="array" ref="AP162">IFERROR(_xlfn.XLOOKUP(Table18[[#This Row],[Economy]],Table5[Country],'2010'!$M$4:$M$158),"0")</f>
        <v>0</v>
      </c>
      <c r="AQ162" s="71" cm="1">
        <f t="array" ref="AQ162">IFERROR(_xlfn.XLOOKUP(Table18[[#This Row],[Economy]],Table12[Country],'2012'!$M$4:$M$158),"0")</f>
        <v>3.0055559999999999</v>
      </c>
      <c r="AR162" s="71" cm="1">
        <f t="array" ref="AR162">IFERROR(_xlfn.XLOOKUP(Table18[[#This Row],[Economy]],Table10[Country],'2014'!$M$4:$M$163),"0")</f>
        <v>2.6254740000000001</v>
      </c>
      <c r="AS162" s="71" t="str" cm="1">
        <f t="array" ref="AS162">IFERROR(_xlfn.XLOOKUP(A162,Table11[Country],'2016'!$M$4:$M$163),"0")</f>
        <v>0</v>
      </c>
      <c r="AT162" s="71" cm="1">
        <f t="array" ref="AT162">IFERROR(_xlfn.XLOOKUP(A162,Table6[Country],'2018'!$M$4:$M$163),"0")</f>
        <v>2.550926</v>
      </c>
      <c r="AU162" s="71" t="str">
        <f>IFERROR(_xlfn.XLOOKUP(A162, '2023_Analysis_Hub'!$A$3:$A$141,'2023_Analysis_Hub'!$H$3:$H$141),"0")</f>
        <v>0</v>
      </c>
      <c r="AV162">
        <f t="shared" si="19"/>
        <v>2.6843790000000003</v>
      </c>
      <c r="AX162" cm="1">
        <f t="array" ref="AX162">IFERROR(_xlfn.XLOOKUP(A162,Table4[Country],'2007'!$L$4:$L$153),"0")</f>
        <v>2.5555599999999998</v>
      </c>
      <c r="AY162" t="str" cm="1">
        <f t="array" ref="AY162">IFERROR(_xlfn.XLOOKUP(A162,Table5[Country], '2010'!$O$4:$O$158),"0")</f>
        <v>0</v>
      </c>
      <c r="AZ162" cm="1">
        <f t="array" ref="AZ162">IFERROR(_xlfn.XLOOKUP(A162, Table12[Country], '2012'!$O$4:$O$158),"0")</f>
        <v>2.8505720000000001</v>
      </c>
      <c r="BA162" cm="1">
        <f t="array" ref="BA162">IFERROR(_xlfn.XLOOKUP(A162, Table10[Country], '2014'!$O$4:$O$163),"0")</f>
        <v>2.8614600000000001</v>
      </c>
      <c r="BB162" t="str" cm="1">
        <f t="array" ref="BB162">IFERROR(_xlfn.XLOOKUP(A162, Table11[Country],'2016'!$O$4:$O$163),"0")</f>
        <v>0</v>
      </c>
      <c r="BC162" cm="1">
        <f t="array" ref="BC162">IFERROR(_xlfn.XLOOKUP(A162,Table6[Country],'2018'!$O$4:$O$163),"0")</f>
        <v>2.675926</v>
      </c>
      <c r="BD162" t="str">
        <f>IFERROR(_xlfn.XLOOKUP(A162, '2023_Analysis_Hub'!$A$3:$A$141,'2023_Analysis_Hub'!$J$3:$J$141),"0")</f>
        <v>0</v>
      </c>
      <c r="BE162">
        <f t="shared" si="20"/>
        <v>2.7358795000000002</v>
      </c>
      <c r="BG162" cm="1">
        <f t="array" ref="BG162">IFERROR(_xlfn.XLOOKUP(A162,Table4[Country],'2007'!$R$4:$R$153),"0")</f>
        <v>3</v>
      </c>
      <c r="BH162" t="str" cm="1">
        <f t="array" ref="BH162">IFERROR(_xlfn.XLOOKUP(A162,Table5[Country],'2010'!$S$4:$S$158),"0")</f>
        <v>0</v>
      </c>
      <c r="BI162" cm="1">
        <f t="array" ref="BI162">IFERROR(_xlfn.XLOOKUP(A162,Table12[Country],'2012'!$S$4:$S$158),"0")</f>
        <v>3.0912850000000001</v>
      </c>
      <c r="BJ162" cm="1">
        <f t="array" ref="BJ162">IFERROR(_xlfn.XLOOKUP(A162,Table10[Country],'2014'!$S$4:$S$163),"0")</f>
        <v>2.9891549999999998</v>
      </c>
      <c r="BK162" t="str" cm="1">
        <f t="array" ref="BK162">IFERROR(_xlfn.XLOOKUP(A162,Table11[Country],'2016'!$S$4:$S$163),"0")</f>
        <v>0</v>
      </c>
      <c r="BL162" cm="1">
        <f t="array" ref="BL162">IFERROR(_xlfn.XLOOKUP(A162,Table6[Country],'2018'!$S$4:$S$163),"0")</f>
        <v>2.9750000000000001</v>
      </c>
      <c r="BM162" t="str">
        <f>IFERROR(_xlfn.XLOOKUP(A162,'2023_Analysis_Hub'!$A$3:$A$141,'2023_Analysis_Hub'!$L$3:$L$141),"0")</f>
        <v>0</v>
      </c>
      <c r="BN162">
        <f t="shared" si="21"/>
        <v>3.0138599999999998</v>
      </c>
      <c r="BP162" cm="1">
        <f t="array" ref="BP162">IFERROR(_xlfn.XLOOKUP(A162,Table4[Country],'2007'!$N$4:$N$153),"0")</f>
        <v>2</v>
      </c>
      <c r="BQ162" t="str" cm="1">
        <f t="array" ref="BQ162">IFERROR(_xlfn.XLOOKUP(A162,Table5[Country],'2010'!$Q$4:$Q$158),"0")</f>
        <v>0</v>
      </c>
      <c r="BR162" cm="1">
        <f t="array" ref="BR162">IFERROR(_xlfn.XLOOKUP(A162,Table12[Country],'2012'!$Q$4:$Q$158),"0")</f>
        <v>2.5611109999999999</v>
      </c>
      <c r="BS162" cm="1">
        <f t="array" ref="BS162">IFERROR(_xlfn.XLOOKUP(A162,Table10[Country],'2014'!$Q$4:$Q$163),"0")</f>
        <v>2.6306910000000001</v>
      </c>
      <c r="BT162" t="str" cm="1">
        <f t="array" ref="BT162">IFERROR(_xlfn.XLOOKUP(A162,Table11[Country],'2016'!$Q$4:$Q$163),"0")</f>
        <v>0</v>
      </c>
      <c r="BU162" cm="1">
        <f t="array" ref="BU162">IFERROR(_xlfn.XLOOKUP(A162, Table6[Country], '2018'!$Q$4:$Q$163),"0")</f>
        <v>2.6666669999999999</v>
      </c>
      <c r="BV162" t="str">
        <f>IFERROR(_xlfn.XLOOKUP(A162, '2023_Analysis_Hub'!$A$3:$A$141,'2023_Analysis_Hub'!$N$3:$N$141),"0")</f>
        <v>0</v>
      </c>
      <c r="BW162">
        <f t="shared" si="22"/>
        <v>2.4646172500000003</v>
      </c>
    </row>
    <row r="163" spans="1:75" x14ac:dyDescent="0.35">
      <c r="A163" t="s">
        <v>103</v>
      </c>
      <c r="B163" cm="1">
        <f t="array" ref="B163">IFERROR(_xlfn.XLOOKUP(A163,Table4[Country],'2007'!$B$4:$B$153),"0")</f>
        <v>3.4802335578265207</v>
      </c>
      <c r="C163" cm="1">
        <f t="array" ref="C163">IFERROR(_xlfn.XLOOKUP(A163,Table5[Country],'2010'!$B$4:$B$158),"0")</f>
        <v>3.4409770000000002</v>
      </c>
      <c r="D163" cm="1">
        <f t="array" ref="D163">IFERROR(_xlfn.XLOOKUP(A163,Table12[Country],'2012'!$B$4:$B$158),"0")</f>
        <v>3.4940419999999999</v>
      </c>
      <c r="E163" cm="1">
        <f t="array" ref="E163">IFERROR(_xlfn.XLOOKUP(A163,Table10[Country],'2014'!$B$4:$B$163),"0")</f>
        <v>3.5904250000000002</v>
      </c>
      <c r="F163" cm="1">
        <f t="array" ref="F163">IFERROR(_xlfn.XLOOKUP(A163,Table11[Country],'2016'!$B$4:$B$163),"0")</f>
        <v>3.426307</v>
      </c>
      <c r="G163" cm="1">
        <f t="array" ref="G163">IFERROR(_xlfn.XLOOKUP(A163,Table6[Country],'2018'!$B$4:$B$163),"0")</f>
        <v>3.2208860000000001</v>
      </c>
      <c r="H163">
        <f>IFERROR(_xlfn.XLOOKUP(A163,'2023_Analysis_Hub'!$A$3:$A$141,'2023_Analysis_Hub'!$B$3:$B$141),"0")</f>
        <v>3.6166666666666667</v>
      </c>
      <c r="I163">
        <f t="shared" si="18"/>
        <v>3.4670767463561698</v>
      </c>
      <c r="J163" s="68">
        <f>IFERROR(RANK(Table16[[#This Row],[Avergae LPI Score ]],Table16[[Avergae LPI Score ]],0), "No Data Available")</f>
        <v>27</v>
      </c>
      <c r="L163" cm="1">
        <f t="array" ref="L163">IFERROR(_xlfn.XLOOKUP(A163,Table4[Country],'2007'!$C$4:$C$153),"0")</f>
        <v>27</v>
      </c>
      <c r="M163" cm="1">
        <f t="array" ref="M163">IFERROR(_xlfn.XLOOKUP(A163,Table5[Country],'2010'!$E$4:$E$158),"0")</f>
        <v>29</v>
      </c>
      <c r="N163" cm="1">
        <f t="array" ref="N163">IFERROR(_xlfn.XLOOKUP(A163,Table12[Country],'2012'!$E$4:$E$158),"0")</f>
        <v>29</v>
      </c>
      <c r="O163" cm="1">
        <f t="array" ref="O163">IFERROR(_xlfn.XLOOKUP(A163,Table10[Country],'2014'!$E$4:$E$163),"0")</f>
        <v>25</v>
      </c>
      <c r="P163" cm="1">
        <f t="array" ref="P163">IFERROR(_xlfn.XLOOKUP(A163,Table11[Country],'2016'!$E$4:$E$163),"0")</f>
        <v>32</v>
      </c>
      <c r="Q163" cm="1">
        <f t="array" ref="Q163">IFERROR(_xlfn.XLOOKUP(A163,Table6[Country],'2018'!$E$4:$E$163),"0")</f>
        <v>41</v>
      </c>
      <c r="R163">
        <f>IFERROR(_xlfn.XLOOKUP(A163,'2023_Analysis_Hub'!$A$3:$A$141,'2023_Analysis_Hub'!$C$3:$C$141),"0")</f>
        <v>26</v>
      </c>
      <c r="S163">
        <f t="shared" si="23"/>
        <v>29.857142857142858</v>
      </c>
      <c r="T163">
        <f t="shared" si="24"/>
        <v>27</v>
      </c>
      <c r="W163" cm="1">
        <f t="array" ref="W163">IFERROR(_xlfn.XLOOKUP(A163,Table4[Country],'2007'!$F$4:$F$153),"0")</f>
        <v>3.3555600000000001</v>
      </c>
      <c r="X163" cm="1">
        <f t="array" ref="X163">IFERROR(_xlfn.XLOOKUP('LPI_performance_time_series '!A163,Table5[Country],'2010'!$I$4:$I$158),"0")</f>
        <v>3.1050140000000002</v>
      </c>
      <c r="Y163" cm="1">
        <f t="array" ref="Y163">IFERROR(_xlfn.XLOOKUP(A163,Table12[Country],'2012'!$I$4:$I$158),"0")</f>
        <v>3.281603</v>
      </c>
      <c r="Z163" cm="1">
        <f t="array" ref="Z163">IFERROR(_xlfn.XLOOKUP('LPI_performance_time_series '!A163,Table10[Country],'2014'!$I$4:$I$163),"0")</f>
        <v>3.3677199999999998</v>
      </c>
      <c r="AA163" cm="1">
        <f t="array" ref="AA163">IFERROR(_xlfn.XLOOKUP(A163,Table11[Country],'2016'!$I$4:$I$163),"0")</f>
        <v>3.167154</v>
      </c>
      <c r="AB163" cm="1">
        <f t="array" ref="AB163">IFERROR(_xlfn.XLOOKUP(A163,Table6[Country],'2018'!$I$4:$I$163),"0")</f>
        <v>2.8982679999999998</v>
      </c>
      <c r="AC163" t="str">
        <f>IFERROR(_xlfn.XLOOKUP(A164,'2023_Analysis_Hub'!$A$3:$A$141,'2023_Analysis_Hub'!$D$3:$D$141),"0")</f>
        <v>0</v>
      </c>
      <c r="AD163">
        <f t="shared" si="25"/>
        <v>3.1958865000000003</v>
      </c>
      <c r="AF163" cm="1">
        <f t="array" ref="AF163">IFERROR(_xlfn.XLOOKUP(A163,Table4[Country],'2007'!$H$4:$H$153),"0")</f>
        <v>3.32558</v>
      </c>
      <c r="AG163" cm="1">
        <f t="array" ref="AG163">IFERROR(_xlfn.XLOOKUP(A163,Table5[Country],'2010'!$K$4:$K$158),"0")</f>
        <v>3.5023930000000001</v>
      </c>
      <c r="AH163" cm="1">
        <f t="array" ref="AH163">IFERROR(_xlfn.XLOOKUP(A163,Table12[Country],'2012'!$K$4:$K$158),"0")</f>
        <v>3.4289740000000002</v>
      </c>
      <c r="AI163" cm="1">
        <f t="array" ref="AI163">IFERROR(_xlfn.XLOOKUP(A163,Table10[Country],'2014'!$K$4:$K$163),"0")</f>
        <v>3.5589520000000001</v>
      </c>
      <c r="AJ163" cm="1">
        <f t="array" ref="AJ163">IFERROR(_xlfn.XLOOKUP(A163,Table11[Country],'2016'!$K$4:$K$163),"0")</f>
        <v>3.4476149999999999</v>
      </c>
      <c r="AK163" cm="1">
        <f t="array" ref="AK163">IFERROR(_xlfn.XLOOKUP(A163,Table6[Country],'2018'!$K$4:$K$163),"0")</f>
        <v>3.147186</v>
      </c>
      <c r="AL163" s="19">
        <f>IFERROR(_xlfn.XLOOKUP(A163,'2023_Analysis_Hub'!$A$3:$A$141,'2023_Analysis_Hub'!$F$3:$F$141),"0")</f>
        <v>3.6</v>
      </c>
      <c r="AM163">
        <f t="shared" si="26"/>
        <v>3.4301000000000004</v>
      </c>
      <c r="AO163" s="71" cm="1">
        <f t="array" ref="AO163">IFERROR(_xlfn.XLOOKUP(Table18[[#This Row],[Economy]],Table4[Country],'2007'!$J$4:$J$153), "0")</f>
        <v>3.3636400000000002</v>
      </c>
      <c r="AP163" s="71" cm="1">
        <f t="array" ref="AP163">IFERROR(_xlfn.XLOOKUP(Table18[[#This Row],[Economy]],Table5[Country],'2010'!$M$4:$M$158),"0")</f>
        <v>3.4956209999999999</v>
      </c>
      <c r="AQ163" s="71" cm="1">
        <f t="array" ref="AQ163">IFERROR(_xlfn.XLOOKUP(Table18[[#This Row],[Economy]],Table12[Country],'2012'!$M$4:$M$158),"0")</f>
        <v>3.4020619999999999</v>
      </c>
      <c r="AR163" s="71" cm="1">
        <f t="array" ref="AR163">IFERROR(_xlfn.XLOOKUP(Table18[[#This Row],[Economy]],Table10[Country],'2014'!$M$4:$M$163),"0")</f>
        <v>3.6443300000000001</v>
      </c>
      <c r="AS163" s="71" cm="1">
        <f t="array" ref="AS163">IFERROR(_xlfn.XLOOKUP(A163,Table11[Country],'2016'!$M$4:$M$163),"0")</f>
        <v>3.4820790000000001</v>
      </c>
      <c r="AT163" s="71" cm="1">
        <f t="array" ref="AT163">IFERROR(_xlfn.XLOOKUP(A163,Table6[Country],'2018'!$M$4:$M$163),"0")</f>
        <v>3.347836</v>
      </c>
      <c r="AU163" s="71">
        <f>IFERROR(_xlfn.XLOOKUP(A163, '2023_Analysis_Hub'!$A$3:$A$141,'2023_Analysis_Hub'!$H$3:$H$141),"0")</f>
        <v>3.7</v>
      </c>
      <c r="AV163">
        <f t="shared" si="19"/>
        <v>3.4907954285714284</v>
      </c>
      <c r="AX163" cm="1">
        <f t="array" ref="AX163">IFERROR(_xlfn.XLOOKUP(A163,Table4[Country],'2007'!$L$4:$L$153),"0")</f>
        <v>3.40476</v>
      </c>
      <c r="AY163" cm="1">
        <f t="array" ref="AY163">IFERROR(_xlfn.XLOOKUP(A163,Table5[Country], '2010'!$O$4:$O$158),"0")</f>
        <v>3.34477</v>
      </c>
      <c r="AZ163" cm="1">
        <f t="array" ref="AZ163">IFERROR(_xlfn.XLOOKUP(A163, Table12[Country], '2012'!$O$4:$O$158),"0")</f>
        <v>3.4523440000000001</v>
      </c>
      <c r="BA163" cm="1">
        <f t="array" ref="BA163">IFERROR(_xlfn.XLOOKUP(A163, Table10[Country], '2014'!$O$4:$O$163),"0")</f>
        <v>3.4656389999999999</v>
      </c>
      <c r="BB163" cm="1">
        <f t="array" ref="BB163">IFERROR(_xlfn.XLOOKUP(A163, Table11[Country],'2016'!$O$4:$O$163),"0")</f>
        <v>3.3422149999999999</v>
      </c>
      <c r="BC163" cm="1">
        <f t="array" ref="BC163">IFERROR(_xlfn.XLOOKUP(A163,Table6[Country],'2018'!$O$4:$O$163),"0")</f>
        <v>3.2978360000000002</v>
      </c>
      <c r="BD163">
        <f>IFERROR(_xlfn.XLOOKUP(A163, '2023_Analysis_Hub'!$A$3:$A$141,'2023_Analysis_Hub'!$J$3:$J$141),"0")</f>
        <v>3.7</v>
      </c>
      <c r="BE163">
        <f t="shared" si="20"/>
        <v>3.4296519999999999</v>
      </c>
      <c r="BG163" cm="1">
        <f t="array" ref="BG163">IFERROR(_xlfn.XLOOKUP(A163,Table4[Country],'2007'!$R$4:$R$153),"0")</f>
        <v>3.9473699999999998</v>
      </c>
      <c r="BH163" cm="1">
        <f t="array" ref="BH163">IFERROR(_xlfn.XLOOKUP(A163,Table5[Country],'2010'!$S$4:$S$158),"0")</f>
        <v>3.8590499999999999</v>
      </c>
      <c r="BI163" cm="1">
        <f t="array" ref="BI163">IFERROR(_xlfn.XLOOKUP(A163,Table12[Country],'2012'!$S$4:$S$158),"0")</f>
        <v>3.8580109999999999</v>
      </c>
      <c r="BJ163" cm="1">
        <f t="array" ref="BJ163">IFERROR(_xlfn.XLOOKUP(A163,Table10[Country],'2014'!$S$4:$S$163),"0")</f>
        <v>3.9171399999999998</v>
      </c>
      <c r="BK163" cm="1">
        <f t="array" ref="BK163">IFERROR(_xlfn.XLOOKUP(A163,Table11[Country],'2016'!$S$4:$S$163),"0")</f>
        <v>3.6529539999999998</v>
      </c>
      <c r="BL163" cm="1">
        <f t="array" ref="BL163">IFERROR(_xlfn.XLOOKUP(A163,Table6[Country],'2018'!$S$4:$S$163),"0")</f>
        <v>3.4638140000000002</v>
      </c>
      <c r="BM163">
        <f>IFERROR(_xlfn.XLOOKUP(A163,'2023_Analysis_Hub'!$A$3:$A$141,'2023_Analysis_Hub'!$L$3:$L$141),"0")</f>
        <v>3.7</v>
      </c>
      <c r="BN163">
        <f t="shared" si="21"/>
        <v>3.7711912857142851</v>
      </c>
      <c r="BP163" cm="1">
        <f t="array" ref="BP163">IFERROR(_xlfn.XLOOKUP(A163,Table4[Country],'2007'!$N$4:$N$153),"0")</f>
        <v>3.5116299999999998</v>
      </c>
      <c r="BQ163" cm="1">
        <f t="array" ref="BQ163">IFERROR(_xlfn.XLOOKUP(A163,Table5[Country],'2010'!$Q$4:$Q$158),"0")</f>
        <v>3.324446</v>
      </c>
      <c r="BR163" cm="1">
        <f t="array" ref="BR163">IFERROR(_xlfn.XLOOKUP(A163,Table12[Country],'2012'!$Q$4:$Q$158),"0")</f>
        <v>3.5386169999999999</v>
      </c>
      <c r="BS163" cm="1">
        <f t="array" ref="BS163">IFERROR(_xlfn.XLOOKUP(A163,Table10[Country],'2014'!$Q$4:$Q$163),"0")</f>
        <v>3.5819179999999999</v>
      </c>
      <c r="BT163" cm="1">
        <f t="array" ref="BT163">IFERROR(_xlfn.XLOOKUP(A163,Table11[Country],'2016'!$Q$4:$Q$163),"0")</f>
        <v>3.4612430000000001</v>
      </c>
      <c r="BU163" cm="1">
        <f t="array" ref="BU163">IFERROR(_xlfn.XLOOKUP(A163, Table6[Country], '2018'!$Q$4:$Q$163),"0")</f>
        <v>3.1478350000000002</v>
      </c>
      <c r="BV163">
        <f>IFERROR(_xlfn.XLOOKUP(A163, '2023_Analysis_Hub'!$A$3:$A$141,'2023_Analysis_Hub'!$N$3:$N$141),"0")</f>
        <v>3.7</v>
      </c>
      <c r="BW163">
        <f t="shared" si="22"/>
        <v>3.4665270000000001</v>
      </c>
    </row>
    <row r="164" spans="1:75" x14ac:dyDescent="0.35">
      <c r="A164" t="s">
        <v>466</v>
      </c>
      <c r="B164" t="str" cm="1">
        <f t="array" ref="B164">IFERROR(_xlfn.XLOOKUP(A164,Table4[Country],'2007'!$B$4:$B$153),"0")</f>
        <v>0</v>
      </c>
      <c r="C164" t="str" cm="1">
        <f t="array" ref="C164">IFERROR(_xlfn.XLOOKUP(A164,Table5[Country],'2010'!$B$4:$B$158),"0")</f>
        <v>0</v>
      </c>
      <c r="D164" t="str" cm="1">
        <f t="array" ref="D164">IFERROR(_xlfn.XLOOKUP(A164,Table12[Country],'2012'!$B$4:$B$158),"0")</f>
        <v>0</v>
      </c>
      <c r="E164" t="str" cm="1">
        <f t="array" ref="E164">IFERROR(_xlfn.XLOOKUP(A164,Table10[Country],'2014'!$B$4:$B$163),"0")</f>
        <v>0</v>
      </c>
      <c r="F164" t="str" cm="1">
        <f t="array" ref="F164">IFERROR(_xlfn.XLOOKUP(A164,Table11[Country],'2016'!$B$4:$B$163),"0")</f>
        <v>0</v>
      </c>
      <c r="G164" t="str" cm="1">
        <f t="array" ref="G164">IFERROR(_xlfn.XLOOKUP(A164,Table6[Country],'2018'!$B$4:$B$163),"0")</f>
        <v>0</v>
      </c>
      <c r="H164" t="str">
        <f>IFERROR(_xlfn.XLOOKUP(A164,'2023_Analysis_Hub'!$A$3:$A$141,'2023_Analysis_Hub'!$B$3:$B$141),"0")</f>
        <v>0</v>
      </c>
      <c r="I164" t="str">
        <f t="shared" si="18"/>
        <v>0</v>
      </c>
      <c r="J164" s="68" t="str">
        <f>IFERROR(RANK(Table16[[#This Row],[Avergae LPI Score ]],Table16[[Avergae LPI Score ]],0), "No Data Available")</f>
        <v>No Data Available</v>
      </c>
      <c r="L164" t="str" cm="1">
        <f t="array" ref="L164">IFERROR(_xlfn.XLOOKUP(A164,Table4[Country],'2007'!$C$4:$C$153),"0")</f>
        <v>0</v>
      </c>
      <c r="M164" t="str" cm="1">
        <f t="array" ref="M164">IFERROR(_xlfn.XLOOKUP(A164,Table5[Country],'2010'!$E$4:$E$158),"0")</f>
        <v>0</v>
      </c>
      <c r="N164" t="str" cm="1">
        <f t="array" ref="N164">IFERROR(_xlfn.XLOOKUP(A164,Table12[Country],'2012'!$E$4:$E$158),"0")</f>
        <v>0</v>
      </c>
      <c r="O164" t="str" cm="1">
        <f t="array" ref="O164">IFERROR(_xlfn.XLOOKUP(A164,Table10[Country],'2014'!$E$4:$E$163),"0")</f>
        <v>0</v>
      </c>
      <c r="P164" t="str" cm="1">
        <f t="array" ref="P164">IFERROR(_xlfn.XLOOKUP(A164,Table11[Country],'2016'!$E$4:$E$163),"0")</f>
        <v>0</v>
      </c>
      <c r="Q164" t="str" cm="1">
        <f t="array" ref="Q164">IFERROR(_xlfn.XLOOKUP(A164,Table6[Country],'2018'!$E$4:$E$163),"0")</f>
        <v>0</v>
      </c>
      <c r="R164" t="str">
        <f>IFERROR(_xlfn.XLOOKUP(A164,'2023_Analysis_Hub'!$A$3:$A$141,'2023_Analysis_Hub'!$C$3:$C$141),"0")</f>
        <v>0</v>
      </c>
      <c r="S164" t="str">
        <f t="shared" si="23"/>
        <v>0</v>
      </c>
      <c r="T164" t="str">
        <f t="shared" si="24"/>
        <v>No Data Available</v>
      </c>
      <c r="W164" t="str" cm="1">
        <f t="array" ref="W164">IFERROR(_xlfn.XLOOKUP(A164,Table4[Country],'2007'!$F$4:$F$153),"0")</f>
        <v>0</v>
      </c>
      <c r="X164" t="str" cm="1">
        <f t="array" ref="X164">IFERROR(_xlfn.XLOOKUP('LPI_performance_time_series '!A164,Table5[Country],'2010'!$I$4:$I$158),"0")</f>
        <v>0</v>
      </c>
      <c r="Y164" t="str" cm="1">
        <f t="array" ref="Y164">IFERROR(_xlfn.XLOOKUP(A164,Table12[Country],'2012'!$I$4:$I$158),"0")</f>
        <v>0</v>
      </c>
      <c r="Z164" t="str" cm="1">
        <f t="array" ref="Z164">IFERROR(_xlfn.XLOOKUP('LPI_performance_time_series '!A164,Table10[Country],'2014'!$I$4:$I$163),"0")</f>
        <v>0</v>
      </c>
      <c r="AA164" t="str" cm="1">
        <f t="array" ref="AA164">IFERROR(_xlfn.XLOOKUP(A164,Table11[Country],'2016'!$I$4:$I$163),"0")</f>
        <v>0</v>
      </c>
      <c r="AB164" t="str" cm="1">
        <f t="array" ref="AB164">IFERROR(_xlfn.XLOOKUP(A164,Table6[Country],'2018'!$I$4:$I$163),"0")</f>
        <v>0</v>
      </c>
      <c r="AC164">
        <f>IFERROR(_xlfn.XLOOKUP(A165,'2023_Analysis_Hub'!$A$3:$A$141,'2023_Analysis_Hub'!$D$3:$D$141),"0")</f>
        <v>2.8</v>
      </c>
      <c r="AD164">
        <f t="shared" si="25"/>
        <v>2.8</v>
      </c>
      <c r="AF164" t="str" cm="1">
        <f t="array" ref="AF164">IFERROR(_xlfn.XLOOKUP(A164,Table4[Country],'2007'!$H$4:$H$153),"0")</f>
        <v>0</v>
      </c>
      <c r="AG164" t="str" cm="1">
        <f t="array" ref="AG164">IFERROR(_xlfn.XLOOKUP(A164,Table5[Country],'2010'!$K$4:$K$158),"0")</f>
        <v>0</v>
      </c>
      <c r="AH164" t="str" cm="1">
        <f t="array" ref="AH164">IFERROR(_xlfn.XLOOKUP(A164,Table12[Country],'2012'!$K$4:$K$158),"0")</f>
        <v>0</v>
      </c>
      <c r="AI164" t="str" cm="1">
        <f t="array" ref="AI164">IFERROR(_xlfn.XLOOKUP(A164,Table10[Country],'2014'!$K$4:$K$163),"0")</f>
        <v>0</v>
      </c>
      <c r="AJ164" t="str" cm="1">
        <f t="array" ref="AJ164">IFERROR(_xlfn.XLOOKUP(A164,Table11[Country],'2016'!$K$4:$K$163),"0")</f>
        <v>0</v>
      </c>
      <c r="AK164" t="str" cm="1">
        <f t="array" ref="AK164">IFERROR(_xlfn.XLOOKUP(A164,Table6[Country],'2018'!$K$4:$K$163),"0")</f>
        <v>0</v>
      </c>
      <c r="AL164" s="19" t="str">
        <f>IFERROR(_xlfn.XLOOKUP(A164,'2023_Analysis_Hub'!$A$3:$A$141,'2023_Analysis_Hub'!$F$3:$F$141),"0")</f>
        <v>0</v>
      </c>
      <c r="AM164" t="str">
        <f t="shared" si="26"/>
        <v>No Data Available</v>
      </c>
      <c r="AO164" s="71" t="str" cm="1">
        <f t="array" ref="AO164">IFERROR(_xlfn.XLOOKUP(Table18[[#This Row],[Economy]],Table4[Country],'2007'!$J$4:$J$153), "0")</f>
        <v>0</v>
      </c>
      <c r="AP164" s="71" t="str" cm="1">
        <f t="array" ref="AP164">IFERROR(_xlfn.XLOOKUP(Table18[[#This Row],[Economy]],Table5[Country],'2010'!$M$4:$M$158),"0")</f>
        <v>0</v>
      </c>
      <c r="AQ164" s="71" t="str" cm="1">
        <f t="array" ref="AQ164">IFERROR(_xlfn.XLOOKUP(Table18[[#This Row],[Economy]],Table12[Country],'2012'!$M$4:$M$158),"0")</f>
        <v>0</v>
      </c>
      <c r="AR164" s="71" t="str" cm="1">
        <f t="array" ref="AR164">IFERROR(_xlfn.XLOOKUP(Table18[[#This Row],[Economy]],Table10[Country],'2014'!$M$4:$M$163),"0")</f>
        <v>0</v>
      </c>
      <c r="AS164" s="71" t="str" cm="1">
        <f t="array" ref="AS164">IFERROR(_xlfn.XLOOKUP(A164,Table11[Country],'2016'!$M$4:$M$163),"0")</f>
        <v>0</v>
      </c>
      <c r="AT164" s="71" t="str" cm="1">
        <f t="array" ref="AT164">IFERROR(_xlfn.XLOOKUP(A164,Table6[Country],'2018'!$M$4:$M$163),"0")</f>
        <v>0</v>
      </c>
      <c r="AU164" s="71" t="str">
        <f>IFERROR(_xlfn.XLOOKUP(A164, '2023_Analysis_Hub'!$A$3:$A$141,'2023_Analysis_Hub'!$H$3:$H$141),"0")</f>
        <v>0</v>
      </c>
      <c r="AV164" t="str">
        <f t="shared" si="19"/>
        <v xml:space="preserve">No Data Available </v>
      </c>
      <c r="AX164" t="str" cm="1">
        <f t="array" ref="AX164">IFERROR(_xlfn.XLOOKUP(A164,Table4[Country],'2007'!$L$4:$L$153),"0")</f>
        <v>0</v>
      </c>
      <c r="AY164" t="str" cm="1">
        <f t="array" ref="AY164">IFERROR(_xlfn.XLOOKUP(A164,Table5[Country], '2010'!$O$4:$O$158),"0")</f>
        <v>0</v>
      </c>
      <c r="AZ164" t="str" cm="1">
        <f t="array" ref="AZ164">IFERROR(_xlfn.XLOOKUP(A164, Table12[Country], '2012'!$O$4:$O$158),"0")</f>
        <v>0</v>
      </c>
      <c r="BA164" t="str" cm="1">
        <f t="array" ref="BA164">IFERROR(_xlfn.XLOOKUP(A164, Table10[Country], '2014'!$O$4:$O$163),"0")</f>
        <v>0</v>
      </c>
      <c r="BB164" t="str" cm="1">
        <f t="array" ref="BB164">IFERROR(_xlfn.XLOOKUP(A164, Table11[Country],'2016'!$O$4:$O$163),"0")</f>
        <v>0</v>
      </c>
      <c r="BC164" t="str" cm="1">
        <f t="array" ref="BC164">IFERROR(_xlfn.XLOOKUP(A164,Table6[Country],'2018'!$O$4:$O$163),"0")</f>
        <v>0</v>
      </c>
      <c r="BD164" t="str">
        <f>IFERROR(_xlfn.XLOOKUP(A164, '2023_Analysis_Hub'!$A$3:$A$141,'2023_Analysis_Hub'!$J$3:$J$141),"0")</f>
        <v>0</v>
      </c>
      <c r="BE164" t="str">
        <f t="shared" si="20"/>
        <v>No Data Available</v>
      </c>
      <c r="BG164" t="str" cm="1">
        <f t="array" ref="BG164">IFERROR(_xlfn.XLOOKUP(A164,Table4[Country],'2007'!$R$4:$R$153),"0")</f>
        <v>0</v>
      </c>
      <c r="BH164" t="str" cm="1">
        <f t="array" ref="BH164">IFERROR(_xlfn.XLOOKUP(A164,Table5[Country],'2010'!$S$4:$S$158),"0")</f>
        <v>0</v>
      </c>
      <c r="BI164" t="str" cm="1">
        <f t="array" ref="BI164">IFERROR(_xlfn.XLOOKUP(A164,Table12[Country],'2012'!$S$4:$S$158),"0")</f>
        <v>0</v>
      </c>
      <c r="BJ164" t="str" cm="1">
        <f t="array" ref="BJ164">IFERROR(_xlfn.XLOOKUP(A164,Table10[Country],'2014'!$S$4:$S$163),"0")</f>
        <v>0</v>
      </c>
      <c r="BK164" t="str" cm="1">
        <f t="array" ref="BK164">IFERROR(_xlfn.XLOOKUP(A164,Table11[Country],'2016'!$S$4:$S$163),"0")</f>
        <v>0</v>
      </c>
      <c r="BL164" t="str" cm="1">
        <f t="array" ref="BL164">IFERROR(_xlfn.XLOOKUP(A164,Table6[Country],'2018'!$S$4:$S$163),"0")</f>
        <v>0</v>
      </c>
      <c r="BM164" t="str">
        <f>IFERROR(_xlfn.XLOOKUP(A164,'2023_Analysis_Hub'!$A$3:$A$141,'2023_Analysis_Hub'!$L$3:$L$141),"0")</f>
        <v>0</v>
      </c>
      <c r="BN164" t="str">
        <f t="shared" si="21"/>
        <v>No Data Available</v>
      </c>
      <c r="BP164" t="str" cm="1">
        <f t="array" ref="BP164">IFERROR(_xlfn.XLOOKUP(A164,Table4[Country],'2007'!$N$4:$N$153),"0")</f>
        <v>0</v>
      </c>
      <c r="BQ164" t="str" cm="1">
        <f t="array" ref="BQ164">IFERROR(_xlfn.XLOOKUP(A164,Table5[Country],'2010'!$Q$4:$Q$158),"0")</f>
        <v>0</v>
      </c>
      <c r="BR164" t="str" cm="1">
        <f t="array" ref="BR164">IFERROR(_xlfn.XLOOKUP(A164,Table12[Country],'2012'!$Q$4:$Q$158),"0")</f>
        <v>0</v>
      </c>
      <c r="BS164" t="str" cm="1">
        <f t="array" ref="BS164">IFERROR(_xlfn.XLOOKUP(A164,Table10[Country],'2014'!$Q$4:$Q$163),"0")</f>
        <v>0</v>
      </c>
      <c r="BT164" t="str" cm="1">
        <f t="array" ref="BT164">IFERROR(_xlfn.XLOOKUP(A164,Table11[Country],'2016'!$Q$4:$Q$163),"0")</f>
        <v>0</v>
      </c>
      <c r="BU164" t="str" cm="1">
        <f t="array" ref="BU164">IFERROR(_xlfn.XLOOKUP(A164, Table6[Country], '2018'!$Q$4:$Q$163),"0")</f>
        <v>0</v>
      </c>
      <c r="BV164" t="str">
        <f>IFERROR(_xlfn.XLOOKUP(A164, '2023_Analysis_Hub'!$A$3:$A$141,'2023_Analysis_Hub'!$N$3:$N$141),"0")</f>
        <v>0</v>
      </c>
      <c r="BW164" t="str">
        <f t="shared" si="22"/>
        <v>No Data Available</v>
      </c>
    </row>
    <row r="165" spans="1:75" x14ac:dyDescent="0.35">
      <c r="A165" t="s">
        <v>104</v>
      </c>
      <c r="B165" cm="1">
        <f t="array" ref="B165">IFERROR(_xlfn.XLOOKUP(A165,Table4[Country],'2007'!$B$4:$B$153),"0")</f>
        <v>2.1587626041064891</v>
      </c>
      <c r="C165" cm="1">
        <f t="array" ref="C165">IFERROR(_xlfn.XLOOKUP(A165,Table5[Country],'2010'!$B$4:$B$158),"0")</f>
        <v>2.0203950000000002</v>
      </c>
      <c r="D165" cm="1">
        <f t="array" ref="D165">IFERROR(_xlfn.XLOOKUP(A165,Table12[Country],'2012'!$B$4:$B$158),"0")</f>
        <v>2.6530330000000002</v>
      </c>
      <c r="E165" cm="1">
        <f t="array" ref="E165">IFERROR(_xlfn.XLOOKUP(A165,Table10[Country],'2014'!$B$4:$B$163),"0")</f>
        <v>2.657883</v>
      </c>
      <c r="F165" cm="1">
        <f t="array" ref="F165">IFERROR(_xlfn.XLOOKUP(A165,Table11[Country],'2016'!$B$4:$B$163),"0")</f>
        <v>2.744745</v>
      </c>
      <c r="G165" t="str" cm="1">
        <f t="array" ref="G165">IFERROR(_xlfn.XLOOKUP(A165,Table6[Country],'2018'!$B$4:$B$163),"0")</f>
        <v>0</v>
      </c>
      <c r="H165">
        <f>IFERROR(_xlfn.XLOOKUP(A165,'2023_Analysis_Hub'!$A$3:$A$141,'2023_Analysis_Hub'!$B$3:$B$141),"0")</f>
        <v>2.8666666666666667</v>
      </c>
      <c r="I165">
        <f t="shared" si="18"/>
        <v>2.5169142117955263</v>
      </c>
      <c r="J165" s="68">
        <f>IFERROR(RANK(Table16[[#This Row],[Avergae LPI Score ]],Table16[[Avergae LPI Score ]],0), "No Data Available")</f>
        <v>99</v>
      </c>
      <c r="L165" cm="1">
        <f t="array" ref="L165">IFERROR(_xlfn.XLOOKUP(A165,Table4[Country],'2007'!$C$4:$C$153),"0")</f>
        <v>126</v>
      </c>
      <c r="M165" cm="1">
        <f t="array" ref="M165">IFERROR(_xlfn.XLOOKUP(A165,Table5[Country],'2010'!$E$4:$E$158),"0")</f>
        <v>152</v>
      </c>
      <c r="N165" cm="1">
        <f t="array" ref="N165">IFERROR(_xlfn.XLOOKUP(A165,Table12[Country],'2012'!$E$4:$E$158),"0")</f>
        <v>89</v>
      </c>
      <c r="O165" cm="1">
        <f t="array" ref="O165">IFERROR(_xlfn.XLOOKUP(A165,Table10[Country],'2014'!$E$4:$E$163),"0")</f>
        <v>93</v>
      </c>
      <c r="P165" cm="1">
        <f t="array" ref="P165">IFERROR(_xlfn.XLOOKUP(A165,Table11[Country],'2016'!$E$4:$E$163),"0")</f>
        <v>79</v>
      </c>
      <c r="Q165" t="str" cm="1">
        <f t="array" ref="Q165">IFERROR(_xlfn.XLOOKUP(A165,Table6[Country],'2018'!$E$4:$E$163),"0")</f>
        <v>0</v>
      </c>
      <c r="R165">
        <f>IFERROR(_xlfn.XLOOKUP(A165,'2023_Analysis_Hub'!$A$3:$A$141,'2023_Analysis_Hub'!$C$3:$C$141),"0")</f>
        <v>66</v>
      </c>
      <c r="S165">
        <f t="shared" si="23"/>
        <v>100.83333333333333</v>
      </c>
      <c r="T165">
        <f t="shared" si="24"/>
        <v>97</v>
      </c>
      <c r="W165" cm="1">
        <f t="array" ref="W165">IFERROR(_xlfn.XLOOKUP(A165,Table4[Country],'2007'!$F$4:$F$153),"0")</f>
        <v>2.1428600000000002</v>
      </c>
      <c r="X165" cm="1">
        <f t="array" ref="X165">IFERROR(_xlfn.XLOOKUP('LPI_performance_time_series '!A165,Table5[Country],'2010'!$I$4:$I$158),"0")</f>
        <v>1.678571</v>
      </c>
      <c r="Y165" cm="1">
        <f t="array" ref="Y165">IFERROR(_xlfn.XLOOKUP(A165,Table12[Country],'2012'!$I$4:$I$158),"0")</f>
        <v>2.7272729999999998</v>
      </c>
      <c r="Z165" cm="1">
        <f t="array" ref="Z165">IFERROR(_xlfn.XLOOKUP('LPI_performance_time_series '!A165,Table10[Country],'2014'!$I$4:$I$163),"0")</f>
        <v>2.2727270000000002</v>
      </c>
      <c r="AA165" cm="1">
        <f t="array" ref="AA165">IFERROR(_xlfn.XLOOKUP(A165,Table11[Country],'2016'!$I$4:$I$163),"0")</f>
        <v>2.647065</v>
      </c>
      <c r="AB165" t="str" cm="1">
        <f t="array" ref="AB165">IFERROR(_xlfn.XLOOKUP(A165,Table6[Country],'2018'!$I$4:$I$163),"0")</f>
        <v>0</v>
      </c>
      <c r="AC165" t="str">
        <f>IFERROR(_xlfn.XLOOKUP(A166,'2023_Analysis_Hub'!$A$3:$A$141,'2023_Analysis_Hub'!$D$3:$D$141),"0")</f>
        <v>0</v>
      </c>
      <c r="AD165">
        <f t="shared" si="25"/>
        <v>2.2936991999999998</v>
      </c>
      <c r="AF165" cm="1">
        <f t="array" ref="AF165">IFERROR(_xlfn.XLOOKUP(A165,Table4[Country],'2007'!$H$4:$H$153),"0")</f>
        <v>2</v>
      </c>
      <c r="AG165" cm="1">
        <f t="array" ref="AG165">IFERROR(_xlfn.XLOOKUP(A165,Table5[Country],'2010'!$K$4:$K$158),"0")</f>
        <v>1.7083330000000001</v>
      </c>
      <c r="AH165" cm="1">
        <f t="array" ref="AH165">IFERROR(_xlfn.XLOOKUP(A165,Table12[Country],'2012'!$K$4:$K$158),"0")</f>
        <v>2.7162540000000002</v>
      </c>
      <c r="AI165" cm="1">
        <f t="array" ref="AI165">IFERROR(_xlfn.XLOOKUP(A165,Table10[Country],'2014'!$K$4:$K$163),"0")</f>
        <v>2.5707930000000001</v>
      </c>
      <c r="AJ165" cm="1">
        <f t="array" ref="AJ165">IFERROR(_xlfn.XLOOKUP(A165,Table11[Country],'2016'!$K$4:$K$163),"0")</f>
        <v>2.7638889999999998</v>
      </c>
      <c r="AK165" t="str" cm="1">
        <f t="array" ref="AK165">IFERROR(_xlfn.XLOOKUP(A165,Table6[Country],'2018'!$K$4:$K$163),"0")</f>
        <v>0</v>
      </c>
      <c r="AL165" s="19">
        <f>IFERROR(_xlfn.XLOOKUP(A165,'2023_Analysis_Hub'!$A$3:$A$141,'2023_Analysis_Hub'!$F$3:$F$141),"0")</f>
        <v>2.8</v>
      </c>
      <c r="AM165">
        <f t="shared" si="26"/>
        <v>2.4265448333333333</v>
      </c>
      <c r="AO165" s="71" cm="1">
        <f t="array" ref="AO165">IFERROR(_xlfn.XLOOKUP(Table18[[#This Row],[Economy]],Table4[Country],'2007'!$J$4:$J$153), "0")</f>
        <v>2.1428600000000002</v>
      </c>
      <c r="AP165" s="71" cm="1">
        <f t="array" ref="AP165">IFERROR(_xlfn.XLOOKUP(Table18[[#This Row],[Economy]],Table5[Country],'2010'!$M$4:$M$158),"0")</f>
        <v>2.1964290000000002</v>
      </c>
      <c r="AQ165" s="71" cm="1">
        <f t="array" ref="AQ165">IFERROR(_xlfn.XLOOKUP(Table18[[#This Row],[Economy]],Table12[Country],'2012'!$M$4:$M$158),"0")</f>
        <v>2.4940310000000001</v>
      </c>
      <c r="AR165" s="71" cm="1">
        <f t="array" ref="AR165">IFERROR(_xlfn.XLOOKUP(Table18[[#This Row],[Economy]],Table10[Country],'2014'!$M$4:$M$163),"0")</f>
        <v>2.6957930000000001</v>
      </c>
      <c r="AS165" s="71" cm="1">
        <f t="array" ref="AS165">IFERROR(_xlfn.XLOOKUP(A165,Table11[Country],'2016'!$M$4:$M$163),"0")</f>
        <v>2.6927080000000001</v>
      </c>
      <c r="AT165" s="71" t="str" cm="1">
        <f t="array" ref="AT165">IFERROR(_xlfn.XLOOKUP(A165,Table6[Country],'2018'!$M$4:$M$163),"0")</f>
        <v>0</v>
      </c>
      <c r="AU165" s="71">
        <f>IFERROR(_xlfn.XLOOKUP(A165, '2023_Analysis_Hub'!$A$3:$A$141,'2023_Analysis_Hub'!$H$3:$H$141),"0")</f>
        <v>3</v>
      </c>
      <c r="AV165">
        <f t="shared" si="19"/>
        <v>2.5369701666666669</v>
      </c>
      <c r="AX165" cm="1">
        <f t="array" ref="AX165">IFERROR(_xlfn.XLOOKUP(A165,Table4[Country],'2007'!$L$4:$L$153),"0")</f>
        <v>1.8333299999999999</v>
      </c>
      <c r="AY165" cm="1">
        <f t="array" ref="AY165">IFERROR(_xlfn.XLOOKUP(A165,Table5[Country], '2010'!$O$4:$O$158),"0")</f>
        <v>2.0416669999999999</v>
      </c>
      <c r="AZ165" cm="1">
        <f t="array" ref="AZ165">IFERROR(_xlfn.XLOOKUP(A165, Table12[Country], '2012'!$O$4:$O$158),"0")</f>
        <v>2.649181</v>
      </c>
      <c r="BA165" cm="1">
        <f t="array" ref="BA165">IFERROR(_xlfn.XLOOKUP(A165, Table10[Country], '2014'!$O$4:$O$163),"0")</f>
        <v>2.6877870000000001</v>
      </c>
      <c r="BB165" cm="1">
        <f t="array" ref="BB165">IFERROR(_xlfn.XLOOKUP(A165, Table11[Country],'2016'!$O$4:$O$163),"0")</f>
        <v>2.6300569999999999</v>
      </c>
      <c r="BC165" t="str" cm="1">
        <f t="array" ref="BC165">IFERROR(_xlfn.XLOOKUP(A165,Table6[Country],'2018'!$O$4:$O$163),"0")</f>
        <v>0</v>
      </c>
      <c r="BD165">
        <f>IFERROR(_xlfn.XLOOKUP(A165, '2023_Analysis_Hub'!$A$3:$A$141,'2023_Analysis_Hub'!$J$3:$J$141),"0")</f>
        <v>2.9</v>
      </c>
      <c r="BE165">
        <f t="shared" si="20"/>
        <v>2.4570036666666666</v>
      </c>
      <c r="BG165" cm="1">
        <f t="array" ref="BG165">IFERROR(_xlfn.XLOOKUP(A165,Table4[Country],'2007'!$R$4:$R$153),"0")</f>
        <v>3</v>
      </c>
      <c r="BH165" cm="1">
        <f t="array" ref="BH165">IFERROR(_xlfn.XLOOKUP(A165,Table5[Country],'2010'!$S$4:$S$158),"0")</f>
        <v>2.375</v>
      </c>
      <c r="BI165" cm="1">
        <f t="array" ref="BI165">IFERROR(_xlfn.XLOOKUP(A165,Table12[Country],'2012'!$S$4:$S$158),"0")</f>
        <v>2.521458</v>
      </c>
      <c r="BJ165" cm="1">
        <f t="array" ref="BJ165">IFERROR(_xlfn.XLOOKUP(A165,Table10[Country],'2014'!$S$4:$S$163),"0")</f>
        <v>3.1466419999999999</v>
      </c>
      <c r="BK165" cm="1">
        <f t="array" ref="BK165">IFERROR(_xlfn.XLOOKUP(A165,Table11[Country],'2016'!$S$4:$S$163),"0")</f>
        <v>3.1913260000000001</v>
      </c>
      <c r="BL165" t="str" cm="1">
        <f t="array" ref="BL165">IFERROR(_xlfn.XLOOKUP(A165,Table6[Country],'2018'!$S$4:$S$163),"0")</f>
        <v>0</v>
      </c>
      <c r="BM165">
        <f>IFERROR(_xlfn.XLOOKUP(A165,'2023_Analysis_Hub'!$A$3:$A$141,'2023_Analysis_Hub'!$L$3:$L$141),"0")</f>
        <v>2.9</v>
      </c>
      <c r="BN165">
        <f t="shared" si="21"/>
        <v>2.8557376666666663</v>
      </c>
      <c r="BP165" cm="1">
        <f t="array" ref="BP165">IFERROR(_xlfn.XLOOKUP(A165,Table4[Country],'2007'!$N$4:$N$153),"0")</f>
        <v>1.8333299999999999</v>
      </c>
      <c r="BQ165" cm="1">
        <f t="array" ref="BQ165">IFERROR(_xlfn.XLOOKUP(A165,Table5[Country],'2010'!$Q$4:$Q$158),"0")</f>
        <v>2.0416669999999999</v>
      </c>
      <c r="BR165" cm="1">
        <f t="array" ref="BR165">IFERROR(_xlfn.XLOOKUP(A165,Table12[Country],'2012'!$Q$4:$Q$158),"0")</f>
        <v>2.8480650000000001</v>
      </c>
      <c r="BS165" cm="1">
        <f t="array" ref="BS165">IFERROR(_xlfn.XLOOKUP(A165,Table10[Country],'2014'!$Q$4:$Q$163),"0")</f>
        <v>2.5594290000000002</v>
      </c>
      <c r="BT165" cm="1">
        <f t="array" ref="BT165">IFERROR(_xlfn.XLOOKUP(A165,Table11[Country],'2016'!$Q$4:$Q$163),"0")</f>
        <v>2.5246590000000002</v>
      </c>
      <c r="BU165" t="str" cm="1">
        <f t="array" ref="BU165">IFERROR(_xlfn.XLOOKUP(A165, Table6[Country], '2018'!$Q$4:$Q$163),"0")</f>
        <v>0</v>
      </c>
      <c r="BV165">
        <f>IFERROR(_xlfn.XLOOKUP(A165, '2023_Analysis_Hub'!$A$3:$A$141,'2023_Analysis_Hub'!$N$3:$N$141),"0")</f>
        <v>2.8</v>
      </c>
      <c r="BW165">
        <f t="shared" si="22"/>
        <v>2.4345250000000003</v>
      </c>
    </row>
    <row r="166" spans="1:75" x14ac:dyDescent="0.35">
      <c r="A166" t="s">
        <v>469</v>
      </c>
      <c r="B166" t="str" cm="1">
        <f t="array" ref="B166">IFERROR(_xlfn.XLOOKUP(A166,Table4[Country],'2007'!$B$4:$B$153),"0")</f>
        <v>0</v>
      </c>
      <c r="C166" t="str" cm="1">
        <f t="array" ref="C166">IFERROR(_xlfn.XLOOKUP(A166,Table5[Country],'2010'!$B$4:$B$158),"0")</f>
        <v>0</v>
      </c>
      <c r="D166" t="str" cm="1">
        <f t="array" ref="D166">IFERROR(_xlfn.XLOOKUP(A166,Table12[Country],'2012'!$B$4:$B$158),"0")</f>
        <v>0</v>
      </c>
      <c r="E166" t="str" cm="1">
        <f t="array" ref="E166">IFERROR(_xlfn.XLOOKUP(A166,Table10[Country],'2014'!$B$4:$B$163),"0")</f>
        <v>0</v>
      </c>
      <c r="F166" t="str" cm="1">
        <f t="array" ref="F166">IFERROR(_xlfn.XLOOKUP(A166,Table11[Country],'2016'!$B$4:$B$163),"0")</f>
        <v>0</v>
      </c>
      <c r="G166" t="str" cm="1">
        <f t="array" ref="G166">IFERROR(_xlfn.XLOOKUP(A166,Table6[Country],'2018'!$B$4:$B$163),"0")</f>
        <v>0</v>
      </c>
      <c r="H166" t="str">
        <f>IFERROR(_xlfn.XLOOKUP(A166,'2023_Analysis_Hub'!$A$3:$A$141,'2023_Analysis_Hub'!$B$3:$B$141),"0")</f>
        <v>0</v>
      </c>
      <c r="I166" t="str">
        <f t="shared" si="18"/>
        <v>0</v>
      </c>
      <c r="J166" s="68" t="str">
        <f>IFERROR(RANK(Table16[[#This Row],[Avergae LPI Score ]],Table16[[Avergae LPI Score ]],0), "No Data Available")</f>
        <v>No Data Available</v>
      </c>
      <c r="L166" t="str" cm="1">
        <f t="array" ref="L166">IFERROR(_xlfn.XLOOKUP(A166,Table4[Country],'2007'!$C$4:$C$153),"0")</f>
        <v>0</v>
      </c>
      <c r="M166" t="str" cm="1">
        <f t="array" ref="M166">IFERROR(_xlfn.XLOOKUP(A166,Table5[Country],'2010'!$E$4:$E$158),"0")</f>
        <v>0</v>
      </c>
      <c r="N166" t="str" cm="1">
        <f t="array" ref="N166">IFERROR(_xlfn.XLOOKUP(A166,Table12[Country],'2012'!$E$4:$E$158),"0")</f>
        <v>0</v>
      </c>
      <c r="O166" t="str" cm="1">
        <f t="array" ref="O166">IFERROR(_xlfn.XLOOKUP(A166,Table10[Country],'2014'!$E$4:$E$163),"0")</f>
        <v>0</v>
      </c>
      <c r="P166" t="str" cm="1">
        <f t="array" ref="P166">IFERROR(_xlfn.XLOOKUP(A166,Table11[Country],'2016'!$E$4:$E$163),"0")</f>
        <v>0</v>
      </c>
      <c r="Q166" t="str" cm="1">
        <f t="array" ref="Q166">IFERROR(_xlfn.XLOOKUP(A166,Table6[Country],'2018'!$E$4:$E$163),"0")</f>
        <v>0</v>
      </c>
      <c r="R166" t="str">
        <f>IFERROR(_xlfn.XLOOKUP(A166,'2023_Analysis_Hub'!$A$3:$A$141,'2023_Analysis_Hub'!$C$3:$C$141),"0")</f>
        <v>0</v>
      </c>
      <c r="S166" t="str">
        <f t="shared" si="23"/>
        <v>0</v>
      </c>
      <c r="T166" t="str">
        <f t="shared" si="24"/>
        <v>No Data Available</v>
      </c>
      <c r="W166" t="str" cm="1">
        <f t="array" ref="W166">IFERROR(_xlfn.XLOOKUP(A166,Table4[Country],'2007'!$F$4:$F$153),"0")</f>
        <v>0</v>
      </c>
      <c r="X166" t="str" cm="1">
        <f t="array" ref="X166">IFERROR(_xlfn.XLOOKUP('LPI_performance_time_series '!A166,Table5[Country],'2010'!$I$4:$I$158),"0")</f>
        <v>0</v>
      </c>
      <c r="Y166" t="str" cm="1">
        <f t="array" ref="Y166">IFERROR(_xlfn.XLOOKUP(A166,Table12[Country],'2012'!$I$4:$I$158),"0")</f>
        <v>0</v>
      </c>
      <c r="Z166" t="str" cm="1">
        <f t="array" ref="Z166">IFERROR(_xlfn.XLOOKUP('LPI_performance_time_series '!A166,Table10[Country],'2014'!$I$4:$I$163),"0")</f>
        <v>0</v>
      </c>
      <c r="AA166" t="str" cm="1">
        <f t="array" ref="AA166">IFERROR(_xlfn.XLOOKUP(A166,Table11[Country],'2016'!$I$4:$I$163),"0")</f>
        <v>0</v>
      </c>
      <c r="AB166" t="str" cm="1">
        <f t="array" ref="AB166">IFERROR(_xlfn.XLOOKUP(A166,Table6[Country],'2018'!$I$4:$I$163),"0")</f>
        <v>0</v>
      </c>
      <c r="AC166" t="str">
        <f>IFERROR(_xlfn.XLOOKUP(A167,'2023_Analysis_Hub'!$A$3:$A$141,'2023_Analysis_Hub'!$D$3:$D$141),"0")</f>
        <v>0</v>
      </c>
      <c r="AD166" t="str">
        <f t="shared" si="25"/>
        <v>No Data Available</v>
      </c>
      <c r="AF166" t="str" cm="1">
        <f t="array" ref="AF166">IFERROR(_xlfn.XLOOKUP(A166,Table4[Country],'2007'!$H$4:$H$153),"0")</f>
        <v>0</v>
      </c>
      <c r="AG166" t="str" cm="1">
        <f t="array" ref="AG166">IFERROR(_xlfn.XLOOKUP(A166,Table5[Country],'2010'!$K$4:$K$158),"0")</f>
        <v>0</v>
      </c>
      <c r="AH166" t="str" cm="1">
        <f t="array" ref="AH166">IFERROR(_xlfn.XLOOKUP(A166,Table12[Country],'2012'!$K$4:$K$158),"0")</f>
        <v>0</v>
      </c>
      <c r="AI166" t="str" cm="1">
        <f t="array" ref="AI166">IFERROR(_xlfn.XLOOKUP(A166,Table10[Country],'2014'!$K$4:$K$163),"0")</f>
        <v>0</v>
      </c>
      <c r="AJ166" t="str" cm="1">
        <f t="array" ref="AJ166">IFERROR(_xlfn.XLOOKUP(A166,Table11[Country],'2016'!$K$4:$K$163),"0")</f>
        <v>0</v>
      </c>
      <c r="AK166" t="str" cm="1">
        <f t="array" ref="AK166">IFERROR(_xlfn.XLOOKUP(A166,Table6[Country],'2018'!$K$4:$K$163),"0")</f>
        <v>0</v>
      </c>
      <c r="AL166" s="19" t="str">
        <f>IFERROR(_xlfn.XLOOKUP(A166,'2023_Analysis_Hub'!$A$3:$A$141,'2023_Analysis_Hub'!$F$3:$F$141),"0")</f>
        <v>0</v>
      </c>
      <c r="AM166" t="str">
        <f t="shared" si="26"/>
        <v>No Data Available</v>
      </c>
      <c r="AO166" s="71" t="str" cm="1">
        <f t="array" ref="AO166">IFERROR(_xlfn.XLOOKUP(Table18[[#This Row],[Economy]],Table4[Country],'2007'!$J$4:$J$153), "0")</f>
        <v>0</v>
      </c>
      <c r="AP166" s="71" t="str" cm="1">
        <f t="array" ref="AP166">IFERROR(_xlfn.XLOOKUP(Table18[[#This Row],[Economy]],Table5[Country],'2010'!$M$4:$M$158),"0")</f>
        <v>0</v>
      </c>
      <c r="AQ166" s="71" t="str" cm="1">
        <f t="array" ref="AQ166">IFERROR(_xlfn.XLOOKUP(Table18[[#This Row],[Economy]],Table12[Country],'2012'!$M$4:$M$158),"0")</f>
        <v>0</v>
      </c>
      <c r="AR166" s="71" t="str" cm="1">
        <f t="array" ref="AR166">IFERROR(_xlfn.XLOOKUP(Table18[[#This Row],[Economy]],Table10[Country],'2014'!$M$4:$M$163),"0")</f>
        <v>0</v>
      </c>
      <c r="AS166" s="71" t="str" cm="1">
        <f t="array" ref="AS166">IFERROR(_xlfn.XLOOKUP(A166,Table11[Country],'2016'!$M$4:$M$163),"0")</f>
        <v>0</v>
      </c>
      <c r="AT166" s="71" t="str" cm="1">
        <f t="array" ref="AT166">IFERROR(_xlfn.XLOOKUP(A166,Table6[Country],'2018'!$M$4:$M$163),"0")</f>
        <v>0</v>
      </c>
      <c r="AU166" s="71" t="str">
        <f>IFERROR(_xlfn.XLOOKUP(A166, '2023_Analysis_Hub'!$A$3:$A$141,'2023_Analysis_Hub'!$H$3:$H$141),"0")</f>
        <v>0</v>
      </c>
      <c r="AV166" t="str">
        <f t="shared" si="19"/>
        <v xml:space="preserve">No Data Available </v>
      </c>
      <c r="AX166" t="str" cm="1">
        <f t="array" ref="AX166">IFERROR(_xlfn.XLOOKUP(A166,Table4[Country],'2007'!$L$4:$L$153),"0")</f>
        <v>0</v>
      </c>
      <c r="AY166" t="str" cm="1">
        <f t="array" ref="AY166">IFERROR(_xlfn.XLOOKUP(A166,Table5[Country], '2010'!$O$4:$O$158),"0")</f>
        <v>0</v>
      </c>
      <c r="AZ166" t="str" cm="1">
        <f t="array" ref="AZ166">IFERROR(_xlfn.XLOOKUP(A166, Table12[Country], '2012'!$O$4:$O$158),"0")</f>
        <v>0</v>
      </c>
      <c r="BA166" t="str" cm="1">
        <f t="array" ref="BA166">IFERROR(_xlfn.XLOOKUP(A166, Table10[Country], '2014'!$O$4:$O$163),"0")</f>
        <v>0</v>
      </c>
      <c r="BB166" t="str" cm="1">
        <f t="array" ref="BB166">IFERROR(_xlfn.XLOOKUP(A166, Table11[Country],'2016'!$O$4:$O$163),"0")</f>
        <v>0</v>
      </c>
      <c r="BC166" t="str" cm="1">
        <f t="array" ref="BC166">IFERROR(_xlfn.XLOOKUP(A166,Table6[Country],'2018'!$O$4:$O$163),"0")</f>
        <v>0</v>
      </c>
      <c r="BD166" t="str">
        <f>IFERROR(_xlfn.XLOOKUP(A166, '2023_Analysis_Hub'!$A$3:$A$141,'2023_Analysis_Hub'!$J$3:$J$141),"0")</f>
        <v>0</v>
      </c>
      <c r="BE166" t="str">
        <f t="shared" si="20"/>
        <v>No Data Available</v>
      </c>
      <c r="BG166" t="str" cm="1">
        <f t="array" ref="BG166">IFERROR(_xlfn.XLOOKUP(A166,Table4[Country],'2007'!$R$4:$R$153),"0")</f>
        <v>0</v>
      </c>
      <c r="BH166" t="str" cm="1">
        <f t="array" ref="BH166">IFERROR(_xlfn.XLOOKUP(A166,Table5[Country],'2010'!$S$4:$S$158),"0")</f>
        <v>0</v>
      </c>
      <c r="BI166" t="str" cm="1">
        <f t="array" ref="BI166">IFERROR(_xlfn.XLOOKUP(A166,Table12[Country],'2012'!$S$4:$S$158),"0")</f>
        <v>0</v>
      </c>
      <c r="BJ166" t="str" cm="1">
        <f t="array" ref="BJ166">IFERROR(_xlfn.XLOOKUP(A166,Table10[Country],'2014'!$S$4:$S$163),"0")</f>
        <v>0</v>
      </c>
      <c r="BK166" t="str" cm="1">
        <f t="array" ref="BK166">IFERROR(_xlfn.XLOOKUP(A166,Table11[Country],'2016'!$S$4:$S$163),"0")</f>
        <v>0</v>
      </c>
      <c r="BL166" t="str" cm="1">
        <f t="array" ref="BL166">IFERROR(_xlfn.XLOOKUP(A166,Table6[Country],'2018'!$S$4:$S$163),"0")</f>
        <v>0</v>
      </c>
      <c r="BM166" t="str">
        <f>IFERROR(_xlfn.XLOOKUP(A166,'2023_Analysis_Hub'!$A$3:$A$141,'2023_Analysis_Hub'!$L$3:$L$141),"0")</f>
        <v>0</v>
      </c>
      <c r="BN166" t="str">
        <f t="shared" si="21"/>
        <v>No Data Available</v>
      </c>
      <c r="BP166" t="str" cm="1">
        <f t="array" ref="BP166">IFERROR(_xlfn.XLOOKUP(A166,Table4[Country],'2007'!$N$4:$N$153),"0")</f>
        <v>0</v>
      </c>
      <c r="BQ166" t="str" cm="1">
        <f t="array" ref="BQ166">IFERROR(_xlfn.XLOOKUP(A166,Table5[Country],'2010'!$Q$4:$Q$158),"0")</f>
        <v>0</v>
      </c>
      <c r="BR166" t="str" cm="1">
        <f t="array" ref="BR166">IFERROR(_xlfn.XLOOKUP(A166,Table12[Country],'2012'!$Q$4:$Q$158),"0")</f>
        <v>0</v>
      </c>
      <c r="BS166" t="str" cm="1">
        <f t="array" ref="BS166">IFERROR(_xlfn.XLOOKUP(A166,Table10[Country],'2014'!$Q$4:$Q$163),"0")</f>
        <v>0</v>
      </c>
      <c r="BT166" t="str" cm="1">
        <f t="array" ref="BT166">IFERROR(_xlfn.XLOOKUP(A166,Table11[Country],'2016'!$Q$4:$Q$163),"0")</f>
        <v>0</v>
      </c>
      <c r="BU166" t="str" cm="1">
        <f t="array" ref="BU166">IFERROR(_xlfn.XLOOKUP(A166, Table6[Country], '2018'!$Q$4:$Q$163),"0")</f>
        <v>0</v>
      </c>
      <c r="BV166" t="str">
        <f>IFERROR(_xlfn.XLOOKUP(A166, '2023_Analysis_Hub'!$A$3:$A$141,'2023_Analysis_Hub'!$N$3:$N$141),"0")</f>
        <v>0</v>
      </c>
      <c r="BW166" t="str">
        <f t="shared" si="22"/>
        <v>No Data Available</v>
      </c>
    </row>
    <row r="167" spans="1:75" x14ac:dyDescent="0.35">
      <c r="A167" t="s">
        <v>105</v>
      </c>
      <c r="B167" cm="1">
        <f t="array" ref="B167">IFERROR(_xlfn.XLOOKUP(A167,Table4[Country],'2007'!$B$4:$B$153),"0")</f>
        <v>1.9718633862422297</v>
      </c>
      <c r="C167" cm="1">
        <f t="array" ref="C167">IFERROR(_xlfn.XLOOKUP(A167,Table5[Country],'2010'!$B$4:$B$158),"0")</f>
        <v>2.539425</v>
      </c>
      <c r="D167" cm="1">
        <f t="array" ref="D167">IFERROR(_xlfn.XLOOKUP(A167,Table12[Country],'2012'!$B$4:$B$158),"0")</f>
        <v>2.692196</v>
      </c>
      <c r="E167" cm="1">
        <f t="array" ref="E167">IFERROR(_xlfn.XLOOKUP(A167,Table10[Country],'2014'!$B$4:$B$163),"0")</f>
        <v>2.3933990000000001</v>
      </c>
      <c r="F167" cm="1">
        <f t="array" ref="F167">IFERROR(_xlfn.XLOOKUP(A167,Table11[Country],'2016'!$B$4:$B$163),"0")</f>
        <v>2.5619510000000001</v>
      </c>
      <c r="G167" cm="1">
        <f t="array" ref="G167">IFERROR(_xlfn.XLOOKUP(A167,Table6[Country],'2018'!$B$4:$B$163),"0")</f>
        <v>2.06995</v>
      </c>
      <c r="H167" t="str">
        <f>IFERROR(_xlfn.XLOOKUP(A167,'2023_Analysis_Hub'!$A$3:$A$141,'2023_Analysis_Hub'!$B$3:$B$141),"0")</f>
        <v>0</v>
      </c>
      <c r="I167">
        <f t="shared" si="18"/>
        <v>2.371464064373705</v>
      </c>
      <c r="J167" s="68">
        <f>IFERROR(RANK(Table16[[#This Row],[Avergae LPI Score ]],Table16[[Avergae LPI Score ]],0), "No Data Available")</f>
        <v>131</v>
      </c>
      <c r="L167" cm="1">
        <f t="array" ref="L167">IFERROR(_xlfn.XLOOKUP(A167,Table4[Country],'2007'!$C$4:$C$153),"0")</f>
        <v>143</v>
      </c>
      <c r="M167" cm="1">
        <f t="array" ref="M167">IFERROR(_xlfn.XLOOKUP(A167,Table5[Country],'2010'!$E$4:$E$158),"0")</f>
        <v>106</v>
      </c>
      <c r="N167" cm="1">
        <f t="array" ref="N167">IFERROR(_xlfn.XLOOKUP(A167,Table12[Country],'2012'!$E$4:$E$158),"0")</f>
        <v>87</v>
      </c>
      <c r="O167" cm="1">
        <f t="array" ref="O167">IFERROR(_xlfn.XLOOKUP(A167,Table10[Country],'2014'!$E$4:$E$163),"0")</f>
        <v>130</v>
      </c>
      <c r="P167" cm="1">
        <f t="array" ref="P167">IFERROR(_xlfn.XLOOKUP(A167,Table11[Country],'2016'!$E$4:$E$163),"0")</f>
        <v>100</v>
      </c>
      <c r="Q167" cm="1">
        <f t="array" ref="Q167">IFERROR(_xlfn.XLOOKUP(A167,Table6[Country],'2018'!$E$4:$E$163),"0")</f>
        <v>157</v>
      </c>
      <c r="R167" t="str">
        <f>IFERROR(_xlfn.XLOOKUP(A167,'2023_Analysis_Hub'!$A$3:$A$141,'2023_Analysis_Hub'!$C$3:$C$141),"0")</f>
        <v>0</v>
      </c>
      <c r="S167">
        <f t="shared" si="23"/>
        <v>120.5</v>
      </c>
      <c r="T167">
        <f t="shared" si="24"/>
        <v>130</v>
      </c>
      <c r="W167" cm="1">
        <f t="array" ref="W167">IFERROR(_xlfn.XLOOKUP(A167,Table4[Country],'2007'!$F$4:$F$153),"0")</f>
        <v>1.6666700000000001</v>
      </c>
      <c r="X167" cm="1">
        <f t="array" ref="X167">IFERROR(_xlfn.XLOOKUP('LPI_performance_time_series '!A167,Table5[Country],'2010'!$I$4:$I$158),"0")</f>
        <v>2.0625</v>
      </c>
      <c r="Y167" cm="1">
        <f t="array" ref="Y167">IFERROR(_xlfn.XLOOKUP(A167,Table12[Country],'2012'!$I$4:$I$158),"0")</f>
        <v>2.6666669999999999</v>
      </c>
      <c r="Z167" cm="1">
        <f t="array" ref="Z167">IFERROR(_xlfn.XLOOKUP('LPI_performance_time_series '!A167,Table10[Country],'2014'!$I$4:$I$163),"0")</f>
        <v>2.4855429999999998</v>
      </c>
      <c r="AA167" cm="1">
        <f t="array" ref="AA167">IFERROR(_xlfn.XLOOKUP(A167,Table11[Country],'2016'!$I$4:$I$163),"0")</f>
        <v>2.5874130000000002</v>
      </c>
      <c r="AB167" cm="1">
        <f t="array" ref="AB167">IFERROR(_xlfn.XLOOKUP(A167,Table6[Country],'2018'!$I$4:$I$163),"0")</f>
        <v>1.7655000000000001</v>
      </c>
      <c r="AC167">
        <f>IFERROR(_xlfn.XLOOKUP(A168,'2023_Analysis_Hub'!$A$3:$A$141,'2023_Analysis_Hub'!$D$3:$D$141),"0")</f>
        <v>2.4</v>
      </c>
      <c r="AD167">
        <f t="shared" si="25"/>
        <v>2.2334704285714286</v>
      </c>
      <c r="AF167" cm="1">
        <f t="array" ref="AF167">IFERROR(_xlfn.XLOOKUP(A167,Table4[Country],'2007'!$H$4:$H$153),"0")</f>
        <v>1.4</v>
      </c>
      <c r="AG167" cm="1">
        <f t="array" ref="AG167">IFERROR(_xlfn.XLOOKUP(A167,Table5[Country],'2010'!$K$4:$K$158),"0")</f>
        <v>2.280357</v>
      </c>
      <c r="AH167" cm="1">
        <f t="array" ref="AH167">IFERROR(_xlfn.XLOOKUP(A167,Table12[Country],'2012'!$K$4:$K$158),"0")</f>
        <v>2.4525250000000001</v>
      </c>
      <c r="AI167" cm="1">
        <f t="array" ref="AI167">IFERROR(_xlfn.XLOOKUP(A167,Table10[Country],'2014'!$K$4:$K$163),"0")</f>
        <v>2.079882</v>
      </c>
      <c r="AJ167" cm="1">
        <f t="array" ref="AJ167">IFERROR(_xlfn.XLOOKUP(A167,Table11[Country],'2016'!$K$4:$K$163),"0")</f>
        <v>2.2224189999999999</v>
      </c>
      <c r="AK167" cm="1">
        <f t="array" ref="AK167">IFERROR(_xlfn.XLOOKUP(A167,Table6[Country],'2018'!$K$4:$K$163),"0")</f>
        <v>2.0011109999999999</v>
      </c>
      <c r="AL167" s="19" t="str">
        <f>IFERROR(_xlfn.XLOOKUP(A167,'2023_Analysis_Hub'!$A$3:$A$141,'2023_Analysis_Hub'!$F$3:$F$141),"0")</f>
        <v>0</v>
      </c>
      <c r="AM167">
        <f t="shared" si="26"/>
        <v>2.0727156666666668</v>
      </c>
      <c r="AO167" s="71" cm="1">
        <f t="array" ref="AO167">IFERROR(_xlfn.XLOOKUP(Table18[[#This Row],[Economy]],Table4[Country],'2007'!$J$4:$J$153), "0")</f>
        <v>1.8</v>
      </c>
      <c r="AP167" s="71" cm="1">
        <f t="array" ref="AP167">IFERROR(_xlfn.XLOOKUP(Table18[[#This Row],[Economy]],Table5[Country],'2010'!$M$4:$M$158),"0")</f>
        <v>2.6625000000000001</v>
      </c>
      <c r="AQ167" s="71" cm="1">
        <f t="array" ref="AQ167">IFERROR(_xlfn.XLOOKUP(Table18[[#This Row],[Economy]],Table12[Country],'2012'!$M$4:$M$158),"0")</f>
        <v>2.9070710000000002</v>
      </c>
      <c r="AR167" s="71" cm="1">
        <f t="array" ref="AR167">IFERROR(_xlfn.XLOOKUP(Table18[[#This Row],[Economy]],Table10[Country],'2014'!$M$4:$M$163),"0")</f>
        <v>2.3846150000000002</v>
      </c>
      <c r="AS167" s="71" cm="1">
        <f t="array" ref="AS167">IFERROR(_xlfn.XLOOKUP(A167,Table11[Country],'2016'!$M$4:$M$163),"0")</f>
        <v>2.6309499999999999</v>
      </c>
      <c r="AT167" s="71" cm="1">
        <f t="array" ref="AT167">IFERROR(_xlfn.XLOOKUP(A167,Table6[Country],'2018'!$M$4:$M$163),"0")</f>
        <v>2.0011109999999999</v>
      </c>
      <c r="AU167" s="71" t="str">
        <f>IFERROR(_xlfn.XLOOKUP(A167, '2023_Analysis_Hub'!$A$3:$A$141,'2023_Analysis_Hub'!$H$3:$H$141),"0")</f>
        <v>0</v>
      </c>
      <c r="AV167">
        <f t="shared" si="19"/>
        <v>2.3977078333333335</v>
      </c>
      <c r="AX167" cm="1">
        <f t="array" ref="AX167">IFERROR(_xlfn.XLOOKUP(A167,Table4[Country],'2007'!$L$4:$L$153),"0")</f>
        <v>2</v>
      </c>
      <c r="AY167" cm="1">
        <f t="array" ref="AY167">IFERROR(_xlfn.XLOOKUP(A167,Table5[Country], '2010'!$O$4:$O$158),"0")</f>
        <v>2.4232140000000002</v>
      </c>
      <c r="AZ167" cm="1">
        <f t="array" ref="AZ167">IFERROR(_xlfn.XLOOKUP(A167, Table12[Country], '2012'!$O$4:$O$158),"0")</f>
        <v>2.4914139999999998</v>
      </c>
      <c r="BA167" cm="1">
        <f t="array" ref="BA167">IFERROR(_xlfn.XLOOKUP(A167, Table10[Country], '2014'!$O$4:$O$163),"0")</f>
        <v>2.2768739999999998</v>
      </c>
      <c r="BB167" cm="1">
        <f t="array" ref="BB167">IFERROR(_xlfn.XLOOKUP(A167, Table11[Country],'2016'!$O$4:$O$163),"0")</f>
        <v>2.4976919999999998</v>
      </c>
      <c r="BC167" cm="1">
        <f t="array" ref="BC167">IFERROR(_xlfn.XLOOKUP(A167,Table6[Country],'2018'!$O$4:$O$163),"0")</f>
        <v>2.1</v>
      </c>
      <c r="BD167" t="str">
        <f>IFERROR(_xlfn.XLOOKUP(A167, '2023_Analysis_Hub'!$A$3:$A$141,'2023_Analysis_Hub'!$J$3:$J$141),"0")</f>
        <v>0</v>
      </c>
      <c r="BE167">
        <f t="shared" si="20"/>
        <v>2.2981989999999999</v>
      </c>
      <c r="BG167" cm="1">
        <f t="array" ref="BG167">IFERROR(_xlfn.XLOOKUP(A167,Table4[Country],'2007'!$R$4:$R$153),"0")</f>
        <v>3</v>
      </c>
      <c r="BH167" cm="1">
        <f t="array" ref="BH167">IFERROR(_xlfn.XLOOKUP(A167,Table5[Country],'2010'!$S$4:$S$158),"0")</f>
        <v>3.280357</v>
      </c>
      <c r="BI167" cm="1">
        <f t="array" ref="BI167">IFERROR(_xlfn.XLOOKUP(A167,Table12[Country],'2012'!$S$4:$S$158),"0")</f>
        <v>3.071596</v>
      </c>
      <c r="BJ167" cm="1">
        <f t="array" ref="BJ167">IFERROR(_xlfn.XLOOKUP(A167,Table10[Country],'2014'!$S$4:$S$163),"0")</f>
        <v>2.7582710000000001</v>
      </c>
      <c r="BK167" cm="1">
        <f t="array" ref="BK167">IFERROR(_xlfn.XLOOKUP(A167,Table11[Country],'2016'!$S$4:$S$163),"0")</f>
        <v>3.0169389999999998</v>
      </c>
      <c r="BL167" cm="1">
        <f t="array" ref="BL167">IFERROR(_xlfn.XLOOKUP(A167,Table6[Country],'2018'!$S$4:$S$163),"0")</f>
        <v>2.3344450000000001</v>
      </c>
      <c r="BM167" t="str">
        <f>IFERROR(_xlfn.XLOOKUP(A167,'2023_Analysis_Hub'!$A$3:$A$141,'2023_Analysis_Hub'!$L$3:$L$141),"0")</f>
        <v>0</v>
      </c>
      <c r="BN167">
        <f t="shared" si="21"/>
        <v>2.9102679999999999</v>
      </c>
      <c r="BP167" cm="1">
        <f t="array" ref="BP167">IFERROR(_xlfn.XLOOKUP(A167,Table4[Country],'2007'!$N$4:$N$153),"0")</f>
        <v>2</v>
      </c>
      <c r="BQ167" cm="1">
        <f t="array" ref="BQ167">IFERROR(_xlfn.XLOOKUP(A167,Table5[Country],'2010'!$Q$4:$Q$158),"0")</f>
        <v>2.4500000000000002</v>
      </c>
      <c r="BR167" cm="1">
        <f t="array" ref="BR167">IFERROR(_xlfn.XLOOKUP(A167,Table12[Country],'2012'!$Q$4:$Q$158),"0")</f>
        <v>2.4914139999999998</v>
      </c>
      <c r="BS167" cm="1">
        <f t="array" ref="BS167">IFERROR(_xlfn.XLOOKUP(A167,Table10[Country],'2014'!$Q$4:$Q$163),"0")</f>
        <v>2.3602069999999999</v>
      </c>
      <c r="BT167" cm="1">
        <f t="array" ref="BT167">IFERROR(_xlfn.XLOOKUP(A167,Table11[Country],'2016'!$Q$4:$Q$163),"0")</f>
        <v>2.3455539999999999</v>
      </c>
      <c r="BU167" cm="1">
        <f t="array" ref="BU167">IFERROR(_xlfn.XLOOKUP(A167, Table6[Country], '2018'!$Q$4:$Q$163),"0")</f>
        <v>2.2233329999999998</v>
      </c>
      <c r="BV167" t="str">
        <f>IFERROR(_xlfn.XLOOKUP(A167, '2023_Analysis_Hub'!$A$3:$A$141,'2023_Analysis_Hub'!$N$3:$N$141),"0")</f>
        <v>0</v>
      </c>
      <c r="BW167">
        <f t="shared" si="22"/>
        <v>2.3117513333333335</v>
      </c>
    </row>
    <row r="168" spans="1:75" x14ac:dyDescent="0.35">
      <c r="A168" t="s">
        <v>106</v>
      </c>
      <c r="B168" cm="1">
        <f t="array" ref="B168">IFERROR(_xlfn.XLOOKUP(A168,Table4[Country],'2007'!$B$4:$B$153),"0")</f>
        <v>2.3963117324298837</v>
      </c>
      <c r="C168" cm="1">
        <f t="array" ref="C168">IFERROR(_xlfn.XLOOKUP(A168,Table5[Country],'2010'!$B$4:$B$158),"0")</f>
        <v>2.5875699999999999</v>
      </c>
      <c r="D168" cm="1">
        <f t="array" ref="D168">IFERROR(_xlfn.XLOOKUP(A168,Table12[Country],'2012'!$B$4:$B$158),"0")</f>
        <v>2.4467219999999998</v>
      </c>
      <c r="E168" cm="1">
        <f t="array" ref="E168">IFERROR(_xlfn.XLOOKUP(A168,Table10[Country],'2014'!$B$4:$B$163),"0")</f>
        <v>2.8087780000000002</v>
      </c>
      <c r="F168" cm="1">
        <f t="array" ref="F168">IFERROR(_xlfn.XLOOKUP(A168,Table11[Country],'2016'!$B$4:$B$163),"0")</f>
        <v>2.6280899999999998</v>
      </c>
      <c r="G168" cm="1">
        <f t="array" ref="G168">IFERROR(_xlfn.XLOOKUP(A168,Table6[Country],'2018'!$B$4:$B$163),"0")</f>
        <v>2.5320849999999999</v>
      </c>
      <c r="H168">
        <f>IFERROR(_xlfn.XLOOKUP(A168,'2023_Analysis_Hub'!$A$3:$A$141,'2023_Analysis_Hub'!$B$3:$B$141),"0")</f>
        <v>2.5666666666666664</v>
      </c>
      <c r="I168">
        <f t="shared" si="18"/>
        <v>2.5666033427280786</v>
      </c>
      <c r="J168" s="68">
        <f>IFERROR(RANK(Table16[[#This Row],[Avergae LPI Score ]],Table16[[Avergae LPI Score ]],0), "No Data Available")</f>
        <v>95</v>
      </c>
      <c r="L168" cm="1">
        <f t="array" ref="L168">IFERROR(_xlfn.XLOOKUP(A168,Table4[Country],'2007'!$C$4:$C$153),"0")</f>
        <v>93</v>
      </c>
      <c r="M168" cm="1">
        <f t="array" ref="M168">IFERROR(_xlfn.XLOOKUP(A168,Table5[Country],'2010'!$E$4:$E$158),"0")</f>
        <v>100</v>
      </c>
      <c r="N168" cm="1">
        <f t="array" ref="N168">IFERROR(_xlfn.XLOOKUP(A168,Table12[Country],'2012'!$E$4:$E$158),"0")</f>
        <v>121</v>
      </c>
      <c r="O168" cm="1">
        <f t="array" ref="O168">IFERROR(_xlfn.XLOOKUP(A168,Table10[Country],'2014'!$E$4:$E$163),"0")</f>
        <v>75</v>
      </c>
      <c r="P168" cm="1">
        <f t="array" ref="P168">IFERROR(_xlfn.XLOOKUP(A168,Table11[Country],'2016'!$E$4:$E$163),"0")</f>
        <v>90</v>
      </c>
      <c r="Q168" cm="1">
        <f t="array" ref="Q168">IFERROR(_xlfn.XLOOKUP(A168,Table6[Country],'2018'!$E$4:$E$163),"0")</f>
        <v>110</v>
      </c>
      <c r="R168">
        <f>IFERROR(_xlfn.XLOOKUP(A168,'2023_Analysis_Hub'!$A$3:$A$141,'2023_Analysis_Hub'!$C$3:$C$141),"0")</f>
        <v>88</v>
      </c>
      <c r="S168">
        <f t="shared" si="23"/>
        <v>96.714285714285708</v>
      </c>
      <c r="T168">
        <f t="shared" si="24"/>
        <v>92</v>
      </c>
      <c r="W168" cm="1">
        <f t="array" ref="W168">IFERROR(_xlfn.XLOOKUP(A168,Table4[Country],'2007'!$F$4:$F$153),"0")</f>
        <v>2.2272699999999999</v>
      </c>
      <c r="X168" cm="1">
        <f t="array" ref="X168">IFERROR(_xlfn.XLOOKUP('LPI_performance_time_series '!A168,Table5[Country],'2010'!$I$4:$I$158),"0")</f>
        <v>2.172186</v>
      </c>
      <c r="Y168" cm="1">
        <f t="array" ref="Y168">IFERROR(_xlfn.XLOOKUP(A168,Table12[Country],'2012'!$I$4:$I$158),"0")</f>
        <v>1.9677420000000001</v>
      </c>
      <c r="Z168" cm="1">
        <f t="array" ref="Z168">IFERROR(_xlfn.XLOOKUP('LPI_performance_time_series '!A168,Table10[Country],'2014'!$I$4:$I$163),"0")</f>
        <v>2.3486289999999999</v>
      </c>
      <c r="AA168" cm="1">
        <f t="array" ref="AA168">IFERROR(_xlfn.XLOOKUP(A168,Table11[Country],'2016'!$I$4:$I$163),"0")</f>
        <v>2.4619800000000001</v>
      </c>
      <c r="AB168" cm="1">
        <f t="array" ref="AB168">IFERROR(_xlfn.XLOOKUP(A168,Table6[Country],'2018'!$I$4:$I$163),"0")</f>
        <v>1.9666669999999999</v>
      </c>
      <c r="AC168">
        <f>IFERROR(_xlfn.XLOOKUP(A169,'2023_Analysis_Hub'!$A$3:$A$141,'2023_Analysis_Hub'!$D$3:$D$141),"0")</f>
        <v>2</v>
      </c>
      <c r="AD168">
        <f t="shared" si="25"/>
        <v>2.1634962857142859</v>
      </c>
      <c r="AF168" cm="1">
        <f t="array" ref="AF168">IFERROR(_xlfn.XLOOKUP(A168,Table4[Country],'2007'!$H$4:$H$153),"0")</f>
        <v>2.2340399999999998</v>
      </c>
      <c r="AG168" cm="1">
        <f t="array" ref="AG168">IFERROR(_xlfn.XLOOKUP(A168,Table5[Country],'2010'!$K$4:$K$158),"0")</f>
        <v>2.4346839999999998</v>
      </c>
      <c r="AH168" cm="1">
        <f t="array" ref="AH168">IFERROR(_xlfn.XLOOKUP(A168,Table12[Country],'2012'!$K$4:$K$158),"0")</f>
        <v>2.270559</v>
      </c>
      <c r="AI168" cm="1">
        <f t="array" ref="AI168">IFERROR(_xlfn.XLOOKUP(A168,Table10[Country],'2014'!$K$4:$K$163),"0")</f>
        <v>2.5593279999999998</v>
      </c>
      <c r="AJ168" cm="1">
        <f t="array" ref="AJ168">IFERROR(_xlfn.XLOOKUP(A168,Table11[Country],'2016'!$K$4:$K$163),"0")</f>
        <v>2.3988459999999998</v>
      </c>
      <c r="AK168" cm="1">
        <f t="array" ref="AK168">IFERROR(_xlfn.XLOOKUP(A168,Table6[Country],'2018'!$K$4:$K$163),"0")</f>
        <v>2.5597219999999998</v>
      </c>
      <c r="AL168" s="19">
        <f>IFERROR(_xlfn.XLOOKUP(A168,'2023_Analysis_Hub'!$A$3:$A$141,'2023_Analysis_Hub'!$F$3:$F$141),"0")</f>
        <v>2.4</v>
      </c>
      <c r="AM168">
        <f t="shared" si="26"/>
        <v>2.4081684285714284</v>
      </c>
      <c r="AO168" s="71" cm="1">
        <f t="array" ref="AO168">IFERROR(_xlfn.XLOOKUP(Table18[[#This Row],[Economy]],Table4[Country],'2007'!$J$4:$J$153), "0")</f>
        <v>2.4883700000000002</v>
      </c>
      <c r="AP168" s="71" cm="1">
        <f t="array" ref="AP168">IFERROR(_xlfn.XLOOKUP(Table18[[#This Row],[Economy]],Table5[Country],'2010'!$M$4:$M$158),"0")</f>
        <v>2.8420909999999999</v>
      </c>
      <c r="AQ168" s="71" cm="1">
        <f t="array" ref="AQ168">IFERROR(_xlfn.XLOOKUP(Table18[[#This Row],[Economy]],Table12[Country],'2012'!$M$4:$M$158),"0")</f>
        <v>2.5967549999999999</v>
      </c>
      <c r="AR168" s="71" cm="1">
        <f t="array" ref="AR168">IFERROR(_xlfn.XLOOKUP(Table18[[#This Row],[Economy]],Table10[Country],'2014'!$M$4:$M$163),"0")</f>
        <v>2.627793</v>
      </c>
      <c r="AS168" s="71" cm="1">
        <f t="array" ref="AS168">IFERROR(_xlfn.XLOOKUP(A168,Table11[Country],'2016'!$M$4:$M$163),"0")</f>
        <v>2.429646</v>
      </c>
      <c r="AT168" s="71" cm="1">
        <f t="array" ref="AT168">IFERROR(_xlfn.XLOOKUP(A168,Table6[Country],'2018'!$M$4:$M$163),"0")</f>
        <v>2.5222220000000002</v>
      </c>
      <c r="AU168" s="71">
        <f>IFERROR(_xlfn.XLOOKUP(A168, '2023_Analysis_Hub'!$A$3:$A$141,'2023_Analysis_Hub'!$H$3:$H$141),"0")</f>
        <v>2.5</v>
      </c>
      <c r="AV168">
        <f t="shared" si="19"/>
        <v>2.5724109999999998</v>
      </c>
      <c r="AX168" cm="1">
        <f t="array" ref="AX168">IFERROR(_xlfn.XLOOKUP(A168,Table4[Country],'2007'!$L$4:$L$153),"0")</f>
        <v>2.3809499999999999</v>
      </c>
      <c r="AY168" cm="1">
        <f t="array" ref="AY168">IFERROR(_xlfn.XLOOKUP(A168,Table5[Country], '2010'!$O$4:$O$158),"0")</f>
        <v>2.4468160000000001</v>
      </c>
      <c r="AZ168" cm="1">
        <f t="array" ref="AZ168">IFERROR(_xlfn.XLOOKUP(A168, Table12[Country], '2012'!$O$4:$O$158),"0")</f>
        <v>2.5201950000000002</v>
      </c>
      <c r="BA168" cm="1">
        <f t="array" ref="BA168">IFERROR(_xlfn.XLOOKUP(A168, Table10[Country], '2014'!$O$4:$O$163),"0")</f>
        <v>2.7024759999999999</v>
      </c>
      <c r="BB168" cm="1">
        <f t="array" ref="BB168">IFERROR(_xlfn.XLOOKUP(A168, Table11[Country],'2016'!$O$4:$O$163),"0")</f>
        <v>2.7352539999999999</v>
      </c>
      <c r="BC168" cm="1">
        <f t="array" ref="BC168">IFERROR(_xlfn.XLOOKUP(A168,Table6[Country],'2018'!$O$4:$O$163),"0")</f>
        <v>2.3986109999999998</v>
      </c>
      <c r="BD168">
        <f>IFERROR(_xlfn.XLOOKUP(A168, '2023_Analysis_Hub'!$A$3:$A$141,'2023_Analysis_Hub'!$J$3:$J$141),"0")</f>
        <v>2.2999999999999998</v>
      </c>
      <c r="BE168">
        <f t="shared" si="20"/>
        <v>2.4977574285714286</v>
      </c>
      <c r="BG168" cm="1">
        <f t="array" ref="BG168">IFERROR(_xlfn.XLOOKUP(A168,Table4[Country],'2007'!$R$4:$R$153),"0")</f>
        <v>2.69048</v>
      </c>
      <c r="BH168" cm="1">
        <f t="array" ref="BH168">IFERROR(_xlfn.XLOOKUP(A168,Table5[Country],'2010'!$S$4:$S$158),"0")</f>
        <v>3.0975130000000002</v>
      </c>
      <c r="BI168" cm="1">
        <f t="array" ref="BI168">IFERROR(_xlfn.XLOOKUP(A168,Table12[Country],'2012'!$S$4:$S$158),"0")</f>
        <v>2.9244050000000001</v>
      </c>
      <c r="BJ168" cm="1">
        <f t="array" ref="BJ168">IFERROR(_xlfn.XLOOKUP(A168,Table10[Country],'2014'!$S$4:$S$163),"0")</f>
        <v>3.464486</v>
      </c>
      <c r="BK168" cm="1">
        <f t="array" ref="BK168">IFERROR(_xlfn.XLOOKUP(A168,Table11[Country],'2016'!$S$4:$S$163),"0")</f>
        <v>3.041795</v>
      </c>
      <c r="BL168" cm="1">
        <f t="array" ref="BL168">IFERROR(_xlfn.XLOOKUP(A168,Table6[Country],'2018'!$S$4:$S$163),"0")</f>
        <v>3.068333</v>
      </c>
      <c r="BM168">
        <f>IFERROR(_xlfn.XLOOKUP(A168,'2023_Analysis_Hub'!$A$3:$A$141,'2023_Analysis_Hub'!$L$3:$L$141),"0")</f>
        <v>3.1</v>
      </c>
      <c r="BN168">
        <f t="shared" si="21"/>
        <v>3.0552874285714289</v>
      </c>
      <c r="BP168" cm="1">
        <f t="array" ref="BP168">IFERROR(_xlfn.XLOOKUP(A168,Table4[Country],'2007'!$N$4:$N$153),"0")</f>
        <v>2.3555600000000001</v>
      </c>
      <c r="BQ168" cm="1">
        <f t="array" ref="BQ168">IFERROR(_xlfn.XLOOKUP(A168,Table5[Country],'2010'!$Q$4:$Q$158),"0")</f>
        <v>2.4468160000000001</v>
      </c>
      <c r="BR168" cm="1">
        <f t="array" ref="BR168">IFERROR(_xlfn.XLOOKUP(A168,Table12[Country],'2012'!$Q$4:$Q$158),"0")</f>
        <v>2.3474819999999998</v>
      </c>
      <c r="BS168" cm="1">
        <f t="array" ref="BS168">IFERROR(_xlfn.XLOOKUP(A168,Table10[Country],'2014'!$Q$4:$Q$163),"0")</f>
        <v>3.156793</v>
      </c>
      <c r="BT168" cm="1">
        <f t="array" ref="BT168">IFERROR(_xlfn.XLOOKUP(A168,Table11[Country],'2016'!$Q$4:$Q$163),"0")</f>
        <v>2.695249</v>
      </c>
      <c r="BU168" cm="1">
        <f t="array" ref="BU168">IFERROR(_xlfn.XLOOKUP(A168, Table6[Country], '2018'!$Q$4:$Q$163),"0")</f>
        <v>2.6847219999999998</v>
      </c>
      <c r="BV168">
        <f>IFERROR(_xlfn.XLOOKUP(A168, '2023_Analysis_Hub'!$A$3:$A$141,'2023_Analysis_Hub'!$N$3:$N$141),"0")</f>
        <v>2.7</v>
      </c>
      <c r="BW168">
        <f t="shared" si="22"/>
        <v>2.6266602857142858</v>
      </c>
    </row>
    <row r="169" spans="1:75" x14ac:dyDescent="0.35">
      <c r="A169" t="s">
        <v>107</v>
      </c>
      <c r="B169" cm="1">
        <f t="array" ref="B169">IFERROR(_xlfn.XLOOKUP(A169,Table4[Country],'2007'!$B$4:$B$153),"0")</f>
        <v>2.2139477761908135</v>
      </c>
      <c r="C169" cm="1">
        <f t="array" ref="C169">IFERROR(_xlfn.XLOOKUP(A169,Table5[Country],'2010'!$B$4:$B$158),"0")</f>
        <v>2.5366249999999999</v>
      </c>
      <c r="D169" t="str" cm="1">
        <f t="array" ref="D169">IFERROR(_xlfn.XLOOKUP(A169,Table12[Country],'2012'!$B$4:$B$158),"0")</f>
        <v>0</v>
      </c>
      <c r="E169" cm="1">
        <f t="array" ref="E169">IFERROR(_xlfn.XLOOKUP(A169,Table10[Country],'2014'!$B$4:$B$163),"0")</f>
        <v>2.6532830000000001</v>
      </c>
      <c r="F169" cm="1">
        <f t="array" ref="F169">IFERROR(_xlfn.XLOOKUP(A169,Table11[Country],'2016'!$B$4:$B$163),"0")</f>
        <v>2.5310619999999999</v>
      </c>
      <c r="G169" t="str" cm="1">
        <f t="array" ref="G169">IFERROR(_xlfn.XLOOKUP(A169,Table6[Country],'2018'!$B$4:$B$163),"0")</f>
        <v>0</v>
      </c>
      <c r="H169">
        <f>IFERROR(_xlfn.XLOOKUP(A169,'2023_Analysis_Hub'!$A$3:$A$141,'2023_Analysis_Hub'!$B$3:$B$141),"0")</f>
        <v>2.4666666666666668</v>
      </c>
      <c r="I169">
        <f t="shared" si="18"/>
        <v>2.4803168885714961</v>
      </c>
      <c r="J169" s="68">
        <f>IFERROR(RANK(Table16[[#This Row],[Avergae LPI Score ]],Table16[[Avergae LPI Score ]],0), "No Data Available")</f>
        <v>107</v>
      </c>
      <c r="L169" cm="1">
        <f t="array" ref="L169">IFERROR(_xlfn.XLOOKUP(A169,Table4[Country],'2007'!$C$4:$C$153),"0")</f>
        <v>122</v>
      </c>
      <c r="M169" cm="1">
        <f t="array" ref="M169">IFERROR(_xlfn.XLOOKUP(A169,Table5[Country],'2010'!$E$4:$E$158),"0")</f>
        <v>107</v>
      </c>
      <c r="N169" t="str" cm="1">
        <f t="array" ref="N169">IFERROR(_xlfn.XLOOKUP(A169,Table12[Country],'2012'!$E$4:$E$158),"0")</f>
        <v>0</v>
      </c>
      <c r="O169" cm="1">
        <f t="array" ref="O169">IFERROR(_xlfn.XLOOKUP(A169,Table10[Country],'2014'!$E$4:$E$163),"0")</f>
        <v>95</v>
      </c>
      <c r="P169" cm="1">
        <f t="array" ref="P169">IFERROR(_xlfn.XLOOKUP(A169,Table11[Country],'2016'!$E$4:$E$163),"0")</f>
        <v>102</v>
      </c>
      <c r="Q169" t="str" cm="1">
        <f t="array" ref="Q169">IFERROR(_xlfn.XLOOKUP(A169,Table6[Country],'2018'!$E$4:$E$163),"0")</f>
        <v>0</v>
      </c>
      <c r="R169">
        <f>IFERROR(_xlfn.XLOOKUP(A169,'2023_Analysis_Hub'!$A$3:$A$141,'2023_Analysis_Hub'!$C$3:$C$141),"0")</f>
        <v>97</v>
      </c>
      <c r="S169">
        <f t="shared" si="23"/>
        <v>104.6</v>
      </c>
      <c r="T169">
        <f t="shared" si="24"/>
        <v>101</v>
      </c>
      <c r="W169" cm="1">
        <f t="array" ref="W169">IFERROR(_xlfn.XLOOKUP(A169,Table4[Country],'2007'!$F$4:$F$153),"0")</f>
        <v>2.1428600000000002</v>
      </c>
      <c r="X169" cm="1">
        <f t="array" ref="X169">IFERROR(_xlfn.XLOOKUP('LPI_performance_time_series '!A169,Table5[Country],'2010'!$I$4:$I$158),"0")</f>
        <v>2.2425139999999999</v>
      </c>
      <c r="Y169" t="str" cm="1">
        <f t="array" ref="Y169">IFERROR(_xlfn.XLOOKUP(A169,Table12[Country],'2012'!$I$4:$I$158),"0")</f>
        <v>0</v>
      </c>
      <c r="Z169" cm="1">
        <f t="array" ref="Z169">IFERROR(_xlfn.XLOOKUP('LPI_performance_time_series '!A169,Table10[Country],'2014'!$I$4:$I$163),"0")</f>
        <v>2.6638269999999999</v>
      </c>
      <c r="AA169" cm="1">
        <f t="array" ref="AA169">IFERROR(_xlfn.XLOOKUP(A169,Table11[Country],'2016'!$I$4:$I$163),"0")</f>
        <v>2.4806240000000002</v>
      </c>
      <c r="AB169" t="str" cm="1">
        <f t="array" ref="AB169">IFERROR(_xlfn.XLOOKUP(A169,Table6[Country],'2018'!$I$4:$I$163),"0")</f>
        <v>0</v>
      </c>
      <c r="AC169">
        <f>IFERROR(_xlfn.XLOOKUP(A170,'2023_Analysis_Hub'!$A$3:$A$141,'2023_Analysis_Hub'!$D$3:$D$141),"0")</f>
        <v>3.9</v>
      </c>
      <c r="AD169">
        <f t="shared" si="25"/>
        <v>2.6859650000000004</v>
      </c>
      <c r="AF169" cm="1">
        <f t="array" ref="AF169">IFERROR(_xlfn.XLOOKUP(A169,Table4[Country],'2007'!$H$4:$H$153),"0")</f>
        <v>1.8620699999999999</v>
      </c>
      <c r="AG169" cm="1">
        <f t="array" ref="AG169">IFERROR(_xlfn.XLOOKUP(A169,Table5[Country],'2010'!$K$4:$K$158),"0")</f>
        <v>2.2334679999999998</v>
      </c>
      <c r="AH169" t="str" cm="1">
        <f t="array" ref="AH169">IFERROR(_xlfn.XLOOKUP(A169,Table12[Country],'2012'!$K$4:$K$158),"0")</f>
        <v>0</v>
      </c>
      <c r="AI169" cm="1">
        <f t="array" ref="AI169">IFERROR(_xlfn.XLOOKUP(A169,Table10[Country],'2014'!$K$4:$K$163),"0")</f>
        <v>2.2025619999999999</v>
      </c>
      <c r="AJ169" cm="1">
        <f t="array" ref="AJ169">IFERROR(_xlfn.XLOOKUP(A169,Table11[Country],'2016'!$K$4:$K$163),"0")</f>
        <v>2.4993300000000001</v>
      </c>
      <c r="AK169" t="str" cm="1">
        <f t="array" ref="AK169">IFERROR(_xlfn.XLOOKUP(A169,Table6[Country],'2018'!$K$4:$K$163),"0")</f>
        <v>0</v>
      </c>
      <c r="AL169" s="19">
        <f>IFERROR(_xlfn.XLOOKUP(A169,'2023_Analysis_Hub'!$A$3:$A$141,'2023_Analysis_Hub'!$F$3:$F$141),"0")</f>
        <v>1.9</v>
      </c>
      <c r="AM169">
        <f t="shared" si="26"/>
        <v>2.1394860000000002</v>
      </c>
      <c r="AO169" s="71" cm="1">
        <f t="array" ref="AO169">IFERROR(_xlfn.XLOOKUP(Table18[[#This Row],[Economy]],Table4[Country],'2007'!$J$4:$J$153), "0")</f>
        <v>2.1785700000000001</v>
      </c>
      <c r="AP169" s="71" cm="1">
        <f t="array" ref="AP169">IFERROR(_xlfn.XLOOKUP(Table18[[#This Row],[Economy]],Table5[Country],'2010'!$M$4:$M$158),"0")</f>
        <v>2.6326109999999998</v>
      </c>
      <c r="AQ169" s="71" t="str" cm="1">
        <f t="array" ref="AQ169">IFERROR(_xlfn.XLOOKUP(Table18[[#This Row],[Economy]],Table12[Country],'2012'!$M$4:$M$158),"0")</f>
        <v>0</v>
      </c>
      <c r="AR169" s="71" cm="1">
        <f t="array" ref="AR169">IFERROR(_xlfn.XLOOKUP(Table18[[#This Row],[Economy]],Table10[Country],'2014'!$M$4:$M$163),"0")</f>
        <v>2.6941459999999999</v>
      </c>
      <c r="AS169" s="71" cm="1">
        <f t="array" ref="AS169">IFERROR(_xlfn.XLOOKUP(A169,Table11[Country],'2016'!$M$4:$M$163),"0")</f>
        <v>2.502535</v>
      </c>
      <c r="AT169" s="71" t="str" cm="1">
        <f t="array" ref="AT169">IFERROR(_xlfn.XLOOKUP(A169,Table6[Country],'2018'!$M$4:$M$163),"0")</f>
        <v>0</v>
      </c>
      <c r="AU169" s="71">
        <f>IFERROR(_xlfn.XLOOKUP(A169, '2023_Analysis_Hub'!$A$3:$A$141,'2023_Analysis_Hub'!$H$3:$H$141),"0")</f>
        <v>2.8</v>
      </c>
      <c r="AV169">
        <f t="shared" si="19"/>
        <v>2.5615724000000002</v>
      </c>
      <c r="AX169" cm="1">
        <f t="array" ref="AX169">IFERROR(_xlfn.XLOOKUP(A169,Table4[Country],'2007'!$L$4:$L$153),"0")</f>
        <v>2.40741</v>
      </c>
      <c r="AY169" cm="1">
        <f t="array" ref="AY169">IFERROR(_xlfn.XLOOKUP(A169,Table5[Country], '2010'!$O$4:$O$158),"0")</f>
        <v>2.3139949999999998</v>
      </c>
      <c r="AZ169" t="str" cm="1">
        <f t="array" ref="AZ169">IFERROR(_xlfn.XLOOKUP(A169, Table12[Country], '2012'!$O$4:$O$158),"0")</f>
        <v>0</v>
      </c>
      <c r="BA169" cm="1">
        <f t="array" ref="BA169">IFERROR(_xlfn.XLOOKUP(A169, Table10[Country], '2014'!$O$4:$O$163),"0")</f>
        <v>2.5802489999999998</v>
      </c>
      <c r="BB169" cm="1">
        <f t="array" ref="BB169">IFERROR(_xlfn.XLOOKUP(A169, Table11[Country],'2016'!$O$4:$O$163),"0")</f>
        <v>2.545703</v>
      </c>
      <c r="BC169" t="str" cm="1">
        <f t="array" ref="BC169">IFERROR(_xlfn.XLOOKUP(A169,Table6[Country],'2018'!$O$4:$O$163),"0")</f>
        <v>0</v>
      </c>
      <c r="BD169">
        <f>IFERROR(_xlfn.XLOOKUP(A169, '2023_Analysis_Hub'!$A$3:$A$141,'2023_Analysis_Hub'!$J$3:$J$141),"0")</f>
        <v>2.8</v>
      </c>
      <c r="BE169">
        <f t="shared" si="20"/>
        <v>2.5294713999999998</v>
      </c>
      <c r="BG169" cm="1">
        <f t="array" ref="BG169">IFERROR(_xlfn.XLOOKUP(A169,Table4[Country],'2007'!$R$4:$R$153),"0")</f>
        <v>2.5</v>
      </c>
      <c r="BH169" cm="1">
        <f t="array" ref="BH169">IFERROR(_xlfn.XLOOKUP(A169,Table5[Country],'2010'!$S$4:$S$158),"0")</f>
        <v>3.2109730000000001</v>
      </c>
      <c r="BI169" t="str" cm="1">
        <f t="array" ref="BI169">IFERROR(_xlfn.XLOOKUP(A169,Table12[Country],'2012'!$S$4:$S$158),"0")</f>
        <v>0</v>
      </c>
      <c r="BJ169" cm="1">
        <f t="array" ref="BJ169">IFERROR(_xlfn.XLOOKUP(A169,Table10[Country],'2014'!$S$4:$S$163),"0")</f>
        <v>3.165664</v>
      </c>
      <c r="BK169" cm="1">
        <f t="array" ref="BK169">IFERROR(_xlfn.XLOOKUP(A169,Table11[Country],'2016'!$S$4:$S$163),"0")</f>
        <v>2.6770149999999999</v>
      </c>
      <c r="BL169" t="str" cm="1">
        <f t="array" ref="BL169">IFERROR(_xlfn.XLOOKUP(A169,Table6[Country],'2018'!$S$4:$S$163),"0")</f>
        <v>0</v>
      </c>
      <c r="BM169">
        <f>IFERROR(_xlfn.XLOOKUP(A169,'2023_Analysis_Hub'!$A$3:$A$141,'2023_Analysis_Hub'!$L$3:$L$141),"0")</f>
        <v>2.9</v>
      </c>
      <c r="BN169">
        <f t="shared" si="21"/>
        <v>2.8907303999999998</v>
      </c>
      <c r="BP169" cm="1">
        <f t="array" ref="BP169">IFERROR(_xlfn.XLOOKUP(A169,Table4[Country],'2007'!$N$4:$N$153),"0")</f>
        <v>2.18519</v>
      </c>
      <c r="BQ169" cm="1">
        <f t="array" ref="BQ169">IFERROR(_xlfn.XLOOKUP(A169,Table5[Country],'2010'!$Q$4:$Q$158),"0")</f>
        <v>2.5093800000000002</v>
      </c>
      <c r="BR169" t="str" cm="1">
        <f t="array" ref="BR169">IFERROR(_xlfn.XLOOKUP(A169,Table12[Country],'2012'!$Q$4:$Q$158),"0")</f>
        <v>0</v>
      </c>
      <c r="BS169" cm="1">
        <f t="array" ref="BS169">IFERROR(_xlfn.XLOOKUP(A169,Table10[Country],'2014'!$Q$4:$Q$163),"0")</f>
        <v>2.5769570000000002</v>
      </c>
      <c r="BT169" cm="1">
        <f t="array" ref="BT169">IFERROR(_xlfn.XLOOKUP(A169,Table11[Country],'2016'!$Q$4:$Q$163),"0")</f>
        <v>2.4733049999999999</v>
      </c>
      <c r="BU169" t="str" cm="1">
        <f t="array" ref="BU169">IFERROR(_xlfn.XLOOKUP(A169, Table6[Country], '2018'!$Q$4:$Q$163),"0")</f>
        <v>0</v>
      </c>
      <c r="BV169">
        <f>IFERROR(_xlfn.XLOOKUP(A169, '2023_Analysis_Hub'!$A$3:$A$141,'2023_Analysis_Hub'!$N$3:$N$141),"0")</f>
        <v>2.4</v>
      </c>
      <c r="BW169">
        <f t="shared" si="22"/>
        <v>2.4289664000000002</v>
      </c>
    </row>
    <row r="170" spans="1:75" x14ac:dyDescent="0.35">
      <c r="A170" t="s">
        <v>108</v>
      </c>
      <c r="B170" cm="1">
        <f t="array" ref="B170">IFERROR(_xlfn.XLOOKUP(A170,Table4[Country],'2007'!$B$4:$B$153),"0")</f>
        <v>4.1776951488112353</v>
      </c>
      <c r="C170" cm="1">
        <f t="array" ref="C170">IFERROR(_xlfn.XLOOKUP(A170,Table5[Country],'2010'!$B$4:$B$158),"0")</f>
        <v>4.0686150000000003</v>
      </c>
      <c r="D170" cm="1">
        <f t="array" ref="D170">IFERROR(_xlfn.XLOOKUP(A170,Table12[Country],'2012'!$B$4:$B$158),"0")</f>
        <v>4.0215709999999998</v>
      </c>
      <c r="E170" cm="1">
        <f t="array" ref="E170">IFERROR(_xlfn.XLOOKUP(A170,Table10[Country],'2014'!$B$4:$B$163),"0")</f>
        <v>4.0477819999999998</v>
      </c>
      <c r="F170" cm="1">
        <f t="array" ref="F170">IFERROR(_xlfn.XLOOKUP(A170,Table11[Country],'2016'!$B$4:$B$163),"0")</f>
        <v>4.1875299999999998</v>
      </c>
      <c r="G170" cm="1">
        <f t="array" ref="G170">IFERROR(_xlfn.XLOOKUP(A170,Table6[Country],'2018'!$B$4:$B$163),"0")</f>
        <v>4.0192690000000004</v>
      </c>
      <c r="H170">
        <f>IFERROR(_xlfn.XLOOKUP(A170,'2023_Analysis_Hub'!$A$3:$A$141,'2023_Analysis_Hub'!$B$3:$B$141),"0")</f>
        <v>4.0333333333333332</v>
      </c>
      <c r="I170">
        <f t="shared" si="18"/>
        <v>4.0793993545920815</v>
      </c>
      <c r="J170" s="68">
        <f>IFERROR(RANK(Table16[[#This Row],[Avergae LPI Score ]],Table16[[Avergae LPI Score ]],0), "No Data Available")</f>
        <v>3</v>
      </c>
      <c r="L170" cm="1">
        <f t="array" ref="L170">IFERROR(_xlfn.XLOOKUP(A170,Table4[Country],'2007'!$C$4:$C$153),"0")</f>
        <v>2</v>
      </c>
      <c r="M170" cm="1">
        <f t="array" ref="M170">IFERROR(_xlfn.XLOOKUP(A170,Table5[Country],'2010'!$E$4:$E$158),"0")</f>
        <v>4</v>
      </c>
      <c r="N170" cm="1">
        <f t="array" ref="N170">IFERROR(_xlfn.XLOOKUP(A170,Table12[Country],'2012'!$E$4:$E$158),"0")</f>
        <v>5</v>
      </c>
      <c r="O170" cm="1">
        <f t="array" ref="O170">IFERROR(_xlfn.XLOOKUP(A170,Table10[Country],'2014'!$E$4:$E$163),"0")</f>
        <v>2</v>
      </c>
      <c r="P170" cm="1">
        <f t="array" ref="P170">IFERROR(_xlfn.XLOOKUP(A170,Table11[Country],'2016'!$E$4:$E$163),"0")</f>
        <v>4</v>
      </c>
      <c r="Q170" cm="1">
        <f t="array" ref="Q170">IFERROR(_xlfn.XLOOKUP(A170,Table6[Country],'2018'!$E$4:$E$163),"0")</f>
        <v>6</v>
      </c>
      <c r="R170">
        <f>IFERROR(_xlfn.XLOOKUP(A170,'2023_Analysis_Hub'!$A$3:$A$141,'2023_Analysis_Hub'!$C$3:$C$141),"0")</f>
        <v>3</v>
      </c>
      <c r="S170">
        <f t="shared" si="23"/>
        <v>3.7142857142857144</v>
      </c>
      <c r="T170">
        <f t="shared" si="24"/>
        <v>3</v>
      </c>
      <c r="W170" cm="1">
        <f t="array" ref="W170">IFERROR(_xlfn.XLOOKUP(A170,Table4[Country],'2007'!$F$4:$F$153),"0")</f>
        <v>3.9922499999999999</v>
      </c>
      <c r="X170" cm="1">
        <f t="array" ref="X170">IFERROR(_xlfn.XLOOKUP('LPI_performance_time_series '!A170,Table5[Country],'2010'!$I$4:$I$158),"0")</f>
        <v>3.982097</v>
      </c>
      <c r="Y170" cm="1">
        <f t="array" ref="Y170">IFERROR(_xlfn.XLOOKUP(A170,Table12[Country],'2012'!$I$4:$I$158),"0")</f>
        <v>3.8458950000000001</v>
      </c>
      <c r="Z170" cm="1">
        <f t="array" ref="Z170">IFERROR(_xlfn.XLOOKUP('LPI_performance_time_series '!A170,Table10[Country],'2014'!$I$4:$I$163),"0")</f>
        <v>3.9639950000000002</v>
      </c>
      <c r="AA170" cm="1">
        <f t="array" ref="AA170">IFERROR(_xlfn.XLOOKUP(A170,Table11[Country],'2016'!$I$4:$I$163),"0")</f>
        <v>4.1229129999999996</v>
      </c>
      <c r="AB170" cm="1">
        <f t="array" ref="AB170">IFERROR(_xlfn.XLOOKUP(A170,Table6[Country],'2018'!$I$4:$I$163),"0")</f>
        <v>3.9175589999999998</v>
      </c>
      <c r="AC170">
        <f>IFERROR(_xlfn.XLOOKUP(A171,'2023_Analysis_Hub'!$A$3:$A$141,'2023_Analysis_Hub'!$D$3:$D$141),"0")</f>
        <v>3.8</v>
      </c>
      <c r="AD170">
        <f t="shared" si="25"/>
        <v>3.9463870000000005</v>
      </c>
      <c r="AF170" cm="1">
        <f t="array" ref="AF170">IFERROR(_xlfn.XLOOKUP(A170,Table4[Country],'2007'!$H$4:$H$153),"0")</f>
        <v>4.2903200000000004</v>
      </c>
      <c r="AG170" cm="1">
        <f t="array" ref="AG170">IFERROR(_xlfn.XLOOKUP(A170,Table5[Country],'2010'!$K$4:$K$158),"0")</f>
        <v>4.2488859999999997</v>
      </c>
      <c r="AH170" cm="1">
        <f t="array" ref="AH170">IFERROR(_xlfn.XLOOKUP(A170,Table12[Country],'2012'!$K$4:$K$158),"0")</f>
        <v>4.1475119999999999</v>
      </c>
      <c r="AI170" cm="1">
        <f t="array" ref="AI170">IFERROR(_xlfn.XLOOKUP(A170,Table10[Country],'2014'!$K$4:$K$163),"0")</f>
        <v>4.229527</v>
      </c>
      <c r="AJ170" cm="1">
        <f t="array" ref="AJ170">IFERROR(_xlfn.XLOOKUP(A170,Table11[Country],'2016'!$K$4:$K$163),"0")</f>
        <v>4.2897429999999996</v>
      </c>
      <c r="AK170" cm="1">
        <f t="array" ref="AK170">IFERROR(_xlfn.XLOOKUP(A170,Table6[Country],'2018'!$K$4:$K$163),"0")</f>
        <v>4.207611</v>
      </c>
      <c r="AL170" s="19">
        <f>IFERROR(_xlfn.XLOOKUP(A170,'2023_Analysis_Hub'!$A$3:$A$141,'2023_Analysis_Hub'!$F$3:$F$141),"0")</f>
        <v>4.2</v>
      </c>
      <c r="AM170">
        <f t="shared" si="26"/>
        <v>4.2305141428571424</v>
      </c>
      <c r="AO170" s="71" cm="1">
        <f t="array" ref="AO170">IFERROR(_xlfn.XLOOKUP(Table18[[#This Row],[Economy]],Table4[Country],'2007'!$J$4:$J$153), "0")</f>
        <v>4.0487799999999998</v>
      </c>
      <c r="AP170" s="71" cm="1">
        <f t="array" ref="AP170">IFERROR(_xlfn.XLOOKUP(Table18[[#This Row],[Economy]],Table5[Country],'2010'!$M$4:$M$158),"0")</f>
        <v>3.6058210000000002</v>
      </c>
      <c r="AQ170" s="71" cm="1">
        <f t="array" ref="AQ170">IFERROR(_xlfn.XLOOKUP(Table18[[#This Row],[Economy]],Table12[Country],'2012'!$M$4:$M$158),"0")</f>
        <v>3.8624879999999999</v>
      </c>
      <c r="AR170" s="71" cm="1">
        <f t="array" ref="AR170">IFERROR(_xlfn.XLOOKUP(Table18[[#This Row],[Economy]],Table10[Country],'2014'!$M$4:$M$163),"0")</f>
        <v>3.641035</v>
      </c>
      <c r="AS170" s="71" cm="1">
        <f t="array" ref="AS170">IFERROR(_xlfn.XLOOKUP(A170,Table11[Country],'2016'!$M$4:$M$163),"0")</f>
        <v>3.9440279999999999</v>
      </c>
      <c r="AT170" s="71" cm="1">
        <f t="array" ref="AT170">IFERROR(_xlfn.XLOOKUP(A170,Table6[Country],'2018'!$M$4:$M$163),"0")</f>
        <v>3.6822870000000001</v>
      </c>
      <c r="AU170" s="71">
        <f>IFERROR(_xlfn.XLOOKUP(A170, '2023_Analysis_Hub'!$A$3:$A$141,'2023_Analysis_Hub'!$H$3:$H$141),"0")</f>
        <v>3.7</v>
      </c>
      <c r="AV170">
        <f t="shared" si="19"/>
        <v>3.7834912857142853</v>
      </c>
      <c r="AX170" cm="1">
        <f t="array" ref="AX170">IFERROR(_xlfn.XLOOKUP(A170,Table4[Country],'2007'!$L$4:$L$153),"0")</f>
        <v>4.25</v>
      </c>
      <c r="AY170" cm="1">
        <f t="array" ref="AY170">IFERROR(_xlfn.XLOOKUP(A170,Table5[Country], '2010'!$O$4:$O$158),"0")</f>
        <v>4.1549969999999998</v>
      </c>
      <c r="AZ170" cm="1">
        <f t="array" ref="AZ170">IFERROR(_xlfn.XLOOKUP(A170, Table12[Country], '2012'!$O$4:$O$158),"0")</f>
        <v>4.0476260000000002</v>
      </c>
      <c r="BA170" cm="1">
        <f t="array" ref="BA170">IFERROR(_xlfn.XLOOKUP(A170, Table10[Country], '2014'!$O$4:$O$163),"0")</f>
        <v>4.1274040000000003</v>
      </c>
      <c r="BB170" cm="1">
        <f t="array" ref="BB170">IFERROR(_xlfn.XLOOKUP(A170, Table11[Country],'2016'!$O$4:$O$163),"0")</f>
        <v>4.2152399999999997</v>
      </c>
      <c r="BC170" cm="1">
        <f t="array" ref="BC170">IFERROR(_xlfn.XLOOKUP(A170,Table6[Country],'2018'!$O$4:$O$163),"0")</f>
        <v>4.0878750000000004</v>
      </c>
      <c r="BD170">
        <f>IFERROR(_xlfn.XLOOKUP(A170, '2023_Analysis_Hub'!$A$3:$A$141,'2023_Analysis_Hub'!$J$3:$J$141),"0")</f>
        <v>4.2</v>
      </c>
      <c r="BE170">
        <f t="shared" si="20"/>
        <v>4.1547345714285715</v>
      </c>
      <c r="BG170" cm="1">
        <f t="array" ref="BG170">IFERROR(_xlfn.XLOOKUP(A170,Table4[Country],'2007'!$R$4:$R$153),"0")</f>
        <v>4.3823499999999997</v>
      </c>
      <c r="BH170" cm="1">
        <f t="array" ref="BH170">IFERROR(_xlfn.XLOOKUP(A170,Table5[Country],'2010'!$S$4:$S$158),"0")</f>
        <v>4.4077489999999999</v>
      </c>
      <c r="BI170" cm="1">
        <f t="array" ref="BI170">IFERROR(_xlfn.XLOOKUP(A170,Table12[Country],'2012'!$S$4:$S$158),"0")</f>
        <v>4.1458500000000003</v>
      </c>
      <c r="BJ170" cm="1">
        <f t="array" ref="BJ170">IFERROR(_xlfn.XLOOKUP(A170,Table10[Country],'2014'!$S$4:$S$163),"0")</f>
        <v>4.3369710000000001</v>
      </c>
      <c r="BK170" cm="1">
        <f t="array" ref="BK170">IFERROR(_xlfn.XLOOKUP(A170,Table11[Country],'2016'!$S$4:$S$163),"0")</f>
        <v>4.4131159999999996</v>
      </c>
      <c r="BL170" cm="1">
        <f t="array" ref="BL170">IFERROR(_xlfn.XLOOKUP(A170,Table6[Country],'2018'!$S$4:$S$163),"0")</f>
        <v>4.253336</v>
      </c>
      <c r="BM170">
        <f>IFERROR(_xlfn.XLOOKUP(A170,'2023_Analysis_Hub'!$A$3:$A$141,'2023_Analysis_Hub'!$L$3:$L$141),"0")</f>
        <v>4</v>
      </c>
      <c r="BN170">
        <f t="shared" si="21"/>
        <v>4.2770531428571426</v>
      </c>
      <c r="BP170" cm="1">
        <f t="array" ref="BP170">IFERROR(_xlfn.XLOOKUP(A170,Table4[Country],'2007'!$N$4:$N$153),"0")</f>
        <v>4.1363599999999998</v>
      </c>
      <c r="BQ170" cm="1">
        <f t="array" ref="BQ170">IFERROR(_xlfn.XLOOKUP(A170,Table5[Country],'2010'!$Q$4:$Q$158),"0")</f>
        <v>4.1208309999999999</v>
      </c>
      <c r="BR170" cm="1">
        <f t="array" ref="BR170">IFERROR(_xlfn.XLOOKUP(A170,Table12[Country],'2012'!$Q$4:$Q$158),"0")</f>
        <v>4.1167030000000002</v>
      </c>
      <c r="BS170" cm="1">
        <f t="array" ref="BS170">IFERROR(_xlfn.XLOOKUP(A170,Table10[Country],'2014'!$Q$4:$Q$163),"0")</f>
        <v>4.0732419999999996</v>
      </c>
      <c r="BT170" cm="1">
        <f t="array" ref="BT170">IFERROR(_xlfn.XLOOKUP(A170,Table11[Country],'2016'!$Q$4:$Q$163),"0")</f>
        <v>4.1717769999999996</v>
      </c>
      <c r="BU170" cm="1">
        <f t="array" ref="BU170">IFERROR(_xlfn.XLOOKUP(A170, Table6[Country], '2018'!$Q$4:$Q$163),"0")</f>
        <v>4.0247580000000003</v>
      </c>
      <c r="BV170">
        <f>IFERROR(_xlfn.XLOOKUP(A170, '2023_Analysis_Hub'!$A$3:$A$141,'2023_Analysis_Hub'!$N$3:$N$141),"0")</f>
        <v>4.2</v>
      </c>
      <c r="BW170">
        <f t="shared" si="22"/>
        <v>4.1205244285714278</v>
      </c>
    </row>
    <row r="171" spans="1:75" x14ac:dyDescent="0.35">
      <c r="A171" t="s">
        <v>109</v>
      </c>
      <c r="B171" cm="1">
        <f t="array" ref="B171">IFERROR(_xlfn.XLOOKUP(A171,Table4[Country],'2007'!$B$4:$B$153),"0")</f>
        <v>3.8096719749821935</v>
      </c>
      <c r="C171" cm="1">
        <f t="array" ref="C171">IFERROR(_xlfn.XLOOKUP(A171,Table5[Country],'2010'!$B$4:$B$158),"0")</f>
        <v>3.9329969999999999</v>
      </c>
      <c r="D171" cm="1">
        <f t="array" ref="D171">IFERROR(_xlfn.XLOOKUP(A171,Table12[Country],'2012'!$B$4:$B$158),"0")</f>
        <v>3.6844429999999999</v>
      </c>
      <c r="E171" cm="1">
        <f t="array" ref="E171">IFERROR(_xlfn.XLOOKUP(A171,Table10[Country],'2014'!$B$4:$B$163),"0")</f>
        <v>3.958243</v>
      </c>
      <c r="F171" cm="1">
        <f t="array" ref="F171">IFERROR(_xlfn.XLOOKUP(A171,Table11[Country],'2016'!$B$4:$B$163),"0")</f>
        <v>3.7321629999999999</v>
      </c>
      <c r="G171" cm="1">
        <f t="array" ref="G171">IFERROR(_xlfn.XLOOKUP(A171,Table6[Country],'2018'!$B$4:$B$163),"0")</f>
        <v>3.6966230000000002</v>
      </c>
      <c r="H171">
        <f>IFERROR(_xlfn.XLOOKUP(A171,'2023_Analysis_Hub'!$A$3:$A$141,'2023_Analysis_Hub'!$B$3:$B$141),"0")</f>
        <v>3.6999999999999997</v>
      </c>
      <c r="I171">
        <f t="shared" si="18"/>
        <v>3.7877344249974558</v>
      </c>
      <c r="J171" s="68">
        <f>IFERROR(RANK(Table16[[#This Row],[Avergae LPI Score ]],Table16[[Avergae LPI Score ]],0), "No Data Available")</f>
        <v>18</v>
      </c>
      <c r="L171" cm="1">
        <f t="array" ref="L171">IFERROR(_xlfn.XLOOKUP(A171,Table4[Country],'2007'!$C$4:$C$153),"0")</f>
        <v>16</v>
      </c>
      <c r="M171" cm="1">
        <f t="array" ref="M171">IFERROR(_xlfn.XLOOKUP(A171,Table5[Country],'2010'!$E$4:$E$158),"0")</f>
        <v>10</v>
      </c>
      <c r="N171" cm="1">
        <f t="array" ref="N171">IFERROR(_xlfn.XLOOKUP(A171,Table12[Country],'2012'!$E$4:$E$158),"0")</f>
        <v>22</v>
      </c>
      <c r="O171" cm="1">
        <f t="array" ref="O171">IFERROR(_xlfn.XLOOKUP(A171,Table10[Country],'2014'!$E$4:$E$163),"0")</f>
        <v>7</v>
      </c>
      <c r="P171" cm="1">
        <f t="array" ref="P171">IFERROR(_xlfn.XLOOKUP(A171,Table11[Country],'2016'!$E$4:$E$163),"0")</f>
        <v>22</v>
      </c>
      <c r="Q171" cm="1">
        <f t="array" ref="Q171">IFERROR(_xlfn.XLOOKUP(A171,Table6[Country],'2018'!$E$4:$E$163),"0")</f>
        <v>21</v>
      </c>
      <c r="R171">
        <f>IFERROR(_xlfn.XLOOKUP(A171,'2023_Analysis_Hub'!$A$3:$A$141,'2023_Analysis_Hub'!$C$3:$C$141),"0")</f>
        <v>19</v>
      </c>
      <c r="S171">
        <f t="shared" si="23"/>
        <v>16.714285714285715</v>
      </c>
      <c r="T171">
        <f t="shared" si="24"/>
        <v>17</v>
      </c>
      <c r="W171" cm="1">
        <f t="array" ref="W171">IFERROR(_xlfn.XLOOKUP(A171,Table4[Country],'2007'!$F$4:$F$153),"0")</f>
        <v>3.7575799999999999</v>
      </c>
      <c r="X171" cm="1">
        <f t="array" ref="X171">IFERROR(_xlfn.XLOOKUP('LPI_performance_time_series '!A171,Table5[Country],'2010'!$I$4:$I$158),"0")</f>
        <v>3.8585859999999998</v>
      </c>
      <c r="Y171" cm="1">
        <f t="array" ref="Y171">IFERROR(_xlfn.XLOOKUP(A171,Table12[Country],'2012'!$I$4:$I$158),"0")</f>
        <v>3.4615390000000001</v>
      </c>
      <c r="Z171" cm="1">
        <f t="array" ref="Z171">IFERROR(_xlfn.XLOOKUP('LPI_performance_time_series '!A171,Table10[Country],'2014'!$I$4:$I$163),"0")</f>
        <v>4.2077900000000001</v>
      </c>
      <c r="AA171" cm="1">
        <f t="array" ref="AA171">IFERROR(_xlfn.XLOOKUP(A171,Table11[Country],'2016'!$I$4:$I$163),"0")</f>
        <v>3.5672359999999999</v>
      </c>
      <c r="AB171" cm="1">
        <f t="array" ref="AB171">IFERROR(_xlfn.XLOOKUP(A171,Table6[Country],'2018'!$I$4:$I$163),"0")</f>
        <v>3.52</v>
      </c>
      <c r="AC171" t="str">
        <f>IFERROR(_xlfn.XLOOKUP(A172,'2023_Analysis_Hub'!$A$3:$A$141,'2023_Analysis_Hub'!$D$3:$D$141),"0")</f>
        <v>0</v>
      </c>
      <c r="AD171">
        <f t="shared" si="25"/>
        <v>3.7287885000000003</v>
      </c>
      <c r="AF171" cm="1">
        <f t="array" ref="AF171">IFERROR(_xlfn.XLOOKUP(A171,Table4[Country],'2007'!$H$4:$H$153),"0")</f>
        <v>3.8214299999999999</v>
      </c>
      <c r="AG171" cm="1">
        <f t="array" ref="AG171">IFERROR(_xlfn.XLOOKUP(A171,Table5[Country],'2010'!$K$4:$K$158),"0")</f>
        <v>4.2222220000000004</v>
      </c>
      <c r="AH171" cm="1">
        <f t="array" ref="AH171">IFERROR(_xlfn.XLOOKUP(A171,Table12[Country],'2012'!$K$4:$K$158),"0")</f>
        <v>3.8584179999999999</v>
      </c>
      <c r="AI171" cm="1">
        <f t="array" ref="AI171">IFERROR(_xlfn.XLOOKUP(A171,Table10[Country],'2014'!$K$4:$K$163),"0")</f>
        <v>4.1919409999999999</v>
      </c>
      <c r="AJ171" cm="1">
        <f t="array" ref="AJ171">IFERROR(_xlfn.XLOOKUP(A171,Table11[Country],'2016'!$K$4:$K$163),"0")</f>
        <v>3.9544999999999999</v>
      </c>
      <c r="AK171" cm="1">
        <f t="array" ref="AK171">IFERROR(_xlfn.XLOOKUP(A171,Table6[Country],'2018'!$K$4:$K$163),"0")</f>
        <v>3.6910189999999998</v>
      </c>
      <c r="AL171" s="19">
        <f>IFERROR(_xlfn.XLOOKUP(A171,'2023_Analysis_Hub'!$A$3:$A$141,'2023_Analysis_Hub'!$F$3:$F$141),"0")</f>
        <v>3.9</v>
      </c>
      <c r="AM171">
        <f t="shared" si="26"/>
        <v>3.9485042857142858</v>
      </c>
      <c r="AO171" s="71" cm="1">
        <f t="array" ref="AO171">IFERROR(_xlfn.XLOOKUP(Table18[[#This Row],[Economy]],Table4[Country],'2007'!$J$4:$J$153), "0")</f>
        <v>3.6206900000000002</v>
      </c>
      <c r="AP171" s="71" cm="1">
        <f t="array" ref="AP171">IFERROR(_xlfn.XLOOKUP(Table18[[#This Row],[Economy]],Table5[Country],'2010'!$M$4:$M$158),"0")</f>
        <v>3.3547980000000002</v>
      </c>
      <c r="AQ171" s="71" cm="1">
        <f t="array" ref="AQ171">IFERROR(_xlfn.XLOOKUP(Table18[[#This Row],[Economy]],Table12[Country],'2012'!$M$4:$M$158),"0")</f>
        <v>3.4947819999999998</v>
      </c>
      <c r="AR171" s="71" cm="1">
        <f t="array" ref="AR171">IFERROR(_xlfn.XLOOKUP(Table18[[#This Row],[Economy]],Table10[Country],'2014'!$M$4:$M$163),"0")</f>
        <v>3.4227110000000001</v>
      </c>
      <c r="AS171" s="71" cm="1">
        <f t="array" ref="AS171">IFERROR(_xlfn.XLOOKUP(A171,Table11[Country],'2016'!$M$4:$M$163),"0")</f>
        <v>3.6158389999999998</v>
      </c>
      <c r="AT171" s="71" cm="1">
        <f t="array" ref="AT171">IFERROR(_xlfn.XLOOKUP(A171,Table6[Country],'2018'!$M$4:$M$163),"0")</f>
        <v>3.4290289999999999</v>
      </c>
      <c r="AU171" s="71">
        <f>IFERROR(_xlfn.XLOOKUP(A171, '2023_Analysis_Hub'!$A$3:$A$141,'2023_Analysis_Hub'!$H$3:$H$141),"0")</f>
        <v>3</v>
      </c>
      <c r="AV171">
        <f t="shared" si="19"/>
        <v>3.4196927142857141</v>
      </c>
      <c r="AX171" cm="1">
        <f t="array" ref="AX171">IFERROR(_xlfn.XLOOKUP(A171,Table4[Country],'2007'!$L$4:$L$153),"0")</f>
        <v>3.7777799999999999</v>
      </c>
      <c r="AY171" cm="1">
        <f t="array" ref="AY171">IFERROR(_xlfn.XLOOKUP(A171,Table5[Country], '2010'!$O$4:$O$158),"0")</f>
        <v>3.8547980000000002</v>
      </c>
      <c r="AZ171" cm="1">
        <f t="array" ref="AZ171">IFERROR(_xlfn.XLOOKUP(A171, Table12[Country], '2012'!$O$4:$O$158),"0")</f>
        <v>3.5706519999999999</v>
      </c>
      <c r="BA171" cm="1">
        <f t="array" ref="BA171">IFERROR(_xlfn.XLOOKUP(A171, Table10[Country], '2014'!$O$4:$O$163),"0")</f>
        <v>4.1919409999999999</v>
      </c>
      <c r="BB171" cm="1">
        <f t="array" ref="BB171">IFERROR(_xlfn.XLOOKUP(A171, Table11[Country],'2016'!$O$4:$O$163),"0")</f>
        <v>3.7018749999999998</v>
      </c>
      <c r="BC171" cm="1">
        <f t="array" ref="BC171">IFERROR(_xlfn.XLOOKUP(A171,Table6[Country],'2018'!$O$4:$O$163),"0")</f>
        <v>3.6886359999999998</v>
      </c>
      <c r="BD171">
        <f>IFERROR(_xlfn.XLOOKUP(A171, '2023_Analysis_Hub'!$A$3:$A$141,'2023_Analysis_Hub'!$J$3:$J$141),"0")</f>
        <v>3.8</v>
      </c>
      <c r="BE171">
        <f t="shared" si="20"/>
        <v>3.7979545714285718</v>
      </c>
      <c r="BG171" cm="1">
        <f t="array" ref="BG171">IFERROR(_xlfn.XLOOKUP(A171,Table4[Country],'2007'!$R$4:$R$153),"0")</f>
        <v>4.24</v>
      </c>
      <c r="BH171" cm="1">
        <f t="array" ref="BH171">IFERROR(_xlfn.XLOOKUP(A171,Table5[Country],'2010'!$S$4:$S$158),"0")</f>
        <v>4.3547979999999997</v>
      </c>
      <c r="BI171" cm="1">
        <f t="array" ref="BI171">IFERROR(_xlfn.XLOOKUP(A171,Table12[Country],'2012'!$S$4:$S$158),"0")</f>
        <v>4.0861679999999998</v>
      </c>
      <c r="BJ171" cm="1">
        <f t="array" ref="BJ171">IFERROR(_xlfn.XLOOKUP(A171,Table10[Country],'2014'!$S$4:$S$163),"0")</f>
        <v>4.3585830000000003</v>
      </c>
      <c r="BK171" cm="1">
        <f t="array" ref="BK171">IFERROR(_xlfn.XLOOKUP(A171,Table11[Country],'2016'!$S$4:$S$163),"0")</f>
        <v>3.7735810000000001</v>
      </c>
      <c r="BL171" cm="1">
        <f t="array" ref="BL171">IFERROR(_xlfn.XLOOKUP(A171,Table6[Country],'2018'!$S$4:$S$163),"0")</f>
        <v>3.9426269999999999</v>
      </c>
      <c r="BM171">
        <f>IFERROR(_xlfn.XLOOKUP(A171,'2023_Analysis_Hub'!$A$3:$A$141,'2023_Analysis_Hub'!$L$3:$L$141),"0")</f>
        <v>4</v>
      </c>
      <c r="BN171">
        <f t="shared" si="21"/>
        <v>4.1079652857142861</v>
      </c>
      <c r="BP171" cm="1">
        <f t="array" ref="BP171">IFERROR(_xlfn.XLOOKUP(A171,Table4[Country],'2007'!$N$4:$N$153),"0")</f>
        <v>3.6666699999999999</v>
      </c>
      <c r="BQ171" cm="1">
        <f t="array" ref="BQ171">IFERROR(_xlfn.XLOOKUP(A171,Table5[Country],'2010'!$Q$4:$Q$158),"0")</f>
        <v>4.1010099999999996</v>
      </c>
      <c r="BR171" cm="1">
        <f t="array" ref="BR171">IFERROR(_xlfn.XLOOKUP(A171,Table12[Country],'2012'!$Q$4:$Q$158),"0")</f>
        <v>3.670652</v>
      </c>
      <c r="BS171" cm="1">
        <f t="array" ref="BS171">IFERROR(_xlfn.XLOOKUP(A171,Table10[Country],'2014'!$Q$4:$Q$163),"0")</f>
        <v>3.4996339999999999</v>
      </c>
      <c r="BT171" cm="1">
        <f t="array" ref="BT171">IFERROR(_xlfn.XLOOKUP(A171,Table11[Country],'2016'!$Q$4:$Q$163),"0")</f>
        <v>3.8235809999999999</v>
      </c>
      <c r="BU171" cm="1">
        <f t="array" ref="BU171">IFERROR(_xlfn.XLOOKUP(A171, Table6[Country], '2018'!$Q$4:$Q$163),"0")</f>
        <v>3.9441920000000001</v>
      </c>
      <c r="BV171">
        <f>IFERROR(_xlfn.XLOOKUP(A171, '2023_Analysis_Hub'!$A$3:$A$141,'2023_Analysis_Hub'!$N$3:$N$141),"0")</f>
        <v>3.7</v>
      </c>
      <c r="BW171">
        <f t="shared" si="22"/>
        <v>3.7722484285714288</v>
      </c>
    </row>
    <row r="172" spans="1:75" x14ac:dyDescent="0.35">
      <c r="A172" t="s">
        <v>110</v>
      </c>
      <c r="B172" cm="1">
        <f t="array" ref="B172">IFERROR(_xlfn.XLOOKUP(A172,Table4[Country],'2007'!$B$4:$B$153),"0")</f>
        <v>2.137593252073847</v>
      </c>
      <c r="C172" cm="1">
        <f t="array" ref="C172">IFERROR(_xlfn.XLOOKUP(A172,Table5[Country],'2010'!$B$4:$B$158),"0")</f>
        <v>2.203265</v>
      </c>
      <c r="D172" cm="1">
        <f t="array" ref="D172">IFERROR(_xlfn.XLOOKUP(A172,Table12[Country],'2012'!$B$4:$B$158),"0")</f>
        <v>2.0354390000000002</v>
      </c>
      <c r="E172" cm="1">
        <f t="array" ref="E172">IFERROR(_xlfn.XLOOKUP(A172,Table10[Country],'2014'!$B$4:$B$163),"0")</f>
        <v>2.5879059999999998</v>
      </c>
      <c r="F172" cm="1">
        <f t="array" ref="F172">IFERROR(_xlfn.XLOOKUP(A172,Table11[Country],'2016'!$B$4:$B$163),"0")</f>
        <v>2.3767830000000001</v>
      </c>
      <c r="G172" cm="1">
        <f t="array" ref="G172">IFERROR(_xlfn.XLOOKUP(A172,Table6[Country],'2018'!$B$4:$B$163),"0")</f>
        <v>2.5130219999999999</v>
      </c>
      <c r="H172" t="str">
        <f>IFERROR(_xlfn.XLOOKUP(A172,'2023_Analysis_Hub'!$A$3:$A$141,'2023_Analysis_Hub'!$B$3:$B$141),"0")</f>
        <v>0</v>
      </c>
      <c r="I172">
        <f t="shared" si="18"/>
        <v>2.3090013753456411</v>
      </c>
      <c r="J172" s="68">
        <f>IFERROR(RANK(Table16[[#This Row],[Avergae LPI Score ]],Table16[[Avergae LPI Score ]],0), "No Data Available")</f>
        <v>141</v>
      </c>
      <c r="L172" cm="1">
        <f t="array" ref="L172">IFERROR(_xlfn.XLOOKUP(A172,Table4[Country],'2007'!$C$4:$C$153),"0")</f>
        <v>130</v>
      </c>
      <c r="M172" cm="1">
        <f t="array" ref="M172">IFERROR(_xlfn.XLOOKUP(A172,Table5[Country],'2010'!$E$4:$E$158),"0")</f>
        <v>147</v>
      </c>
      <c r="N172" cm="1">
        <f t="array" ref="N172">IFERROR(_xlfn.XLOOKUP(A172,Table12[Country],'2012'!$E$4:$E$158),"0")</f>
        <v>151</v>
      </c>
      <c r="O172" cm="1">
        <f t="array" ref="O172">IFERROR(_xlfn.XLOOKUP(A172,Table10[Country],'2014'!$E$4:$E$163),"0")</f>
        <v>105</v>
      </c>
      <c r="P172" cm="1">
        <f t="array" ref="P172">IFERROR(_xlfn.XLOOKUP(A172,Table11[Country],'2016'!$E$4:$E$163),"0")</f>
        <v>124</v>
      </c>
      <c r="Q172" cm="1">
        <f t="array" ref="Q172">IFERROR(_xlfn.XLOOKUP(A172,Table6[Country],'2018'!$E$4:$E$163),"0")</f>
        <v>114</v>
      </c>
      <c r="R172" t="str">
        <f>IFERROR(_xlfn.XLOOKUP(A172,'2023_Analysis_Hub'!$A$3:$A$141,'2023_Analysis_Hub'!$C$3:$C$141),"0")</f>
        <v>0</v>
      </c>
      <c r="S172">
        <f t="shared" si="23"/>
        <v>128.5</v>
      </c>
      <c r="T172">
        <f t="shared" si="24"/>
        <v>145</v>
      </c>
      <c r="W172" cm="1">
        <f t="array" ref="W172">IFERROR(_xlfn.XLOOKUP(A172,Table4[Country],'2007'!$F$4:$F$153),"0")</f>
        <v>1.8333299999999999</v>
      </c>
      <c r="X172" cm="1">
        <f t="array" ref="X172">IFERROR(_xlfn.XLOOKUP('LPI_performance_time_series '!A172,Table5[Country],'2010'!$I$4:$I$158),"0")</f>
        <v>2.0666669999999998</v>
      </c>
      <c r="Y172" cm="1">
        <f t="array" ref="Y172">IFERROR(_xlfn.XLOOKUP(A172,Table12[Country],'2012'!$I$4:$I$158),"0")</f>
        <v>2.1958120000000001</v>
      </c>
      <c r="Z172" cm="1">
        <f t="array" ref="Z172">IFERROR(_xlfn.XLOOKUP('LPI_performance_time_series '!A172,Table10[Country],'2014'!$I$4:$I$163),"0")</f>
        <v>2.3125</v>
      </c>
      <c r="AA172" cm="1">
        <f t="array" ref="AA172">IFERROR(_xlfn.XLOOKUP(A172,Table11[Country],'2016'!$I$4:$I$163),"0")</f>
        <v>1.933333</v>
      </c>
      <c r="AB172" cm="1">
        <f t="array" ref="AB172">IFERROR(_xlfn.XLOOKUP(A172,Table6[Country],'2018'!$I$4:$I$163),"0")</f>
        <v>2.2898350000000001</v>
      </c>
      <c r="AC172" t="str">
        <f>IFERROR(_xlfn.XLOOKUP(A173,'2023_Analysis_Hub'!$A$3:$A$141,'2023_Analysis_Hub'!$D$3:$D$141),"0")</f>
        <v>0</v>
      </c>
      <c r="AD172">
        <f t="shared" si="25"/>
        <v>2.1052461666666664</v>
      </c>
      <c r="AF172" cm="1">
        <f t="array" ref="AF172">IFERROR(_xlfn.XLOOKUP(A172,Table4[Country],'2007'!$H$4:$H$153),"0")</f>
        <v>1.7692300000000001</v>
      </c>
      <c r="AG172" cm="1">
        <f t="array" ref="AG172">IFERROR(_xlfn.XLOOKUP(A172,Table5[Country],'2010'!$K$4:$K$158),"0")</f>
        <v>1.8</v>
      </c>
      <c r="AH172" cm="1">
        <f t="array" ref="AH172">IFERROR(_xlfn.XLOOKUP(A172,Table12[Country],'2012'!$K$4:$K$158),"0")</f>
        <v>1.8696299999999999</v>
      </c>
      <c r="AI172" cm="1">
        <f t="array" ref="AI172">IFERROR(_xlfn.XLOOKUP(A172,Table10[Country],'2014'!$K$4:$K$163),"0")</f>
        <v>2.2614339999999999</v>
      </c>
      <c r="AJ172" cm="1">
        <f t="array" ref="AJ172">IFERROR(_xlfn.XLOOKUP(A172,Table11[Country],'2016'!$K$4:$K$163),"0")</f>
        <v>2.266667</v>
      </c>
      <c r="AK172" cm="1">
        <f t="array" ref="AK172">IFERROR(_xlfn.XLOOKUP(A172,Table6[Country],'2018'!$K$4:$K$163),"0")</f>
        <v>2.1941389999999998</v>
      </c>
      <c r="AL172" s="19" t="str">
        <f>IFERROR(_xlfn.XLOOKUP(A172,'2023_Analysis_Hub'!$A$3:$A$141,'2023_Analysis_Hub'!$F$3:$F$141),"0")</f>
        <v>0</v>
      </c>
      <c r="AM172">
        <f t="shared" si="26"/>
        <v>2.02685</v>
      </c>
      <c r="AO172" s="71" cm="1">
        <f t="array" ref="AO172">IFERROR(_xlfn.XLOOKUP(Table18[[#This Row],[Economy]],Table4[Country],'2007'!$J$4:$J$153), "0")</f>
        <v>2.09091</v>
      </c>
      <c r="AP172" s="71" cm="1">
        <f t="array" ref="AP172">IFERROR(_xlfn.XLOOKUP(Table18[[#This Row],[Economy]],Table5[Country],'2010'!$M$4:$M$158),"0")</f>
        <v>2.2146029999999999</v>
      </c>
      <c r="AQ172" s="71" cm="1">
        <f t="array" ref="AQ172">IFERROR(_xlfn.XLOOKUP(Table18[[#This Row],[Economy]],Table12[Country],'2012'!$M$4:$M$158),"0")</f>
        <v>1.85989</v>
      </c>
      <c r="AR172" s="71" cm="1">
        <f t="array" ref="AR172">IFERROR(_xlfn.XLOOKUP(Table18[[#This Row],[Economy]],Table10[Country],'2014'!$M$4:$M$163),"0")</f>
        <v>2.637305</v>
      </c>
      <c r="AS172" s="71" cm="1">
        <f t="array" ref="AS172">IFERROR(_xlfn.XLOOKUP(A172,Table11[Country],'2016'!$M$4:$M$163),"0")</f>
        <v>2.5</v>
      </c>
      <c r="AT172" s="71" cm="1">
        <f t="array" ref="AT172">IFERROR(_xlfn.XLOOKUP(A172,Table6[Country],'2018'!$M$4:$M$163),"0")</f>
        <v>2.3608060000000002</v>
      </c>
      <c r="AU172" s="71" t="str">
        <f>IFERROR(_xlfn.XLOOKUP(A172, '2023_Analysis_Hub'!$A$3:$A$141,'2023_Analysis_Hub'!$H$3:$H$141),"0")</f>
        <v>0</v>
      </c>
      <c r="AV172">
        <f t="shared" si="19"/>
        <v>2.2772523333333332</v>
      </c>
      <c r="AX172" cm="1">
        <f t="array" ref="AX172">IFERROR(_xlfn.XLOOKUP(A172,Table4[Country],'2007'!$L$4:$L$153),"0")</f>
        <v>2.0833300000000001</v>
      </c>
      <c r="AY172" cm="1">
        <f t="array" ref="AY172">IFERROR(_xlfn.XLOOKUP(A172,Table5[Country], '2010'!$O$4:$O$158),"0")</f>
        <v>2.0717460000000001</v>
      </c>
      <c r="AZ172" cm="1">
        <f t="array" ref="AZ172">IFERROR(_xlfn.XLOOKUP(A172, Table12[Country], '2012'!$O$4:$O$158),"0")</f>
        <v>2.1200899999999998</v>
      </c>
      <c r="BA172" cm="1">
        <f t="array" ref="BA172">IFERROR(_xlfn.XLOOKUP(A172, Table10[Country], '2014'!$O$4:$O$163),"0")</f>
        <v>2.5</v>
      </c>
      <c r="BB172" cm="1">
        <f t="array" ref="BB172">IFERROR(_xlfn.XLOOKUP(A172, Table11[Country],'2016'!$O$4:$O$163),"0")</f>
        <v>2.1333329999999999</v>
      </c>
      <c r="BC172" cm="1">
        <f t="array" ref="BC172">IFERROR(_xlfn.XLOOKUP(A172,Table6[Country],'2018'!$O$4:$O$163),"0")</f>
        <v>2.4641609999999998</v>
      </c>
      <c r="BD172" t="str">
        <f>IFERROR(_xlfn.XLOOKUP(A172, '2023_Analysis_Hub'!$A$3:$A$141,'2023_Analysis_Hub'!$J$3:$J$141),"0")</f>
        <v>0</v>
      </c>
      <c r="BE172">
        <f t="shared" si="20"/>
        <v>2.2287766666666666</v>
      </c>
      <c r="BG172" cm="1">
        <f t="array" ref="BG172">IFERROR(_xlfn.XLOOKUP(A172,Table4[Country],'2007'!$R$4:$R$153),"0")</f>
        <v>2.75</v>
      </c>
      <c r="BH172" cm="1">
        <f t="array" ref="BH172">IFERROR(_xlfn.XLOOKUP(A172,Table5[Country],'2010'!$S$4:$S$158),"0")</f>
        <v>2.739236</v>
      </c>
      <c r="BI172" cm="1">
        <f t="array" ref="BI172">IFERROR(_xlfn.XLOOKUP(A172,Table12[Country],'2012'!$S$4:$S$158),"0")</f>
        <v>2.2081209999999998</v>
      </c>
      <c r="BJ172" cm="1">
        <f t="array" ref="BJ172">IFERROR(_xlfn.XLOOKUP(A172,Table10[Country],'2014'!$S$4:$S$163),"0")</f>
        <v>3.056873</v>
      </c>
      <c r="BK172" cm="1">
        <f t="array" ref="BK172">IFERROR(_xlfn.XLOOKUP(A172,Table11[Country],'2016'!$S$4:$S$163),"0")</f>
        <v>2.9333330000000002</v>
      </c>
      <c r="BL172" cm="1">
        <f t="array" ref="BL172">IFERROR(_xlfn.XLOOKUP(A172,Table6[Country],'2018'!$S$4:$S$163),"0")</f>
        <v>3.1005240000000001</v>
      </c>
      <c r="BM172" t="str">
        <f>IFERROR(_xlfn.XLOOKUP(A172,'2023_Analysis_Hub'!$A$3:$A$141,'2023_Analysis_Hub'!$L$3:$L$141),"0")</f>
        <v>0</v>
      </c>
      <c r="BN172">
        <f t="shared" si="21"/>
        <v>2.7980145000000003</v>
      </c>
      <c r="BP172" cm="1">
        <f t="array" ref="BP172">IFERROR(_xlfn.XLOOKUP(A172,Table4[Country],'2007'!$N$4:$N$153),"0")</f>
        <v>2.3333300000000001</v>
      </c>
      <c r="BQ172" cm="1">
        <f t="array" ref="BQ172">IFERROR(_xlfn.XLOOKUP(A172,Table5[Country],'2010'!$Q$4:$Q$158),"0")</f>
        <v>2.2588059999999999</v>
      </c>
      <c r="BR172" cm="1">
        <f t="array" ref="BR172">IFERROR(_xlfn.XLOOKUP(A172,Table12[Country],'2012'!$Q$4:$Q$158),"0")</f>
        <v>1.950391</v>
      </c>
      <c r="BS172" cm="1">
        <f t="array" ref="BS172">IFERROR(_xlfn.XLOOKUP(A172,Table10[Country],'2014'!$Q$4:$Q$163),"0")</f>
        <v>2.7235399999999998</v>
      </c>
      <c r="BT172" cm="1">
        <f t="array" ref="BT172">IFERROR(_xlfn.XLOOKUP(A172,Table11[Country],'2016'!$Q$4:$Q$163),"0")</f>
        <v>2.4666670000000002</v>
      </c>
      <c r="BU172" cm="1">
        <f t="array" ref="BU172">IFERROR(_xlfn.XLOOKUP(A172, Table6[Country], '2018'!$Q$4:$Q$163),"0")</f>
        <v>2.6459790000000001</v>
      </c>
      <c r="BV172" t="str">
        <f>IFERROR(_xlfn.XLOOKUP(A172, '2023_Analysis_Hub'!$A$3:$A$141,'2023_Analysis_Hub'!$N$3:$N$141),"0")</f>
        <v>0</v>
      </c>
      <c r="BW172">
        <f t="shared" si="22"/>
        <v>2.3964521666666667</v>
      </c>
    </row>
    <row r="173" spans="1:75" x14ac:dyDescent="0.35">
      <c r="A173" t="s">
        <v>477</v>
      </c>
      <c r="B173" t="str" cm="1">
        <f t="array" ref="B173">IFERROR(_xlfn.XLOOKUP(A173,Table4[Country],'2007'!$B$4:$B$153),"0")</f>
        <v>0</v>
      </c>
      <c r="C173" t="str" cm="1">
        <f t="array" ref="C173">IFERROR(_xlfn.XLOOKUP(A173,Table5[Country],'2010'!$B$4:$B$158),"0")</f>
        <v>0</v>
      </c>
      <c r="D173" t="str" cm="1">
        <f t="array" ref="D173">IFERROR(_xlfn.XLOOKUP(A173,Table12[Country],'2012'!$B$4:$B$158),"0")</f>
        <v>0</v>
      </c>
      <c r="E173" t="str" cm="1">
        <f t="array" ref="E173">IFERROR(_xlfn.XLOOKUP(A173,Table10[Country],'2014'!$B$4:$B$163),"0")</f>
        <v>0</v>
      </c>
      <c r="F173" t="str" cm="1">
        <f t="array" ref="F173">IFERROR(_xlfn.XLOOKUP(A173,Table11[Country],'2016'!$B$4:$B$163),"0")</f>
        <v>0</v>
      </c>
      <c r="G173" t="str" cm="1">
        <f t="array" ref="G173">IFERROR(_xlfn.XLOOKUP(A173,Table6[Country],'2018'!$B$4:$B$163),"0")</f>
        <v>0</v>
      </c>
      <c r="H173" t="str">
        <f>IFERROR(_xlfn.XLOOKUP(A173,'2023_Analysis_Hub'!$A$3:$A$141,'2023_Analysis_Hub'!$B$3:$B$141),"0")</f>
        <v>0</v>
      </c>
      <c r="I173" t="str">
        <f t="shared" si="18"/>
        <v>0</v>
      </c>
      <c r="J173" s="68" t="str">
        <f>IFERROR(RANK(Table16[[#This Row],[Avergae LPI Score ]],Table16[[Avergae LPI Score ]],0), "No Data Available")</f>
        <v>No Data Available</v>
      </c>
      <c r="L173" t="str" cm="1">
        <f t="array" ref="L173">IFERROR(_xlfn.XLOOKUP(A173,Table4[Country],'2007'!$C$4:$C$153),"0")</f>
        <v>0</v>
      </c>
      <c r="M173" t="str" cm="1">
        <f t="array" ref="M173">IFERROR(_xlfn.XLOOKUP(A173,Table5[Country],'2010'!$E$4:$E$158),"0")</f>
        <v>0</v>
      </c>
      <c r="N173" t="str" cm="1">
        <f t="array" ref="N173">IFERROR(_xlfn.XLOOKUP(A173,Table12[Country],'2012'!$E$4:$E$158),"0")</f>
        <v>0</v>
      </c>
      <c r="O173" t="str" cm="1">
        <f t="array" ref="O173">IFERROR(_xlfn.XLOOKUP(A173,Table10[Country],'2014'!$E$4:$E$163),"0")</f>
        <v>0</v>
      </c>
      <c r="P173" t="str" cm="1">
        <f t="array" ref="P173">IFERROR(_xlfn.XLOOKUP(A173,Table11[Country],'2016'!$E$4:$E$163),"0")</f>
        <v>0</v>
      </c>
      <c r="Q173" t="str" cm="1">
        <f t="array" ref="Q173">IFERROR(_xlfn.XLOOKUP(A173,Table6[Country],'2018'!$E$4:$E$163),"0")</f>
        <v>0</v>
      </c>
      <c r="R173" t="str">
        <f>IFERROR(_xlfn.XLOOKUP(A173,'2023_Analysis_Hub'!$A$3:$A$141,'2023_Analysis_Hub'!$C$3:$C$141),"0")</f>
        <v>0</v>
      </c>
      <c r="S173" t="str">
        <f t="shared" si="23"/>
        <v>0</v>
      </c>
      <c r="T173" t="str">
        <f t="shared" si="24"/>
        <v>No Data Available</v>
      </c>
      <c r="W173" t="str" cm="1">
        <f t="array" ref="W173">IFERROR(_xlfn.XLOOKUP(A173,Table4[Country],'2007'!$F$4:$F$153),"0")</f>
        <v>0</v>
      </c>
      <c r="X173" t="str" cm="1">
        <f t="array" ref="X173">IFERROR(_xlfn.XLOOKUP('LPI_performance_time_series '!A173,Table5[Country],'2010'!$I$4:$I$158),"0")</f>
        <v>0</v>
      </c>
      <c r="Y173" t="str" cm="1">
        <f t="array" ref="Y173">IFERROR(_xlfn.XLOOKUP(A173,Table12[Country],'2012'!$I$4:$I$158),"0")</f>
        <v>0</v>
      </c>
      <c r="Z173" t="str" cm="1">
        <f t="array" ref="Z173">IFERROR(_xlfn.XLOOKUP('LPI_performance_time_series '!A173,Table10[Country],'2014'!$I$4:$I$163),"0")</f>
        <v>0</v>
      </c>
      <c r="AA173" t="str" cm="1">
        <f t="array" ref="AA173">IFERROR(_xlfn.XLOOKUP(A173,Table11[Country],'2016'!$I$4:$I$163),"0")</f>
        <v>0</v>
      </c>
      <c r="AB173" t="str" cm="1">
        <f t="array" ref="AB173">IFERROR(_xlfn.XLOOKUP(A173,Table6[Country],'2018'!$I$4:$I$163),"0")</f>
        <v>0</v>
      </c>
      <c r="AC173">
        <f>IFERROR(_xlfn.XLOOKUP(A174,'2023_Analysis_Hub'!$A$3:$A$141,'2023_Analysis_Hub'!$D$3:$D$141),"0")</f>
        <v>3.4</v>
      </c>
      <c r="AD173">
        <f t="shared" si="25"/>
        <v>3.4</v>
      </c>
      <c r="AF173" t="str" cm="1">
        <f t="array" ref="AF173">IFERROR(_xlfn.XLOOKUP(A173,Table4[Country],'2007'!$H$4:$H$153),"0")</f>
        <v>0</v>
      </c>
      <c r="AG173" t="str" cm="1">
        <f t="array" ref="AG173">IFERROR(_xlfn.XLOOKUP(A173,Table5[Country],'2010'!$K$4:$K$158),"0")</f>
        <v>0</v>
      </c>
      <c r="AH173" t="str" cm="1">
        <f t="array" ref="AH173">IFERROR(_xlfn.XLOOKUP(A173,Table12[Country],'2012'!$K$4:$K$158),"0")</f>
        <v>0</v>
      </c>
      <c r="AI173" t="str" cm="1">
        <f t="array" ref="AI173">IFERROR(_xlfn.XLOOKUP(A173,Table10[Country],'2014'!$K$4:$K$163),"0")</f>
        <v>0</v>
      </c>
      <c r="AJ173" t="str" cm="1">
        <f t="array" ref="AJ173">IFERROR(_xlfn.XLOOKUP(A173,Table11[Country],'2016'!$K$4:$K$163),"0")</f>
        <v>0</v>
      </c>
      <c r="AK173" t="str" cm="1">
        <f t="array" ref="AK173">IFERROR(_xlfn.XLOOKUP(A173,Table6[Country],'2018'!$K$4:$K$163),"0")</f>
        <v>0</v>
      </c>
      <c r="AL173" s="19" t="str">
        <f>IFERROR(_xlfn.XLOOKUP(A173,'2023_Analysis_Hub'!$A$3:$A$141,'2023_Analysis_Hub'!$F$3:$F$141),"0")</f>
        <v>0</v>
      </c>
      <c r="AM173" t="str">
        <f t="shared" si="26"/>
        <v>No Data Available</v>
      </c>
      <c r="AO173" s="71" t="str" cm="1">
        <f t="array" ref="AO173">IFERROR(_xlfn.XLOOKUP(Table18[[#This Row],[Economy]],Table4[Country],'2007'!$J$4:$J$153), "0")</f>
        <v>0</v>
      </c>
      <c r="AP173" s="71" t="str" cm="1">
        <f t="array" ref="AP173">IFERROR(_xlfn.XLOOKUP(Table18[[#This Row],[Economy]],Table5[Country],'2010'!$M$4:$M$158),"0")</f>
        <v>0</v>
      </c>
      <c r="AQ173" s="71" t="str" cm="1">
        <f t="array" ref="AQ173">IFERROR(_xlfn.XLOOKUP(Table18[[#This Row],[Economy]],Table12[Country],'2012'!$M$4:$M$158),"0")</f>
        <v>0</v>
      </c>
      <c r="AR173" s="71" t="str" cm="1">
        <f t="array" ref="AR173">IFERROR(_xlfn.XLOOKUP(Table18[[#This Row],[Economy]],Table10[Country],'2014'!$M$4:$M$163),"0")</f>
        <v>0</v>
      </c>
      <c r="AS173" s="71" t="str" cm="1">
        <f t="array" ref="AS173">IFERROR(_xlfn.XLOOKUP(A173,Table11[Country],'2016'!$M$4:$M$163),"0")</f>
        <v>0</v>
      </c>
      <c r="AT173" s="71" t="str" cm="1">
        <f t="array" ref="AT173">IFERROR(_xlfn.XLOOKUP(A173,Table6[Country],'2018'!$M$4:$M$163),"0")</f>
        <v>0</v>
      </c>
      <c r="AU173" s="71" t="str">
        <f>IFERROR(_xlfn.XLOOKUP(A173, '2023_Analysis_Hub'!$A$3:$A$141,'2023_Analysis_Hub'!$H$3:$H$141),"0")</f>
        <v>0</v>
      </c>
      <c r="AV173" t="str">
        <f t="shared" si="19"/>
        <v xml:space="preserve">No Data Available </v>
      </c>
      <c r="AX173" t="str" cm="1">
        <f t="array" ref="AX173">IFERROR(_xlfn.XLOOKUP(A173,Table4[Country],'2007'!$L$4:$L$153),"0")</f>
        <v>0</v>
      </c>
      <c r="AY173" t="str" cm="1">
        <f t="array" ref="AY173">IFERROR(_xlfn.XLOOKUP(A173,Table5[Country], '2010'!$O$4:$O$158),"0")</f>
        <v>0</v>
      </c>
      <c r="AZ173" t="str" cm="1">
        <f t="array" ref="AZ173">IFERROR(_xlfn.XLOOKUP(A173, Table12[Country], '2012'!$O$4:$O$158),"0")</f>
        <v>0</v>
      </c>
      <c r="BA173" t="str" cm="1">
        <f t="array" ref="BA173">IFERROR(_xlfn.XLOOKUP(A173, Table10[Country], '2014'!$O$4:$O$163),"0")</f>
        <v>0</v>
      </c>
      <c r="BB173" t="str" cm="1">
        <f t="array" ref="BB173">IFERROR(_xlfn.XLOOKUP(A173, Table11[Country],'2016'!$O$4:$O$163),"0")</f>
        <v>0</v>
      </c>
      <c r="BC173" t="str" cm="1">
        <f t="array" ref="BC173">IFERROR(_xlfn.XLOOKUP(A173,Table6[Country],'2018'!$O$4:$O$163),"0")</f>
        <v>0</v>
      </c>
      <c r="BD173" t="str">
        <f>IFERROR(_xlfn.XLOOKUP(A173, '2023_Analysis_Hub'!$A$3:$A$141,'2023_Analysis_Hub'!$J$3:$J$141),"0")</f>
        <v>0</v>
      </c>
      <c r="BE173" t="str">
        <f t="shared" si="20"/>
        <v>No Data Available</v>
      </c>
      <c r="BG173" t="str" cm="1">
        <f t="array" ref="BG173">IFERROR(_xlfn.XLOOKUP(A173,Table4[Country],'2007'!$R$4:$R$153),"0")</f>
        <v>0</v>
      </c>
      <c r="BH173" t="str" cm="1">
        <f t="array" ref="BH173">IFERROR(_xlfn.XLOOKUP(A173,Table5[Country],'2010'!$S$4:$S$158),"0")</f>
        <v>0</v>
      </c>
      <c r="BI173" t="str" cm="1">
        <f t="array" ref="BI173">IFERROR(_xlfn.XLOOKUP(A173,Table12[Country],'2012'!$S$4:$S$158),"0")</f>
        <v>0</v>
      </c>
      <c r="BJ173" t="str" cm="1">
        <f t="array" ref="BJ173">IFERROR(_xlfn.XLOOKUP(A173,Table10[Country],'2014'!$S$4:$S$163),"0")</f>
        <v>0</v>
      </c>
      <c r="BK173" t="str" cm="1">
        <f t="array" ref="BK173">IFERROR(_xlfn.XLOOKUP(A173,Table11[Country],'2016'!$S$4:$S$163),"0")</f>
        <v>0</v>
      </c>
      <c r="BL173" t="str" cm="1">
        <f t="array" ref="BL173">IFERROR(_xlfn.XLOOKUP(A173,Table6[Country],'2018'!$S$4:$S$163),"0")</f>
        <v>0</v>
      </c>
      <c r="BM173" t="str">
        <f>IFERROR(_xlfn.XLOOKUP(A173,'2023_Analysis_Hub'!$A$3:$A$141,'2023_Analysis_Hub'!$L$3:$L$141),"0")</f>
        <v>0</v>
      </c>
      <c r="BN173" t="str">
        <f t="shared" si="21"/>
        <v>No Data Available</v>
      </c>
      <c r="BP173" t="str" cm="1">
        <f t="array" ref="BP173">IFERROR(_xlfn.XLOOKUP(A173,Table4[Country],'2007'!$N$4:$N$153),"0")</f>
        <v>0</v>
      </c>
      <c r="BQ173" t="str" cm="1">
        <f t="array" ref="BQ173">IFERROR(_xlfn.XLOOKUP(A173,Table5[Country],'2010'!$Q$4:$Q$158),"0")</f>
        <v>0</v>
      </c>
      <c r="BR173" t="str" cm="1">
        <f t="array" ref="BR173">IFERROR(_xlfn.XLOOKUP(A173,Table12[Country],'2012'!$Q$4:$Q$158),"0")</f>
        <v>0</v>
      </c>
      <c r="BS173" t="str" cm="1">
        <f t="array" ref="BS173">IFERROR(_xlfn.XLOOKUP(A173,Table10[Country],'2014'!$Q$4:$Q$163),"0")</f>
        <v>0</v>
      </c>
      <c r="BT173" t="str" cm="1">
        <f t="array" ref="BT173">IFERROR(_xlfn.XLOOKUP(A173,Table11[Country],'2016'!$Q$4:$Q$163),"0")</f>
        <v>0</v>
      </c>
      <c r="BU173" t="str" cm="1">
        <f t="array" ref="BU173">IFERROR(_xlfn.XLOOKUP(A173, Table6[Country], '2018'!$Q$4:$Q$163),"0")</f>
        <v>0</v>
      </c>
      <c r="BV173" t="str">
        <f>IFERROR(_xlfn.XLOOKUP(A173, '2023_Analysis_Hub'!$A$3:$A$141,'2023_Analysis_Hub'!$N$3:$N$141),"0")</f>
        <v>0</v>
      </c>
      <c r="BW173" t="str">
        <f t="shared" si="22"/>
        <v>No Data Available</v>
      </c>
    </row>
    <row r="174" spans="1:75" x14ac:dyDescent="0.35">
      <c r="A174" t="s">
        <v>111</v>
      </c>
      <c r="B174" cm="1">
        <f t="array" ref="B174">IFERROR(_xlfn.XLOOKUP(A174,Table4[Country],'2007'!$B$4:$B$153),"0")</f>
        <v>3.7481618781523207</v>
      </c>
      <c r="C174" cm="1">
        <f t="array" ref="C174">IFERROR(_xlfn.XLOOKUP(A174,Table5[Country],'2010'!$B$4:$B$158),"0")</f>
        <v>3.6481330000000001</v>
      </c>
      <c r="D174" cm="1">
        <f t="array" ref="D174">IFERROR(_xlfn.XLOOKUP(A174,Table12[Country],'2012'!$B$4:$B$158),"0")</f>
        <v>3.4203399999999999</v>
      </c>
      <c r="E174" cm="1">
        <f t="array" ref="E174">IFERROR(_xlfn.XLOOKUP(A174,Table10[Country],'2014'!$B$4:$B$163),"0")</f>
        <v>3.6438920000000001</v>
      </c>
      <c r="F174" cm="1">
        <f t="array" ref="F174">IFERROR(_xlfn.XLOOKUP(A174,Table11[Country],'2016'!$B$4:$B$163),"0")</f>
        <v>3.3879999999999999</v>
      </c>
      <c r="G174" cm="1">
        <f t="array" ref="G174">IFERROR(_xlfn.XLOOKUP(A174,Table6[Country],'2018'!$B$4:$B$163),"0")</f>
        <v>3.8756439999999999</v>
      </c>
      <c r="H174">
        <f>IFERROR(_xlfn.XLOOKUP(A174,'2023_Analysis_Hub'!$A$3:$A$141,'2023_Analysis_Hub'!$B$3:$B$141),"0")</f>
        <v>3.6166666666666667</v>
      </c>
      <c r="I174">
        <f t="shared" si="18"/>
        <v>3.6201196492598555</v>
      </c>
      <c r="J174" s="68">
        <f>IFERROR(RANK(Table16[[#This Row],[Avergae LPI Score ]],Table16[[Avergae LPI Score ]],0), "No Data Available")</f>
        <v>24</v>
      </c>
      <c r="L174" cm="1">
        <f t="array" ref="L174">IFERROR(_xlfn.XLOOKUP(A174,Table4[Country],'2007'!$C$4:$C$153),"0")</f>
        <v>19</v>
      </c>
      <c r="M174" cm="1">
        <f t="array" ref="M174">IFERROR(_xlfn.XLOOKUP(A174,Table5[Country],'2010'!$E$4:$E$158),"0")</f>
        <v>21</v>
      </c>
      <c r="N174" cm="1">
        <f t="array" ref="N174">IFERROR(_xlfn.XLOOKUP(A174,Table12[Country],'2012'!$E$4:$E$158),"0")</f>
        <v>31</v>
      </c>
      <c r="O174" cm="1">
        <f t="array" ref="O174">IFERROR(_xlfn.XLOOKUP(A174,Table10[Country],'2014'!$E$4:$E$163),"0")</f>
        <v>23</v>
      </c>
      <c r="P174" cm="1">
        <f t="array" ref="P174">IFERROR(_xlfn.XLOOKUP(A174,Table11[Country],'2016'!$E$4:$E$163),"0")</f>
        <v>37</v>
      </c>
      <c r="Q174" cm="1">
        <f t="array" ref="Q174">IFERROR(_xlfn.XLOOKUP(A174,Table6[Country],'2018'!$E$4:$E$163),"0")</f>
        <v>15</v>
      </c>
      <c r="R174">
        <f>IFERROR(_xlfn.XLOOKUP(A174,'2023_Analysis_Hub'!$A$3:$A$141,'2023_Analysis_Hub'!$C$3:$C$141),"0")</f>
        <v>26</v>
      </c>
      <c r="S174">
        <f t="shared" si="23"/>
        <v>24.571428571428573</v>
      </c>
      <c r="T174">
        <f t="shared" si="24"/>
        <v>24</v>
      </c>
      <c r="W174" cm="1">
        <f t="array" ref="W174">IFERROR(_xlfn.XLOOKUP(A174,Table4[Country],'2007'!$F$4:$F$153),"0")</f>
        <v>3.5652200000000001</v>
      </c>
      <c r="X174" cm="1">
        <f t="array" ref="X174">IFERROR(_xlfn.XLOOKUP('LPI_performance_time_series '!A174,Table5[Country],'2010'!$I$4:$I$158),"0")</f>
        <v>3.644444</v>
      </c>
      <c r="Y174" cm="1">
        <f t="array" ref="Y174">IFERROR(_xlfn.XLOOKUP(A174,Table12[Country],'2012'!$I$4:$I$158),"0")</f>
        <v>3.4665759999999999</v>
      </c>
      <c r="Z174" cm="1">
        <f t="array" ref="Z174">IFERROR(_xlfn.XLOOKUP('LPI_performance_time_series '!A174,Table10[Country],'2014'!$I$4:$I$163),"0")</f>
        <v>3.921443</v>
      </c>
      <c r="AA174" cm="1">
        <f t="array" ref="AA174">IFERROR(_xlfn.XLOOKUP(A174,Table11[Country],'2016'!$I$4:$I$163),"0")</f>
        <v>3.1800739999999998</v>
      </c>
      <c r="AB174" cm="1">
        <f t="array" ref="AB174">IFERROR(_xlfn.XLOOKUP(A174,Table6[Country],'2018'!$I$4:$I$163),"0")</f>
        <v>3.7086250000000001</v>
      </c>
      <c r="AC174" t="str">
        <f>IFERROR(_xlfn.XLOOKUP(A175,'2023_Analysis_Hub'!$A$3:$A$141,'2023_Analysis_Hub'!$D$3:$D$141),"0")</f>
        <v>0</v>
      </c>
      <c r="AD174">
        <f t="shared" si="25"/>
        <v>3.5810636666666671</v>
      </c>
      <c r="AF174" cm="1">
        <f t="array" ref="AF174">IFERROR(_xlfn.XLOOKUP(A174,Table4[Country],'2007'!$H$4:$H$153),"0")</f>
        <v>3.6086999999999998</v>
      </c>
      <c r="AG174" cm="1">
        <f t="array" ref="AG174">IFERROR(_xlfn.XLOOKUP(A174,Table5[Country],'2010'!$K$4:$K$158),"0")</f>
        <v>3.5416669999999999</v>
      </c>
      <c r="AH174" cm="1">
        <f t="array" ref="AH174">IFERROR(_xlfn.XLOOKUP(A174,Table12[Country],'2012'!$K$4:$K$158),"0")</f>
        <v>3.4195769999999999</v>
      </c>
      <c r="AI174" cm="1">
        <f t="array" ref="AI174">IFERROR(_xlfn.XLOOKUP(A174,Table10[Country],'2014'!$K$4:$K$163),"0")</f>
        <v>3.671443</v>
      </c>
      <c r="AJ174" cm="1">
        <f t="array" ref="AJ174">IFERROR(_xlfn.XLOOKUP(A174,Table11[Country],'2016'!$K$4:$K$163),"0")</f>
        <v>3.5491229999999998</v>
      </c>
      <c r="AK174" cm="1">
        <f t="array" ref="AK174">IFERROR(_xlfn.XLOOKUP(A174,Table6[Country],'2018'!$K$4:$K$163),"0")</f>
        <v>3.9906760000000001</v>
      </c>
      <c r="AL174" s="19">
        <f>IFERROR(_xlfn.XLOOKUP(A174,'2023_Analysis_Hub'!$A$3:$A$141,'2023_Analysis_Hub'!$F$3:$F$141),"0")</f>
        <v>3.8</v>
      </c>
      <c r="AM174">
        <f t="shared" si="26"/>
        <v>3.6544551428571426</v>
      </c>
      <c r="AO174" s="71" cm="1">
        <f t="array" ref="AO174">IFERROR(_xlfn.XLOOKUP(Table18[[#This Row],[Economy]],Table4[Country],'2007'!$J$4:$J$153), "0")</f>
        <v>3.7727300000000001</v>
      </c>
      <c r="AP174" s="71" cm="1">
        <f t="array" ref="AP174">IFERROR(_xlfn.XLOOKUP(Table18[[#This Row],[Economy]],Table5[Country],'2010'!$M$4:$M$158),"0")</f>
        <v>3.355556</v>
      </c>
      <c r="AQ174" s="71" cm="1">
        <f t="array" ref="AQ174">IFERROR(_xlfn.XLOOKUP(Table18[[#This Row],[Economy]],Table12[Country],'2012'!$M$4:$M$158),"0")</f>
        <v>3.2721360000000002</v>
      </c>
      <c r="AR174" s="71" cm="1">
        <f t="array" ref="AR174">IFERROR(_xlfn.XLOOKUP(Table18[[#This Row],[Economy]],Table10[Country],'2014'!$M$4:$M$163),"0")</f>
        <v>3.671443</v>
      </c>
      <c r="AS174" s="71" cm="1">
        <f t="array" ref="AS174">IFERROR(_xlfn.XLOOKUP(A174,Table11[Country],'2016'!$M$4:$M$163),"0")</f>
        <v>2.7707600000000001</v>
      </c>
      <c r="AT174" s="71" cm="1">
        <f t="array" ref="AT174">IFERROR(_xlfn.XLOOKUP(A174,Table6[Country],'2018'!$M$4:$M$163),"0")</f>
        <v>3.4289049999999999</v>
      </c>
      <c r="AU174" s="71">
        <f>IFERROR(_xlfn.XLOOKUP(A174, '2023_Analysis_Hub'!$A$3:$A$141,'2023_Analysis_Hub'!$H$3:$H$141),"0")</f>
        <v>3.2</v>
      </c>
      <c r="AV174">
        <f t="shared" si="19"/>
        <v>3.3530757142857146</v>
      </c>
      <c r="AX174" cm="1">
        <f t="array" ref="AX174">IFERROR(_xlfn.XLOOKUP(A174,Table4[Country],'2007'!$L$4:$L$153),"0")</f>
        <v>3.8181799999999999</v>
      </c>
      <c r="AY174" cm="1">
        <f t="array" ref="AY174">IFERROR(_xlfn.XLOOKUP(A174,Table5[Country], '2010'!$O$4:$O$158),"0")</f>
        <v>3.5416669999999999</v>
      </c>
      <c r="AZ174" cm="1">
        <f t="array" ref="AZ174">IFERROR(_xlfn.XLOOKUP(A174, Table12[Country], '2012'!$O$4:$O$158),"0")</f>
        <v>3.2508080000000001</v>
      </c>
      <c r="BA174" cm="1">
        <f t="array" ref="BA174">IFERROR(_xlfn.XLOOKUP(A174, Table10[Country], '2014'!$O$4:$O$163),"0")</f>
        <v>3.5555560000000002</v>
      </c>
      <c r="BB174" cm="1">
        <f t="array" ref="BB174">IFERROR(_xlfn.XLOOKUP(A174, Table11[Country],'2016'!$O$4:$O$163),"0")</f>
        <v>3.2176330000000002</v>
      </c>
      <c r="BC174" cm="1">
        <f t="array" ref="BC174">IFERROR(_xlfn.XLOOKUP(A174,Table6[Country],'2018'!$O$4:$O$163),"0")</f>
        <v>4.0163169999999999</v>
      </c>
      <c r="BD174">
        <f>IFERROR(_xlfn.XLOOKUP(A174, '2023_Analysis_Hub'!$A$3:$A$141,'2023_Analysis_Hub'!$J$3:$J$141),"0")</f>
        <v>3.7</v>
      </c>
      <c r="BE174">
        <f t="shared" si="20"/>
        <v>3.5857372857142855</v>
      </c>
      <c r="BG174" cm="1">
        <f t="array" ref="BG174">IFERROR(_xlfn.XLOOKUP(A174,Table4[Country],'2007'!$R$4:$R$153),"0")</f>
        <v>4.0476200000000002</v>
      </c>
      <c r="BH174" cm="1">
        <f t="array" ref="BH174">IFERROR(_xlfn.XLOOKUP(A174,Table5[Country],'2010'!$S$4:$S$158),"0")</f>
        <v>4.1666670000000003</v>
      </c>
      <c r="BI174" cm="1">
        <f t="array" ref="BI174">IFERROR(_xlfn.XLOOKUP(A174,Table12[Country],'2012'!$S$4:$S$158),"0")</f>
        <v>3.5536810000000001</v>
      </c>
      <c r="BJ174" cm="1">
        <f t="array" ref="BJ174">IFERROR(_xlfn.XLOOKUP(A174,Table10[Country],'2014'!$S$4:$S$163),"0")</f>
        <v>3.7231920000000001</v>
      </c>
      <c r="BK174" cm="1">
        <f t="array" ref="BK174">IFERROR(_xlfn.XLOOKUP(A174,Table11[Country],'2016'!$S$4:$S$163),"0")</f>
        <v>4.1152620000000004</v>
      </c>
      <c r="BL174" cm="1">
        <f t="array" ref="BL174">IFERROR(_xlfn.XLOOKUP(A174,Table6[Country],'2018'!$S$4:$S$163),"0")</f>
        <v>4.2553070000000002</v>
      </c>
      <c r="BM174">
        <f>IFERROR(_xlfn.XLOOKUP(A174,'2023_Analysis_Hub'!$A$3:$A$141,'2023_Analysis_Hub'!$L$3:$L$141),"0")</f>
        <v>3.8</v>
      </c>
      <c r="BN174">
        <f t="shared" si="21"/>
        <v>3.9516755714285723</v>
      </c>
      <c r="BP174" cm="1">
        <f t="array" ref="BP174">IFERROR(_xlfn.XLOOKUP(A174,Table4[Country],'2007'!$N$4:$N$153),"0")</f>
        <v>3.6818200000000001</v>
      </c>
      <c r="BQ174" cm="1">
        <f t="array" ref="BQ174">IFERROR(_xlfn.XLOOKUP(A174,Table5[Country],'2010'!$Q$4:$Q$158),"0")</f>
        <v>3.6666669999999999</v>
      </c>
      <c r="BR174" cm="1">
        <f t="array" ref="BR174">IFERROR(_xlfn.XLOOKUP(A174,Table12[Country],'2012'!$Q$4:$Q$158),"0")</f>
        <v>3.5808930000000001</v>
      </c>
      <c r="BS174" cm="1">
        <f t="array" ref="BS174">IFERROR(_xlfn.XLOOKUP(A174,Table10[Country],'2014'!$Q$4:$Q$163),"0")</f>
        <v>3.3333330000000001</v>
      </c>
      <c r="BT174" cm="1">
        <f t="array" ref="BT174">IFERROR(_xlfn.XLOOKUP(A174,Table11[Country],'2016'!$Q$4:$Q$163),"0")</f>
        <v>3.5812689999999998</v>
      </c>
      <c r="BU174" cm="1">
        <f t="array" ref="BU174">IFERROR(_xlfn.XLOOKUP(A174, Table6[Country], '2018'!$Q$4:$Q$163),"0")</f>
        <v>3.9163169999999998</v>
      </c>
      <c r="BV174">
        <f>IFERROR(_xlfn.XLOOKUP(A174, '2023_Analysis_Hub'!$A$3:$A$141,'2023_Analysis_Hub'!$N$3:$N$141),"0")</f>
        <v>3.8</v>
      </c>
      <c r="BW174">
        <f t="shared" si="22"/>
        <v>3.6514712857142859</v>
      </c>
    </row>
    <row r="175" spans="1:75" x14ac:dyDescent="0.35">
      <c r="A175" t="s">
        <v>480</v>
      </c>
      <c r="B175" t="str" cm="1">
        <f t="array" ref="B175">IFERROR(_xlfn.XLOOKUP(A175,Table4[Country],'2007'!$B$4:$B$153),"0")</f>
        <v>0</v>
      </c>
      <c r="C175" t="str" cm="1">
        <f t="array" ref="C175">IFERROR(_xlfn.XLOOKUP(A175,Table5[Country],'2010'!$B$4:$B$158),"0")</f>
        <v>0</v>
      </c>
      <c r="D175" t="str" cm="1">
        <f t="array" ref="D175">IFERROR(_xlfn.XLOOKUP(A175,Table12[Country],'2012'!$B$4:$B$158),"0")</f>
        <v>0</v>
      </c>
      <c r="E175" t="str" cm="1">
        <f t="array" ref="E175">IFERROR(_xlfn.XLOOKUP(A175,Table10[Country],'2014'!$B$4:$B$163),"0")</f>
        <v>0</v>
      </c>
      <c r="F175" t="str" cm="1">
        <f t="array" ref="F175">IFERROR(_xlfn.XLOOKUP(A175,Table11[Country],'2016'!$B$4:$B$163),"0")</f>
        <v>0</v>
      </c>
      <c r="G175" t="str" cm="1">
        <f t="array" ref="G175">IFERROR(_xlfn.XLOOKUP(A175,Table6[Country],'2018'!$B$4:$B$163),"0")</f>
        <v>0</v>
      </c>
      <c r="H175" t="str">
        <f>IFERROR(_xlfn.XLOOKUP(A175,'2023_Analysis_Hub'!$A$3:$A$141,'2023_Analysis_Hub'!$B$3:$B$141),"0")</f>
        <v>0</v>
      </c>
      <c r="I175" t="str">
        <f t="shared" si="18"/>
        <v>0</v>
      </c>
      <c r="J175" s="68" t="str">
        <f>IFERROR(RANK(Table16[[#This Row],[Avergae LPI Score ]],Table16[[Avergae LPI Score ]],0), "No Data Available")</f>
        <v>No Data Available</v>
      </c>
      <c r="L175" t="str" cm="1">
        <f t="array" ref="L175">IFERROR(_xlfn.XLOOKUP(A175,Table4[Country],'2007'!$C$4:$C$153),"0")</f>
        <v>0</v>
      </c>
      <c r="M175" t="str" cm="1">
        <f t="array" ref="M175">IFERROR(_xlfn.XLOOKUP(A175,Table5[Country],'2010'!$E$4:$E$158),"0")</f>
        <v>0</v>
      </c>
      <c r="N175" t="str" cm="1">
        <f t="array" ref="N175">IFERROR(_xlfn.XLOOKUP(A175,Table12[Country],'2012'!$E$4:$E$158),"0")</f>
        <v>0</v>
      </c>
      <c r="O175" t="str" cm="1">
        <f t="array" ref="O175">IFERROR(_xlfn.XLOOKUP(A175,Table10[Country],'2014'!$E$4:$E$163),"0")</f>
        <v>0</v>
      </c>
      <c r="P175" t="str" cm="1">
        <f t="array" ref="P175">IFERROR(_xlfn.XLOOKUP(A175,Table11[Country],'2016'!$E$4:$E$163),"0")</f>
        <v>0</v>
      </c>
      <c r="Q175" t="str" cm="1">
        <f t="array" ref="Q175">IFERROR(_xlfn.XLOOKUP(A175,Table6[Country],'2018'!$E$4:$E$163),"0")</f>
        <v>0</v>
      </c>
      <c r="R175" t="str">
        <f>IFERROR(_xlfn.XLOOKUP(A175,'2023_Analysis_Hub'!$A$3:$A$141,'2023_Analysis_Hub'!$C$3:$C$141),"0")</f>
        <v>0</v>
      </c>
      <c r="S175" t="str">
        <f t="shared" si="23"/>
        <v>0</v>
      </c>
      <c r="T175" t="str">
        <f t="shared" si="24"/>
        <v>No Data Available</v>
      </c>
      <c r="W175" t="str" cm="1">
        <f t="array" ref="W175">IFERROR(_xlfn.XLOOKUP(A175,Table4[Country],'2007'!$F$4:$F$153),"0")</f>
        <v>0</v>
      </c>
      <c r="X175" t="str" cm="1">
        <f t="array" ref="X175">IFERROR(_xlfn.XLOOKUP('LPI_performance_time_series '!A175,Table5[Country],'2010'!$I$4:$I$158),"0")</f>
        <v>0</v>
      </c>
      <c r="Y175" t="str" cm="1">
        <f t="array" ref="Y175">IFERROR(_xlfn.XLOOKUP(A175,Table12[Country],'2012'!$I$4:$I$158),"0")</f>
        <v>0</v>
      </c>
      <c r="Z175" t="str" cm="1">
        <f t="array" ref="Z175">IFERROR(_xlfn.XLOOKUP('LPI_performance_time_series '!A175,Table10[Country],'2014'!$I$4:$I$163),"0")</f>
        <v>0</v>
      </c>
      <c r="AA175" t="str" cm="1">
        <f t="array" ref="AA175">IFERROR(_xlfn.XLOOKUP(A175,Table11[Country],'2016'!$I$4:$I$163),"0")</f>
        <v>0</v>
      </c>
      <c r="AB175" t="str" cm="1">
        <f t="array" ref="AB175">IFERROR(_xlfn.XLOOKUP(A175,Table6[Country],'2018'!$I$4:$I$163),"0")</f>
        <v>0</v>
      </c>
      <c r="AC175">
        <f>IFERROR(_xlfn.XLOOKUP(A176,'2023_Analysis_Hub'!$A$3:$A$141,'2023_Analysis_Hub'!$D$3:$D$141),"0")</f>
        <v>3</v>
      </c>
      <c r="AD175">
        <f t="shared" si="25"/>
        <v>3</v>
      </c>
      <c r="AF175" t="str" cm="1">
        <f t="array" ref="AF175">IFERROR(_xlfn.XLOOKUP(A175,Table4[Country],'2007'!$H$4:$H$153),"0")</f>
        <v>0</v>
      </c>
      <c r="AG175" t="str" cm="1">
        <f t="array" ref="AG175">IFERROR(_xlfn.XLOOKUP(A175,Table5[Country],'2010'!$K$4:$K$158),"0")</f>
        <v>0</v>
      </c>
      <c r="AH175" t="str" cm="1">
        <f t="array" ref="AH175">IFERROR(_xlfn.XLOOKUP(A175,Table12[Country],'2012'!$K$4:$K$158),"0")</f>
        <v>0</v>
      </c>
      <c r="AI175" t="str" cm="1">
        <f t="array" ref="AI175">IFERROR(_xlfn.XLOOKUP(A175,Table10[Country],'2014'!$K$4:$K$163),"0")</f>
        <v>0</v>
      </c>
      <c r="AJ175" t="str" cm="1">
        <f t="array" ref="AJ175">IFERROR(_xlfn.XLOOKUP(A175,Table11[Country],'2016'!$K$4:$K$163),"0")</f>
        <v>0</v>
      </c>
      <c r="AK175" t="str" cm="1">
        <f t="array" ref="AK175">IFERROR(_xlfn.XLOOKUP(A175,Table6[Country],'2018'!$K$4:$K$163),"0")</f>
        <v>0</v>
      </c>
      <c r="AL175" s="19" t="str">
        <f>IFERROR(_xlfn.XLOOKUP(A175,'2023_Analysis_Hub'!$A$3:$A$141,'2023_Analysis_Hub'!$F$3:$F$141),"0")</f>
        <v>0</v>
      </c>
      <c r="AM175" t="str">
        <f t="shared" si="26"/>
        <v>No Data Available</v>
      </c>
      <c r="AO175" s="71" t="str" cm="1">
        <f t="array" ref="AO175">IFERROR(_xlfn.XLOOKUP(Table18[[#This Row],[Economy]],Table4[Country],'2007'!$J$4:$J$153), "0")</f>
        <v>0</v>
      </c>
      <c r="AP175" s="71" t="str" cm="1">
        <f t="array" ref="AP175">IFERROR(_xlfn.XLOOKUP(Table18[[#This Row],[Economy]],Table5[Country],'2010'!$M$4:$M$158),"0")</f>
        <v>0</v>
      </c>
      <c r="AQ175" s="71" t="str" cm="1">
        <f t="array" ref="AQ175">IFERROR(_xlfn.XLOOKUP(Table18[[#This Row],[Economy]],Table12[Country],'2012'!$M$4:$M$158),"0")</f>
        <v>0</v>
      </c>
      <c r="AR175" s="71" t="str" cm="1">
        <f t="array" ref="AR175">IFERROR(_xlfn.XLOOKUP(Table18[[#This Row],[Economy]],Table10[Country],'2014'!$M$4:$M$163),"0")</f>
        <v>0</v>
      </c>
      <c r="AS175" s="71" t="str" cm="1">
        <f t="array" ref="AS175">IFERROR(_xlfn.XLOOKUP(A175,Table11[Country],'2016'!$M$4:$M$163),"0")</f>
        <v>0</v>
      </c>
      <c r="AT175" s="71" t="str" cm="1">
        <f t="array" ref="AT175">IFERROR(_xlfn.XLOOKUP(A175,Table6[Country],'2018'!$M$4:$M$163),"0")</f>
        <v>0</v>
      </c>
      <c r="AU175" s="71" t="str">
        <f>IFERROR(_xlfn.XLOOKUP(A175, '2023_Analysis_Hub'!$A$3:$A$141,'2023_Analysis_Hub'!$H$3:$H$141),"0")</f>
        <v>0</v>
      </c>
      <c r="AV175" t="str">
        <f t="shared" si="19"/>
        <v xml:space="preserve">No Data Available </v>
      </c>
      <c r="AX175" t="str" cm="1">
        <f t="array" ref="AX175">IFERROR(_xlfn.XLOOKUP(A175,Table4[Country],'2007'!$L$4:$L$153),"0")</f>
        <v>0</v>
      </c>
      <c r="AY175" t="str" cm="1">
        <f t="array" ref="AY175">IFERROR(_xlfn.XLOOKUP(A175,Table5[Country], '2010'!$O$4:$O$158),"0")</f>
        <v>0</v>
      </c>
      <c r="AZ175" t="str" cm="1">
        <f t="array" ref="AZ175">IFERROR(_xlfn.XLOOKUP(A175, Table12[Country], '2012'!$O$4:$O$158),"0")</f>
        <v>0</v>
      </c>
      <c r="BA175" t="str" cm="1">
        <f t="array" ref="BA175">IFERROR(_xlfn.XLOOKUP(A175, Table10[Country], '2014'!$O$4:$O$163),"0")</f>
        <v>0</v>
      </c>
      <c r="BB175" t="str" cm="1">
        <f t="array" ref="BB175">IFERROR(_xlfn.XLOOKUP(A175, Table11[Country],'2016'!$O$4:$O$163),"0")</f>
        <v>0</v>
      </c>
      <c r="BC175" t="str" cm="1">
        <f t="array" ref="BC175">IFERROR(_xlfn.XLOOKUP(A175,Table6[Country],'2018'!$O$4:$O$163),"0")</f>
        <v>0</v>
      </c>
      <c r="BD175" t="str">
        <f>IFERROR(_xlfn.XLOOKUP(A175, '2023_Analysis_Hub'!$A$3:$A$141,'2023_Analysis_Hub'!$J$3:$J$141),"0")</f>
        <v>0</v>
      </c>
      <c r="BE175" t="str">
        <f t="shared" si="20"/>
        <v>No Data Available</v>
      </c>
      <c r="BG175" t="str" cm="1">
        <f t="array" ref="BG175">IFERROR(_xlfn.XLOOKUP(A175,Table4[Country],'2007'!$R$4:$R$153),"0")</f>
        <v>0</v>
      </c>
      <c r="BH175" t="str" cm="1">
        <f t="array" ref="BH175">IFERROR(_xlfn.XLOOKUP(A175,Table5[Country],'2010'!$S$4:$S$158),"0")</f>
        <v>0</v>
      </c>
      <c r="BI175" t="str" cm="1">
        <f t="array" ref="BI175">IFERROR(_xlfn.XLOOKUP(A175,Table12[Country],'2012'!$S$4:$S$158),"0")</f>
        <v>0</v>
      </c>
      <c r="BJ175" t="str" cm="1">
        <f t="array" ref="BJ175">IFERROR(_xlfn.XLOOKUP(A175,Table10[Country],'2014'!$S$4:$S$163),"0")</f>
        <v>0</v>
      </c>
      <c r="BK175" t="str" cm="1">
        <f t="array" ref="BK175">IFERROR(_xlfn.XLOOKUP(A175,Table11[Country],'2016'!$S$4:$S$163),"0")</f>
        <v>0</v>
      </c>
      <c r="BL175" t="str" cm="1">
        <f t="array" ref="BL175">IFERROR(_xlfn.XLOOKUP(A175,Table6[Country],'2018'!$S$4:$S$163),"0")</f>
        <v>0</v>
      </c>
      <c r="BM175" t="str">
        <f>IFERROR(_xlfn.XLOOKUP(A175,'2023_Analysis_Hub'!$A$3:$A$141,'2023_Analysis_Hub'!$L$3:$L$141),"0")</f>
        <v>0</v>
      </c>
      <c r="BN175" t="str">
        <f t="shared" si="21"/>
        <v>No Data Available</v>
      </c>
      <c r="BP175" t="str" cm="1">
        <f t="array" ref="BP175">IFERROR(_xlfn.XLOOKUP(A175,Table4[Country],'2007'!$N$4:$N$153),"0")</f>
        <v>0</v>
      </c>
      <c r="BQ175" t="str" cm="1">
        <f t="array" ref="BQ175">IFERROR(_xlfn.XLOOKUP(A175,Table5[Country],'2010'!$Q$4:$Q$158),"0")</f>
        <v>0</v>
      </c>
      <c r="BR175" t="str" cm="1">
        <f t="array" ref="BR175">IFERROR(_xlfn.XLOOKUP(A175,Table12[Country],'2012'!$Q$4:$Q$158),"0")</f>
        <v>0</v>
      </c>
      <c r="BS175" t="str" cm="1">
        <f t="array" ref="BS175">IFERROR(_xlfn.XLOOKUP(A175,Table10[Country],'2014'!$Q$4:$Q$163),"0")</f>
        <v>0</v>
      </c>
      <c r="BT175" t="str" cm="1">
        <f t="array" ref="BT175">IFERROR(_xlfn.XLOOKUP(A175,Table11[Country],'2016'!$Q$4:$Q$163),"0")</f>
        <v>0</v>
      </c>
      <c r="BU175" t="str" cm="1">
        <f t="array" ref="BU175">IFERROR(_xlfn.XLOOKUP(A175, Table6[Country], '2018'!$Q$4:$Q$163),"0")</f>
        <v>0</v>
      </c>
      <c r="BV175" t="str">
        <f>IFERROR(_xlfn.XLOOKUP(A175, '2023_Analysis_Hub'!$A$3:$A$141,'2023_Analysis_Hub'!$N$3:$N$141),"0")</f>
        <v>0</v>
      </c>
      <c r="BW175" t="str">
        <f t="shared" si="22"/>
        <v>No Data Available</v>
      </c>
    </row>
    <row r="176" spans="1:75" x14ac:dyDescent="0.35">
      <c r="A176" t="s">
        <v>112</v>
      </c>
      <c r="B176" cm="1">
        <f t="array" ref="B176">IFERROR(_xlfn.XLOOKUP(A176,Table4[Country],'2007'!$B$4:$B$153),"0")</f>
        <v>2.9232138113109833</v>
      </c>
      <c r="C176" cm="1">
        <f t="array" ref="C176">IFERROR(_xlfn.XLOOKUP(A176,Table5[Country],'2010'!$B$4:$B$158),"0")</f>
        <v>2.8394550000000001</v>
      </c>
      <c r="D176" cm="1">
        <f t="array" ref="D176">IFERROR(_xlfn.XLOOKUP(A176,Table12[Country],'2012'!$B$4:$B$158),"0")</f>
        <v>2.8874909999999998</v>
      </c>
      <c r="E176" cm="1">
        <f t="array" ref="E176">IFERROR(_xlfn.XLOOKUP(A176,Table10[Country],'2014'!$B$4:$B$163),"0")</f>
        <v>2.9950260000000002</v>
      </c>
      <c r="F176" cm="1">
        <f t="array" ref="F176">IFERROR(_xlfn.XLOOKUP(A176,Table11[Country],'2016'!$B$4:$B$163),"0")</f>
        <v>3.234308</v>
      </c>
      <c r="G176" cm="1">
        <f t="array" ref="G176">IFERROR(_xlfn.XLOOKUP(A176,Table6[Country],'2018'!$B$4:$B$163),"0")</f>
        <v>3.1968380000000001</v>
      </c>
      <c r="H176">
        <f>IFERROR(_xlfn.XLOOKUP(A176,'2023_Analysis_Hub'!$A$3:$A$141,'2023_Analysis_Hub'!$B$3:$B$141),"0")</f>
        <v>3.3000000000000003</v>
      </c>
      <c r="I176">
        <f t="shared" si="18"/>
        <v>3.053761687330141</v>
      </c>
      <c r="J176" s="68">
        <f>IFERROR(RANK(Table16[[#This Row],[Avergae LPI Score ]],Table16[[Avergae LPI Score ]],0), "No Data Available")</f>
        <v>48</v>
      </c>
      <c r="L176" cm="1">
        <f t="array" ref="L176">IFERROR(_xlfn.XLOOKUP(A176,Table4[Country],'2007'!$C$4:$C$153),"0")</f>
        <v>48</v>
      </c>
      <c r="M176" cm="1">
        <f t="array" ref="M176">IFERROR(_xlfn.XLOOKUP(A176,Table5[Country],'2010'!$E$4:$E$158),"0")</f>
        <v>60</v>
      </c>
      <c r="N176" cm="1">
        <f t="array" ref="N176">IFERROR(_xlfn.XLOOKUP(A176,Table12[Country],'2012'!$E$4:$E$158),"0")</f>
        <v>62</v>
      </c>
      <c r="O176" cm="1">
        <f t="array" ref="O176">IFERROR(_xlfn.XLOOKUP(A176,Table10[Country],'2014'!$E$4:$E$163),"0")</f>
        <v>59</v>
      </c>
      <c r="P176" cm="1">
        <f t="array" ref="P176">IFERROR(_xlfn.XLOOKUP(A176,Table11[Country],'2016'!$E$4:$E$163),"0")</f>
        <v>48</v>
      </c>
      <c r="Q176" cm="1">
        <f t="array" ref="Q176">IFERROR(_xlfn.XLOOKUP(A176,Table6[Country],'2018'!$E$4:$E$163),"0")</f>
        <v>43</v>
      </c>
      <c r="R176">
        <f>IFERROR(_xlfn.XLOOKUP(A176,'2023_Analysis_Hub'!$A$3:$A$141,'2023_Analysis_Hub'!$C$3:$C$141),"0")</f>
        <v>43</v>
      </c>
      <c r="S176">
        <f t="shared" si="23"/>
        <v>51.857142857142854</v>
      </c>
      <c r="T176">
        <f t="shared" si="24"/>
        <v>47</v>
      </c>
      <c r="W176" cm="1">
        <f t="array" ref="W176">IFERROR(_xlfn.XLOOKUP(A176,Table4[Country],'2007'!$F$4:$F$153),"0")</f>
        <v>2.7142900000000001</v>
      </c>
      <c r="X176" cm="1">
        <f t="array" ref="X176">IFERROR(_xlfn.XLOOKUP('LPI_performance_time_series '!A176,Table5[Country],'2010'!$I$4:$I$158),"0")</f>
        <v>3.375</v>
      </c>
      <c r="Y176" cm="1">
        <f t="array" ref="Y176">IFERROR(_xlfn.XLOOKUP(A176,Table12[Country],'2012'!$I$4:$I$158),"0")</f>
        <v>3.0967530000000001</v>
      </c>
      <c r="Z176" cm="1">
        <f t="array" ref="Z176">IFERROR(_xlfn.XLOOKUP('LPI_performance_time_series '!A176,Table10[Country],'2014'!$I$4:$I$163),"0")</f>
        <v>2.6346150000000002</v>
      </c>
      <c r="AA176" cm="1">
        <f t="array" ref="AA176">IFERROR(_xlfn.XLOOKUP(A176,Table11[Country],'2016'!$I$4:$I$163),"0")</f>
        <v>2.7647059999999999</v>
      </c>
      <c r="AB176" cm="1">
        <f t="array" ref="AB176">IFERROR(_xlfn.XLOOKUP(A176,Table6[Country],'2018'!$I$4:$I$163),"0")</f>
        <v>2.8666670000000001</v>
      </c>
      <c r="AC176" t="str">
        <f>IFERROR(_xlfn.XLOOKUP(A177,'2023_Analysis_Hub'!$A$3:$A$141,'2023_Analysis_Hub'!$D$3:$D$141),"0")</f>
        <v>0</v>
      </c>
      <c r="AD176">
        <f t="shared" si="25"/>
        <v>2.9086718333333335</v>
      </c>
      <c r="AF176" cm="1">
        <f t="array" ref="AF176">IFERROR(_xlfn.XLOOKUP(A176,Table4[Country],'2007'!$H$4:$H$153),"0")</f>
        <v>2.8571399999999998</v>
      </c>
      <c r="AG176" cm="1">
        <f t="array" ref="AG176">IFERROR(_xlfn.XLOOKUP(A176,Table5[Country],'2010'!$K$4:$K$158),"0")</f>
        <v>3.0625</v>
      </c>
      <c r="AH176" cm="1">
        <f t="array" ref="AH176">IFERROR(_xlfn.XLOOKUP(A176,Table12[Country],'2012'!$K$4:$K$158),"0")</f>
        <v>2.9634200000000002</v>
      </c>
      <c r="AI176" cm="1">
        <f t="array" ref="AI176">IFERROR(_xlfn.XLOOKUP(A176,Table10[Country],'2014'!$K$4:$K$163),"0")</f>
        <v>2.8846150000000002</v>
      </c>
      <c r="AJ176" cm="1">
        <f t="array" ref="AJ176">IFERROR(_xlfn.XLOOKUP(A176,Table11[Country],'2016'!$K$4:$K$163),"0")</f>
        <v>3.4364810000000001</v>
      </c>
      <c r="AK176" cm="1">
        <f t="array" ref="AK176">IFERROR(_xlfn.XLOOKUP(A176,Table6[Country],'2018'!$K$4:$K$163),"0")</f>
        <v>3.1552750000000001</v>
      </c>
      <c r="AL176" s="19">
        <f>IFERROR(_xlfn.XLOOKUP(A176,'2023_Analysis_Hub'!$A$3:$A$141,'2023_Analysis_Hub'!$F$3:$F$141),"0")</f>
        <v>3.2</v>
      </c>
      <c r="AM176">
        <f t="shared" si="26"/>
        <v>3.0799187142857143</v>
      </c>
      <c r="AO176" s="71" cm="1">
        <f t="array" ref="AO176">IFERROR(_xlfn.XLOOKUP(Table18[[#This Row],[Economy]],Table4[Country],'2007'!$J$4:$J$153), "0")</f>
        <v>2.5714299999999999</v>
      </c>
      <c r="AP176" s="71" cm="1">
        <f t="array" ref="AP176">IFERROR(_xlfn.XLOOKUP(Table18[[#This Row],[Economy]],Table5[Country],'2010'!$M$4:$M$158),"0")</f>
        <v>2.3125</v>
      </c>
      <c r="AQ176" s="71" cm="1">
        <f t="array" ref="AQ176">IFERROR(_xlfn.XLOOKUP(Table18[[#This Row],[Economy]],Table12[Country],'2012'!$M$4:$M$158),"0")</f>
        <v>2.7777780000000001</v>
      </c>
      <c r="AR176" s="71" cm="1">
        <f t="array" ref="AR176">IFERROR(_xlfn.XLOOKUP(Table18[[#This Row],[Economy]],Table10[Country],'2014'!$M$4:$M$163),"0")</f>
        <v>3.4090910000000001</v>
      </c>
      <c r="AS176" s="71" cm="1">
        <f t="array" ref="AS176">IFERROR(_xlfn.XLOOKUP(A176,Table11[Country],'2016'!$M$4:$M$163),"0")</f>
        <v>3.3461159999999999</v>
      </c>
      <c r="AT176" s="71" cm="1">
        <f t="array" ref="AT176">IFERROR(_xlfn.XLOOKUP(A176,Table6[Country],'2018'!$M$4:$M$163),"0")</f>
        <v>3.2993649999999999</v>
      </c>
      <c r="AU176" s="71">
        <f>IFERROR(_xlfn.XLOOKUP(A176, '2023_Analysis_Hub'!$A$3:$A$141,'2023_Analysis_Hub'!$H$3:$H$141),"0")</f>
        <v>3.4</v>
      </c>
      <c r="AV176">
        <f t="shared" si="19"/>
        <v>3.0166114285714278</v>
      </c>
      <c r="AX176" cm="1">
        <f t="array" ref="AX176">IFERROR(_xlfn.XLOOKUP(A176,Table4[Country],'2007'!$L$4:$L$153),"0")</f>
        <v>2.6666699999999999</v>
      </c>
      <c r="AY176" cm="1">
        <f t="array" ref="AY176">IFERROR(_xlfn.XLOOKUP(A176,Table5[Country], '2010'!$O$4:$O$158),"0")</f>
        <v>2.3697919999999999</v>
      </c>
      <c r="AZ176" cm="1">
        <f t="array" ref="AZ176">IFERROR(_xlfn.XLOOKUP(A176, Table12[Country], '2012'!$O$4:$O$158),"0")</f>
        <v>2.7330549999999998</v>
      </c>
      <c r="BA176" cm="1">
        <f t="array" ref="BA176">IFERROR(_xlfn.XLOOKUP(A176, Table10[Country], '2014'!$O$4:$O$163),"0")</f>
        <v>2.8374130000000002</v>
      </c>
      <c r="BB176" cm="1">
        <f t="array" ref="BB176">IFERROR(_xlfn.XLOOKUP(A176, Table11[Country],'2016'!$O$4:$O$163),"0")</f>
        <v>3.2610939999999999</v>
      </c>
      <c r="BC176" cm="1">
        <f t="array" ref="BC176">IFERROR(_xlfn.XLOOKUP(A176,Table6[Country],'2018'!$O$4:$O$163),"0")</f>
        <v>3.0541469999999999</v>
      </c>
      <c r="BD176">
        <f>IFERROR(_xlfn.XLOOKUP(A176, '2023_Analysis_Hub'!$A$3:$A$141,'2023_Analysis_Hub'!$J$3:$J$141),"0")</f>
        <v>3.2</v>
      </c>
      <c r="BE176">
        <f t="shared" si="20"/>
        <v>2.8745958571428569</v>
      </c>
      <c r="BG176" cm="1">
        <f t="array" ref="BG176">IFERROR(_xlfn.XLOOKUP(A176,Table4[Country],'2007'!$R$4:$R$153),"0")</f>
        <v>4</v>
      </c>
      <c r="BH176" cm="1">
        <f t="array" ref="BH176">IFERROR(_xlfn.XLOOKUP(A176,Table5[Country],'2010'!$S$4:$S$158),"0")</f>
        <v>3.9354170000000002</v>
      </c>
      <c r="BI176" cm="1">
        <f t="array" ref="BI176">IFERROR(_xlfn.XLOOKUP(A176,Table12[Country],'2012'!$S$4:$S$158),"0")</f>
        <v>3.165959</v>
      </c>
      <c r="BJ176" cm="1">
        <f t="array" ref="BJ176">IFERROR(_xlfn.XLOOKUP(A176,Table10[Country],'2014'!$S$4:$S$163),"0")</f>
        <v>3.2919580000000002</v>
      </c>
      <c r="BK176" cm="1">
        <f t="array" ref="BK176">IFERROR(_xlfn.XLOOKUP(A176,Table11[Country],'2016'!$S$4:$S$163),"0")</f>
        <v>3.4972270000000001</v>
      </c>
      <c r="BL176" cm="1">
        <f t="array" ref="BL176">IFERROR(_xlfn.XLOOKUP(A176,Table6[Country],'2018'!$S$4:$S$163),"0")</f>
        <v>3.8041469999999999</v>
      </c>
      <c r="BM176">
        <f>IFERROR(_xlfn.XLOOKUP(A176,'2023_Analysis_Hub'!$A$3:$A$141,'2023_Analysis_Hub'!$L$3:$L$141),"0")</f>
        <v>3.1</v>
      </c>
      <c r="BN176">
        <f t="shared" si="21"/>
        <v>3.5421011428571427</v>
      </c>
      <c r="BP176" cm="1">
        <f t="array" ref="BP176">IFERROR(_xlfn.XLOOKUP(A176,Table4[Country],'2007'!$N$4:$N$153),"0")</f>
        <v>2.8</v>
      </c>
      <c r="BQ176" cm="1">
        <f t="array" ref="BQ176">IFERROR(_xlfn.XLOOKUP(A176,Table5[Country],'2010'!$Q$4:$Q$158),"0")</f>
        <v>2.0364580000000001</v>
      </c>
      <c r="BR176" cm="1">
        <f t="array" ref="BR176">IFERROR(_xlfn.XLOOKUP(A176,Table12[Country],'2012'!$Q$4:$Q$158),"0")</f>
        <v>2.590198</v>
      </c>
      <c r="BS176" cm="1">
        <f t="array" ref="BS176">IFERROR(_xlfn.XLOOKUP(A176,Table10[Country],'2014'!$Q$4:$Q$163),"0")</f>
        <v>2.8374130000000002</v>
      </c>
      <c r="BT176" cm="1">
        <f t="array" ref="BT176">IFERROR(_xlfn.XLOOKUP(A176,Table11[Country],'2016'!$Q$4:$Q$163),"0")</f>
        <v>3.094427</v>
      </c>
      <c r="BU176" cm="1">
        <f t="array" ref="BU176">IFERROR(_xlfn.XLOOKUP(A176, Table6[Country], '2018'!$Q$4:$Q$163),"0")</f>
        <v>2.9708139999999998</v>
      </c>
      <c r="BV176">
        <f>IFERROR(_xlfn.XLOOKUP(A176, '2023_Analysis_Hub'!$A$3:$A$141,'2023_Analysis_Hub'!$N$3:$N$141),"0")</f>
        <v>3.9</v>
      </c>
      <c r="BW176">
        <f t="shared" si="22"/>
        <v>2.8899014285714282</v>
      </c>
    </row>
    <row r="177" spans="1:75" x14ac:dyDescent="0.35">
      <c r="A177" t="s">
        <v>483</v>
      </c>
      <c r="B177" t="str" cm="1">
        <f t="array" ref="B177">IFERROR(_xlfn.XLOOKUP(A177,Table4[Country],'2007'!$B$4:$B$153),"0")</f>
        <v>0</v>
      </c>
      <c r="C177" t="str" cm="1">
        <f t="array" ref="C177">IFERROR(_xlfn.XLOOKUP(A177,Table5[Country],'2010'!$B$4:$B$158),"0")</f>
        <v>0</v>
      </c>
      <c r="D177" t="str" cm="1">
        <f t="array" ref="D177">IFERROR(_xlfn.XLOOKUP(A177,Table12[Country],'2012'!$B$4:$B$158),"0")</f>
        <v>0</v>
      </c>
      <c r="E177" t="str" cm="1">
        <f t="array" ref="E177">IFERROR(_xlfn.XLOOKUP(A177,Table10[Country],'2014'!$B$4:$B$163),"0")</f>
        <v>0</v>
      </c>
      <c r="F177" t="str" cm="1">
        <f t="array" ref="F177">IFERROR(_xlfn.XLOOKUP(A177,Table11[Country],'2016'!$B$4:$B$163),"0")</f>
        <v>0</v>
      </c>
      <c r="G177" t="str" cm="1">
        <f t="array" ref="G177">IFERROR(_xlfn.XLOOKUP(A177,Table6[Country],'2018'!$B$4:$B$163),"0")</f>
        <v>0</v>
      </c>
      <c r="H177" t="str">
        <f>IFERROR(_xlfn.XLOOKUP(A177,'2023_Analysis_Hub'!$A$3:$A$141,'2023_Analysis_Hub'!$B$3:$B$141),"0")</f>
        <v>0</v>
      </c>
      <c r="I177" t="str">
        <f t="shared" si="18"/>
        <v>0</v>
      </c>
      <c r="J177" s="68" t="str">
        <f>IFERROR(RANK(Table16[[#This Row],[Avergae LPI Score ]],Table16[[Avergae LPI Score ]],0), "No Data Available")</f>
        <v>No Data Available</v>
      </c>
      <c r="L177" t="str" cm="1">
        <f t="array" ref="L177">IFERROR(_xlfn.XLOOKUP(A177,Table4[Country],'2007'!$C$4:$C$153),"0")</f>
        <v>0</v>
      </c>
      <c r="M177" t="str" cm="1">
        <f t="array" ref="M177">IFERROR(_xlfn.XLOOKUP(A177,Table5[Country],'2010'!$E$4:$E$158),"0")</f>
        <v>0</v>
      </c>
      <c r="N177" t="str" cm="1">
        <f t="array" ref="N177">IFERROR(_xlfn.XLOOKUP(A177,Table12[Country],'2012'!$E$4:$E$158),"0")</f>
        <v>0</v>
      </c>
      <c r="O177" t="str" cm="1">
        <f t="array" ref="O177">IFERROR(_xlfn.XLOOKUP(A177,Table10[Country],'2014'!$E$4:$E$163),"0")</f>
        <v>0</v>
      </c>
      <c r="P177" t="str" cm="1">
        <f t="array" ref="P177">IFERROR(_xlfn.XLOOKUP(A177,Table11[Country],'2016'!$E$4:$E$163),"0")</f>
        <v>0</v>
      </c>
      <c r="Q177" t="str" cm="1">
        <f t="array" ref="Q177">IFERROR(_xlfn.XLOOKUP(A177,Table6[Country],'2018'!$E$4:$E$163),"0")</f>
        <v>0</v>
      </c>
      <c r="R177" t="str">
        <f>IFERROR(_xlfn.XLOOKUP(A177,'2023_Analysis_Hub'!$A$3:$A$141,'2023_Analysis_Hub'!$C$3:$C$141),"0")</f>
        <v>0</v>
      </c>
      <c r="S177" t="str">
        <f t="shared" si="23"/>
        <v>0</v>
      </c>
      <c r="T177" t="str">
        <f t="shared" si="24"/>
        <v>No Data Available</v>
      </c>
      <c r="W177" t="str" cm="1">
        <f t="array" ref="W177">IFERROR(_xlfn.XLOOKUP(A177,Table4[Country],'2007'!$F$4:$F$153),"0")</f>
        <v>0</v>
      </c>
      <c r="X177" t="str" cm="1">
        <f t="array" ref="X177">IFERROR(_xlfn.XLOOKUP('LPI_performance_time_series '!A177,Table5[Country],'2010'!$I$4:$I$158),"0")</f>
        <v>0</v>
      </c>
      <c r="Y177" t="str" cm="1">
        <f t="array" ref="Y177">IFERROR(_xlfn.XLOOKUP(A177,Table12[Country],'2012'!$I$4:$I$158),"0")</f>
        <v>0</v>
      </c>
      <c r="Z177" t="str" cm="1">
        <f t="array" ref="Z177">IFERROR(_xlfn.XLOOKUP('LPI_performance_time_series '!A177,Table10[Country],'2014'!$I$4:$I$163),"0")</f>
        <v>0</v>
      </c>
      <c r="AA177" t="str" cm="1">
        <f t="array" ref="AA177">IFERROR(_xlfn.XLOOKUP(A177,Table11[Country],'2016'!$I$4:$I$163),"0")</f>
        <v>0</v>
      </c>
      <c r="AB177" t="str" cm="1">
        <f t="array" ref="AB177">IFERROR(_xlfn.XLOOKUP(A177,Table6[Country],'2018'!$I$4:$I$163),"0")</f>
        <v>0</v>
      </c>
      <c r="AC177" t="str">
        <f>IFERROR(_xlfn.XLOOKUP(A178,'2023_Analysis_Hub'!$A$3:$A$141,'2023_Analysis_Hub'!$D$3:$D$141),"0")</f>
        <v>0</v>
      </c>
      <c r="AD177" t="str">
        <f t="shared" si="25"/>
        <v>No Data Available</v>
      </c>
      <c r="AF177" t="str" cm="1">
        <f t="array" ref="AF177">IFERROR(_xlfn.XLOOKUP(A177,Table4[Country],'2007'!$H$4:$H$153),"0")</f>
        <v>0</v>
      </c>
      <c r="AG177" t="str" cm="1">
        <f t="array" ref="AG177">IFERROR(_xlfn.XLOOKUP(A177,Table5[Country],'2010'!$K$4:$K$158),"0")</f>
        <v>0</v>
      </c>
      <c r="AH177" t="str" cm="1">
        <f t="array" ref="AH177">IFERROR(_xlfn.XLOOKUP(A177,Table12[Country],'2012'!$K$4:$K$158),"0")</f>
        <v>0</v>
      </c>
      <c r="AI177" t="str" cm="1">
        <f t="array" ref="AI177">IFERROR(_xlfn.XLOOKUP(A177,Table10[Country],'2014'!$K$4:$K$163),"0")</f>
        <v>0</v>
      </c>
      <c r="AJ177" t="str" cm="1">
        <f t="array" ref="AJ177">IFERROR(_xlfn.XLOOKUP(A177,Table11[Country],'2016'!$K$4:$K$163),"0")</f>
        <v>0</v>
      </c>
      <c r="AK177" t="str" cm="1">
        <f t="array" ref="AK177">IFERROR(_xlfn.XLOOKUP(A177,Table6[Country],'2018'!$K$4:$K$163),"0")</f>
        <v>0</v>
      </c>
      <c r="AL177" s="19" t="str">
        <f>IFERROR(_xlfn.XLOOKUP(A177,'2023_Analysis_Hub'!$A$3:$A$141,'2023_Analysis_Hub'!$F$3:$F$141),"0")</f>
        <v>0</v>
      </c>
      <c r="AM177" t="str">
        <f t="shared" si="26"/>
        <v>No Data Available</v>
      </c>
      <c r="AO177" s="71" t="str" cm="1">
        <f t="array" ref="AO177">IFERROR(_xlfn.XLOOKUP(Table18[[#This Row],[Economy]],Table4[Country],'2007'!$J$4:$J$153), "0")</f>
        <v>0</v>
      </c>
      <c r="AP177" s="71" t="str" cm="1">
        <f t="array" ref="AP177">IFERROR(_xlfn.XLOOKUP(Table18[[#This Row],[Economy]],Table5[Country],'2010'!$M$4:$M$158),"0")</f>
        <v>0</v>
      </c>
      <c r="AQ177" s="71" t="str" cm="1">
        <f t="array" ref="AQ177">IFERROR(_xlfn.XLOOKUP(Table18[[#This Row],[Economy]],Table12[Country],'2012'!$M$4:$M$158),"0")</f>
        <v>0</v>
      </c>
      <c r="AR177" s="71" t="str" cm="1">
        <f t="array" ref="AR177">IFERROR(_xlfn.XLOOKUP(Table18[[#This Row],[Economy]],Table10[Country],'2014'!$M$4:$M$163),"0")</f>
        <v>0</v>
      </c>
      <c r="AS177" s="71" t="str" cm="1">
        <f t="array" ref="AS177">IFERROR(_xlfn.XLOOKUP(A177,Table11[Country],'2016'!$M$4:$M$163),"0")</f>
        <v>0</v>
      </c>
      <c r="AT177" s="71" t="str" cm="1">
        <f t="array" ref="AT177">IFERROR(_xlfn.XLOOKUP(A177,Table6[Country],'2018'!$M$4:$M$163),"0")</f>
        <v>0</v>
      </c>
      <c r="AU177" s="71" t="str">
        <f>IFERROR(_xlfn.XLOOKUP(A177, '2023_Analysis_Hub'!$A$3:$A$141,'2023_Analysis_Hub'!$H$3:$H$141),"0")</f>
        <v>0</v>
      </c>
      <c r="AV177" t="str">
        <f t="shared" si="19"/>
        <v xml:space="preserve">No Data Available </v>
      </c>
      <c r="AX177" t="str" cm="1">
        <f t="array" ref="AX177">IFERROR(_xlfn.XLOOKUP(A177,Table4[Country],'2007'!$L$4:$L$153),"0")</f>
        <v>0</v>
      </c>
      <c r="AY177" t="str" cm="1">
        <f t="array" ref="AY177">IFERROR(_xlfn.XLOOKUP(A177,Table5[Country], '2010'!$O$4:$O$158),"0")</f>
        <v>0</v>
      </c>
      <c r="AZ177" t="str" cm="1">
        <f t="array" ref="AZ177">IFERROR(_xlfn.XLOOKUP(A177, Table12[Country], '2012'!$O$4:$O$158),"0")</f>
        <v>0</v>
      </c>
      <c r="BA177" t="str" cm="1">
        <f t="array" ref="BA177">IFERROR(_xlfn.XLOOKUP(A177, Table10[Country], '2014'!$O$4:$O$163),"0")</f>
        <v>0</v>
      </c>
      <c r="BB177" t="str" cm="1">
        <f t="array" ref="BB177">IFERROR(_xlfn.XLOOKUP(A177, Table11[Country],'2016'!$O$4:$O$163),"0")</f>
        <v>0</v>
      </c>
      <c r="BC177" t="str" cm="1">
        <f t="array" ref="BC177">IFERROR(_xlfn.XLOOKUP(A177,Table6[Country],'2018'!$O$4:$O$163),"0")</f>
        <v>0</v>
      </c>
      <c r="BD177" t="str">
        <f>IFERROR(_xlfn.XLOOKUP(A177, '2023_Analysis_Hub'!$A$3:$A$141,'2023_Analysis_Hub'!$J$3:$J$141),"0")</f>
        <v>0</v>
      </c>
      <c r="BE177" t="str">
        <f t="shared" si="20"/>
        <v>No Data Available</v>
      </c>
      <c r="BG177" t="str" cm="1">
        <f t="array" ref="BG177">IFERROR(_xlfn.XLOOKUP(A177,Table4[Country],'2007'!$R$4:$R$153),"0")</f>
        <v>0</v>
      </c>
      <c r="BH177" t="str" cm="1">
        <f t="array" ref="BH177">IFERROR(_xlfn.XLOOKUP(A177,Table5[Country],'2010'!$S$4:$S$158),"0")</f>
        <v>0</v>
      </c>
      <c r="BI177" t="str" cm="1">
        <f t="array" ref="BI177">IFERROR(_xlfn.XLOOKUP(A177,Table12[Country],'2012'!$S$4:$S$158),"0")</f>
        <v>0</v>
      </c>
      <c r="BJ177" t="str" cm="1">
        <f t="array" ref="BJ177">IFERROR(_xlfn.XLOOKUP(A177,Table10[Country],'2014'!$S$4:$S$163),"0")</f>
        <v>0</v>
      </c>
      <c r="BK177" t="str" cm="1">
        <f t="array" ref="BK177">IFERROR(_xlfn.XLOOKUP(A177,Table11[Country],'2016'!$S$4:$S$163),"0")</f>
        <v>0</v>
      </c>
      <c r="BL177" t="str" cm="1">
        <f t="array" ref="BL177">IFERROR(_xlfn.XLOOKUP(A177,Table6[Country],'2018'!$S$4:$S$163),"0")</f>
        <v>0</v>
      </c>
      <c r="BM177" t="str">
        <f>IFERROR(_xlfn.XLOOKUP(A177,'2023_Analysis_Hub'!$A$3:$A$141,'2023_Analysis_Hub'!$L$3:$L$141),"0")</f>
        <v>0</v>
      </c>
      <c r="BN177" t="str">
        <f t="shared" si="21"/>
        <v>No Data Available</v>
      </c>
      <c r="BP177" t="str" cm="1">
        <f t="array" ref="BP177">IFERROR(_xlfn.XLOOKUP(A177,Table4[Country],'2007'!$N$4:$N$153),"0")</f>
        <v>0</v>
      </c>
      <c r="BQ177" t="str" cm="1">
        <f t="array" ref="BQ177">IFERROR(_xlfn.XLOOKUP(A177,Table5[Country],'2010'!$Q$4:$Q$158),"0")</f>
        <v>0</v>
      </c>
      <c r="BR177" t="str" cm="1">
        <f t="array" ref="BR177">IFERROR(_xlfn.XLOOKUP(A177,Table12[Country],'2012'!$Q$4:$Q$158),"0")</f>
        <v>0</v>
      </c>
      <c r="BS177" t="str" cm="1">
        <f t="array" ref="BS177">IFERROR(_xlfn.XLOOKUP(A177,Table10[Country],'2014'!$Q$4:$Q$163),"0")</f>
        <v>0</v>
      </c>
      <c r="BT177" t="str" cm="1">
        <f t="array" ref="BT177">IFERROR(_xlfn.XLOOKUP(A177,Table11[Country],'2016'!$Q$4:$Q$163),"0")</f>
        <v>0</v>
      </c>
      <c r="BU177" t="str" cm="1">
        <f t="array" ref="BU177">IFERROR(_xlfn.XLOOKUP(A177, Table6[Country], '2018'!$Q$4:$Q$163),"0")</f>
        <v>0</v>
      </c>
      <c r="BV177" t="str">
        <f>IFERROR(_xlfn.XLOOKUP(A177, '2023_Analysis_Hub'!$A$3:$A$141,'2023_Analysis_Hub'!$N$3:$N$141),"0")</f>
        <v>0</v>
      </c>
      <c r="BW177" t="str">
        <f t="shared" si="22"/>
        <v>No Data Available</v>
      </c>
    </row>
    <row r="178" spans="1:75" x14ac:dyDescent="0.35">
      <c r="A178" t="s">
        <v>113</v>
      </c>
      <c r="B178" cm="1">
        <f t="array" ref="B178">IFERROR(_xlfn.XLOOKUP(A178,Table4[Country],'2007'!$B$4:$B$153),"0")</f>
        <v>2.6185536195223733</v>
      </c>
      <c r="C178" cm="1">
        <f t="array" ref="C178">IFERROR(_xlfn.XLOOKUP(A178,Table5[Country],'2010'!$B$4:$B$158),"0")</f>
        <v>2.5302549999999999</v>
      </c>
      <c r="D178" cm="1">
        <f t="array" ref="D178">IFERROR(_xlfn.XLOOKUP(A178,Table12[Country],'2012'!$B$4:$B$158),"0")</f>
        <v>2.8256139999999998</v>
      </c>
      <c r="E178" cm="1">
        <f t="array" ref="E178">IFERROR(_xlfn.XLOOKUP(A178,Table10[Country],'2014'!$B$4:$B$163),"0")</f>
        <v>2.8254260000000002</v>
      </c>
      <c r="F178" cm="1">
        <f t="array" ref="F178">IFERROR(_xlfn.XLOOKUP(A178,Table11[Country],'2016'!$B$4:$B$163),"0")</f>
        <v>2.923219</v>
      </c>
      <c r="G178" cm="1">
        <f t="array" ref="G178">IFERROR(_xlfn.XLOOKUP(A178,Table6[Country],'2018'!$B$4:$B$163),"0")</f>
        <v>2.419197</v>
      </c>
      <c r="H178" t="str">
        <f>IFERROR(_xlfn.XLOOKUP(A178,'2023_Analysis_Hub'!$A$3:$A$141,'2023_Analysis_Hub'!$B$3:$B$141),"0")</f>
        <v>0</v>
      </c>
      <c r="I178">
        <f t="shared" si="18"/>
        <v>2.6903774365870619</v>
      </c>
      <c r="J178" s="68">
        <f>IFERROR(RANK(Table16[[#This Row],[Avergae LPI Score ]],Table16[[Avergae LPI Score ]],0), "No Data Available")</f>
        <v>77</v>
      </c>
      <c r="L178" cm="1">
        <f t="array" ref="L178">IFERROR(_xlfn.XLOOKUP(A178,Table4[Country],'2007'!$C$4:$C$153),"0")</f>
        <v>68</v>
      </c>
      <c r="M178" cm="1">
        <f t="array" ref="M178">IFERROR(_xlfn.XLOOKUP(A178,Table5[Country],'2010'!$E$4:$E$158),"0")</f>
        <v>110</v>
      </c>
      <c r="N178" cm="1">
        <f t="array" ref="N178">IFERROR(_xlfn.XLOOKUP(A178,Table12[Country],'2012'!$E$4:$E$158),"0")</f>
        <v>71</v>
      </c>
      <c r="O178" cm="1">
        <f t="array" ref="O178">IFERROR(_xlfn.XLOOKUP(A178,Table10[Country],'2014'!$E$4:$E$163),"0")</f>
        <v>72</v>
      </c>
      <c r="P178" cm="1">
        <f t="array" ref="P178">IFERROR(_xlfn.XLOOKUP(A178,Table11[Country],'2016'!$E$4:$E$163),"0")</f>
        <v>68</v>
      </c>
      <c r="Q178" cm="1">
        <f t="array" ref="Q178">IFERROR(_xlfn.XLOOKUP(A178,Table6[Country],'2018'!$E$4:$E$163),"0")</f>
        <v>122</v>
      </c>
      <c r="R178" t="str">
        <f>IFERROR(_xlfn.XLOOKUP(A178,'2023_Analysis_Hub'!$A$3:$A$141,'2023_Analysis_Hub'!$C$3:$C$141),"0")</f>
        <v>0</v>
      </c>
      <c r="S178">
        <f t="shared" si="23"/>
        <v>85.166666666666671</v>
      </c>
      <c r="T178">
        <f t="shared" si="24"/>
        <v>82</v>
      </c>
      <c r="W178" cm="1">
        <f t="array" ref="W178">IFERROR(_xlfn.XLOOKUP(A178,Table4[Country],'2007'!$F$4:$F$153),"0")</f>
        <v>2.40909</v>
      </c>
      <c r="X178" cm="1">
        <f t="array" ref="X178">IFERROR(_xlfn.XLOOKUP('LPI_performance_time_series '!A178,Table5[Country],'2010'!$I$4:$I$158),"0")</f>
        <v>2.0523989999999999</v>
      </c>
      <c r="Y178" cm="1">
        <f t="array" ref="Y178">IFERROR(_xlfn.XLOOKUP(A178,Table12[Country],'2012'!$I$4:$I$158),"0")</f>
        <v>2.8461539999999999</v>
      </c>
      <c r="Z178" cm="1">
        <f t="array" ref="Z178">IFERROR(_xlfn.XLOOKUP('LPI_performance_time_series '!A178,Table10[Country],'2014'!$I$4:$I$163),"0")</f>
        <v>2.8421050000000001</v>
      </c>
      <c r="AA178" cm="1">
        <f t="array" ref="AA178">IFERROR(_xlfn.XLOOKUP(A178,Table11[Country],'2016'!$I$4:$I$163),"0")</f>
        <v>2.6616200000000001</v>
      </c>
      <c r="AB178" cm="1">
        <f t="array" ref="AB178">IFERROR(_xlfn.XLOOKUP(A178,Table6[Country],'2018'!$I$4:$I$163),"0")</f>
        <v>2.1220479999999999</v>
      </c>
      <c r="AC178">
        <f>IFERROR(_xlfn.XLOOKUP(A179,'2023_Analysis_Hub'!$A$3:$A$141,'2023_Analysis_Hub'!$D$3:$D$141),"0")</f>
        <v>3</v>
      </c>
      <c r="AD178">
        <f t="shared" si="25"/>
        <v>2.5619165714285717</v>
      </c>
      <c r="AF178" cm="1">
        <f t="array" ref="AF178">IFERROR(_xlfn.XLOOKUP(A178,Table4[Country],'2007'!$H$4:$H$153),"0")</f>
        <v>2.36842</v>
      </c>
      <c r="AG178" cm="1">
        <f t="array" ref="AG178">IFERROR(_xlfn.XLOOKUP(A178,Table5[Country],'2010'!$K$4:$K$158),"0")</f>
        <v>2.0836459999999999</v>
      </c>
      <c r="AH178" cm="1">
        <f t="array" ref="AH178">IFERROR(_xlfn.XLOOKUP(A178,Table12[Country],'2012'!$K$4:$K$158),"0")</f>
        <v>2.6923080000000001</v>
      </c>
      <c r="AI178" cm="1">
        <f t="array" ref="AI178">IFERROR(_xlfn.XLOOKUP(A178,Table10[Country],'2014'!$K$4:$K$163),"0")</f>
        <v>2.6698710000000001</v>
      </c>
      <c r="AJ178" cm="1">
        <f t="array" ref="AJ178">IFERROR(_xlfn.XLOOKUP(A178,Table11[Country],'2016'!$K$4:$K$163),"0")</f>
        <v>2.6972749999999999</v>
      </c>
      <c r="AK178" cm="1">
        <f t="array" ref="AK178">IFERROR(_xlfn.XLOOKUP(A178,Table6[Country],'2018'!$K$4:$K$163),"0")</f>
        <v>2.1974860000000001</v>
      </c>
      <c r="AL178" s="19" t="str">
        <f>IFERROR(_xlfn.XLOOKUP(A178,'2023_Analysis_Hub'!$A$3:$A$141,'2023_Analysis_Hub'!$F$3:$F$141),"0")</f>
        <v>0</v>
      </c>
      <c r="AM178">
        <f t="shared" si="26"/>
        <v>2.4515009999999999</v>
      </c>
      <c r="AO178" s="71" cm="1">
        <f t="array" ref="AO178">IFERROR(_xlfn.XLOOKUP(Table18[[#This Row],[Economy]],Table4[Country],'2007'!$J$4:$J$153), "0")</f>
        <v>2.7222200000000001</v>
      </c>
      <c r="AP178" s="71" cm="1">
        <f t="array" ref="AP178">IFERROR(_xlfn.XLOOKUP(Table18[[#This Row],[Economy]],Table5[Country],'2010'!$M$4:$M$158),"0")</f>
        <v>2.909618</v>
      </c>
      <c r="AQ178" s="71" cm="1">
        <f t="array" ref="AQ178">IFERROR(_xlfn.XLOOKUP(Table18[[#This Row],[Economy]],Table12[Country],'2012'!$M$4:$M$158),"0")</f>
        <v>2.8574950000000001</v>
      </c>
      <c r="AR178" s="71" cm="1">
        <f t="array" ref="AR178">IFERROR(_xlfn.XLOOKUP(Table18[[#This Row],[Economy]],Table10[Country],'2014'!$M$4:$M$163),"0")</f>
        <v>3.081636</v>
      </c>
      <c r="AS178" s="71" cm="1">
        <f t="array" ref="AS178">IFERROR(_xlfn.XLOOKUP(A178,Table11[Country],'2016'!$M$4:$M$163),"0")</f>
        <v>2.9318919999999999</v>
      </c>
      <c r="AT178" s="71" cm="1">
        <f t="array" ref="AT178">IFERROR(_xlfn.XLOOKUP(A178,Table6[Country],'2018'!$M$4:$M$163),"0")</f>
        <v>2.6293850000000001</v>
      </c>
      <c r="AU178" s="71" t="str">
        <f>IFERROR(_xlfn.XLOOKUP(A178, '2023_Analysis_Hub'!$A$3:$A$141,'2023_Analysis_Hub'!$H$3:$H$141),"0")</f>
        <v>0</v>
      </c>
      <c r="AV178">
        <f t="shared" si="19"/>
        <v>2.8553743333333332</v>
      </c>
      <c r="AX178" cm="1">
        <f t="array" ref="AX178">IFERROR(_xlfn.XLOOKUP(A178,Table4[Country],'2007'!$L$4:$L$153),"0")</f>
        <v>2.7058800000000001</v>
      </c>
      <c r="AY178" cm="1">
        <f t="array" ref="AY178">IFERROR(_xlfn.XLOOKUP(A178,Table5[Country], '2010'!$O$4:$O$158),"0")</f>
        <v>2.282632</v>
      </c>
      <c r="AZ178" cm="1">
        <f t="array" ref="AZ178">IFERROR(_xlfn.XLOOKUP(A178, Table12[Country], '2012'!$O$4:$O$158),"0")</f>
        <v>2.774162</v>
      </c>
      <c r="BA178" cm="1">
        <f t="array" ref="BA178">IFERROR(_xlfn.XLOOKUP(A178, Table10[Country], '2014'!$O$4:$O$163),"0")</f>
        <v>2.7875179999999999</v>
      </c>
      <c r="BB178" cm="1">
        <f t="array" ref="BB178">IFERROR(_xlfn.XLOOKUP(A178, Table11[Country],'2016'!$O$4:$O$163),"0")</f>
        <v>2.8160599999999998</v>
      </c>
      <c r="BC178" cm="1">
        <f t="array" ref="BC178">IFERROR(_xlfn.XLOOKUP(A178,Table6[Country],'2018'!$O$4:$O$163),"0")</f>
        <v>2.5868799999999998</v>
      </c>
      <c r="BD178" t="str">
        <f>IFERROR(_xlfn.XLOOKUP(A178, '2023_Analysis_Hub'!$A$3:$A$141,'2023_Analysis_Hub'!$J$3:$J$141),"0")</f>
        <v>0</v>
      </c>
      <c r="BE178">
        <f t="shared" si="20"/>
        <v>2.6588553333333333</v>
      </c>
      <c r="BG178" cm="1">
        <f t="array" ref="BG178">IFERROR(_xlfn.XLOOKUP(A178,Table4[Country],'2007'!$R$4:$R$153),"0")</f>
        <v>2.9285700000000001</v>
      </c>
      <c r="BH178" cm="1">
        <f t="array" ref="BH178">IFERROR(_xlfn.XLOOKUP(A178,Table5[Country],'2010'!$S$4:$S$158),"0")</f>
        <v>3.075987</v>
      </c>
      <c r="BI178" cm="1">
        <f t="array" ref="BI178">IFERROR(_xlfn.XLOOKUP(A178,Table12[Country],'2012'!$S$4:$S$158),"0")</f>
        <v>3.1387209999999999</v>
      </c>
      <c r="BJ178" cm="1">
        <f t="array" ref="BJ178">IFERROR(_xlfn.XLOOKUP(A178,Table10[Country],'2014'!$S$4:$S$163),"0")</f>
        <v>2.7875179999999999</v>
      </c>
      <c r="BK178" cm="1">
        <f t="array" ref="BK178">IFERROR(_xlfn.XLOOKUP(A178,Table11[Country],'2016'!$S$4:$S$163),"0")</f>
        <v>3.482062</v>
      </c>
      <c r="BL178" cm="1">
        <f t="array" ref="BL178">IFERROR(_xlfn.XLOOKUP(A178,Table6[Country],'2018'!$S$4:$S$163),"0")</f>
        <v>2.6632940000000001</v>
      </c>
      <c r="BM178" t="str">
        <f>IFERROR(_xlfn.XLOOKUP(A178,'2023_Analysis_Hub'!$A$3:$A$141,'2023_Analysis_Hub'!$L$3:$L$141),"0")</f>
        <v>0</v>
      </c>
      <c r="BN178">
        <f t="shared" si="21"/>
        <v>3.0126919999999999</v>
      </c>
      <c r="BP178" cm="1">
        <f t="array" ref="BP178">IFERROR(_xlfn.XLOOKUP(A178,Table4[Country],'2007'!$N$4:$N$153),"0")</f>
        <v>2.5714299999999999</v>
      </c>
      <c r="BQ178" cm="1">
        <f t="array" ref="BQ178">IFERROR(_xlfn.XLOOKUP(A178,Table5[Country],'2010'!$Q$4:$Q$158),"0")</f>
        <v>2.638487</v>
      </c>
      <c r="BR178" cm="1">
        <f t="array" ref="BR178">IFERROR(_xlfn.XLOOKUP(A178,Table12[Country],'2012'!$Q$4:$Q$158),"0")</f>
        <v>2.6074950000000001</v>
      </c>
      <c r="BS178" cm="1">
        <f t="array" ref="BS178">IFERROR(_xlfn.XLOOKUP(A178,Table10[Country],'2014'!$Q$4:$Q$163),"0")</f>
        <v>2.7286950000000001</v>
      </c>
      <c r="BT178" cm="1">
        <f t="array" ref="BT178">IFERROR(_xlfn.XLOOKUP(A178,Table11[Country],'2016'!$Q$4:$Q$163),"0")</f>
        <v>2.9140990000000002</v>
      </c>
      <c r="BU178" cm="1">
        <f t="array" ref="BU178">IFERROR(_xlfn.XLOOKUP(A178, Table6[Country], '2018'!$Q$4:$Q$163),"0")</f>
        <v>2.2654519999999998</v>
      </c>
      <c r="BV178" t="str">
        <f>IFERROR(_xlfn.XLOOKUP(A178, '2023_Analysis_Hub'!$A$3:$A$141,'2023_Analysis_Hub'!$N$3:$N$141),"0")</f>
        <v>0</v>
      </c>
      <c r="BW178">
        <f t="shared" si="22"/>
        <v>2.620943</v>
      </c>
    </row>
    <row r="179" spans="1:75" x14ac:dyDescent="0.35">
      <c r="A179" t="s">
        <v>114</v>
      </c>
      <c r="B179" cm="1">
        <f t="array" ref="B179">IFERROR(_xlfn.XLOOKUP(A179,Table4[Country],'2007'!$B$4:$B$153),"0")</f>
        <v>2.8887168461682027</v>
      </c>
      <c r="C179" cm="1">
        <f t="array" ref="C179">IFERROR(_xlfn.XLOOKUP(A179,Table5[Country],'2010'!$B$4:$B$158),"0")</f>
        <v>3.0240520000000002</v>
      </c>
      <c r="D179" cm="1">
        <f t="array" ref="D179">IFERROR(_xlfn.XLOOKUP(A179,Table12[Country],'2012'!$B$4:$B$158),"0")</f>
        <v>2.9266169999999998</v>
      </c>
      <c r="E179" cm="1">
        <f t="array" ref="E179">IFERROR(_xlfn.XLOOKUP(A179,Table10[Country],'2014'!$B$4:$B$163),"0")</f>
        <v>3.1937340000000001</v>
      </c>
      <c r="F179" cm="1">
        <f t="array" ref="F179">IFERROR(_xlfn.XLOOKUP(A179,Table11[Country],'2016'!$B$4:$B$163),"0")</f>
        <v>3.3378429999999999</v>
      </c>
      <c r="G179" cm="1">
        <f t="array" ref="G179">IFERROR(_xlfn.XLOOKUP(A179,Table6[Country],'2018'!$B$4:$B$163),"0")</f>
        <v>3.2759819999999999</v>
      </c>
      <c r="H179">
        <f>IFERROR(_xlfn.XLOOKUP(A179,'2023_Analysis_Hub'!$A$3:$A$141,'2023_Analysis_Hub'!$B$3:$B$141),"0")</f>
        <v>3.1166666666666667</v>
      </c>
      <c r="I179">
        <f t="shared" si="18"/>
        <v>3.1090873589764096</v>
      </c>
      <c r="J179" s="68">
        <f>IFERROR(RANK(Table16[[#This Row],[Avergae LPI Score ]],Table16[[Avergae LPI Score ]],0), "No Data Available")</f>
        <v>46</v>
      </c>
      <c r="L179" cm="1">
        <f t="array" ref="L179">IFERROR(_xlfn.XLOOKUP(A179,Table4[Country],'2007'!$C$4:$C$153),"0")</f>
        <v>54</v>
      </c>
      <c r="M179" cm="1">
        <f t="array" ref="M179">IFERROR(_xlfn.XLOOKUP(A179,Table5[Country],'2010'!$E$4:$E$158),"0")</f>
        <v>51</v>
      </c>
      <c r="N179" cm="1">
        <f t="array" ref="N179">IFERROR(_xlfn.XLOOKUP(A179,Table12[Country],'2012'!$E$4:$E$158),"0")</f>
        <v>61</v>
      </c>
      <c r="O179" cm="1">
        <f t="array" ref="O179">IFERROR(_xlfn.XLOOKUP(A179,Table10[Country],'2014'!$E$4:$E$163),"0")</f>
        <v>45</v>
      </c>
      <c r="P179" cm="1">
        <f t="array" ref="P179">IFERROR(_xlfn.XLOOKUP(A179,Table11[Country],'2016'!$E$4:$E$163),"0")</f>
        <v>40</v>
      </c>
      <c r="Q179" cm="1">
        <f t="array" ref="Q179">IFERROR(_xlfn.XLOOKUP(A179,Table6[Country],'2018'!$E$4:$E$163),"0")</f>
        <v>38</v>
      </c>
      <c r="R179">
        <f>IFERROR(_xlfn.XLOOKUP(A179,'2023_Analysis_Hub'!$A$3:$A$141,'2023_Analysis_Hub'!$C$3:$C$141),"0")</f>
        <v>57</v>
      </c>
      <c r="S179">
        <f t="shared" si="23"/>
        <v>49.428571428571431</v>
      </c>
      <c r="T179">
        <f t="shared" si="24"/>
        <v>46</v>
      </c>
      <c r="W179" cm="1">
        <f t="array" ref="W179">IFERROR(_xlfn.XLOOKUP(A179,Table4[Country],'2007'!$F$4:$F$153),"0")</f>
        <v>2.6842100000000002</v>
      </c>
      <c r="X179" cm="1">
        <f t="array" ref="X179">IFERROR(_xlfn.XLOOKUP('LPI_performance_time_series '!A179,Table5[Country],'2010'!$I$4:$I$158),"0")</f>
        <v>2.7627000000000002</v>
      </c>
      <c r="Y179" cm="1">
        <f t="array" ref="Y179">IFERROR(_xlfn.XLOOKUP(A179,Table12[Country],'2012'!$I$4:$I$158),"0")</f>
        <v>2.5555560000000002</v>
      </c>
      <c r="Z179" cm="1">
        <f t="array" ref="Z179">IFERROR(_xlfn.XLOOKUP('LPI_performance_time_series '!A179,Table10[Country],'2014'!$I$4:$I$163),"0")</f>
        <v>3.1497139999999999</v>
      </c>
      <c r="AA179" cm="1">
        <f t="array" ref="AA179">IFERROR(_xlfn.XLOOKUP(A179,Table11[Country],'2016'!$I$4:$I$163),"0")</f>
        <v>3.1333329999999999</v>
      </c>
      <c r="AB179" cm="1">
        <f t="array" ref="AB179">IFERROR(_xlfn.XLOOKUP(A179,Table6[Country],'2018'!$I$4:$I$163),"0")</f>
        <v>2.8662619999999999</v>
      </c>
      <c r="AC179">
        <f>IFERROR(_xlfn.XLOOKUP(A180,'2023_Analysis_Hub'!$A$3:$A$141,'2023_Analysis_Hub'!$D$3:$D$141),"0")</f>
        <v>2.6</v>
      </c>
      <c r="AD179">
        <f t="shared" si="25"/>
        <v>2.821682142857143</v>
      </c>
      <c r="AF179" cm="1">
        <f t="array" ref="AF179">IFERROR(_xlfn.XLOOKUP(A179,Table4[Country],'2007'!$H$4:$H$153),"0")</f>
        <v>2.7894700000000001</v>
      </c>
      <c r="AG179" cm="1">
        <f t="array" ref="AG179">IFERROR(_xlfn.XLOOKUP(A179,Table5[Country],'2010'!$K$4:$K$158),"0")</f>
        <v>2.6311979999999999</v>
      </c>
      <c r="AH179" cm="1">
        <f t="array" ref="AH179">IFERROR(_xlfn.XLOOKUP(A179,Table12[Country],'2012'!$K$4:$K$158),"0")</f>
        <v>2.9444439999999998</v>
      </c>
      <c r="AI179" cm="1">
        <f t="array" ref="AI179">IFERROR(_xlfn.XLOOKUP(A179,Table10[Country],'2014'!$K$4:$K$163),"0")</f>
        <v>2.9959150000000001</v>
      </c>
      <c r="AJ179" cm="1">
        <f t="array" ref="AJ179">IFERROR(_xlfn.XLOOKUP(A179,Table11[Country],'2016'!$K$4:$K$163),"0")</f>
        <v>3.281587</v>
      </c>
      <c r="AK179" cm="1">
        <f t="array" ref="AK179">IFERROR(_xlfn.XLOOKUP(A179,Table6[Country],'2018'!$K$4:$K$163),"0")</f>
        <v>3.1303179999999999</v>
      </c>
      <c r="AL179" s="19">
        <f>IFERROR(_xlfn.XLOOKUP(A179,'2023_Analysis_Hub'!$A$3:$A$141,'2023_Analysis_Hub'!$F$3:$F$141),"0")</f>
        <v>3.3</v>
      </c>
      <c r="AM179">
        <f t="shared" si="26"/>
        <v>3.0104188571428572</v>
      </c>
      <c r="AO179" s="71" cm="1">
        <f t="array" ref="AO179">IFERROR(_xlfn.XLOOKUP(Table18[[#This Row],[Economy]],Table4[Country],'2007'!$J$4:$J$153), "0")</f>
        <v>2.8</v>
      </c>
      <c r="AP179" s="71" cm="1">
        <f t="array" ref="AP179">IFERROR(_xlfn.XLOOKUP(Table18[[#This Row],[Economy]],Table5[Country],'2010'!$M$4:$M$158),"0")</f>
        <v>2.8664930000000002</v>
      </c>
      <c r="AQ179" s="71" cm="1">
        <f t="array" ref="AQ179">IFERROR(_xlfn.XLOOKUP(Table18[[#This Row],[Economy]],Table12[Country],'2012'!$M$4:$M$158),"0")</f>
        <v>2.7569439999999998</v>
      </c>
      <c r="AR179" s="71" cm="1">
        <f t="array" ref="AR179">IFERROR(_xlfn.XLOOKUP(Table18[[#This Row],[Economy]],Table10[Country],'2014'!$M$4:$M$163),"0")</f>
        <v>3.1834150000000001</v>
      </c>
      <c r="AS179" s="71" cm="1">
        <f t="array" ref="AS179">IFERROR(_xlfn.XLOOKUP(A179,Table11[Country],'2016'!$M$4:$M$163),"0")</f>
        <v>3.6521669999999999</v>
      </c>
      <c r="AT179" s="71" cm="1">
        <f t="array" ref="AT179">IFERROR(_xlfn.XLOOKUP(A179,Table6[Country],'2018'!$M$4:$M$163),"0")</f>
        <v>3.3145380000000002</v>
      </c>
      <c r="AU179" s="71">
        <f>IFERROR(_xlfn.XLOOKUP(A179, '2023_Analysis_Hub'!$A$3:$A$141,'2023_Analysis_Hub'!$H$3:$H$141),"0")</f>
        <v>3.1</v>
      </c>
      <c r="AV179">
        <f t="shared" si="19"/>
        <v>3.096222428571429</v>
      </c>
      <c r="AX179" cm="1">
        <f t="array" ref="AX179">IFERROR(_xlfn.XLOOKUP(A179,Table4[Country],'2007'!$L$4:$L$153),"0")</f>
        <v>2.73333</v>
      </c>
      <c r="AY179" cm="1">
        <f t="array" ref="AY179">IFERROR(_xlfn.XLOOKUP(A179,Table5[Country], '2010'!$O$4:$O$158),"0")</f>
        <v>2.834527</v>
      </c>
      <c r="AZ179" cm="1">
        <f t="array" ref="AZ179">IFERROR(_xlfn.XLOOKUP(A179, Table12[Country], '2012'!$O$4:$O$158),"0")</f>
        <v>2.8382350000000001</v>
      </c>
      <c r="BA179" cm="1">
        <f t="array" ref="BA179">IFERROR(_xlfn.XLOOKUP(A179, Table10[Country], '2014'!$O$4:$O$163),"0")</f>
        <v>2.8656860000000002</v>
      </c>
      <c r="BB179" cm="1">
        <f t="array" ref="BB179">IFERROR(_xlfn.XLOOKUP(A179, Table11[Country],'2016'!$O$4:$O$163),"0")</f>
        <v>3.18363</v>
      </c>
      <c r="BC179" cm="1">
        <f t="array" ref="BC179">IFERROR(_xlfn.XLOOKUP(A179,Table6[Country],'2018'!$O$4:$O$163),"0")</f>
        <v>3.3333330000000001</v>
      </c>
      <c r="BD179">
        <f>IFERROR(_xlfn.XLOOKUP(A179, '2023_Analysis_Hub'!$A$3:$A$141,'2023_Analysis_Hub'!$J$3:$J$141),"0")</f>
        <v>3</v>
      </c>
      <c r="BE179">
        <f t="shared" si="20"/>
        <v>2.9698201428571429</v>
      </c>
      <c r="BG179" cm="1">
        <f t="array" ref="BG179">IFERROR(_xlfn.XLOOKUP(A179,Table4[Country],'2007'!$R$4:$R$153),"0")</f>
        <v>3.4285700000000001</v>
      </c>
      <c r="BH179" cm="1">
        <f t="array" ref="BH179">IFERROR(_xlfn.XLOOKUP(A179,Table5[Country],'2010'!$S$4:$S$158),"0")</f>
        <v>3.759649</v>
      </c>
      <c r="BI179" cm="1">
        <f t="array" ref="BI179">IFERROR(_xlfn.XLOOKUP(A179,Table12[Country],'2012'!$S$4:$S$158),"0")</f>
        <v>3.4654410000000002</v>
      </c>
      <c r="BJ179" cm="1">
        <f t="array" ref="BJ179">IFERROR(_xlfn.XLOOKUP(A179,Table10[Country],'2014'!$S$4:$S$163),"0")</f>
        <v>3.6303920000000001</v>
      </c>
      <c r="BK179" cm="1">
        <f t="array" ref="BK179">IFERROR(_xlfn.XLOOKUP(A179,Table11[Country],'2016'!$S$4:$S$163),"0")</f>
        <v>3.7446869999999999</v>
      </c>
      <c r="BL179" cm="1">
        <f t="array" ref="BL179">IFERROR(_xlfn.XLOOKUP(A179,Table6[Country],'2018'!$S$4:$S$163),"0")</f>
        <v>3.596759</v>
      </c>
      <c r="BM179">
        <f>IFERROR(_xlfn.XLOOKUP(A179,'2023_Analysis_Hub'!$A$3:$A$141,'2023_Analysis_Hub'!$L$3:$L$141),"0")</f>
        <v>3.4</v>
      </c>
      <c r="BN179">
        <f t="shared" si="21"/>
        <v>3.5750711428571429</v>
      </c>
      <c r="BP179" cm="1">
        <f t="array" ref="BP179">IFERROR(_xlfn.XLOOKUP(A179,Table4[Country],'2007'!$N$4:$N$153),"0")</f>
        <v>2.9333300000000002</v>
      </c>
      <c r="BQ179" cm="1">
        <f t="array" ref="BQ179">IFERROR(_xlfn.XLOOKUP(A179,Table5[Country],'2010'!$Q$4:$Q$158),"0")</f>
        <v>3.259649</v>
      </c>
      <c r="BR179" cm="1">
        <f t="array" ref="BR179">IFERROR(_xlfn.XLOOKUP(A179,Table12[Country],'2012'!$Q$4:$Q$158),"0")</f>
        <v>3.0147059999999999</v>
      </c>
      <c r="BS179" cm="1">
        <f t="array" ref="BS179">IFERROR(_xlfn.XLOOKUP(A179,Table10[Country],'2014'!$Q$4:$Q$163),"0")</f>
        <v>3.3362750000000001</v>
      </c>
      <c r="BT179" cm="1">
        <f t="array" ref="BT179">IFERROR(_xlfn.XLOOKUP(A179,Table11[Country],'2016'!$Q$4:$Q$163),"0")</f>
        <v>2.952861</v>
      </c>
      <c r="BU179" cm="1">
        <f t="array" ref="BU179">IFERROR(_xlfn.XLOOKUP(A179, Table6[Country], '2018'!$Q$4:$Q$163),"0")</f>
        <v>3.4</v>
      </c>
      <c r="BV179">
        <f>IFERROR(_xlfn.XLOOKUP(A179, '2023_Analysis_Hub'!$A$3:$A$141,'2023_Analysis_Hub'!$N$3:$N$141),"0")</f>
        <v>2.9</v>
      </c>
      <c r="BW179">
        <f t="shared" si="22"/>
        <v>3.1138315714285709</v>
      </c>
    </row>
    <row r="180" spans="1:75" x14ac:dyDescent="0.35">
      <c r="A180" t="s">
        <v>115</v>
      </c>
      <c r="B180" cm="1">
        <f t="array" ref="B180">IFERROR(_xlfn.XLOOKUP(A180,Table4[Country],'2007'!$B$4:$B$153),"0")</f>
        <v>2.7684555852256114</v>
      </c>
      <c r="C180" cm="1">
        <f t="array" ref="C180">IFERROR(_xlfn.XLOOKUP(A180,Table5[Country],'2010'!$B$4:$B$158),"0")</f>
        <v>2.8019970000000001</v>
      </c>
      <c r="D180" cm="1">
        <f t="array" ref="D180">IFERROR(_xlfn.XLOOKUP(A180,Table12[Country],'2012'!$B$4:$B$158),"0")</f>
        <v>2.9350290000000001</v>
      </c>
      <c r="E180" cm="1">
        <f t="array" ref="E180">IFERROR(_xlfn.XLOOKUP(A180,Table10[Country],'2014'!$B$4:$B$163),"0")</f>
        <v>2.8406850000000001</v>
      </c>
      <c r="F180" cm="1">
        <f t="array" ref="F180">IFERROR(_xlfn.XLOOKUP(A180,Table11[Country],'2016'!$B$4:$B$163),"0")</f>
        <v>2.893389</v>
      </c>
      <c r="G180" cm="1">
        <f t="array" ref="G180">IFERROR(_xlfn.XLOOKUP(A180,Table6[Country],'2018'!$B$4:$B$163),"0")</f>
        <v>2.6932489999999998</v>
      </c>
      <c r="H180">
        <f>IFERROR(_xlfn.XLOOKUP(A180,'2023_Analysis_Hub'!$A$3:$A$141,'2023_Analysis_Hub'!$B$3:$B$141),"0")</f>
        <v>2.9499999999999997</v>
      </c>
      <c r="I180">
        <f t="shared" si="18"/>
        <v>2.84040065503223</v>
      </c>
      <c r="J180" s="68">
        <f>IFERROR(RANK(Table16[[#This Row],[Avergae LPI Score ]],Table16[[Avergae LPI Score ]],0), "No Data Available")</f>
        <v>61</v>
      </c>
      <c r="L180" cm="1">
        <f t="array" ref="L180">IFERROR(_xlfn.XLOOKUP(A180,Table4[Country],'2007'!$C$4:$C$153),"0")</f>
        <v>59</v>
      </c>
      <c r="M180" cm="1">
        <f t="array" ref="M180">IFERROR(_xlfn.XLOOKUP(A180,Table5[Country],'2010'!$E$4:$E$158),"0")</f>
        <v>67</v>
      </c>
      <c r="N180" cm="1">
        <f t="array" ref="N180">IFERROR(_xlfn.XLOOKUP(A180,Table12[Country],'2012'!$E$4:$E$158),"0")</f>
        <v>60</v>
      </c>
      <c r="O180" cm="1">
        <f t="array" ref="O180">IFERROR(_xlfn.XLOOKUP(A180,Table10[Country],'2014'!$E$4:$E$163),"0")</f>
        <v>71</v>
      </c>
      <c r="P180" cm="1">
        <f t="array" ref="P180">IFERROR(_xlfn.XLOOKUP(A180,Table11[Country],'2016'!$E$4:$E$163),"0")</f>
        <v>69</v>
      </c>
      <c r="Q180" cm="1">
        <f t="array" ref="Q180">IFERROR(_xlfn.XLOOKUP(A180,Table6[Country],'2018'!$E$4:$E$163),"0")</f>
        <v>83</v>
      </c>
      <c r="R180">
        <f>IFERROR(_xlfn.XLOOKUP(A180,'2023_Analysis_Hub'!$A$3:$A$141,'2023_Analysis_Hub'!$C$3:$C$141),"0")</f>
        <v>61</v>
      </c>
      <c r="S180">
        <f t="shared" si="23"/>
        <v>67.142857142857139</v>
      </c>
      <c r="T180">
        <f t="shared" si="24"/>
        <v>60</v>
      </c>
      <c r="W180" cm="1">
        <f t="array" ref="W180">IFERROR(_xlfn.XLOOKUP(A180,Table4[Country],'2007'!$F$4:$F$153),"0")</f>
        <v>2.6818200000000001</v>
      </c>
      <c r="X180" cm="1">
        <f t="array" ref="X180">IFERROR(_xlfn.XLOOKUP('LPI_performance_time_series '!A180,Table5[Country],'2010'!$I$4:$I$158),"0")</f>
        <v>2.504311</v>
      </c>
      <c r="Y180" cm="1">
        <f t="array" ref="Y180">IFERROR(_xlfn.XLOOKUP(A180,Table12[Country],'2012'!$I$4:$I$158),"0")</f>
        <v>2.6823459999999999</v>
      </c>
      <c r="Z180" cm="1">
        <f t="array" ref="Z180">IFERROR(_xlfn.XLOOKUP('LPI_performance_time_series '!A180,Table10[Country],'2014'!$I$4:$I$163),"0")</f>
        <v>2.46875</v>
      </c>
      <c r="AA180" cm="1">
        <f t="array" ref="AA180">IFERROR(_xlfn.XLOOKUP(A180,Table11[Country],'2016'!$I$4:$I$163),"0")</f>
        <v>2.7559779999999998</v>
      </c>
      <c r="AB180" cm="1">
        <f t="array" ref="AB180">IFERROR(_xlfn.XLOOKUP(A180,Table6[Country],'2018'!$I$4:$I$163),"0")</f>
        <v>2.5294120000000002</v>
      </c>
      <c r="AC180">
        <f>IFERROR(_xlfn.XLOOKUP(A181,'2023_Analysis_Hub'!$A$3:$A$141,'2023_Analysis_Hub'!$D$3:$D$141),"0")</f>
        <v>2.8</v>
      </c>
      <c r="AD180">
        <f t="shared" si="25"/>
        <v>2.6318024285714285</v>
      </c>
      <c r="AF180" cm="1">
        <f t="array" ref="AF180">IFERROR(_xlfn.XLOOKUP(A180,Table4[Country],'2007'!$H$4:$H$153),"0")</f>
        <v>2.5714299999999999</v>
      </c>
      <c r="AG180" cm="1">
        <f t="array" ref="AG180">IFERROR(_xlfn.XLOOKUP(A180,Table5[Country],'2010'!$K$4:$K$158),"0")</f>
        <v>2.6598670000000002</v>
      </c>
      <c r="AH180" cm="1">
        <f t="array" ref="AH180">IFERROR(_xlfn.XLOOKUP(A180,Table12[Country],'2012'!$K$4:$K$158),"0")</f>
        <v>2.7294559999999999</v>
      </c>
      <c r="AI180" cm="1">
        <f t="array" ref="AI180">IFERROR(_xlfn.XLOOKUP(A180,Table10[Country],'2014'!$K$4:$K$163),"0")</f>
        <v>2.7203629999999999</v>
      </c>
      <c r="AJ180" cm="1">
        <f t="array" ref="AJ180">IFERROR(_xlfn.XLOOKUP(A180,Table11[Country],'2016'!$K$4:$K$163),"0")</f>
        <v>2.623704</v>
      </c>
      <c r="AK180" cm="1">
        <f t="array" ref="AK180">IFERROR(_xlfn.XLOOKUP(A180,Table6[Country],'2018'!$K$4:$K$163),"0")</f>
        <v>2.281358</v>
      </c>
      <c r="AL180" s="19">
        <f>IFERROR(_xlfn.XLOOKUP(A180,'2023_Analysis_Hub'!$A$3:$A$141,'2023_Analysis_Hub'!$F$3:$F$141),"0")</f>
        <v>2.5</v>
      </c>
      <c r="AM180">
        <f t="shared" si="26"/>
        <v>2.5837397142857141</v>
      </c>
      <c r="AO180" s="71" cm="1">
        <f t="array" ref="AO180">IFERROR(_xlfn.XLOOKUP(Table18[[#This Row],[Economy]],Table4[Country],'2007'!$J$4:$J$153), "0")</f>
        <v>2.9130400000000001</v>
      </c>
      <c r="AP180" s="71" cm="1">
        <f t="array" ref="AP180">IFERROR(_xlfn.XLOOKUP(Table18[[#This Row],[Economy]],Table5[Country],'2010'!$M$4:$M$158),"0")</f>
        <v>2.7467190000000001</v>
      </c>
      <c r="AQ180" s="71" cm="1">
        <f t="array" ref="AQ180">IFERROR(_xlfn.XLOOKUP(Table18[[#This Row],[Economy]],Table12[Country],'2012'!$M$4:$M$158),"0")</f>
        <v>2.8705630000000002</v>
      </c>
      <c r="AR180" s="71" cm="1">
        <f t="array" ref="AR180">IFERROR(_xlfn.XLOOKUP(Table18[[#This Row],[Economy]],Table10[Country],'2014'!$M$4:$M$163),"0")</f>
        <v>2.9375</v>
      </c>
      <c r="AS180" s="71" cm="1">
        <f t="array" ref="AS180">IFERROR(_xlfn.XLOOKUP(A180,Table11[Country],'2016'!$M$4:$M$163),"0")</f>
        <v>2.912407</v>
      </c>
      <c r="AT180" s="71" cm="1">
        <f t="array" ref="AT180">IFERROR(_xlfn.XLOOKUP(A180,Table6[Country],'2018'!$M$4:$M$163),"0")</f>
        <v>2.843858</v>
      </c>
      <c r="AU180" s="71">
        <f>IFERROR(_xlfn.XLOOKUP(A180, '2023_Analysis_Hub'!$A$3:$A$141,'2023_Analysis_Hub'!$H$3:$H$141),"0")</f>
        <v>3.1</v>
      </c>
      <c r="AV180">
        <f t="shared" si="19"/>
        <v>2.9034410000000004</v>
      </c>
      <c r="AX180" cm="1">
        <f t="array" ref="AX180">IFERROR(_xlfn.XLOOKUP(A180,Table4[Country],'2007'!$L$4:$L$153),"0")</f>
        <v>2.7272699999999999</v>
      </c>
      <c r="AY180" cm="1">
        <f t="array" ref="AY180">IFERROR(_xlfn.XLOOKUP(A180,Table5[Country], '2010'!$O$4:$O$158),"0")</f>
        <v>2.6139600000000001</v>
      </c>
      <c r="AZ180" cm="1">
        <f t="array" ref="AZ180">IFERROR(_xlfn.XLOOKUP(A180, Table12[Country], '2012'!$O$4:$O$158),"0")</f>
        <v>2.9097369999999998</v>
      </c>
      <c r="BA180" cm="1">
        <f t="array" ref="BA180">IFERROR(_xlfn.XLOOKUP(A180, Table10[Country], '2014'!$O$4:$O$163),"0")</f>
        <v>2.78125</v>
      </c>
      <c r="BB180" cm="1">
        <f t="array" ref="BB180">IFERROR(_xlfn.XLOOKUP(A180, Table11[Country],'2016'!$O$4:$O$163),"0")</f>
        <v>2.8650530000000001</v>
      </c>
      <c r="BC180" cm="1">
        <f t="array" ref="BC180">IFERROR(_xlfn.XLOOKUP(A180,Table6[Country],'2018'!$O$4:$O$163),"0")</f>
        <v>2.421468</v>
      </c>
      <c r="BD180">
        <f>IFERROR(_xlfn.XLOOKUP(A180, '2023_Analysis_Hub'!$A$3:$A$141,'2023_Analysis_Hub'!$J$3:$J$141),"0")</f>
        <v>2.7</v>
      </c>
      <c r="BE180">
        <f t="shared" si="20"/>
        <v>2.7169625714285712</v>
      </c>
      <c r="BG180" cm="1">
        <f t="array" ref="BG180">IFERROR(_xlfn.XLOOKUP(A180,Table4[Country],'2007'!$R$4:$R$153),"0")</f>
        <v>3</v>
      </c>
      <c r="BH180" cm="1">
        <f t="array" ref="BH180">IFERROR(_xlfn.XLOOKUP(A180,Table5[Country],'2010'!$S$4:$S$158),"0")</f>
        <v>3.3831910000000001</v>
      </c>
      <c r="BI180" cm="1">
        <f t="array" ref="BI180">IFERROR(_xlfn.XLOOKUP(A180,Table12[Country],'2012'!$S$4:$S$158),"0")</f>
        <v>3.4010720000000001</v>
      </c>
      <c r="BJ180" cm="1">
        <f t="array" ref="BJ180">IFERROR(_xlfn.XLOOKUP(A180,Table10[Country],'2014'!$S$4:$S$163),"0")</f>
        <v>3.298387</v>
      </c>
      <c r="BK180" cm="1">
        <f t="array" ref="BK180">IFERROR(_xlfn.XLOOKUP(A180,Table11[Country],'2016'!$S$4:$S$163),"0")</f>
        <v>3.2277119999999999</v>
      </c>
      <c r="BL180" cm="1">
        <f t="array" ref="BL180">IFERROR(_xlfn.XLOOKUP(A180,Table6[Country],'2018'!$S$4:$S$163),"0")</f>
        <v>3.4455819999999999</v>
      </c>
      <c r="BM180">
        <f>IFERROR(_xlfn.XLOOKUP(A180,'2023_Analysis_Hub'!$A$3:$A$141,'2023_Analysis_Hub'!$L$3:$L$141),"0")</f>
        <v>3.4</v>
      </c>
      <c r="BN180">
        <f t="shared" si="21"/>
        <v>3.3079919999999996</v>
      </c>
      <c r="BP180" cm="1">
        <f t="array" ref="BP180">IFERROR(_xlfn.XLOOKUP(A180,Table4[Country],'2007'!$N$4:$N$153),"0")</f>
        <v>2.7</v>
      </c>
      <c r="BQ180" cm="1">
        <f t="array" ref="BQ180">IFERROR(_xlfn.XLOOKUP(A180,Table5[Country],'2010'!$Q$4:$Q$158),"0")</f>
        <v>2.8864329999999998</v>
      </c>
      <c r="BR180" cm="1">
        <f t="array" ref="BR180">IFERROR(_xlfn.XLOOKUP(A180,Table12[Country],'2012'!$Q$4:$Q$158),"0")</f>
        <v>2.991857</v>
      </c>
      <c r="BS180" cm="1">
        <f t="array" ref="BS180">IFERROR(_xlfn.XLOOKUP(A180,Table10[Country],'2014'!$Q$4:$Q$163),"0")</f>
        <v>2.8125</v>
      </c>
      <c r="BT180" cm="1">
        <f t="array" ref="BT180">IFERROR(_xlfn.XLOOKUP(A180,Table11[Country],'2016'!$Q$4:$Q$163),"0")</f>
        <v>2.942091</v>
      </c>
      <c r="BU180" cm="1">
        <f t="array" ref="BU180">IFERROR(_xlfn.XLOOKUP(A180, Table6[Country], '2018'!$Q$4:$Q$163),"0")</f>
        <v>2.5548009999999999</v>
      </c>
      <c r="BV180">
        <f>IFERROR(_xlfn.XLOOKUP(A180, '2023_Analysis_Hub'!$A$3:$A$141,'2023_Analysis_Hub'!$N$3:$N$141),"0")</f>
        <v>3.4</v>
      </c>
      <c r="BW180">
        <f t="shared" si="22"/>
        <v>2.898240285714285</v>
      </c>
    </row>
    <row r="181" spans="1:75" x14ac:dyDescent="0.35">
      <c r="A181" t="s">
        <v>116</v>
      </c>
      <c r="B181" cm="1">
        <f t="array" ref="B181">IFERROR(_xlfn.XLOOKUP(A181,Table4[Country],'2007'!$B$4:$B$153),"0")</f>
        <v>2.6892383605192167</v>
      </c>
      <c r="C181" cm="1">
        <f t="array" ref="C181">IFERROR(_xlfn.XLOOKUP(A181,Table5[Country],'2010'!$B$4:$B$158),"0")</f>
        <v>3.1419329999999999</v>
      </c>
      <c r="D181" cm="1">
        <f t="array" ref="D181">IFERROR(_xlfn.XLOOKUP(A181,Table12[Country],'2012'!$B$4:$B$158),"0")</f>
        <v>3.024864</v>
      </c>
      <c r="E181" cm="1">
        <f t="array" ref="E181">IFERROR(_xlfn.XLOOKUP(A181,Table10[Country],'2014'!$B$4:$B$163),"0")</f>
        <v>3.003844</v>
      </c>
      <c r="F181" cm="1">
        <f t="array" ref="F181">IFERROR(_xlfn.XLOOKUP(A181,Table11[Country],'2016'!$B$4:$B$163),"0")</f>
        <v>2.8562590000000001</v>
      </c>
      <c r="G181" cm="1">
        <f t="array" ref="G181">IFERROR(_xlfn.XLOOKUP(A181,Table6[Country],'2018'!$B$4:$B$163),"0")</f>
        <v>2.9036569999999999</v>
      </c>
      <c r="H181">
        <f>IFERROR(_xlfn.XLOOKUP(A181,'2023_Analysis_Hub'!$A$3:$A$141,'2023_Analysis_Hub'!$B$3:$B$141),"0")</f>
        <v>3.2666666666666662</v>
      </c>
      <c r="I181">
        <f t="shared" si="18"/>
        <v>2.9837802895979832</v>
      </c>
      <c r="J181" s="68">
        <f>IFERROR(RANK(Table16[[#This Row],[Avergae LPI Score ]],Table16[[Avergae LPI Score ]],0), "No Data Available")</f>
        <v>57</v>
      </c>
      <c r="L181" cm="1">
        <f t="array" ref="L181">IFERROR(_xlfn.XLOOKUP(A181,Table4[Country],'2007'!$C$4:$C$153),"0")</f>
        <v>65</v>
      </c>
      <c r="M181" cm="1">
        <f t="array" ref="M181">IFERROR(_xlfn.XLOOKUP(A181,Table5[Country],'2010'!$E$4:$E$158),"0")</f>
        <v>44</v>
      </c>
      <c r="N181" cm="1">
        <f t="array" ref="N181">IFERROR(_xlfn.XLOOKUP(A181,Table12[Country],'2012'!$E$4:$E$158),"0")</f>
        <v>52</v>
      </c>
      <c r="O181" cm="1">
        <f t="array" ref="O181">IFERROR(_xlfn.XLOOKUP(A181,Table10[Country],'2014'!$E$4:$E$163),"0")</f>
        <v>57</v>
      </c>
      <c r="P181" cm="1">
        <f t="array" ref="P181">IFERROR(_xlfn.XLOOKUP(A181,Table11[Country],'2016'!$E$4:$E$163),"0")</f>
        <v>71</v>
      </c>
      <c r="Q181" cm="1">
        <f t="array" ref="Q181">IFERROR(_xlfn.XLOOKUP(A181,Table6[Country],'2018'!$E$4:$E$163),"0")</f>
        <v>60</v>
      </c>
      <c r="R181">
        <f>IFERROR(_xlfn.XLOOKUP(A181,'2023_Analysis_Hub'!$A$3:$A$141,'2023_Analysis_Hub'!$C$3:$C$141),"0")</f>
        <v>43</v>
      </c>
      <c r="S181">
        <f t="shared" si="23"/>
        <v>56</v>
      </c>
      <c r="T181">
        <f t="shared" si="24"/>
        <v>55</v>
      </c>
      <c r="W181" cm="1">
        <f t="array" ref="W181">IFERROR(_xlfn.XLOOKUP(A181,Table4[Country],'2007'!$F$4:$F$153),"0")</f>
        <v>2.6363599999999998</v>
      </c>
      <c r="X181" cm="1">
        <f t="array" ref="X181">IFERROR(_xlfn.XLOOKUP('LPI_performance_time_series '!A181,Table5[Country],'2010'!$I$4:$I$158),"0")</f>
        <v>2.6748310000000002</v>
      </c>
      <c r="Y181" cm="1">
        <f t="array" ref="Y181">IFERROR(_xlfn.XLOOKUP(A181,Table12[Country],'2012'!$I$4:$I$158),"0")</f>
        <v>2.625</v>
      </c>
      <c r="Z181" cm="1">
        <f t="array" ref="Z181">IFERROR(_xlfn.XLOOKUP('LPI_performance_time_series '!A181,Table10[Country],'2014'!$I$4:$I$163),"0")</f>
        <v>3</v>
      </c>
      <c r="AA181" cm="1">
        <f t="array" ref="AA181">IFERROR(_xlfn.XLOOKUP(A181,Table11[Country],'2016'!$I$4:$I$163),"0")</f>
        <v>2.6084770000000002</v>
      </c>
      <c r="AB181" cm="1">
        <f t="array" ref="AB181">IFERROR(_xlfn.XLOOKUP(A181,Table6[Country],'2018'!$I$4:$I$163),"0")</f>
        <v>2.5294120000000002</v>
      </c>
      <c r="AC181" t="str">
        <f>IFERROR(_xlfn.XLOOKUP(A182,'2023_Analysis_Hub'!$A$3:$A$141,'2023_Analysis_Hub'!$D$3:$D$141),"0")</f>
        <v>0</v>
      </c>
      <c r="AD181">
        <f t="shared" si="25"/>
        <v>2.6790133333333337</v>
      </c>
      <c r="AF181" cm="1">
        <f t="array" ref="AF181">IFERROR(_xlfn.XLOOKUP(A181,Table4[Country],'2007'!$H$4:$H$153),"0")</f>
        <v>2.2608700000000002</v>
      </c>
      <c r="AG181" cm="1">
        <f t="array" ref="AG181">IFERROR(_xlfn.XLOOKUP(A181,Table5[Country],'2010'!$K$4:$K$158),"0")</f>
        <v>2.5678130000000001</v>
      </c>
      <c r="AH181" cm="1">
        <f t="array" ref="AH181">IFERROR(_xlfn.XLOOKUP(A181,Table12[Country],'2012'!$K$4:$K$158),"0")</f>
        <v>2.8020830000000001</v>
      </c>
      <c r="AI181" cm="1">
        <f t="array" ref="AI181">IFERROR(_xlfn.XLOOKUP(A181,Table10[Country],'2014'!$K$4:$K$163),"0")</f>
        <v>2.6</v>
      </c>
      <c r="AJ181" cm="1">
        <f t="array" ref="AJ181">IFERROR(_xlfn.XLOOKUP(A181,Table11[Country],'2016'!$K$4:$K$163),"0")</f>
        <v>2.5500970000000001</v>
      </c>
      <c r="AK181" cm="1">
        <f t="array" ref="AK181">IFERROR(_xlfn.XLOOKUP(A181,Table6[Country],'2018'!$K$4:$K$163),"0")</f>
        <v>2.7259519999999999</v>
      </c>
      <c r="AL181" s="19">
        <f>IFERROR(_xlfn.XLOOKUP(A181,'2023_Analysis_Hub'!$A$3:$A$141,'2023_Analysis_Hub'!$F$3:$F$141),"0")</f>
        <v>3.2</v>
      </c>
      <c r="AM181">
        <f t="shared" si="26"/>
        <v>2.6724021428571425</v>
      </c>
      <c r="AO181" s="71" cm="1">
        <f t="array" ref="AO181">IFERROR(_xlfn.XLOOKUP(Table18[[#This Row],[Economy]],Table4[Country],'2007'!$J$4:$J$153), "0")</f>
        <v>2.7727300000000001</v>
      </c>
      <c r="AP181" s="71" cm="1">
        <f t="array" ref="AP181">IFERROR(_xlfn.XLOOKUP(Table18[[#This Row],[Economy]],Table5[Country],'2010'!$M$4:$M$158),"0")</f>
        <v>3.4046989999999999</v>
      </c>
      <c r="AQ181" s="71" cm="1">
        <f t="array" ref="AQ181">IFERROR(_xlfn.XLOOKUP(Table18[[#This Row],[Economy]],Table12[Country],'2012'!$M$4:$M$158),"0")</f>
        <v>2.96875</v>
      </c>
      <c r="AR181" s="71" cm="1">
        <f t="array" ref="AR181">IFERROR(_xlfn.XLOOKUP(Table18[[#This Row],[Economy]],Table10[Country],'2014'!$M$4:$M$163),"0")</f>
        <v>3.3333330000000001</v>
      </c>
      <c r="AS181" s="71" cm="1">
        <f t="array" ref="AS181">IFERROR(_xlfn.XLOOKUP(A181,Table11[Country],'2016'!$M$4:$M$163),"0")</f>
        <v>3.0139860000000001</v>
      </c>
      <c r="AT181" s="71" cm="1">
        <f t="array" ref="AT181">IFERROR(_xlfn.XLOOKUP(A181,Table6[Country],'2018'!$M$4:$M$163),"0")</f>
        <v>3.292618</v>
      </c>
      <c r="AU181" s="71">
        <f>IFERROR(_xlfn.XLOOKUP(A181, '2023_Analysis_Hub'!$A$3:$A$141,'2023_Analysis_Hub'!$H$3:$H$141),"0")</f>
        <v>3.1</v>
      </c>
      <c r="AV181">
        <f t="shared" si="19"/>
        <v>3.1265880000000004</v>
      </c>
      <c r="AX181" cm="1">
        <f t="array" ref="AX181">IFERROR(_xlfn.XLOOKUP(A181,Table4[Country],'2007'!$L$4:$L$153),"0")</f>
        <v>2.6521699999999999</v>
      </c>
      <c r="AY181" cm="1">
        <f t="array" ref="AY181">IFERROR(_xlfn.XLOOKUP(A181,Table5[Country], '2010'!$O$4:$O$158),"0")</f>
        <v>2.9499979999999999</v>
      </c>
      <c r="AZ181" cm="1">
        <f t="array" ref="AZ181">IFERROR(_xlfn.XLOOKUP(A181, Table12[Country], '2012'!$O$4:$O$158),"0")</f>
        <v>3.1354169999999999</v>
      </c>
      <c r="BA181" cm="1">
        <f t="array" ref="BA181">IFERROR(_xlfn.XLOOKUP(A181, Table10[Country], '2014'!$O$4:$O$163),"0")</f>
        <v>2.9333330000000002</v>
      </c>
      <c r="BB181" cm="1">
        <f t="array" ref="BB181">IFERROR(_xlfn.XLOOKUP(A181, Table11[Country],'2016'!$O$4:$O$163),"0")</f>
        <v>2.7016119999999999</v>
      </c>
      <c r="BC181" cm="1">
        <f t="array" ref="BC181">IFERROR(_xlfn.XLOOKUP(A181,Table6[Country],'2018'!$O$4:$O$163),"0")</f>
        <v>2.7760280000000002</v>
      </c>
      <c r="BD181">
        <f>IFERROR(_xlfn.XLOOKUP(A181, '2023_Analysis_Hub'!$A$3:$A$141,'2023_Analysis_Hub'!$J$3:$J$141),"0")</f>
        <v>3.3</v>
      </c>
      <c r="BE181">
        <f t="shared" si="20"/>
        <v>2.9212225714285718</v>
      </c>
      <c r="BG181" cm="1">
        <f t="array" ref="BG181">IFERROR(_xlfn.XLOOKUP(A181,Table4[Country],'2007'!$R$4:$R$153),"0")</f>
        <v>3.1428600000000002</v>
      </c>
      <c r="BH181" cm="1">
        <f t="array" ref="BH181">IFERROR(_xlfn.XLOOKUP(A181,Table5[Country],'2010'!$S$4:$S$158),"0")</f>
        <v>3.825752</v>
      </c>
      <c r="BI181" cm="1">
        <f t="array" ref="BI181">IFERROR(_xlfn.XLOOKUP(A181,Table12[Country],'2012'!$S$4:$S$158),"0")</f>
        <v>3.3020830000000001</v>
      </c>
      <c r="BJ181" cm="1">
        <f t="array" ref="BJ181">IFERROR(_xlfn.XLOOKUP(A181,Table10[Country],'2014'!$S$4:$S$163),"0")</f>
        <v>3.0666669999999998</v>
      </c>
      <c r="BK181" cm="1">
        <f t="array" ref="BK181">IFERROR(_xlfn.XLOOKUP(A181,Table11[Country],'2016'!$S$4:$S$163),"0")</f>
        <v>3.3484850000000002</v>
      </c>
      <c r="BL181" cm="1">
        <f t="array" ref="BL181">IFERROR(_xlfn.XLOOKUP(A181,Table6[Country],'2018'!$S$4:$S$163),"0")</f>
        <v>2.983609</v>
      </c>
      <c r="BM181">
        <f>IFERROR(_xlfn.XLOOKUP(A181,'2023_Analysis_Hub'!$A$3:$A$141,'2023_Analysis_Hub'!$L$3:$L$141),"0")</f>
        <v>3.9</v>
      </c>
      <c r="BN181">
        <f t="shared" si="21"/>
        <v>3.3670651428571428</v>
      </c>
      <c r="BP181" cm="1">
        <f t="array" ref="BP181">IFERROR(_xlfn.XLOOKUP(A181,Table4[Country],'2007'!$N$4:$N$153),"0")</f>
        <v>2.6521699999999999</v>
      </c>
      <c r="BQ181" cm="1">
        <f t="array" ref="BQ181">IFERROR(_xlfn.XLOOKUP(A181,Table5[Country],'2010'!$Q$4:$Q$158),"0")</f>
        <v>3.2928839999999999</v>
      </c>
      <c r="BR181" cm="1">
        <f t="array" ref="BR181">IFERROR(_xlfn.XLOOKUP(A181,Table12[Country],'2012'!$Q$4:$Q$158),"0")</f>
        <v>3.3020830000000001</v>
      </c>
      <c r="BS181" cm="1">
        <f t="array" ref="BS181">IFERROR(_xlfn.XLOOKUP(A181,Table10[Country],'2014'!$Q$4:$Q$163),"0")</f>
        <v>3</v>
      </c>
      <c r="BT181" cm="1">
        <f t="array" ref="BT181">IFERROR(_xlfn.XLOOKUP(A181,Table11[Country],'2016'!$Q$4:$Q$163),"0")</f>
        <v>2.855944</v>
      </c>
      <c r="BU181" cm="1">
        <f t="array" ref="BU181">IFERROR(_xlfn.XLOOKUP(A181, Table6[Country], '2018'!$Q$4:$Q$163),"0")</f>
        <v>3.0591740000000001</v>
      </c>
      <c r="BV181">
        <f>IFERROR(_xlfn.XLOOKUP(A181, '2023_Analysis_Hub'!$A$3:$A$141,'2023_Analysis_Hub'!$N$3:$N$141),"0")</f>
        <v>3.3</v>
      </c>
      <c r="BW181">
        <f t="shared" si="22"/>
        <v>3.0660364285714286</v>
      </c>
    </row>
    <row r="182" spans="1:75" x14ac:dyDescent="0.35">
      <c r="A182" t="s">
        <v>489</v>
      </c>
      <c r="B182" t="str" cm="1">
        <f t="array" ref="B182">IFERROR(_xlfn.XLOOKUP(A182,Table4[Country],'2007'!$B$4:$B$153),"0")</f>
        <v>0</v>
      </c>
      <c r="C182" t="str" cm="1">
        <f t="array" ref="C182">IFERROR(_xlfn.XLOOKUP(A182,Table5[Country],'2010'!$B$4:$B$158),"0")</f>
        <v>0</v>
      </c>
      <c r="D182" t="str" cm="1">
        <f t="array" ref="D182">IFERROR(_xlfn.XLOOKUP(A182,Table12[Country],'2012'!$B$4:$B$158),"0")</f>
        <v>0</v>
      </c>
      <c r="E182" t="str" cm="1">
        <f t="array" ref="E182">IFERROR(_xlfn.XLOOKUP(A182,Table10[Country],'2014'!$B$4:$B$163),"0")</f>
        <v>0</v>
      </c>
      <c r="F182" t="str" cm="1">
        <f t="array" ref="F182">IFERROR(_xlfn.XLOOKUP(A182,Table11[Country],'2016'!$B$4:$B$163),"0")</f>
        <v>0</v>
      </c>
      <c r="G182" t="str" cm="1">
        <f t="array" ref="G182">IFERROR(_xlfn.XLOOKUP(A182,Table6[Country],'2018'!$B$4:$B$163),"0")</f>
        <v>0</v>
      </c>
      <c r="H182" t="str">
        <f>IFERROR(_xlfn.XLOOKUP(A182,'2023_Analysis_Hub'!$A$3:$A$141,'2023_Analysis_Hub'!$B$3:$B$141),"0")</f>
        <v>0</v>
      </c>
      <c r="I182" t="str">
        <f t="shared" si="18"/>
        <v>0</v>
      </c>
      <c r="J182" s="68" t="str">
        <f>IFERROR(RANK(Table16[[#This Row],[Avergae LPI Score ]],Table16[[Avergae LPI Score ]],0), "No Data Available")</f>
        <v>No Data Available</v>
      </c>
      <c r="L182" t="str" cm="1">
        <f t="array" ref="L182">IFERROR(_xlfn.XLOOKUP(A182,Table4[Country],'2007'!$C$4:$C$153),"0")</f>
        <v>0</v>
      </c>
      <c r="M182" t="str" cm="1">
        <f t="array" ref="M182">IFERROR(_xlfn.XLOOKUP(A182,Table5[Country],'2010'!$E$4:$E$158),"0")</f>
        <v>0</v>
      </c>
      <c r="N182" t="str" cm="1">
        <f t="array" ref="N182">IFERROR(_xlfn.XLOOKUP(A182,Table12[Country],'2012'!$E$4:$E$158),"0")</f>
        <v>0</v>
      </c>
      <c r="O182" t="str" cm="1">
        <f t="array" ref="O182">IFERROR(_xlfn.XLOOKUP(A182,Table10[Country],'2014'!$E$4:$E$163),"0")</f>
        <v>0</v>
      </c>
      <c r="P182" t="str" cm="1">
        <f t="array" ref="P182">IFERROR(_xlfn.XLOOKUP(A182,Table11[Country],'2016'!$E$4:$E$163),"0")</f>
        <v>0</v>
      </c>
      <c r="Q182" t="str" cm="1">
        <f t="array" ref="Q182">IFERROR(_xlfn.XLOOKUP(A182,Table6[Country],'2018'!$E$4:$E$163),"0")</f>
        <v>0</v>
      </c>
      <c r="R182" t="str">
        <f>IFERROR(_xlfn.XLOOKUP(A182,'2023_Analysis_Hub'!$A$3:$A$141,'2023_Analysis_Hub'!$C$3:$C$141),"0")</f>
        <v>0</v>
      </c>
      <c r="S182" t="str">
        <f t="shared" si="23"/>
        <v>0</v>
      </c>
      <c r="T182" t="str">
        <f t="shared" si="24"/>
        <v>No Data Available</v>
      </c>
      <c r="W182" t="str" cm="1">
        <f t="array" ref="W182">IFERROR(_xlfn.XLOOKUP(A182,Table4[Country],'2007'!$F$4:$F$153),"0")</f>
        <v>0</v>
      </c>
      <c r="X182" t="str" cm="1">
        <f t="array" ref="X182">IFERROR(_xlfn.XLOOKUP('LPI_performance_time_series '!A182,Table5[Country],'2010'!$I$4:$I$158),"0")</f>
        <v>0</v>
      </c>
      <c r="Y182" t="str" cm="1">
        <f t="array" ref="Y182">IFERROR(_xlfn.XLOOKUP(A182,Table12[Country],'2012'!$I$4:$I$158),"0")</f>
        <v>0</v>
      </c>
      <c r="Z182" t="str" cm="1">
        <f t="array" ref="Z182">IFERROR(_xlfn.XLOOKUP('LPI_performance_time_series '!A182,Table10[Country],'2014'!$I$4:$I$163),"0")</f>
        <v>0</v>
      </c>
      <c r="AA182" t="str" cm="1">
        <f t="array" ref="AA182">IFERROR(_xlfn.XLOOKUP(A182,Table11[Country],'2016'!$I$4:$I$163),"0")</f>
        <v>0</v>
      </c>
      <c r="AB182" t="str" cm="1">
        <f t="array" ref="AB182">IFERROR(_xlfn.XLOOKUP(A182,Table6[Country],'2018'!$I$4:$I$163),"0")</f>
        <v>0</v>
      </c>
      <c r="AC182">
        <f>IFERROR(_xlfn.XLOOKUP(A183,'2023_Analysis_Hub'!$A$3:$A$141,'2023_Analysis_Hub'!$D$3:$D$141),"0")</f>
        <v>2.4</v>
      </c>
      <c r="AD182">
        <f t="shared" si="25"/>
        <v>2.4</v>
      </c>
      <c r="AF182" t="str" cm="1">
        <f t="array" ref="AF182">IFERROR(_xlfn.XLOOKUP(A182,Table4[Country],'2007'!$H$4:$H$153),"0")</f>
        <v>0</v>
      </c>
      <c r="AG182" t="str" cm="1">
        <f t="array" ref="AG182">IFERROR(_xlfn.XLOOKUP(A182,Table5[Country],'2010'!$K$4:$K$158),"0")</f>
        <v>0</v>
      </c>
      <c r="AH182" t="str" cm="1">
        <f t="array" ref="AH182">IFERROR(_xlfn.XLOOKUP(A182,Table12[Country],'2012'!$K$4:$K$158),"0")</f>
        <v>0</v>
      </c>
      <c r="AI182" t="str" cm="1">
        <f t="array" ref="AI182">IFERROR(_xlfn.XLOOKUP(A182,Table10[Country],'2014'!$K$4:$K$163),"0")</f>
        <v>0</v>
      </c>
      <c r="AJ182" t="str" cm="1">
        <f t="array" ref="AJ182">IFERROR(_xlfn.XLOOKUP(A182,Table11[Country],'2016'!$K$4:$K$163),"0")</f>
        <v>0</v>
      </c>
      <c r="AK182" t="str" cm="1">
        <f t="array" ref="AK182">IFERROR(_xlfn.XLOOKUP(A182,Table6[Country],'2018'!$K$4:$K$163),"0")</f>
        <v>0</v>
      </c>
      <c r="AL182" s="19" t="str">
        <f>IFERROR(_xlfn.XLOOKUP(A182,'2023_Analysis_Hub'!$A$3:$A$141,'2023_Analysis_Hub'!$F$3:$F$141),"0")</f>
        <v>0</v>
      </c>
      <c r="AM182" t="str">
        <f t="shared" si="26"/>
        <v>No Data Available</v>
      </c>
      <c r="AO182" s="71" t="str" cm="1">
        <f t="array" ref="AO182">IFERROR(_xlfn.XLOOKUP(Table18[[#This Row],[Economy]],Table4[Country],'2007'!$J$4:$J$153), "0")</f>
        <v>0</v>
      </c>
      <c r="AP182" s="71" t="str" cm="1">
        <f t="array" ref="AP182">IFERROR(_xlfn.XLOOKUP(Table18[[#This Row],[Economy]],Table5[Country],'2010'!$M$4:$M$158),"0")</f>
        <v>0</v>
      </c>
      <c r="AQ182" s="71" t="str" cm="1">
        <f t="array" ref="AQ182">IFERROR(_xlfn.XLOOKUP(Table18[[#This Row],[Economy]],Table12[Country],'2012'!$M$4:$M$158),"0")</f>
        <v>0</v>
      </c>
      <c r="AR182" s="71" t="str" cm="1">
        <f t="array" ref="AR182">IFERROR(_xlfn.XLOOKUP(Table18[[#This Row],[Economy]],Table10[Country],'2014'!$M$4:$M$163),"0")</f>
        <v>0</v>
      </c>
      <c r="AS182" s="71" t="str" cm="1">
        <f t="array" ref="AS182">IFERROR(_xlfn.XLOOKUP(A182,Table11[Country],'2016'!$M$4:$M$163),"0")</f>
        <v>0</v>
      </c>
      <c r="AT182" s="71" t="str" cm="1">
        <f t="array" ref="AT182">IFERROR(_xlfn.XLOOKUP(A182,Table6[Country],'2018'!$M$4:$M$163),"0")</f>
        <v>0</v>
      </c>
      <c r="AU182" s="71" t="str">
        <f>IFERROR(_xlfn.XLOOKUP(A182, '2023_Analysis_Hub'!$A$3:$A$141,'2023_Analysis_Hub'!$H$3:$H$141),"0")</f>
        <v>0</v>
      </c>
      <c r="AV182" t="str">
        <f t="shared" si="19"/>
        <v xml:space="preserve">No Data Available </v>
      </c>
      <c r="AX182" t="str" cm="1">
        <f t="array" ref="AX182">IFERROR(_xlfn.XLOOKUP(A182,Table4[Country],'2007'!$L$4:$L$153),"0")</f>
        <v>0</v>
      </c>
      <c r="AY182" t="str" cm="1">
        <f t="array" ref="AY182">IFERROR(_xlfn.XLOOKUP(A182,Table5[Country], '2010'!$O$4:$O$158),"0")</f>
        <v>0</v>
      </c>
      <c r="AZ182" t="str" cm="1">
        <f t="array" ref="AZ182">IFERROR(_xlfn.XLOOKUP(A182, Table12[Country], '2012'!$O$4:$O$158),"0")</f>
        <v>0</v>
      </c>
      <c r="BA182" t="str" cm="1">
        <f t="array" ref="BA182">IFERROR(_xlfn.XLOOKUP(A182, Table10[Country], '2014'!$O$4:$O$163),"0")</f>
        <v>0</v>
      </c>
      <c r="BB182" t="str" cm="1">
        <f t="array" ref="BB182">IFERROR(_xlfn.XLOOKUP(A182, Table11[Country],'2016'!$O$4:$O$163),"0")</f>
        <v>0</v>
      </c>
      <c r="BC182" t="str" cm="1">
        <f t="array" ref="BC182">IFERROR(_xlfn.XLOOKUP(A182,Table6[Country],'2018'!$O$4:$O$163),"0")</f>
        <v>0</v>
      </c>
      <c r="BD182" t="str">
        <f>IFERROR(_xlfn.XLOOKUP(A182, '2023_Analysis_Hub'!$A$3:$A$141,'2023_Analysis_Hub'!$J$3:$J$141),"0")</f>
        <v>0</v>
      </c>
      <c r="BE182" t="str">
        <f t="shared" si="20"/>
        <v>No Data Available</v>
      </c>
      <c r="BG182" t="str" cm="1">
        <f t="array" ref="BG182">IFERROR(_xlfn.XLOOKUP(A182,Table4[Country],'2007'!$R$4:$R$153),"0")</f>
        <v>0</v>
      </c>
      <c r="BH182" t="str" cm="1">
        <f t="array" ref="BH182">IFERROR(_xlfn.XLOOKUP(A182,Table5[Country],'2010'!$S$4:$S$158),"0")</f>
        <v>0</v>
      </c>
      <c r="BI182" t="str" cm="1">
        <f t="array" ref="BI182">IFERROR(_xlfn.XLOOKUP(A182,Table12[Country],'2012'!$S$4:$S$158),"0")</f>
        <v>0</v>
      </c>
      <c r="BJ182" t="str" cm="1">
        <f t="array" ref="BJ182">IFERROR(_xlfn.XLOOKUP(A182,Table10[Country],'2014'!$S$4:$S$163),"0")</f>
        <v>0</v>
      </c>
      <c r="BK182" t="str" cm="1">
        <f t="array" ref="BK182">IFERROR(_xlfn.XLOOKUP(A182,Table11[Country],'2016'!$S$4:$S$163),"0")</f>
        <v>0</v>
      </c>
      <c r="BL182" t="str" cm="1">
        <f t="array" ref="BL182">IFERROR(_xlfn.XLOOKUP(A182,Table6[Country],'2018'!$S$4:$S$163),"0")</f>
        <v>0</v>
      </c>
      <c r="BM182" t="str">
        <f>IFERROR(_xlfn.XLOOKUP(A182,'2023_Analysis_Hub'!$A$3:$A$141,'2023_Analysis_Hub'!$L$3:$L$141),"0")</f>
        <v>0</v>
      </c>
      <c r="BN182" t="str">
        <f t="shared" si="21"/>
        <v>No Data Available</v>
      </c>
      <c r="BP182" t="str" cm="1">
        <f t="array" ref="BP182">IFERROR(_xlfn.XLOOKUP(A182,Table4[Country],'2007'!$N$4:$N$153),"0")</f>
        <v>0</v>
      </c>
      <c r="BQ182" t="str" cm="1">
        <f t="array" ref="BQ182">IFERROR(_xlfn.XLOOKUP(A182,Table5[Country],'2010'!$Q$4:$Q$158),"0")</f>
        <v>0</v>
      </c>
      <c r="BR182" t="str" cm="1">
        <f t="array" ref="BR182">IFERROR(_xlfn.XLOOKUP(A182,Table12[Country],'2012'!$Q$4:$Q$158),"0")</f>
        <v>0</v>
      </c>
      <c r="BS182" t="str" cm="1">
        <f t="array" ref="BS182">IFERROR(_xlfn.XLOOKUP(A182,Table10[Country],'2014'!$Q$4:$Q$163),"0")</f>
        <v>0</v>
      </c>
      <c r="BT182" t="str" cm="1">
        <f t="array" ref="BT182">IFERROR(_xlfn.XLOOKUP(A182,Table11[Country],'2016'!$Q$4:$Q$163),"0")</f>
        <v>0</v>
      </c>
      <c r="BU182" t="str" cm="1">
        <f t="array" ref="BU182">IFERROR(_xlfn.XLOOKUP(A182, Table6[Country], '2018'!$Q$4:$Q$163),"0")</f>
        <v>0</v>
      </c>
      <c r="BV182" t="str">
        <f>IFERROR(_xlfn.XLOOKUP(A182, '2023_Analysis_Hub'!$A$3:$A$141,'2023_Analysis_Hub'!$N$3:$N$141),"0")</f>
        <v>0</v>
      </c>
      <c r="BW182" t="str">
        <f t="shared" si="22"/>
        <v>No Data Available</v>
      </c>
    </row>
    <row r="183" spans="1:75" x14ac:dyDescent="0.35">
      <c r="A183" t="s">
        <v>117</v>
      </c>
      <c r="B183" cm="1">
        <f t="array" ref="B183">IFERROR(_xlfn.XLOOKUP(A183,Table4[Country],'2007'!$B$4:$B$153),"0")</f>
        <v>2.3807305288081109</v>
      </c>
      <c r="C183" cm="1">
        <f t="array" ref="C183">IFERROR(_xlfn.XLOOKUP(A183,Table5[Country],'2010'!$B$4:$B$158),"0")</f>
        <v>2.4106160000000001</v>
      </c>
      <c r="D183" cm="1">
        <f t="array" ref="D183">IFERROR(_xlfn.XLOOKUP(A183,Table12[Country],'2012'!$B$4:$B$158),"0")</f>
        <v>2.375238</v>
      </c>
      <c r="E183" cm="1">
        <f t="array" ref="E183">IFERROR(_xlfn.XLOOKUP(A183,Table10[Country],'2014'!$B$4:$B$163),"0")</f>
        <v>2.4300980000000001</v>
      </c>
      <c r="F183" cm="1">
        <f t="array" ref="F183">IFERROR(_xlfn.XLOOKUP(A183,Table11[Country],'2016'!$B$4:$B$163),"0")</f>
        <v>2.510624</v>
      </c>
      <c r="G183" cm="1">
        <f t="array" ref="G183">IFERROR(_xlfn.XLOOKUP(A183,Table6[Country],'2018'!$B$4:$B$163),"0")</f>
        <v>2.1741009999999998</v>
      </c>
      <c r="H183">
        <f>IFERROR(_xlfn.XLOOKUP(A183,'2023_Analysis_Hub'!$A$3:$A$141,'2023_Analysis_Hub'!$B$3:$B$141),"0")</f>
        <v>2.7333333333333338</v>
      </c>
      <c r="I183">
        <f t="shared" si="18"/>
        <v>2.4306772660202065</v>
      </c>
      <c r="J183" s="68">
        <f>IFERROR(RANK(Table16[[#This Row],[Avergae LPI Score ]],Table16[[Avergae LPI Score ]],0), "No Data Available")</f>
        <v>119</v>
      </c>
      <c r="L183" cm="1">
        <f t="array" ref="L183">IFERROR(_xlfn.XLOOKUP(A183,Table4[Country],'2007'!$C$4:$C$153),"0")</f>
        <v>95</v>
      </c>
      <c r="M183" cm="1">
        <f t="array" ref="M183">IFERROR(_xlfn.XLOOKUP(A183,Table5[Country],'2010'!$E$4:$E$158),"0")</f>
        <v>124</v>
      </c>
      <c r="N183" cm="1">
        <f t="array" ref="N183">IFERROR(_xlfn.XLOOKUP(A183,Table12[Country],'2012'!$E$4:$E$158),"0")</f>
        <v>128</v>
      </c>
      <c r="O183" cm="1">
        <f t="array" ref="O183">IFERROR(_xlfn.XLOOKUP(A183,Table10[Country],'2014'!$E$4:$E$163),"0")</f>
        <v>126</v>
      </c>
      <c r="P183" cm="1">
        <f t="array" ref="P183">IFERROR(_xlfn.XLOOKUP(A183,Table11[Country],'2016'!$E$4:$E$163),"0")</f>
        <v>105</v>
      </c>
      <c r="Q183" cm="1">
        <f t="array" ref="Q183">IFERROR(_xlfn.XLOOKUP(A183,Table6[Country],'2018'!$E$4:$E$163),"0")</f>
        <v>148</v>
      </c>
      <c r="R183">
        <f>IFERROR(_xlfn.XLOOKUP(A183,'2023_Analysis_Hub'!$A$3:$A$141,'2023_Analysis_Hub'!$C$3:$C$141),"0")</f>
        <v>79</v>
      </c>
      <c r="S183">
        <f t="shared" si="23"/>
        <v>115</v>
      </c>
      <c r="T183">
        <f t="shared" si="24"/>
        <v>119</v>
      </c>
      <c r="W183" cm="1">
        <f t="array" ref="W183">IFERROR(_xlfn.XLOOKUP(A183,Table4[Country],'2007'!$F$4:$F$153),"0")</f>
        <v>2</v>
      </c>
      <c r="X183" cm="1">
        <f t="array" ref="X183">IFERROR(_xlfn.XLOOKUP('LPI_performance_time_series '!A183,Table5[Country],'2010'!$I$4:$I$158),"0")</f>
        <v>2.0165519999999999</v>
      </c>
      <c r="Y183" cm="1">
        <f t="array" ref="Y183">IFERROR(_xlfn.XLOOKUP(A183,Table12[Country],'2012'!$I$4:$I$158),"0")</f>
        <v>1.9764710000000001</v>
      </c>
      <c r="Z183" cm="1">
        <f t="array" ref="Z183">IFERROR(_xlfn.XLOOKUP('LPI_performance_time_series '!A183,Table10[Country],'2014'!$I$4:$I$163),"0")</f>
        <v>2.4</v>
      </c>
      <c r="AA183" cm="1">
        <f t="array" ref="AA183">IFERROR(_xlfn.XLOOKUP(A183,Table11[Country],'2016'!$I$4:$I$163),"0")</f>
        <v>2.5504500000000001</v>
      </c>
      <c r="AB183" cm="1">
        <f t="array" ref="AB183">IFERROR(_xlfn.XLOOKUP(A183,Table6[Country],'2018'!$I$4:$I$163),"0")</f>
        <v>2.321008</v>
      </c>
      <c r="AC183">
        <f>IFERROR(_xlfn.XLOOKUP(A184,'2023_Analysis_Hub'!$A$3:$A$141,'2023_Analysis_Hub'!$D$3:$D$141),"0")</f>
        <v>3.4</v>
      </c>
      <c r="AD183">
        <f t="shared" si="25"/>
        <v>2.3806401428571426</v>
      </c>
      <c r="AF183" cm="1">
        <f t="array" ref="AF183">IFERROR(_xlfn.XLOOKUP(A183,Table4[Country],'2007'!$H$4:$H$153),"0")</f>
        <v>2</v>
      </c>
      <c r="AG183" cm="1">
        <f t="array" ref="AG183">IFERROR(_xlfn.XLOOKUP(A183,Table5[Country],'2010'!$K$4:$K$158),"0")</f>
        <v>1.9147730000000001</v>
      </c>
      <c r="AH183" cm="1">
        <f t="array" ref="AH183">IFERROR(_xlfn.XLOOKUP(A183,Table12[Country],'2012'!$K$4:$K$158),"0")</f>
        <v>2.2033610000000001</v>
      </c>
      <c r="AI183" cm="1">
        <f t="array" ref="AI183">IFERROR(_xlfn.XLOOKUP(A183,Table10[Country],'2014'!$K$4:$K$163),"0")</f>
        <v>2.2279369999999998</v>
      </c>
      <c r="AJ183" cm="1">
        <f t="array" ref="AJ183">IFERROR(_xlfn.XLOOKUP(A183,Table11[Country],'2016'!$K$4:$K$163),"0")</f>
        <v>2.3226110000000002</v>
      </c>
      <c r="AK183" cm="1">
        <f t="array" ref="AK183">IFERROR(_xlfn.XLOOKUP(A183,Table6[Country],'2018'!$K$4:$K$163),"0")</f>
        <v>1.9707600000000001</v>
      </c>
      <c r="AL183" s="19">
        <f>IFERROR(_xlfn.XLOOKUP(A183,'2023_Analysis_Hub'!$A$3:$A$141,'2023_Analysis_Hub'!$F$3:$F$141),"0")</f>
        <v>2.4</v>
      </c>
      <c r="AM183">
        <f t="shared" si="26"/>
        <v>2.1484917142857145</v>
      </c>
      <c r="AO183" s="71" cm="1">
        <f t="array" ref="AO183">IFERROR(_xlfn.XLOOKUP(Table18[[#This Row],[Economy]],Table4[Country],'2007'!$J$4:$J$153), "0")</f>
        <v>2.5714299999999999</v>
      </c>
      <c r="AP183" s="71" cm="1">
        <f t="array" ref="AP183">IFERROR(_xlfn.XLOOKUP(Table18[[#This Row],[Economy]],Table5[Country],'2010'!$M$4:$M$158),"0")</f>
        <v>2.549242</v>
      </c>
      <c r="AQ183" s="71" cm="1">
        <f t="array" ref="AQ183">IFERROR(_xlfn.XLOOKUP(Table18[[#This Row],[Economy]],Table12[Country],'2012'!$M$4:$M$158),"0")</f>
        <v>2.3411770000000001</v>
      </c>
      <c r="AR183" s="71" cm="1">
        <f t="array" ref="AR183">IFERROR(_xlfn.XLOOKUP(Table18[[#This Row],[Economy]],Table10[Country],'2014'!$M$4:$M$163),"0")</f>
        <v>2.4666670000000002</v>
      </c>
      <c r="AS183" s="71" cm="1">
        <f t="array" ref="AS183">IFERROR(_xlfn.XLOOKUP(A183,Table11[Country],'2016'!$M$4:$M$163),"0")</f>
        <v>2.4588739999999998</v>
      </c>
      <c r="AT183" s="71" cm="1">
        <f t="array" ref="AT183">IFERROR(_xlfn.XLOOKUP(A183,Table6[Country],'2018'!$M$4:$M$163),"0")</f>
        <v>2.1472310000000001</v>
      </c>
      <c r="AU183" s="71">
        <f>IFERROR(_xlfn.XLOOKUP(A183, '2023_Analysis_Hub'!$A$3:$A$141,'2023_Analysis_Hub'!$H$3:$H$141),"0")</f>
        <v>2.6</v>
      </c>
      <c r="AV183">
        <f t="shared" si="19"/>
        <v>2.447803</v>
      </c>
      <c r="AX183" cm="1">
        <f t="array" ref="AX183">IFERROR(_xlfn.XLOOKUP(A183,Table4[Country],'2007'!$L$4:$L$153),"0")</f>
        <v>2.2857099999999999</v>
      </c>
      <c r="AY183" cm="1">
        <f t="array" ref="AY183">IFERROR(_xlfn.XLOOKUP(A183,Table5[Country], '2010'!$O$4:$O$158),"0")</f>
        <v>2.1954319999999998</v>
      </c>
      <c r="AZ183" cm="1">
        <f t="array" ref="AZ183">IFERROR(_xlfn.XLOOKUP(A183, Table12[Country], '2012'!$O$4:$O$158),"0")</f>
        <v>2.1799719999999998</v>
      </c>
      <c r="BA183" cm="1">
        <f t="array" ref="BA183">IFERROR(_xlfn.XLOOKUP(A183, Table10[Country], '2014'!$O$4:$O$163),"0")</f>
        <v>2.4666670000000002</v>
      </c>
      <c r="BB183" cm="1">
        <f t="array" ref="BB183">IFERROR(_xlfn.XLOOKUP(A183, Table11[Country],'2016'!$O$4:$O$163),"0")</f>
        <v>2.3546900000000002</v>
      </c>
      <c r="BC183" cm="1">
        <f t="array" ref="BC183">IFERROR(_xlfn.XLOOKUP(A183,Table6[Country],'2018'!$O$4:$O$163),"0")</f>
        <v>1.8827469999999999</v>
      </c>
      <c r="BD183">
        <f>IFERROR(_xlfn.XLOOKUP(A183, '2023_Analysis_Hub'!$A$3:$A$141,'2023_Analysis_Hub'!$J$3:$J$141),"0")</f>
        <v>2.7</v>
      </c>
      <c r="BE183">
        <f t="shared" si="20"/>
        <v>2.2950311428571424</v>
      </c>
      <c r="BG183" cm="1">
        <f t="array" ref="BG183">IFERROR(_xlfn.XLOOKUP(A183,Table4[Country],'2007'!$R$4:$R$153),"0")</f>
        <v>3.1428600000000002</v>
      </c>
      <c r="BH183" cm="1">
        <f t="array" ref="BH183">IFERROR(_xlfn.XLOOKUP(A183,Table5[Country],'2010'!$S$4:$S$158),"0")</f>
        <v>3.2410489999999998</v>
      </c>
      <c r="BI183" cm="1">
        <f t="array" ref="BI183">IFERROR(_xlfn.XLOOKUP(A183,Table12[Country],'2012'!$S$4:$S$158),"0")</f>
        <v>3.0133049999999999</v>
      </c>
      <c r="BJ183" cm="1">
        <f t="array" ref="BJ183">IFERROR(_xlfn.XLOOKUP(A183,Table10[Country],'2014'!$S$4:$S$163),"0")</f>
        <v>2.733333</v>
      </c>
      <c r="BK183" cm="1">
        <f t="array" ref="BK183">IFERROR(_xlfn.XLOOKUP(A183,Table11[Country],'2016'!$S$4:$S$163),"0")</f>
        <v>2.7816160000000001</v>
      </c>
      <c r="BL183" cm="1">
        <f t="array" ref="BL183">IFERROR(_xlfn.XLOOKUP(A183,Table6[Country],'2018'!$S$4:$S$163),"0")</f>
        <v>2.43608</v>
      </c>
      <c r="BM183">
        <f>IFERROR(_xlfn.XLOOKUP(A183,'2023_Analysis_Hub'!$A$3:$A$141,'2023_Analysis_Hub'!$L$3:$L$141),"0")</f>
        <v>3.3</v>
      </c>
      <c r="BN183">
        <f t="shared" si="21"/>
        <v>2.9497490000000002</v>
      </c>
      <c r="BP183" cm="1">
        <f t="array" ref="BP183">IFERROR(_xlfn.XLOOKUP(A183,Table4[Country],'2007'!$N$4:$N$153),"0")</f>
        <v>2.2857099999999999</v>
      </c>
      <c r="BQ183" cm="1">
        <f t="array" ref="BQ183">IFERROR(_xlfn.XLOOKUP(A183,Table5[Country],'2010'!$Q$4:$Q$158),"0")</f>
        <v>2.4346139999999998</v>
      </c>
      <c r="BR183" cm="1">
        <f t="array" ref="BR183">IFERROR(_xlfn.XLOOKUP(A183,Table12[Country],'2012'!$Q$4:$Q$158),"0")</f>
        <v>2.5133049999999999</v>
      </c>
      <c r="BS183" cm="1">
        <f t="array" ref="BS183">IFERROR(_xlfn.XLOOKUP(A183,Table10[Country],'2014'!$Q$4:$Q$163),"0")</f>
        <v>2.266667</v>
      </c>
      <c r="BT183" cm="1">
        <f t="array" ref="BT183">IFERROR(_xlfn.XLOOKUP(A183,Table11[Country],'2016'!$Q$4:$Q$163),"0")</f>
        <v>2.5813739999999998</v>
      </c>
      <c r="BU183" cm="1">
        <f t="array" ref="BU183">IFERROR(_xlfn.XLOOKUP(A183, Table6[Country], '2018'!$Q$4:$Q$163),"0")</f>
        <v>2.2577470000000002</v>
      </c>
      <c r="BV183">
        <f>IFERROR(_xlfn.XLOOKUP(A183, '2023_Analysis_Hub'!$A$3:$A$141,'2023_Analysis_Hub'!$N$3:$N$141),"0")</f>
        <v>3</v>
      </c>
      <c r="BW183">
        <f t="shared" si="22"/>
        <v>2.4770595714285712</v>
      </c>
    </row>
    <row r="184" spans="1:75" x14ac:dyDescent="0.35">
      <c r="A184" t="s">
        <v>118</v>
      </c>
      <c r="B184" cm="1">
        <f t="array" ref="B184">IFERROR(_xlfn.XLOOKUP(A184,Table4[Country],'2007'!$B$4:$B$153),"0")</f>
        <v>3.038002640907286</v>
      </c>
      <c r="C184" cm="1">
        <f t="array" ref="C184">IFERROR(_xlfn.XLOOKUP(A184,Table5[Country],'2010'!$B$4:$B$158),"0")</f>
        <v>3.4352710000000002</v>
      </c>
      <c r="D184" cm="1">
        <f t="array" ref="D184">IFERROR(_xlfn.XLOOKUP(A184,Table12[Country],'2012'!$B$4:$B$158),"0")</f>
        <v>3.431324</v>
      </c>
      <c r="E184" cm="1">
        <f t="array" ref="E184">IFERROR(_xlfn.XLOOKUP(A184,Table10[Country],'2014'!$B$4:$B$163),"0")</f>
        <v>3.4938289999999999</v>
      </c>
      <c r="F184" cm="1">
        <f t="array" ref="F184">IFERROR(_xlfn.XLOOKUP(A184,Table11[Country],'2016'!$B$4:$B$163),"0")</f>
        <v>3.4258769999999998</v>
      </c>
      <c r="G184" cm="1">
        <f t="array" ref="G184">IFERROR(_xlfn.XLOOKUP(A184,Table6[Country],'2018'!$B$4:$B$163),"0")</f>
        <v>3.539533</v>
      </c>
      <c r="H184">
        <f>IFERROR(_xlfn.XLOOKUP(A184,'2023_Analysis_Hub'!$A$3:$A$141,'2023_Analysis_Hub'!$B$3:$B$141),"0")</f>
        <v>3.5833333333333335</v>
      </c>
      <c r="I184">
        <f t="shared" si="18"/>
        <v>3.4210242820343741</v>
      </c>
      <c r="J184" s="68">
        <f>IFERROR(RANK(Table16[[#This Row],[Avergae LPI Score ]],Table16[[Avergae LPI Score ]],0), "No Data Available")</f>
        <v>29</v>
      </c>
      <c r="L184" cm="1">
        <f t="array" ref="L184">IFERROR(_xlfn.XLOOKUP(A184,Table4[Country],'2007'!$C$4:$C$153),"0")</f>
        <v>40</v>
      </c>
      <c r="M184" cm="1">
        <f t="array" ref="M184">IFERROR(_xlfn.XLOOKUP(A184,Table5[Country],'2010'!$E$4:$E$158),"0")</f>
        <v>30</v>
      </c>
      <c r="N184" cm="1">
        <f t="array" ref="N184">IFERROR(_xlfn.XLOOKUP(A184,Table12[Country],'2012'!$E$4:$E$158),"0")</f>
        <v>30</v>
      </c>
      <c r="O184" cm="1">
        <f t="array" ref="O184">IFERROR(_xlfn.XLOOKUP(A184,Table10[Country],'2014'!$E$4:$E$163),"0")</f>
        <v>31</v>
      </c>
      <c r="P184" cm="1">
        <f t="array" ref="P184">IFERROR(_xlfn.XLOOKUP(A184,Table11[Country],'2016'!$E$4:$E$163),"0")</f>
        <v>33</v>
      </c>
      <c r="Q184" cm="1">
        <f t="array" ref="Q184">IFERROR(_xlfn.XLOOKUP(A184,Table6[Country],'2018'!$E$4:$E$163),"0")</f>
        <v>28</v>
      </c>
      <c r="R184">
        <f>IFERROR(_xlfn.XLOOKUP(A184,'2023_Analysis_Hub'!$A$3:$A$141,'2023_Analysis_Hub'!$C$3:$C$141),"0")</f>
        <v>26</v>
      </c>
      <c r="S184">
        <f t="shared" si="23"/>
        <v>31.142857142857142</v>
      </c>
      <c r="T184">
        <f t="shared" si="24"/>
        <v>29</v>
      </c>
      <c r="W184" cm="1">
        <f t="array" ref="W184">IFERROR(_xlfn.XLOOKUP(A184,Table4[Country],'2007'!$F$4:$F$153),"0")</f>
        <v>2.88462</v>
      </c>
      <c r="X184" cm="1">
        <f t="array" ref="X184">IFERROR(_xlfn.XLOOKUP('LPI_performance_time_series '!A184,Table5[Country],'2010'!$I$4:$I$158),"0")</f>
        <v>3.1228609999999999</v>
      </c>
      <c r="Y184" cm="1">
        <f t="array" ref="Y184">IFERROR(_xlfn.XLOOKUP(A184,Table12[Country],'2012'!$I$4:$I$158),"0")</f>
        <v>3.2962959999999999</v>
      </c>
      <c r="Z184" cm="1">
        <f t="array" ref="Z184">IFERROR(_xlfn.XLOOKUP('LPI_performance_time_series '!A184,Table10[Country],'2014'!$I$4:$I$163),"0")</f>
        <v>3.2553399999999999</v>
      </c>
      <c r="AA184" cm="1">
        <f t="array" ref="AA184">IFERROR(_xlfn.XLOOKUP(A184,Table11[Country],'2016'!$I$4:$I$163),"0")</f>
        <v>3.2666919999999999</v>
      </c>
      <c r="AB184" cm="1">
        <f t="array" ref="AB184">IFERROR(_xlfn.XLOOKUP(A184,Table6[Country],'2018'!$I$4:$I$163),"0")</f>
        <v>3.2534580000000002</v>
      </c>
      <c r="AC184" t="str">
        <f>IFERROR(_xlfn.XLOOKUP(A185,'2023_Analysis_Hub'!$A$3:$A$141,'2023_Analysis_Hub'!$D$3:$D$141),"0")</f>
        <v>0</v>
      </c>
      <c r="AD184">
        <f t="shared" si="25"/>
        <v>3.1798778333333337</v>
      </c>
      <c r="AF184" cm="1">
        <f t="array" ref="AF184">IFERROR(_xlfn.XLOOKUP(A184,Table4[Country],'2007'!$H$4:$H$153),"0")</f>
        <v>2.69231</v>
      </c>
      <c r="AG184" cm="1">
        <f t="array" ref="AG184">IFERROR(_xlfn.XLOOKUP(A184,Table5[Country],'2010'!$K$4:$K$158),"0")</f>
        <v>2.9838089999999999</v>
      </c>
      <c r="AH184" cm="1">
        <f t="array" ref="AH184">IFERROR(_xlfn.XLOOKUP(A184,Table12[Country],'2012'!$K$4:$K$158),"0")</f>
        <v>3.0953210000000002</v>
      </c>
      <c r="AI184" cm="1">
        <f t="array" ref="AI184">IFERROR(_xlfn.XLOOKUP(A184,Table10[Country],'2014'!$K$4:$K$163),"0")</f>
        <v>3.0833330000000001</v>
      </c>
      <c r="AJ184" cm="1">
        <f t="array" ref="AJ184">IFERROR(_xlfn.XLOOKUP(A184,Table11[Country],'2016'!$K$4:$K$163),"0")</f>
        <v>3.1692369999999999</v>
      </c>
      <c r="AK184" cm="1">
        <f t="array" ref="AK184">IFERROR(_xlfn.XLOOKUP(A184,Table6[Country],'2018'!$K$4:$K$163),"0")</f>
        <v>3.2089020000000001</v>
      </c>
      <c r="AL184" s="19">
        <f>IFERROR(_xlfn.XLOOKUP(A184,'2023_Analysis_Hub'!$A$3:$A$141,'2023_Analysis_Hub'!$F$3:$F$141),"0")</f>
        <v>3.5</v>
      </c>
      <c r="AM184">
        <f t="shared" si="26"/>
        <v>3.1047017142857141</v>
      </c>
      <c r="AO184" s="71" cm="1">
        <f t="array" ref="AO184">IFERROR(_xlfn.XLOOKUP(Table18[[#This Row],[Economy]],Table4[Country],'2007'!$J$4:$J$153), "0")</f>
        <v>2.9230800000000001</v>
      </c>
      <c r="AP184" s="71" cm="1">
        <f t="array" ref="AP184">IFERROR(_xlfn.XLOOKUP(Table18[[#This Row],[Economy]],Table5[Country],'2010'!$M$4:$M$158),"0")</f>
        <v>3.2227410000000001</v>
      </c>
      <c r="AQ184" s="71" cm="1">
        <f t="array" ref="AQ184">IFERROR(_xlfn.XLOOKUP(Table18[[#This Row],[Economy]],Table12[Country],'2012'!$M$4:$M$158),"0")</f>
        <v>3.473182</v>
      </c>
      <c r="AR184" s="71" cm="1">
        <f t="array" ref="AR184">IFERROR(_xlfn.XLOOKUP(Table18[[#This Row],[Economy]],Table10[Country],'2014'!$M$4:$M$163),"0")</f>
        <v>3.4567489999999998</v>
      </c>
      <c r="AS184" s="71" cm="1">
        <f t="array" ref="AS184">IFERROR(_xlfn.XLOOKUP(A184,Table11[Country],'2016'!$M$4:$M$163),"0")</f>
        <v>3.4382570000000001</v>
      </c>
      <c r="AT184" s="71" cm="1">
        <f t="array" ref="AT184">IFERROR(_xlfn.XLOOKUP(A184,Table6[Country],'2018'!$M$4:$M$163),"0")</f>
        <v>3.678499</v>
      </c>
      <c r="AU184" s="71">
        <f>IFERROR(_xlfn.XLOOKUP(A184, '2023_Analysis_Hub'!$A$3:$A$141,'2023_Analysis_Hub'!$H$3:$H$141),"0")</f>
        <v>3.3</v>
      </c>
      <c r="AV184">
        <f t="shared" si="19"/>
        <v>3.3560725714285717</v>
      </c>
      <c r="AX184" cm="1">
        <f t="array" ref="AX184">IFERROR(_xlfn.XLOOKUP(A184,Table4[Country],'2007'!$L$4:$L$153),"0")</f>
        <v>3.04</v>
      </c>
      <c r="AY184" cm="1">
        <f t="array" ref="AY184">IFERROR(_xlfn.XLOOKUP(A184,Table5[Country], '2010'!$O$4:$O$158),"0")</f>
        <v>3.2615859999999999</v>
      </c>
      <c r="AZ184" cm="1">
        <f t="array" ref="AZ184">IFERROR(_xlfn.XLOOKUP(A184, Table12[Country], '2012'!$O$4:$O$158),"0")</f>
        <v>3.2976079999999999</v>
      </c>
      <c r="BA184" cm="1">
        <f t="array" ref="BA184">IFERROR(_xlfn.XLOOKUP(A184, Table10[Country], '2014'!$O$4:$O$163),"0")</f>
        <v>3.4650080000000001</v>
      </c>
      <c r="BB184" cm="1">
        <f t="array" ref="BB184">IFERROR(_xlfn.XLOOKUP(A184, Table11[Country],'2016'!$O$4:$O$163),"0")</f>
        <v>3.3879540000000001</v>
      </c>
      <c r="BC184" cm="1">
        <f t="array" ref="BC184">IFERROR(_xlfn.XLOOKUP(A184,Table6[Country],'2018'!$O$4:$O$163),"0")</f>
        <v>3.580044</v>
      </c>
      <c r="BD184">
        <f>IFERROR(_xlfn.XLOOKUP(A184, '2023_Analysis_Hub'!$A$3:$A$141,'2023_Analysis_Hub'!$J$3:$J$141),"0")</f>
        <v>3.6</v>
      </c>
      <c r="BE184">
        <f t="shared" si="20"/>
        <v>3.3760285714285723</v>
      </c>
      <c r="BG184" cm="1">
        <f t="array" ref="BG184">IFERROR(_xlfn.XLOOKUP(A184,Table4[Country],'2007'!$R$4:$R$153),"0")</f>
        <v>3.59091</v>
      </c>
      <c r="BH184" cm="1">
        <f t="array" ref="BH184">IFERROR(_xlfn.XLOOKUP(A184,Table5[Country],'2010'!$S$4:$S$158),"0")</f>
        <v>4.5238009999999997</v>
      </c>
      <c r="BI184" cm="1">
        <f t="array" ref="BI184">IFERROR(_xlfn.XLOOKUP(A184,Table12[Country],'2012'!$S$4:$S$158),"0")</f>
        <v>4.0374720000000002</v>
      </c>
      <c r="BJ184" cm="1">
        <f t="array" ref="BJ184">IFERROR(_xlfn.XLOOKUP(A184,Table10[Country],'2014'!$S$4:$S$163),"0")</f>
        <v>4.133248</v>
      </c>
      <c r="BK184" cm="1">
        <f t="array" ref="BK184">IFERROR(_xlfn.XLOOKUP(A184,Table11[Country],'2016'!$S$4:$S$163),"0")</f>
        <v>3.8035320000000001</v>
      </c>
      <c r="BL184" cm="1">
        <f t="array" ref="BL184">IFERROR(_xlfn.XLOOKUP(A184,Table6[Country],'2018'!$S$4:$S$163),"0")</f>
        <v>3.9542619999999999</v>
      </c>
      <c r="BM184">
        <f>IFERROR(_xlfn.XLOOKUP(A184,'2023_Analysis_Hub'!$A$3:$A$141,'2023_Analysis_Hub'!$L$3:$L$141),"0")</f>
        <v>3.9</v>
      </c>
      <c r="BN184">
        <f t="shared" si="21"/>
        <v>3.991889285714286</v>
      </c>
      <c r="BP184" cm="1">
        <f t="array" ref="BP184">IFERROR(_xlfn.XLOOKUP(A184,Table4[Country],'2007'!$N$4:$N$153),"0")</f>
        <v>3.12</v>
      </c>
      <c r="BQ184" cm="1">
        <f t="array" ref="BQ184">IFERROR(_xlfn.XLOOKUP(A184,Table5[Country],'2010'!$Q$4:$Q$158),"0")</f>
        <v>3.45</v>
      </c>
      <c r="BR184" cm="1">
        <f t="array" ref="BR184">IFERROR(_xlfn.XLOOKUP(A184,Table12[Country],'2012'!$Q$4:$Q$158),"0")</f>
        <v>3.3231820000000001</v>
      </c>
      <c r="BS184" cm="1">
        <f t="array" ref="BS184">IFERROR(_xlfn.XLOOKUP(A184,Table10[Country],'2014'!$Q$4:$Q$163),"0")</f>
        <v>3.543212</v>
      </c>
      <c r="BT184" cm="1">
        <f t="array" ref="BT184">IFERROR(_xlfn.XLOOKUP(A184,Table11[Country],'2016'!$Q$4:$Q$163),"0")</f>
        <v>3.4560200000000001</v>
      </c>
      <c r="BU184" cm="1">
        <f t="array" ref="BU184">IFERROR(_xlfn.XLOOKUP(A184, Table6[Country], '2018'!$Q$4:$Q$163),"0")</f>
        <v>3.5056630000000002</v>
      </c>
      <c r="BV184">
        <f>IFERROR(_xlfn.XLOOKUP(A184, '2023_Analysis_Hub'!$A$3:$A$141,'2023_Analysis_Hub'!$N$3:$N$141),"0")</f>
        <v>3.8</v>
      </c>
      <c r="BW184">
        <f t="shared" si="22"/>
        <v>3.4568681428571431</v>
      </c>
    </row>
    <row r="185" spans="1:75" x14ac:dyDescent="0.35">
      <c r="A185" t="s">
        <v>493</v>
      </c>
      <c r="B185" t="str" cm="1">
        <f t="array" ref="B185">IFERROR(_xlfn.XLOOKUP(A185,Table4[Country],'2007'!$B$4:$B$153),"0")</f>
        <v>0</v>
      </c>
      <c r="C185" t="str" cm="1">
        <f t="array" ref="C185">IFERROR(_xlfn.XLOOKUP(A185,Table5[Country],'2010'!$B$4:$B$158),"0")</f>
        <v>0</v>
      </c>
      <c r="D185" t="str" cm="1">
        <f t="array" ref="D185">IFERROR(_xlfn.XLOOKUP(A185,Table12[Country],'2012'!$B$4:$B$158),"0")</f>
        <v>0</v>
      </c>
      <c r="E185" t="str" cm="1">
        <f t="array" ref="E185">IFERROR(_xlfn.XLOOKUP(A185,Table10[Country],'2014'!$B$4:$B$163),"0")</f>
        <v>0</v>
      </c>
      <c r="F185" t="str" cm="1">
        <f t="array" ref="F185">IFERROR(_xlfn.XLOOKUP(A185,Table11[Country],'2016'!$B$4:$B$163),"0")</f>
        <v>0</v>
      </c>
      <c r="G185" t="str" cm="1">
        <f t="array" ref="G185">IFERROR(_xlfn.XLOOKUP(A185,Table6[Country],'2018'!$B$4:$B$163),"0")</f>
        <v>0</v>
      </c>
      <c r="H185" t="str">
        <f>IFERROR(_xlfn.XLOOKUP(A185,'2023_Analysis_Hub'!$A$3:$A$141,'2023_Analysis_Hub'!$B$3:$B$141),"0")</f>
        <v>0</v>
      </c>
      <c r="I185" t="str">
        <f t="shared" si="18"/>
        <v>0</v>
      </c>
      <c r="J185" s="68" t="str">
        <f>IFERROR(RANK(Table16[[#This Row],[Avergae LPI Score ]],Table16[[Avergae LPI Score ]],0), "No Data Available")</f>
        <v>No Data Available</v>
      </c>
      <c r="L185" t="str" cm="1">
        <f t="array" ref="L185">IFERROR(_xlfn.XLOOKUP(A185,Table4[Country],'2007'!$C$4:$C$153),"0")</f>
        <v>0</v>
      </c>
      <c r="M185" t="str" cm="1">
        <f t="array" ref="M185">IFERROR(_xlfn.XLOOKUP(A185,Table5[Country],'2010'!$E$4:$E$158),"0")</f>
        <v>0</v>
      </c>
      <c r="N185" t="str" cm="1">
        <f t="array" ref="N185">IFERROR(_xlfn.XLOOKUP(A185,Table12[Country],'2012'!$E$4:$E$158),"0")</f>
        <v>0</v>
      </c>
      <c r="O185" t="str" cm="1">
        <f t="array" ref="O185">IFERROR(_xlfn.XLOOKUP(A185,Table10[Country],'2014'!$E$4:$E$163),"0")</f>
        <v>0</v>
      </c>
      <c r="P185" t="str" cm="1">
        <f t="array" ref="P185">IFERROR(_xlfn.XLOOKUP(A185,Table11[Country],'2016'!$E$4:$E$163),"0")</f>
        <v>0</v>
      </c>
      <c r="Q185" t="str" cm="1">
        <f t="array" ref="Q185">IFERROR(_xlfn.XLOOKUP(A185,Table6[Country],'2018'!$E$4:$E$163),"0")</f>
        <v>0</v>
      </c>
      <c r="R185" t="str">
        <f>IFERROR(_xlfn.XLOOKUP(A185,'2023_Analysis_Hub'!$A$3:$A$141,'2023_Analysis_Hub'!$C$3:$C$141),"0")</f>
        <v>0</v>
      </c>
      <c r="S185" t="str">
        <f t="shared" si="23"/>
        <v>0</v>
      </c>
      <c r="T185" t="str">
        <f t="shared" si="24"/>
        <v>No Data Available</v>
      </c>
      <c r="W185" t="str" cm="1">
        <f t="array" ref="W185">IFERROR(_xlfn.XLOOKUP(A185,Table4[Country],'2007'!$F$4:$F$153),"0")</f>
        <v>0</v>
      </c>
      <c r="X185" t="str" cm="1">
        <f t="array" ref="X185">IFERROR(_xlfn.XLOOKUP('LPI_performance_time_series '!A185,Table5[Country],'2010'!$I$4:$I$158),"0")</f>
        <v>0</v>
      </c>
      <c r="Y185" t="str" cm="1">
        <f t="array" ref="Y185">IFERROR(_xlfn.XLOOKUP(A185,Table12[Country],'2012'!$I$4:$I$158),"0")</f>
        <v>0</v>
      </c>
      <c r="Z185" t="str" cm="1">
        <f t="array" ref="Z185">IFERROR(_xlfn.XLOOKUP('LPI_performance_time_series '!A185,Table10[Country],'2014'!$I$4:$I$163),"0")</f>
        <v>0</v>
      </c>
      <c r="AA185" t="str" cm="1">
        <f t="array" ref="AA185">IFERROR(_xlfn.XLOOKUP(A185,Table11[Country],'2016'!$I$4:$I$163),"0")</f>
        <v>0</v>
      </c>
      <c r="AB185" t="str" cm="1">
        <f t="array" ref="AB185">IFERROR(_xlfn.XLOOKUP(A185,Table6[Country],'2018'!$I$4:$I$163),"0")</f>
        <v>0</v>
      </c>
      <c r="AC185" t="str">
        <f>IFERROR(_xlfn.XLOOKUP(A186,'2023_Analysis_Hub'!$A$3:$A$141,'2023_Analysis_Hub'!$D$3:$D$141),"0")</f>
        <v>0</v>
      </c>
      <c r="AD185" t="str">
        <f t="shared" si="25"/>
        <v>No Data Available</v>
      </c>
      <c r="AF185" t="str" cm="1">
        <f t="array" ref="AF185">IFERROR(_xlfn.XLOOKUP(A185,Table4[Country],'2007'!$H$4:$H$153),"0")</f>
        <v>0</v>
      </c>
      <c r="AG185" t="str" cm="1">
        <f t="array" ref="AG185">IFERROR(_xlfn.XLOOKUP(A185,Table5[Country],'2010'!$K$4:$K$158),"0")</f>
        <v>0</v>
      </c>
      <c r="AH185" t="str" cm="1">
        <f t="array" ref="AH185">IFERROR(_xlfn.XLOOKUP(A185,Table12[Country],'2012'!$K$4:$K$158),"0")</f>
        <v>0</v>
      </c>
      <c r="AI185" t="str" cm="1">
        <f t="array" ref="AI185">IFERROR(_xlfn.XLOOKUP(A185,Table10[Country],'2014'!$K$4:$K$163),"0")</f>
        <v>0</v>
      </c>
      <c r="AJ185" t="str" cm="1">
        <f t="array" ref="AJ185">IFERROR(_xlfn.XLOOKUP(A185,Table11[Country],'2016'!$K$4:$K$163),"0")</f>
        <v>0</v>
      </c>
      <c r="AK185" t="str" cm="1">
        <f t="array" ref="AK185">IFERROR(_xlfn.XLOOKUP(A185,Table6[Country],'2018'!$K$4:$K$163),"0")</f>
        <v>0</v>
      </c>
      <c r="AL185" s="19" t="str">
        <f>IFERROR(_xlfn.XLOOKUP(A185,'2023_Analysis_Hub'!$A$3:$A$141,'2023_Analysis_Hub'!$F$3:$F$141),"0")</f>
        <v>0</v>
      </c>
      <c r="AM185" t="str">
        <f t="shared" si="26"/>
        <v>No Data Available</v>
      </c>
      <c r="AO185" s="71" t="str" cm="1">
        <f t="array" ref="AO185">IFERROR(_xlfn.XLOOKUP(Table18[[#This Row],[Economy]],Table4[Country],'2007'!$J$4:$J$153), "0")</f>
        <v>0</v>
      </c>
      <c r="AP185" s="71" t="str" cm="1">
        <f t="array" ref="AP185">IFERROR(_xlfn.XLOOKUP(Table18[[#This Row],[Economy]],Table5[Country],'2010'!$M$4:$M$158),"0")</f>
        <v>0</v>
      </c>
      <c r="AQ185" s="71" t="str" cm="1">
        <f t="array" ref="AQ185">IFERROR(_xlfn.XLOOKUP(Table18[[#This Row],[Economy]],Table12[Country],'2012'!$M$4:$M$158),"0")</f>
        <v>0</v>
      </c>
      <c r="AR185" s="71" t="str" cm="1">
        <f t="array" ref="AR185">IFERROR(_xlfn.XLOOKUP(Table18[[#This Row],[Economy]],Table10[Country],'2014'!$M$4:$M$163),"0")</f>
        <v>0</v>
      </c>
      <c r="AS185" s="71" t="str" cm="1">
        <f t="array" ref="AS185">IFERROR(_xlfn.XLOOKUP(A185,Table11[Country],'2016'!$M$4:$M$163),"0")</f>
        <v>0</v>
      </c>
      <c r="AT185" s="71" t="str" cm="1">
        <f t="array" ref="AT185">IFERROR(_xlfn.XLOOKUP(A185,Table6[Country],'2018'!$M$4:$M$163),"0")</f>
        <v>0</v>
      </c>
      <c r="AU185" s="71" t="str">
        <f>IFERROR(_xlfn.XLOOKUP(A185, '2023_Analysis_Hub'!$A$3:$A$141,'2023_Analysis_Hub'!$H$3:$H$141),"0")</f>
        <v>0</v>
      </c>
      <c r="AV185" t="str">
        <f t="shared" si="19"/>
        <v xml:space="preserve">No Data Available </v>
      </c>
      <c r="AX185" t="str" cm="1">
        <f t="array" ref="AX185">IFERROR(_xlfn.XLOOKUP(A185,Table4[Country],'2007'!$L$4:$L$153),"0")</f>
        <v>0</v>
      </c>
      <c r="AY185" t="str" cm="1">
        <f t="array" ref="AY185">IFERROR(_xlfn.XLOOKUP(A185,Table5[Country], '2010'!$O$4:$O$158),"0")</f>
        <v>0</v>
      </c>
      <c r="AZ185" t="str" cm="1">
        <f t="array" ref="AZ185">IFERROR(_xlfn.XLOOKUP(A185, Table12[Country], '2012'!$O$4:$O$158),"0")</f>
        <v>0</v>
      </c>
      <c r="BA185" t="str" cm="1">
        <f t="array" ref="BA185">IFERROR(_xlfn.XLOOKUP(A185, Table10[Country], '2014'!$O$4:$O$163),"0")</f>
        <v>0</v>
      </c>
      <c r="BB185" t="str" cm="1">
        <f t="array" ref="BB185">IFERROR(_xlfn.XLOOKUP(A185, Table11[Country],'2016'!$O$4:$O$163),"0")</f>
        <v>0</v>
      </c>
      <c r="BC185" t="str" cm="1">
        <f t="array" ref="BC185">IFERROR(_xlfn.XLOOKUP(A185,Table6[Country],'2018'!$O$4:$O$163),"0")</f>
        <v>0</v>
      </c>
      <c r="BD185" t="str">
        <f>IFERROR(_xlfn.XLOOKUP(A185, '2023_Analysis_Hub'!$A$3:$A$141,'2023_Analysis_Hub'!$J$3:$J$141),"0")</f>
        <v>0</v>
      </c>
      <c r="BE185" t="str">
        <f t="shared" si="20"/>
        <v>No Data Available</v>
      </c>
      <c r="BG185" t="str" cm="1">
        <f t="array" ref="BG185">IFERROR(_xlfn.XLOOKUP(A185,Table4[Country],'2007'!$R$4:$R$153),"0")</f>
        <v>0</v>
      </c>
      <c r="BH185" t="str" cm="1">
        <f t="array" ref="BH185">IFERROR(_xlfn.XLOOKUP(A185,Table5[Country],'2010'!$S$4:$S$158),"0")</f>
        <v>0</v>
      </c>
      <c r="BI185" t="str" cm="1">
        <f t="array" ref="BI185">IFERROR(_xlfn.XLOOKUP(A185,Table12[Country],'2012'!$S$4:$S$158),"0")</f>
        <v>0</v>
      </c>
      <c r="BJ185" t="str" cm="1">
        <f t="array" ref="BJ185">IFERROR(_xlfn.XLOOKUP(A185,Table10[Country],'2014'!$S$4:$S$163),"0")</f>
        <v>0</v>
      </c>
      <c r="BK185" t="str" cm="1">
        <f t="array" ref="BK185">IFERROR(_xlfn.XLOOKUP(A185,Table11[Country],'2016'!$S$4:$S$163),"0")</f>
        <v>0</v>
      </c>
      <c r="BL185" t="str" cm="1">
        <f t="array" ref="BL185">IFERROR(_xlfn.XLOOKUP(A185,Table6[Country],'2018'!$S$4:$S$163),"0")</f>
        <v>0</v>
      </c>
      <c r="BM185" t="str">
        <f>IFERROR(_xlfn.XLOOKUP(A185,'2023_Analysis_Hub'!$A$3:$A$141,'2023_Analysis_Hub'!$L$3:$L$141),"0")</f>
        <v>0</v>
      </c>
      <c r="BN185" t="str">
        <f t="shared" si="21"/>
        <v>No Data Available</v>
      </c>
      <c r="BP185" t="str" cm="1">
        <f t="array" ref="BP185">IFERROR(_xlfn.XLOOKUP(A185,Table4[Country],'2007'!$N$4:$N$153),"0")</f>
        <v>0</v>
      </c>
      <c r="BQ185" t="str" cm="1">
        <f t="array" ref="BQ185">IFERROR(_xlfn.XLOOKUP(A185,Table5[Country],'2010'!$Q$4:$Q$158),"0")</f>
        <v>0</v>
      </c>
      <c r="BR185" t="str" cm="1">
        <f t="array" ref="BR185">IFERROR(_xlfn.XLOOKUP(A185,Table12[Country],'2012'!$Q$4:$Q$158),"0")</f>
        <v>0</v>
      </c>
      <c r="BS185" t="str" cm="1">
        <f t="array" ref="BS185">IFERROR(_xlfn.XLOOKUP(A185,Table10[Country],'2014'!$Q$4:$Q$163),"0")</f>
        <v>0</v>
      </c>
      <c r="BT185" t="str" cm="1">
        <f t="array" ref="BT185">IFERROR(_xlfn.XLOOKUP(A185,Table11[Country],'2016'!$Q$4:$Q$163),"0")</f>
        <v>0</v>
      </c>
      <c r="BU185" t="str" cm="1">
        <f t="array" ref="BU185">IFERROR(_xlfn.XLOOKUP(A185, Table6[Country], '2018'!$Q$4:$Q$163),"0")</f>
        <v>0</v>
      </c>
      <c r="BV185" t="str">
        <f>IFERROR(_xlfn.XLOOKUP(A185, '2023_Analysis_Hub'!$A$3:$A$141,'2023_Analysis_Hub'!$N$3:$N$141),"0")</f>
        <v>0</v>
      </c>
      <c r="BW185" t="str">
        <f t="shared" si="22"/>
        <v>No Data Available</v>
      </c>
    </row>
    <row r="186" spans="1:75" x14ac:dyDescent="0.35">
      <c r="A186" t="s">
        <v>495</v>
      </c>
      <c r="B186" t="str" cm="1">
        <f t="array" ref="B186">IFERROR(_xlfn.XLOOKUP(A186,Table4[Country],'2007'!$B$4:$B$153),"0")</f>
        <v>0</v>
      </c>
      <c r="C186" t="str" cm="1">
        <f t="array" ref="C186">IFERROR(_xlfn.XLOOKUP(A186,Table5[Country],'2010'!$B$4:$B$158),"0")</f>
        <v>0</v>
      </c>
      <c r="D186" t="str" cm="1">
        <f t="array" ref="D186">IFERROR(_xlfn.XLOOKUP(A186,Table12[Country],'2012'!$B$4:$B$158),"0")</f>
        <v>0</v>
      </c>
      <c r="E186" t="str" cm="1">
        <f t="array" ref="E186">IFERROR(_xlfn.XLOOKUP(A186,Table10[Country],'2014'!$B$4:$B$163),"0")</f>
        <v>0</v>
      </c>
      <c r="F186" t="str" cm="1">
        <f t="array" ref="F186">IFERROR(_xlfn.XLOOKUP(A186,Table11[Country],'2016'!$B$4:$B$163),"0")</f>
        <v>0</v>
      </c>
      <c r="G186" t="str" cm="1">
        <f t="array" ref="G186">IFERROR(_xlfn.XLOOKUP(A186,Table6[Country],'2018'!$B$4:$B$163),"0")</f>
        <v>0</v>
      </c>
      <c r="H186" t="str">
        <f>IFERROR(_xlfn.XLOOKUP(A186,'2023_Analysis_Hub'!$A$3:$A$141,'2023_Analysis_Hub'!$B$3:$B$141),"0")</f>
        <v>0</v>
      </c>
      <c r="I186" t="str">
        <f t="shared" si="18"/>
        <v>0</v>
      </c>
      <c r="J186" s="68" t="str">
        <f>IFERROR(RANK(Table16[[#This Row],[Avergae LPI Score ]],Table16[[Avergae LPI Score ]],0), "No Data Available")</f>
        <v>No Data Available</v>
      </c>
      <c r="L186" t="str" cm="1">
        <f t="array" ref="L186">IFERROR(_xlfn.XLOOKUP(A186,Table4[Country],'2007'!$C$4:$C$153),"0")</f>
        <v>0</v>
      </c>
      <c r="M186" t="str" cm="1">
        <f t="array" ref="M186">IFERROR(_xlfn.XLOOKUP(A186,Table5[Country],'2010'!$E$4:$E$158),"0")</f>
        <v>0</v>
      </c>
      <c r="N186" t="str" cm="1">
        <f t="array" ref="N186">IFERROR(_xlfn.XLOOKUP(A186,Table12[Country],'2012'!$E$4:$E$158),"0")</f>
        <v>0</v>
      </c>
      <c r="O186" t="str" cm="1">
        <f t="array" ref="O186">IFERROR(_xlfn.XLOOKUP(A186,Table10[Country],'2014'!$E$4:$E$163),"0")</f>
        <v>0</v>
      </c>
      <c r="P186" t="str" cm="1">
        <f t="array" ref="P186">IFERROR(_xlfn.XLOOKUP(A186,Table11[Country],'2016'!$E$4:$E$163),"0")</f>
        <v>0</v>
      </c>
      <c r="Q186" t="str" cm="1">
        <f t="array" ref="Q186">IFERROR(_xlfn.XLOOKUP(A186,Table6[Country],'2018'!$E$4:$E$163),"0")</f>
        <v>0</v>
      </c>
      <c r="R186" t="str">
        <f>IFERROR(_xlfn.XLOOKUP(A186,'2023_Analysis_Hub'!$A$3:$A$141,'2023_Analysis_Hub'!$C$3:$C$141),"0")</f>
        <v>0</v>
      </c>
      <c r="S186" t="str">
        <f t="shared" si="23"/>
        <v>0</v>
      </c>
      <c r="T186" t="str">
        <f t="shared" si="24"/>
        <v>No Data Available</v>
      </c>
      <c r="W186" t="str" cm="1">
        <f t="array" ref="W186">IFERROR(_xlfn.XLOOKUP(A186,Table4[Country],'2007'!$F$4:$F$153),"0")</f>
        <v>0</v>
      </c>
      <c r="X186" t="str" cm="1">
        <f t="array" ref="X186">IFERROR(_xlfn.XLOOKUP('LPI_performance_time_series '!A186,Table5[Country],'2010'!$I$4:$I$158),"0")</f>
        <v>0</v>
      </c>
      <c r="Y186" t="str" cm="1">
        <f t="array" ref="Y186">IFERROR(_xlfn.XLOOKUP(A186,Table12[Country],'2012'!$I$4:$I$158),"0")</f>
        <v>0</v>
      </c>
      <c r="Z186" t="str" cm="1">
        <f t="array" ref="Z186">IFERROR(_xlfn.XLOOKUP('LPI_performance_time_series '!A186,Table10[Country],'2014'!$I$4:$I$163),"0")</f>
        <v>0</v>
      </c>
      <c r="AA186" t="str" cm="1">
        <f t="array" ref="AA186">IFERROR(_xlfn.XLOOKUP(A186,Table11[Country],'2016'!$I$4:$I$163),"0")</f>
        <v>0</v>
      </c>
      <c r="AB186" t="str" cm="1">
        <f t="array" ref="AB186">IFERROR(_xlfn.XLOOKUP(A186,Table6[Country],'2018'!$I$4:$I$163),"0")</f>
        <v>0</v>
      </c>
      <c r="AC186" t="str">
        <f>IFERROR(_xlfn.XLOOKUP(A187,'2023_Analysis_Hub'!$A$3:$A$141,'2023_Analysis_Hub'!$D$3:$D$141),"0")</f>
        <v>0</v>
      </c>
      <c r="AD186" t="str">
        <f t="shared" si="25"/>
        <v>No Data Available</v>
      </c>
      <c r="AF186" t="str" cm="1">
        <f t="array" ref="AF186">IFERROR(_xlfn.XLOOKUP(A186,Table4[Country],'2007'!$H$4:$H$153),"0")</f>
        <v>0</v>
      </c>
      <c r="AG186" t="str" cm="1">
        <f t="array" ref="AG186">IFERROR(_xlfn.XLOOKUP(A186,Table5[Country],'2010'!$K$4:$K$158),"0")</f>
        <v>0</v>
      </c>
      <c r="AH186" t="str" cm="1">
        <f t="array" ref="AH186">IFERROR(_xlfn.XLOOKUP(A186,Table12[Country],'2012'!$K$4:$K$158),"0")</f>
        <v>0</v>
      </c>
      <c r="AI186" t="str" cm="1">
        <f t="array" ref="AI186">IFERROR(_xlfn.XLOOKUP(A186,Table10[Country],'2014'!$K$4:$K$163),"0")</f>
        <v>0</v>
      </c>
      <c r="AJ186" t="str" cm="1">
        <f t="array" ref="AJ186">IFERROR(_xlfn.XLOOKUP(A186,Table11[Country],'2016'!$K$4:$K$163),"0")</f>
        <v>0</v>
      </c>
      <c r="AK186" t="str" cm="1">
        <f t="array" ref="AK186">IFERROR(_xlfn.XLOOKUP(A186,Table6[Country],'2018'!$K$4:$K$163),"0")</f>
        <v>0</v>
      </c>
      <c r="AL186" s="19" t="str">
        <f>IFERROR(_xlfn.XLOOKUP(A186,'2023_Analysis_Hub'!$A$3:$A$141,'2023_Analysis_Hub'!$F$3:$F$141),"0")</f>
        <v>0</v>
      </c>
      <c r="AM186" t="str">
        <f t="shared" si="26"/>
        <v>No Data Available</v>
      </c>
      <c r="AO186" s="71" t="str" cm="1">
        <f t="array" ref="AO186">IFERROR(_xlfn.XLOOKUP(Table18[[#This Row],[Economy]],Table4[Country],'2007'!$J$4:$J$153), "0")</f>
        <v>0</v>
      </c>
      <c r="AP186" s="71" t="str" cm="1">
        <f t="array" ref="AP186">IFERROR(_xlfn.XLOOKUP(Table18[[#This Row],[Economy]],Table5[Country],'2010'!$M$4:$M$158),"0")</f>
        <v>0</v>
      </c>
      <c r="AQ186" s="71" t="str" cm="1">
        <f t="array" ref="AQ186">IFERROR(_xlfn.XLOOKUP(Table18[[#This Row],[Economy]],Table12[Country],'2012'!$M$4:$M$158),"0")</f>
        <v>0</v>
      </c>
      <c r="AR186" s="71" t="str" cm="1">
        <f t="array" ref="AR186">IFERROR(_xlfn.XLOOKUP(Table18[[#This Row],[Economy]],Table10[Country],'2014'!$M$4:$M$163),"0")</f>
        <v>0</v>
      </c>
      <c r="AS186" s="71" t="str" cm="1">
        <f t="array" ref="AS186">IFERROR(_xlfn.XLOOKUP(A186,Table11[Country],'2016'!$M$4:$M$163),"0")</f>
        <v>0</v>
      </c>
      <c r="AT186" s="71" t="str" cm="1">
        <f t="array" ref="AT186">IFERROR(_xlfn.XLOOKUP(A186,Table6[Country],'2018'!$M$4:$M$163),"0")</f>
        <v>0</v>
      </c>
      <c r="AU186" s="71" t="str">
        <f>IFERROR(_xlfn.XLOOKUP(A186, '2023_Analysis_Hub'!$A$3:$A$141,'2023_Analysis_Hub'!$H$3:$H$141),"0")</f>
        <v>0</v>
      </c>
      <c r="AV186" t="str">
        <f t="shared" si="19"/>
        <v xml:space="preserve">No Data Available </v>
      </c>
      <c r="AX186" t="str" cm="1">
        <f t="array" ref="AX186">IFERROR(_xlfn.XLOOKUP(A186,Table4[Country],'2007'!$L$4:$L$153),"0")</f>
        <v>0</v>
      </c>
      <c r="AY186" t="str" cm="1">
        <f t="array" ref="AY186">IFERROR(_xlfn.XLOOKUP(A186,Table5[Country], '2010'!$O$4:$O$158),"0")</f>
        <v>0</v>
      </c>
      <c r="AZ186" t="str" cm="1">
        <f t="array" ref="AZ186">IFERROR(_xlfn.XLOOKUP(A186, Table12[Country], '2012'!$O$4:$O$158),"0")</f>
        <v>0</v>
      </c>
      <c r="BA186" t="str" cm="1">
        <f t="array" ref="BA186">IFERROR(_xlfn.XLOOKUP(A186, Table10[Country], '2014'!$O$4:$O$163),"0")</f>
        <v>0</v>
      </c>
      <c r="BB186" t="str" cm="1">
        <f t="array" ref="BB186">IFERROR(_xlfn.XLOOKUP(A186, Table11[Country],'2016'!$O$4:$O$163),"0")</f>
        <v>0</v>
      </c>
      <c r="BC186" t="str" cm="1">
        <f t="array" ref="BC186">IFERROR(_xlfn.XLOOKUP(A186,Table6[Country],'2018'!$O$4:$O$163),"0")</f>
        <v>0</v>
      </c>
      <c r="BD186" t="str">
        <f>IFERROR(_xlfn.XLOOKUP(A186, '2023_Analysis_Hub'!$A$3:$A$141,'2023_Analysis_Hub'!$J$3:$J$141),"0")</f>
        <v>0</v>
      </c>
      <c r="BE186" t="str">
        <f t="shared" si="20"/>
        <v>No Data Available</v>
      </c>
      <c r="BG186" t="str" cm="1">
        <f t="array" ref="BG186">IFERROR(_xlfn.XLOOKUP(A186,Table4[Country],'2007'!$R$4:$R$153),"0")</f>
        <v>0</v>
      </c>
      <c r="BH186" t="str" cm="1">
        <f t="array" ref="BH186">IFERROR(_xlfn.XLOOKUP(A186,Table5[Country],'2010'!$S$4:$S$158),"0")</f>
        <v>0</v>
      </c>
      <c r="BI186" t="str" cm="1">
        <f t="array" ref="BI186">IFERROR(_xlfn.XLOOKUP(A186,Table12[Country],'2012'!$S$4:$S$158),"0")</f>
        <v>0</v>
      </c>
      <c r="BJ186" t="str" cm="1">
        <f t="array" ref="BJ186">IFERROR(_xlfn.XLOOKUP(A186,Table10[Country],'2014'!$S$4:$S$163),"0")</f>
        <v>0</v>
      </c>
      <c r="BK186" t="str" cm="1">
        <f t="array" ref="BK186">IFERROR(_xlfn.XLOOKUP(A186,Table11[Country],'2016'!$S$4:$S$163),"0")</f>
        <v>0</v>
      </c>
      <c r="BL186" t="str" cm="1">
        <f t="array" ref="BL186">IFERROR(_xlfn.XLOOKUP(A186,Table6[Country],'2018'!$S$4:$S$163),"0")</f>
        <v>0</v>
      </c>
      <c r="BM186" t="str">
        <f>IFERROR(_xlfn.XLOOKUP(A186,'2023_Analysis_Hub'!$A$3:$A$141,'2023_Analysis_Hub'!$L$3:$L$141),"0")</f>
        <v>0</v>
      </c>
      <c r="BN186" t="str">
        <f t="shared" si="21"/>
        <v>No Data Available</v>
      </c>
      <c r="BP186" t="str" cm="1">
        <f t="array" ref="BP186">IFERROR(_xlfn.XLOOKUP(A186,Table4[Country],'2007'!$N$4:$N$153),"0")</f>
        <v>0</v>
      </c>
      <c r="BQ186" t="str" cm="1">
        <f t="array" ref="BQ186">IFERROR(_xlfn.XLOOKUP(A186,Table5[Country],'2010'!$Q$4:$Q$158),"0")</f>
        <v>0</v>
      </c>
      <c r="BR186" t="str" cm="1">
        <f t="array" ref="BR186">IFERROR(_xlfn.XLOOKUP(A186,Table12[Country],'2012'!$Q$4:$Q$158),"0")</f>
        <v>0</v>
      </c>
      <c r="BS186" t="str" cm="1">
        <f t="array" ref="BS186">IFERROR(_xlfn.XLOOKUP(A186,Table10[Country],'2014'!$Q$4:$Q$163),"0")</f>
        <v>0</v>
      </c>
      <c r="BT186" t="str" cm="1">
        <f t="array" ref="BT186">IFERROR(_xlfn.XLOOKUP(A186,Table11[Country],'2016'!$Q$4:$Q$163),"0")</f>
        <v>0</v>
      </c>
      <c r="BU186" t="str" cm="1">
        <f t="array" ref="BU186">IFERROR(_xlfn.XLOOKUP(A186, Table6[Country], '2018'!$Q$4:$Q$163),"0")</f>
        <v>0</v>
      </c>
      <c r="BV186" t="str">
        <f>IFERROR(_xlfn.XLOOKUP(A186, '2023_Analysis_Hub'!$A$3:$A$141,'2023_Analysis_Hub'!$N$3:$N$141),"0")</f>
        <v>0</v>
      </c>
      <c r="BW186" t="str">
        <f t="shared" si="22"/>
        <v>No Data Available</v>
      </c>
    </row>
    <row r="187" spans="1:75" x14ac:dyDescent="0.35">
      <c r="A187" t="s">
        <v>497</v>
      </c>
      <c r="B187" t="str" cm="1">
        <f t="array" ref="B187">IFERROR(_xlfn.XLOOKUP(A187,Table4[Country],'2007'!$B$4:$B$153),"0")</f>
        <v>0</v>
      </c>
      <c r="C187" t="str" cm="1">
        <f t="array" ref="C187">IFERROR(_xlfn.XLOOKUP(A187,Table5[Country],'2010'!$B$4:$B$158),"0")</f>
        <v>0</v>
      </c>
      <c r="D187" t="str" cm="1">
        <f t="array" ref="D187">IFERROR(_xlfn.XLOOKUP(A187,Table12[Country],'2012'!$B$4:$B$158),"0")</f>
        <v>0</v>
      </c>
      <c r="E187" t="str" cm="1">
        <f t="array" ref="E187">IFERROR(_xlfn.XLOOKUP(A187,Table10[Country],'2014'!$B$4:$B$163),"0")</f>
        <v>0</v>
      </c>
      <c r="F187" t="str" cm="1">
        <f t="array" ref="F187">IFERROR(_xlfn.XLOOKUP(A187,Table11[Country],'2016'!$B$4:$B$163),"0")</f>
        <v>0</v>
      </c>
      <c r="G187" t="str" cm="1">
        <f t="array" ref="G187">IFERROR(_xlfn.XLOOKUP(A187,Table6[Country],'2018'!$B$4:$B$163),"0")</f>
        <v>0</v>
      </c>
      <c r="H187" t="str">
        <f>IFERROR(_xlfn.XLOOKUP(A187,'2023_Analysis_Hub'!$A$3:$A$141,'2023_Analysis_Hub'!$B$3:$B$141),"0")</f>
        <v>0</v>
      </c>
      <c r="I187" t="str">
        <f t="shared" si="18"/>
        <v>0</v>
      </c>
      <c r="J187" s="68" t="str">
        <f>IFERROR(RANK(Table16[[#This Row],[Avergae LPI Score ]],Table16[[Avergae LPI Score ]],0), "No Data Available")</f>
        <v>No Data Available</v>
      </c>
      <c r="L187" t="str" cm="1">
        <f t="array" ref="L187">IFERROR(_xlfn.XLOOKUP(A187,Table4[Country],'2007'!$C$4:$C$153),"0")</f>
        <v>0</v>
      </c>
      <c r="M187" t="str" cm="1">
        <f t="array" ref="M187">IFERROR(_xlfn.XLOOKUP(A187,Table5[Country],'2010'!$E$4:$E$158),"0")</f>
        <v>0</v>
      </c>
      <c r="N187" t="str" cm="1">
        <f t="array" ref="N187">IFERROR(_xlfn.XLOOKUP(A187,Table12[Country],'2012'!$E$4:$E$158),"0")</f>
        <v>0</v>
      </c>
      <c r="O187" t="str" cm="1">
        <f t="array" ref="O187">IFERROR(_xlfn.XLOOKUP(A187,Table10[Country],'2014'!$E$4:$E$163),"0")</f>
        <v>0</v>
      </c>
      <c r="P187" t="str" cm="1">
        <f t="array" ref="P187">IFERROR(_xlfn.XLOOKUP(A187,Table11[Country],'2016'!$E$4:$E$163),"0")</f>
        <v>0</v>
      </c>
      <c r="Q187" t="str" cm="1">
        <f t="array" ref="Q187">IFERROR(_xlfn.XLOOKUP(A187,Table6[Country],'2018'!$E$4:$E$163),"0")</f>
        <v>0</v>
      </c>
      <c r="R187" t="str">
        <f>IFERROR(_xlfn.XLOOKUP(A187,'2023_Analysis_Hub'!$A$3:$A$141,'2023_Analysis_Hub'!$C$3:$C$141),"0")</f>
        <v>0</v>
      </c>
      <c r="S187" t="str">
        <f t="shared" si="23"/>
        <v>0</v>
      </c>
      <c r="T187" t="str">
        <f t="shared" si="24"/>
        <v>No Data Available</v>
      </c>
      <c r="W187" t="str" cm="1">
        <f t="array" ref="W187">IFERROR(_xlfn.XLOOKUP(A187,Table4[Country],'2007'!$F$4:$F$153),"0")</f>
        <v>0</v>
      </c>
      <c r="X187" t="str" cm="1">
        <f t="array" ref="X187">IFERROR(_xlfn.XLOOKUP('LPI_performance_time_series '!A187,Table5[Country],'2010'!$I$4:$I$158),"0")</f>
        <v>0</v>
      </c>
      <c r="Y187" t="str" cm="1">
        <f t="array" ref="Y187">IFERROR(_xlfn.XLOOKUP(A187,Table12[Country],'2012'!$I$4:$I$158),"0")</f>
        <v>0</v>
      </c>
      <c r="Z187" t="str" cm="1">
        <f t="array" ref="Z187">IFERROR(_xlfn.XLOOKUP('LPI_performance_time_series '!A187,Table10[Country],'2014'!$I$4:$I$163),"0")</f>
        <v>0</v>
      </c>
      <c r="AA187" t="str" cm="1">
        <f t="array" ref="AA187">IFERROR(_xlfn.XLOOKUP(A187,Table11[Country],'2016'!$I$4:$I$163),"0")</f>
        <v>0</v>
      </c>
      <c r="AB187" t="str" cm="1">
        <f t="array" ref="AB187">IFERROR(_xlfn.XLOOKUP(A187,Table6[Country],'2018'!$I$4:$I$163),"0")</f>
        <v>0</v>
      </c>
      <c r="AC187">
        <f>IFERROR(_xlfn.XLOOKUP(A188,'2023_Analysis_Hub'!$A$3:$A$141,'2023_Analysis_Hub'!$D$3:$D$141),"0")</f>
        <v>3.2</v>
      </c>
      <c r="AD187">
        <f t="shared" si="25"/>
        <v>3.2</v>
      </c>
      <c r="AF187" t="str" cm="1">
        <f t="array" ref="AF187">IFERROR(_xlfn.XLOOKUP(A187,Table4[Country],'2007'!$H$4:$H$153),"0")</f>
        <v>0</v>
      </c>
      <c r="AG187" t="str" cm="1">
        <f t="array" ref="AG187">IFERROR(_xlfn.XLOOKUP(A187,Table5[Country],'2010'!$K$4:$K$158),"0")</f>
        <v>0</v>
      </c>
      <c r="AH187" t="str" cm="1">
        <f t="array" ref="AH187">IFERROR(_xlfn.XLOOKUP(A187,Table12[Country],'2012'!$K$4:$K$158),"0")</f>
        <v>0</v>
      </c>
      <c r="AI187" t="str" cm="1">
        <f t="array" ref="AI187">IFERROR(_xlfn.XLOOKUP(A187,Table10[Country],'2014'!$K$4:$K$163),"0")</f>
        <v>0</v>
      </c>
      <c r="AJ187" t="str" cm="1">
        <f t="array" ref="AJ187">IFERROR(_xlfn.XLOOKUP(A187,Table11[Country],'2016'!$K$4:$K$163),"0")</f>
        <v>0</v>
      </c>
      <c r="AK187" t="str" cm="1">
        <f t="array" ref="AK187">IFERROR(_xlfn.XLOOKUP(A187,Table6[Country],'2018'!$K$4:$K$163),"0")</f>
        <v>0</v>
      </c>
      <c r="AL187" s="19" t="str">
        <f>IFERROR(_xlfn.XLOOKUP(A187,'2023_Analysis_Hub'!$A$3:$A$141,'2023_Analysis_Hub'!$F$3:$F$141),"0")</f>
        <v>0</v>
      </c>
      <c r="AM187" t="str">
        <f t="shared" si="26"/>
        <v>No Data Available</v>
      </c>
      <c r="AO187" s="71" t="str" cm="1">
        <f t="array" ref="AO187">IFERROR(_xlfn.XLOOKUP(Table18[[#This Row],[Economy]],Table4[Country],'2007'!$J$4:$J$153), "0")</f>
        <v>0</v>
      </c>
      <c r="AP187" s="71" t="str" cm="1">
        <f t="array" ref="AP187">IFERROR(_xlfn.XLOOKUP(Table18[[#This Row],[Economy]],Table5[Country],'2010'!$M$4:$M$158),"0")</f>
        <v>0</v>
      </c>
      <c r="AQ187" s="71" t="str" cm="1">
        <f t="array" ref="AQ187">IFERROR(_xlfn.XLOOKUP(Table18[[#This Row],[Economy]],Table12[Country],'2012'!$M$4:$M$158),"0")</f>
        <v>0</v>
      </c>
      <c r="AR187" s="71" t="str" cm="1">
        <f t="array" ref="AR187">IFERROR(_xlfn.XLOOKUP(Table18[[#This Row],[Economy]],Table10[Country],'2014'!$M$4:$M$163),"0")</f>
        <v>0</v>
      </c>
      <c r="AS187" s="71" t="str" cm="1">
        <f t="array" ref="AS187">IFERROR(_xlfn.XLOOKUP(A187,Table11[Country],'2016'!$M$4:$M$163),"0")</f>
        <v>0</v>
      </c>
      <c r="AT187" s="71" t="str" cm="1">
        <f t="array" ref="AT187">IFERROR(_xlfn.XLOOKUP(A187,Table6[Country],'2018'!$M$4:$M$163),"0")</f>
        <v>0</v>
      </c>
      <c r="AU187" s="71" t="str">
        <f>IFERROR(_xlfn.XLOOKUP(A187, '2023_Analysis_Hub'!$A$3:$A$141,'2023_Analysis_Hub'!$H$3:$H$141),"0")</f>
        <v>0</v>
      </c>
      <c r="AV187" t="str">
        <f t="shared" si="19"/>
        <v xml:space="preserve">No Data Available </v>
      </c>
      <c r="AX187" t="str" cm="1">
        <f t="array" ref="AX187">IFERROR(_xlfn.XLOOKUP(A187,Table4[Country],'2007'!$L$4:$L$153),"0")</f>
        <v>0</v>
      </c>
      <c r="AY187" t="str" cm="1">
        <f t="array" ref="AY187">IFERROR(_xlfn.XLOOKUP(A187,Table5[Country], '2010'!$O$4:$O$158),"0")</f>
        <v>0</v>
      </c>
      <c r="AZ187" t="str" cm="1">
        <f t="array" ref="AZ187">IFERROR(_xlfn.XLOOKUP(A187, Table12[Country], '2012'!$O$4:$O$158),"0")</f>
        <v>0</v>
      </c>
      <c r="BA187" t="str" cm="1">
        <f t="array" ref="BA187">IFERROR(_xlfn.XLOOKUP(A187, Table10[Country], '2014'!$O$4:$O$163),"0")</f>
        <v>0</v>
      </c>
      <c r="BB187" t="str" cm="1">
        <f t="array" ref="BB187">IFERROR(_xlfn.XLOOKUP(A187, Table11[Country],'2016'!$O$4:$O$163),"0")</f>
        <v>0</v>
      </c>
      <c r="BC187" t="str" cm="1">
        <f t="array" ref="BC187">IFERROR(_xlfn.XLOOKUP(A187,Table6[Country],'2018'!$O$4:$O$163),"0")</f>
        <v>0</v>
      </c>
      <c r="BD187" t="str">
        <f>IFERROR(_xlfn.XLOOKUP(A187, '2023_Analysis_Hub'!$A$3:$A$141,'2023_Analysis_Hub'!$J$3:$J$141),"0")</f>
        <v>0</v>
      </c>
      <c r="BE187" t="str">
        <f t="shared" si="20"/>
        <v>No Data Available</v>
      </c>
      <c r="BG187" t="str" cm="1">
        <f t="array" ref="BG187">IFERROR(_xlfn.XLOOKUP(A187,Table4[Country],'2007'!$R$4:$R$153),"0")</f>
        <v>0</v>
      </c>
      <c r="BH187" t="str" cm="1">
        <f t="array" ref="BH187">IFERROR(_xlfn.XLOOKUP(A187,Table5[Country],'2010'!$S$4:$S$158),"0")</f>
        <v>0</v>
      </c>
      <c r="BI187" t="str" cm="1">
        <f t="array" ref="BI187">IFERROR(_xlfn.XLOOKUP(A187,Table12[Country],'2012'!$S$4:$S$158),"0")</f>
        <v>0</v>
      </c>
      <c r="BJ187" t="str" cm="1">
        <f t="array" ref="BJ187">IFERROR(_xlfn.XLOOKUP(A187,Table10[Country],'2014'!$S$4:$S$163),"0")</f>
        <v>0</v>
      </c>
      <c r="BK187" t="str" cm="1">
        <f t="array" ref="BK187">IFERROR(_xlfn.XLOOKUP(A187,Table11[Country],'2016'!$S$4:$S$163),"0")</f>
        <v>0</v>
      </c>
      <c r="BL187" t="str" cm="1">
        <f t="array" ref="BL187">IFERROR(_xlfn.XLOOKUP(A187,Table6[Country],'2018'!$S$4:$S$163),"0")</f>
        <v>0</v>
      </c>
      <c r="BM187" t="str">
        <f>IFERROR(_xlfn.XLOOKUP(A187,'2023_Analysis_Hub'!$A$3:$A$141,'2023_Analysis_Hub'!$L$3:$L$141),"0")</f>
        <v>0</v>
      </c>
      <c r="BN187" t="str">
        <f t="shared" si="21"/>
        <v>No Data Available</v>
      </c>
      <c r="BP187" t="str" cm="1">
        <f t="array" ref="BP187">IFERROR(_xlfn.XLOOKUP(A187,Table4[Country],'2007'!$N$4:$N$153),"0")</f>
        <v>0</v>
      </c>
      <c r="BQ187" t="str" cm="1">
        <f t="array" ref="BQ187">IFERROR(_xlfn.XLOOKUP(A187,Table5[Country],'2010'!$Q$4:$Q$158),"0")</f>
        <v>0</v>
      </c>
      <c r="BR187" t="str" cm="1">
        <f t="array" ref="BR187">IFERROR(_xlfn.XLOOKUP(A187,Table12[Country],'2012'!$Q$4:$Q$158),"0")</f>
        <v>0</v>
      </c>
      <c r="BS187" t="str" cm="1">
        <f t="array" ref="BS187">IFERROR(_xlfn.XLOOKUP(A187,Table10[Country],'2014'!$Q$4:$Q$163),"0")</f>
        <v>0</v>
      </c>
      <c r="BT187" t="str" cm="1">
        <f t="array" ref="BT187">IFERROR(_xlfn.XLOOKUP(A187,Table11[Country],'2016'!$Q$4:$Q$163),"0")</f>
        <v>0</v>
      </c>
      <c r="BU187" t="str" cm="1">
        <f t="array" ref="BU187">IFERROR(_xlfn.XLOOKUP(A187, Table6[Country], '2018'!$Q$4:$Q$163),"0")</f>
        <v>0</v>
      </c>
      <c r="BV187" t="str">
        <f>IFERROR(_xlfn.XLOOKUP(A187, '2023_Analysis_Hub'!$A$3:$A$141,'2023_Analysis_Hub'!$N$3:$N$141),"0")</f>
        <v>0</v>
      </c>
      <c r="BW187" t="str">
        <f t="shared" si="22"/>
        <v>No Data Available</v>
      </c>
    </row>
    <row r="188" spans="1:75" x14ac:dyDescent="0.35">
      <c r="A188" t="s">
        <v>119</v>
      </c>
      <c r="B188" cm="1">
        <f t="array" ref="B188">IFERROR(_xlfn.XLOOKUP(A188,Table4[Country],'2007'!$B$4:$B$153),"0")</f>
        <v>3.3806068954036279</v>
      </c>
      <c r="C188" cm="1">
        <f t="array" ref="C188">IFERROR(_xlfn.XLOOKUP(A188,Table5[Country],'2010'!$B$4:$B$158),"0")</f>
        <v>3.3350399999999998</v>
      </c>
      <c r="D188" cm="1">
        <f t="array" ref="D188">IFERROR(_xlfn.XLOOKUP(A188,Table12[Country],'2012'!$B$4:$B$158),"0")</f>
        <v>3.502831</v>
      </c>
      <c r="E188" cm="1">
        <f t="array" ref="E188">IFERROR(_xlfn.XLOOKUP(A188,Table10[Country],'2014'!$B$4:$B$163),"0")</f>
        <v>3.5602839999999998</v>
      </c>
      <c r="F188" cm="1">
        <f t="array" ref="F188">IFERROR(_xlfn.XLOOKUP(A188,Table11[Country],'2016'!$B$4:$B$163),"0")</f>
        <v>3.409367</v>
      </c>
      <c r="G188" cm="1">
        <f t="array" ref="G188">IFERROR(_xlfn.XLOOKUP(A188,Table6[Country],'2018'!$B$4:$B$163),"0")</f>
        <v>3.6431840000000002</v>
      </c>
      <c r="H188">
        <f>IFERROR(_xlfn.XLOOKUP(A188,'2023_Analysis_Hub'!$A$3:$A$141,'2023_Analysis_Hub'!$B$3:$B$141),"0")</f>
        <v>3.3833333333333333</v>
      </c>
      <c r="I188">
        <f t="shared" si="18"/>
        <v>3.459235175533852</v>
      </c>
      <c r="J188" s="68">
        <f>IFERROR(RANK(Table16[[#This Row],[Avergae LPI Score ]],Table16[[Avergae LPI Score ]],0), "No Data Available")</f>
        <v>28</v>
      </c>
      <c r="L188" cm="1">
        <f t="array" ref="L188">IFERROR(_xlfn.XLOOKUP(A188,Table4[Country],'2007'!$C$4:$C$153),"0")</f>
        <v>28</v>
      </c>
      <c r="M188" cm="1">
        <f t="array" ref="M188">IFERROR(_xlfn.XLOOKUP(A188,Table5[Country],'2010'!$E$4:$E$158),"0")</f>
        <v>34</v>
      </c>
      <c r="N188" cm="1">
        <f t="array" ref="N188">IFERROR(_xlfn.XLOOKUP(A188,Table12[Country],'2012'!$E$4:$E$158),"0")</f>
        <v>28</v>
      </c>
      <c r="O188" cm="1">
        <f t="array" ref="O188">IFERROR(_xlfn.XLOOKUP(A188,Table10[Country],'2014'!$E$4:$E$163),"0")</f>
        <v>26</v>
      </c>
      <c r="P188" cm="1">
        <f t="array" ref="P188">IFERROR(_xlfn.XLOOKUP(A188,Table11[Country],'2016'!$E$4:$E$163),"0")</f>
        <v>36</v>
      </c>
      <c r="Q188" cm="1">
        <f t="array" ref="Q188">IFERROR(_xlfn.XLOOKUP(A188,Table6[Country],'2018'!$E$4:$E$163),"0")</f>
        <v>23</v>
      </c>
      <c r="R188">
        <f>IFERROR(_xlfn.XLOOKUP(A188,'2023_Analysis_Hub'!$A$3:$A$141,'2023_Analysis_Hub'!$C$3:$C$141),"0")</f>
        <v>38</v>
      </c>
      <c r="S188">
        <f t="shared" si="23"/>
        <v>30.428571428571427</v>
      </c>
      <c r="T188">
        <f t="shared" si="24"/>
        <v>28</v>
      </c>
      <c r="W188" cm="1">
        <f t="array" ref="W188">IFERROR(_xlfn.XLOOKUP(A188,Table4[Country],'2007'!$F$4:$F$153),"0")</f>
        <v>3.24</v>
      </c>
      <c r="X188" cm="1">
        <f t="array" ref="X188">IFERROR(_xlfn.XLOOKUP('LPI_performance_time_series '!A188,Table5[Country],'2010'!$I$4:$I$158),"0")</f>
        <v>3.3125</v>
      </c>
      <c r="Y188" cm="1">
        <f t="array" ref="Y188">IFERROR(_xlfn.XLOOKUP(A188,Table12[Country],'2012'!$I$4:$I$158),"0")</f>
        <v>3.1901679999999999</v>
      </c>
      <c r="Z188" cm="1">
        <f t="array" ref="Z188">IFERROR(_xlfn.XLOOKUP('LPI_performance_time_series '!A188,Table10[Country],'2014'!$I$4:$I$163),"0")</f>
        <v>3.2631579999999998</v>
      </c>
      <c r="AA188" cm="1">
        <f t="array" ref="AA188">IFERROR(_xlfn.XLOOKUP(A188,Table11[Country],'2016'!$I$4:$I$163),"0")</f>
        <v>3.3732199999999999</v>
      </c>
      <c r="AB188" cm="1">
        <f t="array" ref="AB188">IFERROR(_xlfn.XLOOKUP(A188,Table6[Country],'2018'!$I$4:$I$163),"0")</f>
        <v>3.1713499999999999</v>
      </c>
      <c r="AC188">
        <f>IFERROR(_xlfn.XLOOKUP(A189,'2023_Analysis_Hub'!$A$3:$A$141,'2023_Analysis_Hub'!$D$3:$D$141),"0")</f>
        <v>2.4</v>
      </c>
      <c r="AD188">
        <f t="shared" si="25"/>
        <v>3.1357708571428566</v>
      </c>
      <c r="AF188" cm="1">
        <f t="array" ref="AF188">IFERROR(_xlfn.XLOOKUP(A188,Table4[Country],'2007'!$H$4:$H$153),"0")</f>
        <v>3.16</v>
      </c>
      <c r="AG188" cm="1">
        <f t="array" ref="AG188">IFERROR(_xlfn.XLOOKUP(A188,Table5[Country],'2010'!$K$4:$K$158),"0")</f>
        <v>3.1662949999999999</v>
      </c>
      <c r="AH188" cm="1">
        <f t="array" ref="AH188">IFERROR(_xlfn.XLOOKUP(A188,Table12[Country],'2012'!$K$4:$K$158),"0")</f>
        <v>3.4202439999999998</v>
      </c>
      <c r="AI188" cm="1">
        <f t="array" ref="AI188">IFERROR(_xlfn.XLOOKUP(A188,Table10[Country],'2014'!$K$4:$K$163),"0")</f>
        <v>3.3721139999999998</v>
      </c>
      <c r="AJ188" cm="1">
        <f t="array" ref="AJ188">IFERROR(_xlfn.XLOOKUP(A188,Table11[Country],'2016'!$K$4:$K$163),"0")</f>
        <v>3.0881479999999999</v>
      </c>
      <c r="AK188" cm="1">
        <f t="array" ref="AK188">IFERROR(_xlfn.XLOOKUP(A188,Table6[Country],'2018'!$K$4:$K$163),"0")</f>
        <v>3.247268</v>
      </c>
      <c r="AL188" s="19">
        <f>IFERROR(_xlfn.XLOOKUP(A188,'2023_Analysis_Hub'!$A$3:$A$141,'2023_Analysis_Hub'!$F$3:$F$141),"0")</f>
        <v>3.6</v>
      </c>
      <c r="AM188">
        <f t="shared" si="26"/>
        <v>3.2934384285714282</v>
      </c>
      <c r="AO188" s="71" cm="1">
        <f t="array" ref="AO188">IFERROR(_xlfn.XLOOKUP(Table18[[#This Row],[Economy]],Table4[Country],'2007'!$J$4:$J$153), "0")</f>
        <v>3.2272699999999999</v>
      </c>
      <c r="AP188" s="71" cm="1">
        <f t="array" ref="AP188">IFERROR(_xlfn.XLOOKUP(Table18[[#This Row],[Economy]],Table5[Country],'2010'!$M$4:$M$158),"0")</f>
        <v>3.0234380000000001</v>
      </c>
      <c r="AQ188" s="71" cm="1">
        <f t="array" ref="AQ188">IFERROR(_xlfn.XLOOKUP(Table18[[#This Row],[Economy]],Table12[Country],'2012'!$M$4:$M$158),"0")</f>
        <v>3.429284</v>
      </c>
      <c r="AR188" s="71" cm="1">
        <f t="array" ref="AR188">IFERROR(_xlfn.XLOOKUP(Table18[[#This Row],[Economy]],Table10[Country],'2014'!$M$4:$M$163),"0")</f>
        <v>3.42767</v>
      </c>
      <c r="AS188" s="71" cm="1">
        <f t="array" ref="AS188">IFERROR(_xlfn.XLOOKUP(A188,Table11[Country],'2016'!$M$4:$M$163),"0")</f>
        <v>3.2412830000000001</v>
      </c>
      <c r="AT188" s="71" cm="1">
        <f t="array" ref="AT188">IFERROR(_xlfn.XLOOKUP(A188,Table6[Country],'2018'!$M$4:$M$163),"0")</f>
        <v>3.826492</v>
      </c>
      <c r="AU188" s="71">
        <f>IFERROR(_xlfn.XLOOKUP(A188, '2023_Analysis_Hub'!$A$3:$A$141,'2023_Analysis_Hub'!$H$3:$H$141),"0")</f>
        <v>3.1</v>
      </c>
      <c r="AV188">
        <f t="shared" si="19"/>
        <v>3.3250624285714281</v>
      </c>
      <c r="AX188" cm="1">
        <f t="array" ref="AX188">IFERROR(_xlfn.XLOOKUP(A188,Table4[Country],'2007'!$L$4:$L$153),"0")</f>
        <v>3.19048</v>
      </c>
      <c r="AY188" cm="1">
        <f t="array" ref="AY188">IFERROR(_xlfn.XLOOKUP(A188,Table5[Country], '2010'!$O$4:$O$158),"0")</f>
        <v>3.3091520000000001</v>
      </c>
      <c r="AZ188" cm="1">
        <f t="array" ref="AZ188">IFERROR(_xlfn.XLOOKUP(A188, Table12[Country], '2012'!$O$4:$O$158),"0")</f>
        <v>3.4845630000000001</v>
      </c>
      <c r="BA188" cm="1">
        <f t="array" ref="BA188">IFERROR(_xlfn.XLOOKUP(A188, Table10[Country], '2014'!$O$4:$O$163),"0")</f>
        <v>3.7131219999999998</v>
      </c>
      <c r="BB188" cm="1">
        <f t="array" ref="BB188">IFERROR(_xlfn.XLOOKUP(A188, Table11[Country],'2016'!$O$4:$O$163),"0")</f>
        <v>3.1538430000000002</v>
      </c>
      <c r="BC188" cm="1">
        <f t="array" ref="BC188">IFERROR(_xlfn.XLOOKUP(A188,Table6[Country],'2018'!$O$4:$O$163),"0")</f>
        <v>3.7059380000000002</v>
      </c>
      <c r="BD188">
        <f>IFERROR(_xlfn.XLOOKUP(A188, '2023_Analysis_Hub'!$A$3:$A$141,'2023_Analysis_Hub'!$J$3:$J$141),"0")</f>
        <v>3.6</v>
      </c>
      <c r="BE188">
        <f t="shared" si="20"/>
        <v>3.4510140000000002</v>
      </c>
      <c r="BG188" cm="1">
        <f t="array" ref="BG188">IFERROR(_xlfn.XLOOKUP(A188,Table4[Country],'2007'!$R$4:$R$153),"0")</f>
        <v>4.0588199999999999</v>
      </c>
      <c r="BH188" cm="1">
        <f t="array" ref="BH188">IFERROR(_xlfn.XLOOKUP(A188,Table5[Country],'2010'!$S$4:$S$158),"0")</f>
        <v>3.8433639999999998</v>
      </c>
      <c r="BI188" cm="1">
        <f t="array" ref="BI188">IFERROR(_xlfn.XLOOKUP(A188,Table12[Country],'2012'!$S$4:$S$158),"0")</f>
        <v>3.8838979999999999</v>
      </c>
      <c r="BJ188" cm="1">
        <f t="array" ref="BJ188">IFERROR(_xlfn.XLOOKUP(A188,Table10[Country],'2014'!$S$4:$S$163),"0")</f>
        <v>3.868503</v>
      </c>
      <c r="BK188" cm="1">
        <f t="array" ref="BK188">IFERROR(_xlfn.XLOOKUP(A188,Table11[Country],'2016'!$S$4:$S$163),"0")</f>
        <v>3.946196</v>
      </c>
      <c r="BL188" cm="1">
        <f t="array" ref="BL188">IFERROR(_xlfn.XLOOKUP(A188,Table6[Country],'2018'!$S$4:$S$163),"0")</f>
        <v>4.1259220000000001</v>
      </c>
      <c r="BM188">
        <f>IFERROR(_xlfn.XLOOKUP(A188,'2023_Analysis_Hub'!$A$3:$A$141,'2023_Analysis_Hub'!$L$3:$L$141),"0")</f>
        <v>3.6</v>
      </c>
      <c r="BN188">
        <f t="shared" si="21"/>
        <v>3.9038147142857147</v>
      </c>
      <c r="BP188" cm="1">
        <f t="array" ref="BP188">IFERROR(_xlfn.XLOOKUP(A188,Table4[Country],'2007'!$N$4:$N$153),"0")</f>
        <v>3.4444400000000002</v>
      </c>
      <c r="BQ188" cm="1">
        <f t="array" ref="BQ188">IFERROR(_xlfn.XLOOKUP(A188,Table5[Country],'2010'!$Q$4:$Q$158),"0")</f>
        <v>3.3805800000000001</v>
      </c>
      <c r="BR188" cm="1">
        <f t="array" ref="BR188">IFERROR(_xlfn.XLOOKUP(A188,Table12[Country],'2012'!$Q$4:$Q$158),"0")</f>
        <v>3.604355</v>
      </c>
      <c r="BS188" cm="1">
        <f t="array" ref="BS188">IFERROR(_xlfn.XLOOKUP(A188,Table10[Country],'2014'!$Q$4:$Q$163),"0")</f>
        <v>3.7131219999999998</v>
      </c>
      <c r="BT188" cm="1">
        <f t="array" ref="BT188">IFERROR(_xlfn.XLOOKUP(A188,Table11[Country],'2016'!$Q$4:$Q$163),"0")</f>
        <v>3.646236</v>
      </c>
      <c r="BU188" cm="1">
        <f t="array" ref="BU188">IFERROR(_xlfn.XLOOKUP(A188, Table6[Country], '2018'!$Q$4:$Q$163),"0")</f>
        <v>3.7193070000000001</v>
      </c>
      <c r="BV188">
        <f>IFERROR(_xlfn.XLOOKUP(A188, '2023_Analysis_Hub'!$A$3:$A$141,'2023_Analysis_Hub'!$N$3:$N$141),"0")</f>
        <v>3.2</v>
      </c>
      <c r="BW188">
        <f t="shared" si="22"/>
        <v>3.5297200000000002</v>
      </c>
    </row>
    <row r="189" spans="1:75" x14ac:dyDescent="0.35">
      <c r="A189" t="s">
        <v>120</v>
      </c>
      <c r="B189" cm="1">
        <f t="array" ref="B189">IFERROR(_xlfn.XLOOKUP(A189,Table4[Country],'2007'!$B$4:$B$153),"0")</f>
        <v>2.5694031154395853</v>
      </c>
      <c r="C189" cm="1">
        <f t="array" ref="C189">IFERROR(_xlfn.XLOOKUP(A189,Table5[Country],'2010'!$B$4:$B$158),"0")</f>
        <v>2.7534689999999999</v>
      </c>
      <c r="D189" cm="1">
        <f t="array" ref="D189">IFERROR(_xlfn.XLOOKUP(A189,Table12[Country],'2012'!$B$4:$B$158),"0")</f>
        <v>2.4825499999999998</v>
      </c>
      <c r="E189" cm="1">
        <f t="array" ref="E189">IFERROR(_xlfn.XLOOKUP(A189,Table10[Country],'2014'!$B$4:$B$163),"0")</f>
        <v>2.7797339999999999</v>
      </c>
      <c r="F189" cm="1">
        <f t="array" ref="F189">IFERROR(_xlfn.XLOOKUP(A189,Table11[Country],'2016'!$B$4:$B$163),"0")</f>
        <v>2.561337</v>
      </c>
      <c r="G189" cm="1">
        <f t="array" ref="G189">IFERROR(_xlfn.XLOOKUP(A189,Table6[Country],'2018'!$B$4:$B$163),"0")</f>
        <v>2.7822990000000001</v>
      </c>
      <c r="H189">
        <f>IFERROR(_xlfn.XLOOKUP(A189,'2023_Analysis_Hub'!$A$3:$A$141,'2023_Analysis_Hub'!$B$3:$B$141),"0")</f>
        <v>2.6666666666666665</v>
      </c>
      <c r="I189">
        <f t="shared" si="18"/>
        <v>2.6564941117294647</v>
      </c>
      <c r="J189" s="68">
        <f>IFERROR(RANK(Table16[[#This Row],[Avergae LPI Score ]],Table16[[Avergae LPI Score ]],0), "No Data Available")</f>
        <v>81</v>
      </c>
      <c r="L189" cm="1">
        <f t="array" ref="L189">IFERROR(_xlfn.XLOOKUP(A189,Table4[Country],'2007'!$C$4:$C$153),"0")</f>
        <v>71</v>
      </c>
      <c r="M189" cm="1">
        <f t="array" ref="M189">IFERROR(_xlfn.XLOOKUP(A189,Table5[Country],'2010'!$E$4:$E$158),"0")</f>
        <v>76</v>
      </c>
      <c r="N189" cm="1">
        <f t="array" ref="N189">IFERROR(_xlfn.XLOOKUP(A189,Table12[Country],'2012'!$E$4:$E$158),"0")</f>
        <v>113</v>
      </c>
      <c r="O189" cm="1">
        <f t="array" ref="O189">IFERROR(_xlfn.XLOOKUP(A189,Table10[Country],'2014'!$E$4:$E$163),"0")</f>
        <v>78</v>
      </c>
      <c r="P189" cm="1">
        <f t="array" ref="P189">IFERROR(_xlfn.XLOOKUP(A189,Table11[Country],'2016'!$E$4:$E$163),"0")</f>
        <v>101</v>
      </c>
      <c r="Q189" cm="1">
        <f t="array" ref="Q189">IFERROR(_xlfn.XLOOKUP(A189,Table6[Country],'2018'!$E$4:$E$163),"0")</f>
        <v>74</v>
      </c>
      <c r="R189">
        <f>IFERROR(_xlfn.XLOOKUP(A189,'2023_Analysis_Hub'!$A$3:$A$141,'2023_Analysis_Hub'!$C$3:$C$141),"0")</f>
        <v>79</v>
      </c>
      <c r="S189">
        <f t="shared" si="23"/>
        <v>84.571428571428569</v>
      </c>
      <c r="T189">
        <f t="shared" si="24"/>
        <v>79</v>
      </c>
      <c r="W189" cm="1">
        <f t="array" ref="W189">IFERROR(_xlfn.XLOOKUP(A189,Table4[Country],'2007'!$F$4:$F$153),"0")</f>
        <v>2.2000000000000002</v>
      </c>
      <c r="X189" cm="1">
        <f t="array" ref="X189">IFERROR(_xlfn.XLOOKUP('LPI_performance_time_series '!A189,Table5[Country],'2010'!$I$4:$I$158),"0")</f>
        <v>2.369767</v>
      </c>
      <c r="Y189" cm="1">
        <f t="array" ref="Y189">IFERROR(_xlfn.XLOOKUP(A189,Table12[Country],'2012'!$I$4:$I$158),"0")</f>
        <v>2.3636360000000001</v>
      </c>
      <c r="Z189" cm="1">
        <f t="array" ref="Z189">IFERROR(_xlfn.XLOOKUP('LPI_performance_time_series '!A189,Table10[Country],'2014'!$I$4:$I$163),"0")</f>
        <v>2.493614</v>
      </c>
      <c r="AA189" cm="1">
        <f t="array" ref="AA189">IFERROR(_xlfn.XLOOKUP(A189,Table11[Country],'2016'!$I$4:$I$163),"0")</f>
        <v>2.3841269999999999</v>
      </c>
      <c r="AB189" cm="1">
        <f t="array" ref="AB189">IFERROR(_xlfn.XLOOKUP(A189,Table6[Country],'2018'!$I$4:$I$163),"0")</f>
        <v>2.64</v>
      </c>
      <c r="AC189" t="str">
        <f>IFERROR(_xlfn.XLOOKUP(A190,'2023_Analysis_Hub'!$A$3:$A$141,'2023_Analysis_Hub'!$D$3:$D$141),"0")</f>
        <v>0</v>
      </c>
      <c r="AD189">
        <f t="shared" si="25"/>
        <v>2.4085239999999999</v>
      </c>
      <c r="AF189" cm="1">
        <f t="array" ref="AF189">IFERROR(_xlfn.XLOOKUP(A189,Table4[Country],'2007'!$H$4:$H$153),"0")</f>
        <v>2.4705900000000001</v>
      </c>
      <c r="AG189" cm="1">
        <f t="array" ref="AG189">IFERROR(_xlfn.XLOOKUP(A189,Table5[Country],'2010'!$K$4:$K$158),"0")</f>
        <v>2.4364340000000002</v>
      </c>
      <c r="AH189" cm="1">
        <f t="array" ref="AH189">IFERROR(_xlfn.XLOOKUP(A189,Table12[Country],'2012'!$K$4:$K$158),"0")</f>
        <v>2.409878</v>
      </c>
      <c r="AI189" cm="1">
        <f t="array" ref="AI189">IFERROR(_xlfn.XLOOKUP(A189,Table10[Country],'2014'!$K$4:$K$163),"0")</f>
        <v>2.4552999999999998</v>
      </c>
      <c r="AJ189" cm="1">
        <f t="array" ref="AJ189">IFERROR(_xlfn.XLOOKUP(A189,Table11[Country],'2016'!$K$4:$K$163),"0")</f>
        <v>2.445662</v>
      </c>
      <c r="AK189" cm="1">
        <f t="array" ref="AK189">IFERROR(_xlfn.XLOOKUP(A189,Table6[Country],'2018'!$K$4:$K$163),"0")</f>
        <v>2.5470130000000002</v>
      </c>
      <c r="AL189" s="19">
        <f>IFERROR(_xlfn.XLOOKUP(A189,'2023_Analysis_Hub'!$A$3:$A$141,'2023_Analysis_Hub'!$F$3:$F$141),"0")</f>
        <v>2.5</v>
      </c>
      <c r="AM189">
        <f t="shared" si="26"/>
        <v>2.4664109999999999</v>
      </c>
      <c r="AO189" s="71" cm="1">
        <f t="array" ref="AO189">IFERROR(_xlfn.XLOOKUP(Table18[[#This Row],[Economy]],Table4[Country],'2007'!$J$4:$J$153), "0")</f>
        <v>2.2941199999999999</v>
      </c>
      <c r="AP189" s="71" cm="1">
        <f t="array" ref="AP189">IFERROR(_xlfn.XLOOKUP(Table18[[#This Row],[Economy]],Table5[Country],'2010'!$M$4:$M$158),"0")</f>
        <v>2.866733</v>
      </c>
      <c r="AQ189" s="71" cm="1">
        <f t="array" ref="AQ189">IFERROR(_xlfn.XLOOKUP(Table18[[#This Row],[Economy]],Table12[Country],'2012'!$M$4:$M$158),"0")</f>
        <v>2.3146399999999998</v>
      </c>
      <c r="AR189" s="71" cm="1">
        <f t="array" ref="AR189">IFERROR(_xlfn.XLOOKUP(Table18[[#This Row],[Economy]],Table10[Country],'2014'!$M$4:$M$163),"0")</f>
        <v>2.8256700000000001</v>
      </c>
      <c r="AS189" s="71" cm="1">
        <f t="array" ref="AS189">IFERROR(_xlfn.XLOOKUP(A189,Table11[Country],'2016'!$M$4:$M$163),"0")</f>
        <v>2.5809519999999999</v>
      </c>
      <c r="AT189" s="71" cm="1">
        <f t="array" ref="AT189">IFERROR(_xlfn.XLOOKUP(A189,Table6[Country],'2018'!$M$4:$M$163),"0")</f>
        <v>2.693257</v>
      </c>
      <c r="AU189" s="71">
        <f>IFERROR(_xlfn.XLOOKUP(A189, '2023_Analysis_Hub'!$A$3:$A$141,'2023_Analysis_Hub'!$H$3:$H$141),"0")</f>
        <v>2.7</v>
      </c>
      <c r="AV189">
        <f t="shared" si="19"/>
        <v>2.6107674285714282</v>
      </c>
      <c r="AX189" cm="1">
        <f t="array" ref="AX189">IFERROR(_xlfn.XLOOKUP(A189,Table4[Country],'2007'!$L$4:$L$153),"0")</f>
        <v>2.625</v>
      </c>
      <c r="AY189" cm="1">
        <f t="array" ref="AY189">IFERROR(_xlfn.XLOOKUP(A189,Table5[Country], '2010'!$O$4:$O$158),"0")</f>
        <v>2.5864639999999999</v>
      </c>
      <c r="AZ189" cm="1">
        <f t="array" ref="AZ189">IFERROR(_xlfn.XLOOKUP(A189, Table12[Country], '2012'!$O$4:$O$158),"0")</f>
        <v>2.4890729999999999</v>
      </c>
      <c r="BA189" cm="1">
        <f t="array" ref="BA189">IFERROR(_xlfn.XLOOKUP(A189, Table10[Country], '2014'!$O$4:$O$163),"0")</f>
        <v>2.7558859999999998</v>
      </c>
      <c r="BB189" cm="1">
        <f t="array" ref="BB189">IFERROR(_xlfn.XLOOKUP(A189, Table11[Country],'2016'!$O$4:$O$163),"0")</f>
        <v>2.6880229999999998</v>
      </c>
      <c r="BC189" cm="1">
        <f t="array" ref="BC189">IFERROR(_xlfn.XLOOKUP(A189,Table6[Country],'2018'!$O$4:$O$163),"0")</f>
        <v>2.7219500000000001</v>
      </c>
      <c r="BD189">
        <f>IFERROR(_xlfn.XLOOKUP(A189, '2023_Analysis_Hub'!$A$3:$A$141,'2023_Analysis_Hub'!$J$3:$J$141),"0")</f>
        <v>2.6</v>
      </c>
      <c r="BE189">
        <f t="shared" si="20"/>
        <v>2.6380565714285713</v>
      </c>
      <c r="BG189" cm="1">
        <f t="array" ref="BG189">IFERROR(_xlfn.XLOOKUP(A189,Table4[Country],'2007'!$R$4:$R$153),"0")</f>
        <v>3.2307700000000001</v>
      </c>
      <c r="BH189" cm="1">
        <f t="array" ref="BH189">IFERROR(_xlfn.XLOOKUP(A189,Table5[Country],'2010'!$S$4:$S$158),"0")</f>
        <v>3.4589509999999999</v>
      </c>
      <c r="BI189" cm="1">
        <f t="array" ref="BI189">IFERROR(_xlfn.XLOOKUP(A189,Table12[Country],'2012'!$S$4:$S$158),"0")</f>
        <v>2.7390729999999999</v>
      </c>
      <c r="BJ189" cm="1">
        <f t="array" ref="BJ189">IFERROR(_xlfn.XLOOKUP(A189,Table10[Country],'2014'!$S$4:$S$163),"0")</f>
        <v>3.216688</v>
      </c>
      <c r="BK189" cm="1">
        <f t="array" ref="BK189">IFERROR(_xlfn.XLOOKUP(A189,Table11[Country],'2016'!$S$4:$S$163),"0")</f>
        <v>2.9279259999999998</v>
      </c>
      <c r="BL189" cm="1">
        <f t="array" ref="BL189">IFERROR(_xlfn.XLOOKUP(A189,Table6[Country],'2018'!$S$4:$S$163),"0")</f>
        <v>3.4453659999999999</v>
      </c>
      <c r="BM189">
        <f>IFERROR(_xlfn.XLOOKUP(A189,'2023_Analysis_Hub'!$A$3:$A$141,'2023_Analysis_Hub'!$L$3:$L$141),"0")</f>
        <v>3</v>
      </c>
      <c r="BN189">
        <f t="shared" si="21"/>
        <v>3.1455391428571429</v>
      </c>
      <c r="BP189" cm="1">
        <f t="array" ref="BP189">IFERROR(_xlfn.XLOOKUP(A189,Table4[Country],'2007'!$N$4:$N$153),"0")</f>
        <v>2.6666699999999999</v>
      </c>
      <c r="BQ189" cm="1">
        <f t="array" ref="BQ189">IFERROR(_xlfn.XLOOKUP(A189,Table5[Country],'2010'!$Q$4:$Q$158),"0")</f>
        <v>2.7208220000000001</v>
      </c>
      <c r="BR189" cm="1">
        <f t="array" ref="BR189">IFERROR(_xlfn.XLOOKUP(A189,Table12[Country],'2012'!$Q$4:$Q$158),"0")</f>
        <v>2.5890719999999998</v>
      </c>
      <c r="BS189" cm="1">
        <f t="array" ref="BS189">IFERROR(_xlfn.XLOOKUP(A189,Table10[Country],'2014'!$Q$4:$Q$163),"0")</f>
        <v>2.893564</v>
      </c>
      <c r="BT189" cm="1">
        <f t="array" ref="BT189">IFERROR(_xlfn.XLOOKUP(A189,Table11[Country],'2016'!$Q$4:$Q$163),"0")</f>
        <v>2.2981889999999998</v>
      </c>
      <c r="BU189" cm="1">
        <f t="array" ref="BU189">IFERROR(_xlfn.XLOOKUP(A189, Table6[Country], '2018'!$Q$4:$Q$163),"0")</f>
        <v>2.6132949999999999</v>
      </c>
      <c r="BV189">
        <f>IFERROR(_xlfn.XLOOKUP(A189, '2023_Analysis_Hub'!$A$3:$A$141,'2023_Analysis_Hub'!$N$3:$N$141),"0")</f>
        <v>2.8</v>
      </c>
      <c r="BW189">
        <f t="shared" si="22"/>
        <v>2.6545160000000001</v>
      </c>
    </row>
    <row r="190" spans="1:75" x14ac:dyDescent="0.35">
      <c r="A190" t="s">
        <v>501</v>
      </c>
      <c r="B190" t="str" cm="1">
        <f t="array" ref="B190">IFERROR(_xlfn.XLOOKUP(A190,Table4[Country],'2007'!$B$4:$B$153),"0")</f>
        <v>0</v>
      </c>
      <c r="C190" t="str" cm="1">
        <f t="array" ref="C190">IFERROR(_xlfn.XLOOKUP(A190,Table5[Country],'2010'!$B$4:$B$158),"0")</f>
        <v>0</v>
      </c>
      <c r="D190" t="str" cm="1">
        <f t="array" ref="D190">IFERROR(_xlfn.XLOOKUP(A190,Table12[Country],'2012'!$B$4:$B$158),"0")</f>
        <v>0</v>
      </c>
      <c r="E190" t="str" cm="1">
        <f t="array" ref="E190">IFERROR(_xlfn.XLOOKUP(A190,Table10[Country],'2014'!$B$4:$B$163),"0")</f>
        <v>0</v>
      </c>
      <c r="F190" t="str" cm="1">
        <f t="array" ref="F190">IFERROR(_xlfn.XLOOKUP(A190,Table11[Country],'2016'!$B$4:$B$163),"0")</f>
        <v>0</v>
      </c>
      <c r="G190" t="str" cm="1">
        <f t="array" ref="G190">IFERROR(_xlfn.XLOOKUP(A190,Table6[Country],'2018'!$B$4:$B$163),"0")</f>
        <v>0</v>
      </c>
      <c r="H190" t="str">
        <f>IFERROR(_xlfn.XLOOKUP(A190,'2023_Analysis_Hub'!$A$3:$A$141,'2023_Analysis_Hub'!$B$3:$B$141),"0")</f>
        <v>0</v>
      </c>
      <c r="I190" t="str">
        <f t="shared" si="18"/>
        <v>0</v>
      </c>
      <c r="J190" s="68" t="str">
        <f>IFERROR(RANK(Table16[[#This Row],[Avergae LPI Score ]],Table16[[Avergae LPI Score ]],0), "No Data Available")</f>
        <v>No Data Available</v>
      </c>
      <c r="L190" t="str" cm="1">
        <f t="array" ref="L190">IFERROR(_xlfn.XLOOKUP(A190,Table4[Country],'2007'!$C$4:$C$153),"0")</f>
        <v>0</v>
      </c>
      <c r="M190" t="str" cm="1">
        <f t="array" ref="M190">IFERROR(_xlfn.XLOOKUP(A190,Table5[Country],'2010'!$E$4:$E$158),"0")</f>
        <v>0</v>
      </c>
      <c r="N190" t="str" cm="1">
        <f t="array" ref="N190">IFERROR(_xlfn.XLOOKUP(A190,Table12[Country],'2012'!$E$4:$E$158),"0")</f>
        <v>0</v>
      </c>
      <c r="O190" t="str" cm="1">
        <f t="array" ref="O190">IFERROR(_xlfn.XLOOKUP(A190,Table10[Country],'2014'!$E$4:$E$163),"0")</f>
        <v>0</v>
      </c>
      <c r="P190" t="str" cm="1">
        <f t="array" ref="P190">IFERROR(_xlfn.XLOOKUP(A190,Table11[Country],'2016'!$E$4:$E$163),"0")</f>
        <v>0</v>
      </c>
      <c r="Q190" t="str" cm="1">
        <f t="array" ref="Q190">IFERROR(_xlfn.XLOOKUP(A190,Table6[Country],'2018'!$E$4:$E$163),"0")</f>
        <v>0</v>
      </c>
      <c r="R190" t="str">
        <f>IFERROR(_xlfn.XLOOKUP(A190,'2023_Analysis_Hub'!$A$3:$A$141,'2023_Analysis_Hub'!$C$3:$C$141),"0")</f>
        <v>0</v>
      </c>
      <c r="S190" t="str">
        <f t="shared" si="23"/>
        <v>0</v>
      </c>
      <c r="T190" t="str">
        <f t="shared" si="24"/>
        <v>No Data Available</v>
      </c>
      <c r="W190" t="str" cm="1">
        <f t="array" ref="W190">IFERROR(_xlfn.XLOOKUP(A190,Table4[Country],'2007'!$F$4:$F$153),"0")</f>
        <v>0</v>
      </c>
      <c r="X190" t="str" cm="1">
        <f t="array" ref="X190">IFERROR(_xlfn.XLOOKUP('LPI_performance_time_series '!A190,Table5[Country],'2010'!$I$4:$I$158),"0")</f>
        <v>0</v>
      </c>
      <c r="Y190" t="str" cm="1">
        <f t="array" ref="Y190">IFERROR(_xlfn.XLOOKUP(A190,Table12[Country],'2012'!$I$4:$I$158),"0")</f>
        <v>0</v>
      </c>
      <c r="Z190" t="str" cm="1">
        <f t="array" ref="Z190">IFERROR(_xlfn.XLOOKUP('LPI_performance_time_series '!A190,Table10[Country],'2014'!$I$4:$I$163),"0")</f>
        <v>0</v>
      </c>
      <c r="AA190" t="str" cm="1">
        <f t="array" ref="AA190">IFERROR(_xlfn.XLOOKUP(A190,Table11[Country],'2016'!$I$4:$I$163),"0")</f>
        <v>0</v>
      </c>
      <c r="AB190" t="str" cm="1">
        <f t="array" ref="AB190">IFERROR(_xlfn.XLOOKUP(A190,Table6[Country],'2018'!$I$4:$I$163),"0")</f>
        <v>0</v>
      </c>
      <c r="AC190" t="str">
        <f>IFERROR(_xlfn.XLOOKUP(A191,'2023_Analysis_Hub'!$A$3:$A$141,'2023_Analysis_Hub'!$D$3:$D$141),"0")</f>
        <v>0</v>
      </c>
      <c r="AD190" t="str">
        <f t="shared" si="25"/>
        <v>No Data Available</v>
      </c>
      <c r="AF190" t="str" cm="1">
        <f t="array" ref="AF190">IFERROR(_xlfn.XLOOKUP(A190,Table4[Country],'2007'!$H$4:$H$153),"0")</f>
        <v>0</v>
      </c>
      <c r="AG190" t="str" cm="1">
        <f t="array" ref="AG190">IFERROR(_xlfn.XLOOKUP(A190,Table5[Country],'2010'!$K$4:$K$158),"0")</f>
        <v>0</v>
      </c>
      <c r="AH190" t="str" cm="1">
        <f t="array" ref="AH190">IFERROR(_xlfn.XLOOKUP(A190,Table12[Country],'2012'!$K$4:$K$158),"0")</f>
        <v>0</v>
      </c>
      <c r="AI190" t="str" cm="1">
        <f t="array" ref="AI190">IFERROR(_xlfn.XLOOKUP(A190,Table10[Country],'2014'!$K$4:$K$163),"0")</f>
        <v>0</v>
      </c>
      <c r="AJ190" t="str" cm="1">
        <f t="array" ref="AJ190">IFERROR(_xlfn.XLOOKUP(A190,Table11[Country],'2016'!$K$4:$K$163),"0")</f>
        <v>0</v>
      </c>
      <c r="AK190" t="str" cm="1">
        <f t="array" ref="AK190">IFERROR(_xlfn.XLOOKUP(A190,Table6[Country],'2018'!$K$4:$K$163),"0")</f>
        <v>0</v>
      </c>
      <c r="AL190" s="19" t="str">
        <f>IFERROR(_xlfn.XLOOKUP(A190,'2023_Analysis_Hub'!$A$3:$A$141,'2023_Analysis_Hub'!$F$3:$F$141),"0")</f>
        <v>0</v>
      </c>
      <c r="AM190" t="str">
        <f t="shared" si="26"/>
        <v>No Data Available</v>
      </c>
      <c r="AO190" s="71" t="str" cm="1">
        <f t="array" ref="AO190">IFERROR(_xlfn.XLOOKUP(Table18[[#This Row],[Economy]],Table4[Country],'2007'!$J$4:$J$153), "0")</f>
        <v>0</v>
      </c>
      <c r="AP190" s="71" t="str" cm="1">
        <f t="array" ref="AP190">IFERROR(_xlfn.XLOOKUP(Table18[[#This Row],[Economy]],Table5[Country],'2010'!$M$4:$M$158),"0")</f>
        <v>0</v>
      </c>
      <c r="AQ190" s="71" t="str" cm="1">
        <f t="array" ref="AQ190">IFERROR(_xlfn.XLOOKUP(Table18[[#This Row],[Economy]],Table12[Country],'2012'!$M$4:$M$158),"0")</f>
        <v>0</v>
      </c>
      <c r="AR190" s="71" t="str" cm="1">
        <f t="array" ref="AR190">IFERROR(_xlfn.XLOOKUP(Table18[[#This Row],[Economy]],Table10[Country],'2014'!$M$4:$M$163),"0")</f>
        <v>0</v>
      </c>
      <c r="AS190" s="71" t="str" cm="1">
        <f t="array" ref="AS190">IFERROR(_xlfn.XLOOKUP(A190,Table11[Country],'2016'!$M$4:$M$163),"0")</f>
        <v>0</v>
      </c>
      <c r="AT190" s="71" t="str" cm="1">
        <f t="array" ref="AT190">IFERROR(_xlfn.XLOOKUP(A190,Table6[Country],'2018'!$M$4:$M$163),"0")</f>
        <v>0</v>
      </c>
      <c r="AU190" s="71" t="str">
        <f>IFERROR(_xlfn.XLOOKUP(A190, '2023_Analysis_Hub'!$A$3:$A$141,'2023_Analysis_Hub'!$H$3:$H$141),"0")</f>
        <v>0</v>
      </c>
      <c r="AV190" t="str">
        <f t="shared" si="19"/>
        <v xml:space="preserve">No Data Available </v>
      </c>
      <c r="AX190" t="str" cm="1">
        <f t="array" ref="AX190">IFERROR(_xlfn.XLOOKUP(A190,Table4[Country],'2007'!$L$4:$L$153),"0")</f>
        <v>0</v>
      </c>
      <c r="AY190" t="str" cm="1">
        <f t="array" ref="AY190">IFERROR(_xlfn.XLOOKUP(A190,Table5[Country], '2010'!$O$4:$O$158),"0")</f>
        <v>0</v>
      </c>
      <c r="AZ190" t="str" cm="1">
        <f t="array" ref="AZ190">IFERROR(_xlfn.XLOOKUP(A190, Table12[Country], '2012'!$O$4:$O$158),"0")</f>
        <v>0</v>
      </c>
      <c r="BA190" t="str" cm="1">
        <f t="array" ref="BA190">IFERROR(_xlfn.XLOOKUP(A190, Table10[Country], '2014'!$O$4:$O$163),"0")</f>
        <v>0</v>
      </c>
      <c r="BB190" t="str" cm="1">
        <f t="array" ref="BB190">IFERROR(_xlfn.XLOOKUP(A190, Table11[Country],'2016'!$O$4:$O$163),"0")</f>
        <v>0</v>
      </c>
      <c r="BC190" t="str" cm="1">
        <f t="array" ref="BC190">IFERROR(_xlfn.XLOOKUP(A190,Table6[Country],'2018'!$O$4:$O$163),"0")</f>
        <v>0</v>
      </c>
      <c r="BD190" t="str">
        <f>IFERROR(_xlfn.XLOOKUP(A190, '2023_Analysis_Hub'!$A$3:$A$141,'2023_Analysis_Hub'!$J$3:$J$141),"0")</f>
        <v>0</v>
      </c>
      <c r="BE190" t="str">
        <f t="shared" si="20"/>
        <v>No Data Available</v>
      </c>
      <c r="BG190" t="str" cm="1">
        <f t="array" ref="BG190">IFERROR(_xlfn.XLOOKUP(A190,Table4[Country],'2007'!$R$4:$R$153),"0")</f>
        <v>0</v>
      </c>
      <c r="BH190" t="str" cm="1">
        <f t="array" ref="BH190">IFERROR(_xlfn.XLOOKUP(A190,Table5[Country],'2010'!$S$4:$S$158),"0")</f>
        <v>0</v>
      </c>
      <c r="BI190" t="str" cm="1">
        <f t="array" ref="BI190">IFERROR(_xlfn.XLOOKUP(A190,Table12[Country],'2012'!$S$4:$S$158),"0")</f>
        <v>0</v>
      </c>
      <c r="BJ190" t="str" cm="1">
        <f t="array" ref="BJ190">IFERROR(_xlfn.XLOOKUP(A190,Table10[Country],'2014'!$S$4:$S$163),"0")</f>
        <v>0</v>
      </c>
      <c r="BK190" t="str" cm="1">
        <f t="array" ref="BK190">IFERROR(_xlfn.XLOOKUP(A190,Table11[Country],'2016'!$S$4:$S$163),"0")</f>
        <v>0</v>
      </c>
      <c r="BL190" t="str" cm="1">
        <f t="array" ref="BL190">IFERROR(_xlfn.XLOOKUP(A190,Table6[Country],'2018'!$S$4:$S$163),"0")</f>
        <v>0</v>
      </c>
      <c r="BM190" t="str">
        <f>IFERROR(_xlfn.XLOOKUP(A190,'2023_Analysis_Hub'!$A$3:$A$141,'2023_Analysis_Hub'!$L$3:$L$141),"0")</f>
        <v>0</v>
      </c>
      <c r="BN190" t="str">
        <f t="shared" si="21"/>
        <v>No Data Available</v>
      </c>
      <c r="BP190" t="str" cm="1">
        <f t="array" ref="BP190">IFERROR(_xlfn.XLOOKUP(A190,Table4[Country],'2007'!$N$4:$N$153),"0")</f>
        <v>0</v>
      </c>
      <c r="BQ190" t="str" cm="1">
        <f t="array" ref="BQ190">IFERROR(_xlfn.XLOOKUP(A190,Table5[Country],'2010'!$Q$4:$Q$158),"0")</f>
        <v>0</v>
      </c>
      <c r="BR190" t="str" cm="1">
        <f t="array" ref="BR190">IFERROR(_xlfn.XLOOKUP(A190,Table12[Country],'2012'!$Q$4:$Q$158),"0")</f>
        <v>0</v>
      </c>
      <c r="BS190" t="str" cm="1">
        <f t="array" ref="BS190">IFERROR(_xlfn.XLOOKUP(A190,Table10[Country],'2014'!$Q$4:$Q$163),"0")</f>
        <v>0</v>
      </c>
      <c r="BT190" t="str" cm="1">
        <f t="array" ref="BT190">IFERROR(_xlfn.XLOOKUP(A190,Table11[Country],'2016'!$Q$4:$Q$163),"0")</f>
        <v>0</v>
      </c>
      <c r="BU190" t="str" cm="1">
        <f t="array" ref="BU190">IFERROR(_xlfn.XLOOKUP(A190, Table6[Country], '2018'!$Q$4:$Q$163),"0")</f>
        <v>0</v>
      </c>
      <c r="BV190" t="str">
        <f>IFERROR(_xlfn.XLOOKUP(A190, '2023_Analysis_Hub'!$A$3:$A$141,'2023_Analysis_Hub'!$N$3:$N$141),"0")</f>
        <v>0</v>
      </c>
      <c r="BW190" t="str">
        <f t="shared" si="22"/>
        <v>No Data Available</v>
      </c>
    </row>
    <row r="191" spans="1:75" x14ac:dyDescent="0.35">
      <c r="A191" t="s">
        <v>503</v>
      </c>
      <c r="B191" t="str" cm="1">
        <f t="array" ref="B191">IFERROR(_xlfn.XLOOKUP(A191,Table4[Country],'2007'!$B$4:$B$153),"0")</f>
        <v>0</v>
      </c>
      <c r="C191" t="str" cm="1">
        <f t="array" ref="C191">IFERROR(_xlfn.XLOOKUP(A191,Table5[Country],'2010'!$B$4:$B$158),"0")</f>
        <v>0</v>
      </c>
      <c r="D191" t="str" cm="1">
        <f t="array" ref="D191">IFERROR(_xlfn.XLOOKUP(A191,Table12[Country],'2012'!$B$4:$B$158),"0")</f>
        <v>0</v>
      </c>
      <c r="E191" t="str" cm="1">
        <f t="array" ref="E191">IFERROR(_xlfn.XLOOKUP(A191,Table10[Country],'2014'!$B$4:$B$163),"0")</f>
        <v>0</v>
      </c>
      <c r="F191" t="str" cm="1">
        <f t="array" ref="F191">IFERROR(_xlfn.XLOOKUP(A191,Table11[Country],'2016'!$B$4:$B$163),"0")</f>
        <v>0</v>
      </c>
      <c r="G191" t="str" cm="1">
        <f t="array" ref="G191">IFERROR(_xlfn.XLOOKUP(A191,Table6[Country],'2018'!$B$4:$B$163),"0")</f>
        <v>0</v>
      </c>
      <c r="H191" t="str">
        <f>IFERROR(_xlfn.XLOOKUP(A191,'2023_Analysis_Hub'!$A$3:$A$141,'2023_Analysis_Hub'!$B$3:$B$141),"0")</f>
        <v>0</v>
      </c>
      <c r="I191" t="str">
        <f t="shared" si="18"/>
        <v>0</v>
      </c>
      <c r="J191" s="68" t="str">
        <f>IFERROR(RANK(Table16[[#This Row],[Avergae LPI Score ]],Table16[[Avergae LPI Score ]],0), "No Data Available")</f>
        <v>No Data Available</v>
      </c>
      <c r="L191" t="str" cm="1">
        <f t="array" ref="L191">IFERROR(_xlfn.XLOOKUP(A191,Table4[Country],'2007'!$C$4:$C$153),"0")</f>
        <v>0</v>
      </c>
      <c r="M191" t="str" cm="1">
        <f t="array" ref="M191">IFERROR(_xlfn.XLOOKUP(A191,Table5[Country],'2010'!$E$4:$E$158),"0")</f>
        <v>0</v>
      </c>
      <c r="N191" t="str" cm="1">
        <f t="array" ref="N191">IFERROR(_xlfn.XLOOKUP(A191,Table12[Country],'2012'!$E$4:$E$158),"0")</f>
        <v>0</v>
      </c>
      <c r="O191" t="str" cm="1">
        <f t="array" ref="O191">IFERROR(_xlfn.XLOOKUP(A191,Table10[Country],'2014'!$E$4:$E$163),"0")</f>
        <v>0</v>
      </c>
      <c r="P191" t="str" cm="1">
        <f t="array" ref="P191">IFERROR(_xlfn.XLOOKUP(A191,Table11[Country],'2016'!$E$4:$E$163),"0")</f>
        <v>0</v>
      </c>
      <c r="Q191" t="str" cm="1">
        <f t="array" ref="Q191">IFERROR(_xlfn.XLOOKUP(A191,Table6[Country],'2018'!$E$4:$E$163),"0")</f>
        <v>0</v>
      </c>
      <c r="R191" t="str">
        <f>IFERROR(_xlfn.XLOOKUP(A191,'2023_Analysis_Hub'!$A$3:$A$141,'2023_Analysis_Hub'!$C$3:$C$141),"0")</f>
        <v>0</v>
      </c>
      <c r="S191" t="str">
        <f t="shared" si="23"/>
        <v>0</v>
      </c>
      <c r="T191" t="str">
        <f t="shared" si="24"/>
        <v>No Data Available</v>
      </c>
      <c r="W191" t="str" cm="1">
        <f t="array" ref="W191">IFERROR(_xlfn.XLOOKUP(A191,Table4[Country],'2007'!$F$4:$F$153),"0")</f>
        <v>0</v>
      </c>
      <c r="X191" t="str" cm="1">
        <f t="array" ref="X191">IFERROR(_xlfn.XLOOKUP('LPI_performance_time_series '!A191,Table5[Country],'2010'!$I$4:$I$158),"0")</f>
        <v>0</v>
      </c>
      <c r="Y191" t="str" cm="1">
        <f t="array" ref="Y191">IFERROR(_xlfn.XLOOKUP(A191,Table12[Country],'2012'!$I$4:$I$158),"0")</f>
        <v>0</v>
      </c>
      <c r="Z191" t="str" cm="1">
        <f t="array" ref="Z191">IFERROR(_xlfn.XLOOKUP('LPI_performance_time_series '!A191,Table10[Country],'2014'!$I$4:$I$163),"0")</f>
        <v>0</v>
      </c>
      <c r="AA191" t="str" cm="1">
        <f t="array" ref="AA191">IFERROR(_xlfn.XLOOKUP(A191,Table11[Country],'2016'!$I$4:$I$163),"0")</f>
        <v>0</v>
      </c>
      <c r="AB191" t="str" cm="1">
        <f t="array" ref="AB191">IFERROR(_xlfn.XLOOKUP(A191,Table6[Country],'2018'!$I$4:$I$163),"0")</f>
        <v>0</v>
      </c>
      <c r="AC191" t="str">
        <f>IFERROR(_xlfn.XLOOKUP(A192,'2023_Analysis_Hub'!$A$3:$A$141,'2023_Analysis_Hub'!$D$3:$D$141),"0")</f>
        <v>0</v>
      </c>
      <c r="AD191" t="str">
        <f t="shared" si="25"/>
        <v>No Data Available</v>
      </c>
      <c r="AF191" t="str" cm="1">
        <f t="array" ref="AF191">IFERROR(_xlfn.XLOOKUP(A191,Table4[Country],'2007'!$H$4:$H$153),"0")</f>
        <v>0</v>
      </c>
      <c r="AG191" t="str" cm="1">
        <f t="array" ref="AG191">IFERROR(_xlfn.XLOOKUP(A191,Table5[Country],'2010'!$K$4:$K$158),"0")</f>
        <v>0</v>
      </c>
      <c r="AH191" t="str" cm="1">
        <f t="array" ref="AH191">IFERROR(_xlfn.XLOOKUP(A191,Table12[Country],'2012'!$K$4:$K$158),"0")</f>
        <v>0</v>
      </c>
      <c r="AI191" t="str" cm="1">
        <f t="array" ref="AI191">IFERROR(_xlfn.XLOOKUP(A191,Table10[Country],'2014'!$K$4:$K$163),"0")</f>
        <v>0</v>
      </c>
      <c r="AJ191" t="str" cm="1">
        <f t="array" ref="AJ191">IFERROR(_xlfn.XLOOKUP(A191,Table11[Country],'2016'!$K$4:$K$163),"0")</f>
        <v>0</v>
      </c>
      <c r="AK191" t="str" cm="1">
        <f t="array" ref="AK191">IFERROR(_xlfn.XLOOKUP(A191,Table6[Country],'2018'!$K$4:$K$163),"0")</f>
        <v>0</v>
      </c>
      <c r="AL191" s="19" t="str">
        <f>IFERROR(_xlfn.XLOOKUP(A191,'2023_Analysis_Hub'!$A$3:$A$141,'2023_Analysis_Hub'!$F$3:$F$141),"0")</f>
        <v>0</v>
      </c>
      <c r="AM191" t="str">
        <f t="shared" si="26"/>
        <v>No Data Available</v>
      </c>
      <c r="AO191" s="71" t="str" cm="1">
        <f t="array" ref="AO191">IFERROR(_xlfn.XLOOKUP(Table18[[#This Row],[Economy]],Table4[Country],'2007'!$J$4:$J$153), "0")</f>
        <v>0</v>
      </c>
      <c r="AP191" s="71" t="str" cm="1">
        <f t="array" ref="AP191">IFERROR(_xlfn.XLOOKUP(Table18[[#This Row],[Economy]],Table5[Country],'2010'!$M$4:$M$158),"0")</f>
        <v>0</v>
      </c>
      <c r="AQ191" s="71" t="str" cm="1">
        <f t="array" ref="AQ191">IFERROR(_xlfn.XLOOKUP(Table18[[#This Row],[Economy]],Table12[Country],'2012'!$M$4:$M$158),"0")</f>
        <v>0</v>
      </c>
      <c r="AR191" s="71" t="str" cm="1">
        <f t="array" ref="AR191">IFERROR(_xlfn.XLOOKUP(Table18[[#This Row],[Economy]],Table10[Country],'2014'!$M$4:$M$163),"0")</f>
        <v>0</v>
      </c>
      <c r="AS191" s="71" t="str" cm="1">
        <f t="array" ref="AS191">IFERROR(_xlfn.XLOOKUP(A191,Table11[Country],'2016'!$M$4:$M$163),"0")</f>
        <v>0</v>
      </c>
      <c r="AT191" s="71" t="str" cm="1">
        <f t="array" ref="AT191">IFERROR(_xlfn.XLOOKUP(A191,Table6[Country],'2018'!$M$4:$M$163),"0")</f>
        <v>0</v>
      </c>
      <c r="AU191" s="71" t="str">
        <f>IFERROR(_xlfn.XLOOKUP(A191, '2023_Analysis_Hub'!$A$3:$A$141,'2023_Analysis_Hub'!$H$3:$H$141),"0")</f>
        <v>0</v>
      </c>
      <c r="AV191" t="str">
        <f t="shared" si="19"/>
        <v xml:space="preserve">No Data Available </v>
      </c>
      <c r="AX191" t="str" cm="1">
        <f t="array" ref="AX191">IFERROR(_xlfn.XLOOKUP(A191,Table4[Country],'2007'!$L$4:$L$153),"0")</f>
        <v>0</v>
      </c>
      <c r="AY191" t="str" cm="1">
        <f t="array" ref="AY191">IFERROR(_xlfn.XLOOKUP(A191,Table5[Country], '2010'!$O$4:$O$158),"0")</f>
        <v>0</v>
      </c>
      <c r="AZ191" t="str" cm="1">
        <f t="array" ref="AZ191">IFERROR(_xlfn.XLOOKUP(A191, Table12[Country], '2012'!$O$4:$O$158),"0")</f>
        <v>0</v>
      </c>
      <c r="BA191" t="str" cm="1">
        <f t="array" ref="BA191">IFERROR(_xlfn.XLOOKUP(A191, Table10[Country], '2014'!$O$4:$O$163),"0")</f>
        <v>0</v>
      </c>
      <c r="BB191" t="str" cm="1">
        <f t="array" ref="BB191">IFERROR(_xlfn.XLOOKUP(A191, Table11[Country],'2016'!$O$4:$O$163),"0")</f>
        <v>0</v>
      </c>
      <c r="BC191" t="str" cm="1">
        <f t="array" ref="BC191">IFERROR(_xlfn.XLOOKUP(A191,Table6[Country],'2018'!$O$4:$O$163),"0")</f>
        <v>0</v>
      </c>
      <c r="BD191" t="str">
        <f>IFERROR(_xlfn.XLOOKUP(A191, '2023_Analysis_Hub'!$A$3:$A$141,'2023_Analysis_Hub'!$J$3:$J$141),"0")</f>
        <v>0</v>
      </c>
      <c r="BE191" t="str">
        <f t="shared" si="20"/>
        <v>No Data Available</v>
      </c>
      <c r="BG191" t="str" cm="1">
        <f t="array" ref="BG191">IFERROR(_xlfn.XLOOKUP(A191,Table4[Country],'2007'!$R$4:$R$153),"0")</f>
        <v>0</v>
      </c>
      <c r="BH191" t="str" cm="1">
        <f t="array" ref="BH191">IFERROR(_xlfn.XLOOKUP(A191,Table5[Country],'2010'!$S$4:$S$158),"0")</f>
        <v>0</v>
      </c>
      <c r="BI191" t="str" cm="1">
        <f t="array" ref="BI191">IFERROR(_xlfn.XLOOKUP(A191,Table12[Country],'2012'!$S$4:$S$158),"0")</f>
        <v>0</v>
      </c>
      <c r="BJ191" t="str" cm="1">
        <f t="array" ref="BJ191">IFERROR(_xlfn.XLOOKUP(A191,Table10[Country],'2014'!$S$4:$S$163),"0")</f>
        <v>0</v>
      </c>
      <c r="BK191" t="str" cm="1">
        <f t="array" ref="BK191">IFERROR(_xlfn.XLOOKUP(A191,Table11[Country],'2016'!$S$4:$S$163),"0")</f>
        <v>0</v>
      </c>
      <c r="BL191" t="str" cm="1">
        <f t="array" ref="BL191">IFERROR(_xlfn.XLOOKUP(A191,Table6[Country],'2018'!$S$4:$S$163),"0")</f>
        <v>0</v>
      </c>
      <c r="BM191" t="str">
        <f>IFERROR(_xlfn.XLOOKUP(A191,'2023_Analysis_Hub'!$A$3:$A$141,'2023_Analysis_Hub'!$L$3:$L$141),"0")</f>
        <v>0</v>
      </c>
      <c r="BN191" t="str">
        <f t="shared" si="21"/>
        <v>No Data Available</v>
      </c>
      <c r="BP191" t="str" cm="1">
        <f t="array" ref="BP191">IFERROR(_xlfn.XLOOKUP(A191,Table4[Country],'2007'!$N$4:$N$153),"0")</f>
        <v>0</v>
      </c>
      <c r="BQ191" t="str" cm="1">
        <f t="array" ref="BQ191">IFERROR(_xlfn.XLOOKUP(A191,Table5[Country],'2010'!$Q$4:$Q$158),"0")</f>
        <v>0</v>
      </c>
      <c r="BR191" t="str" cm="1">
        <f t="array" ref="BR191">IFERROR(_xlfn.XLOOKUP(A191,Table12[Country],'2012'!$Q$4:$Q$158),"0")</f>
        <v>0</v>
      </c>
      <c r="BS191" t="str" cm="1">
        <f t="array" ref="BS191">IFERROR(_xlfn.XLOOKUP(A191,Table10[Country],'2014'!$Q$4:$Q$163),"0")</f>
        <v>0</v>
      </c>
      <c r="BT191" t="str" cm="1">
        <f t="array" ref="BT191">IFERROR(_xlfn.XLOOKUP(A191,Table11[Country],'2016'!$Q$4:$Q$163),"0")</f>
        <v>0</v>
      </c>
      <c r="BU191" t="str" cm="1">
        <f t="array" ref="BU191">IFERROR(_xlfn.XLOOKUP(A191, Table6[Country], '2018'!$Q$4:$Q$163),"0")</f>
        <v>0</v>
      </c>
      <c r="BV191" t="str">
        <f>IFERROR(_xlfn.XLOOKUP(A191, '2023_Analysis_Hub'!$A$3:$A$141,'2023_Analysis_Hub'!$N$3:$N$141),"0")</f>
        <v>0</v>
      </c>
      <c r="BW191" t="str">
        <f t="shared" si="22"/>
        <v>No Data Available</v>
      </c>
    </row>
    <row r="192" spans="1:75" x14ac:dyDescent="0.35">
      <c r="A192" t="s">
        <v>505</v>
      </c>
      <c r="B192" t="str" cm="1">
        <f t="array" ref="B192">IFERROR(_xlfn.XLOOKUP(A192,Table4[Country],'2007'!$B$4:$B$153),"0")</f>
        <v>0</v>
      </c>
      <c r="C192" t="str" cm="1">
        <f t="array" ref="C192">IFERROR(_xlfn.XLOOKUP(A192,Table5[Country],'2010'!$B$4:$B$158),"0")</f>
        <v>0</v>
      </c>
      <c r="D192" t="str" cm="1">
        <f t="array" ref="D192">IFERROR(_xlfn.XLOOKUP(A192,Table12[Country],'2012'!$B$4:$B$158),"0")</f>
        <v>0</v>
      </c>
      <c r="E192" t="str" cm="1">
        <f t="array" ref="E192">IFERROR(_xlfn.XLOOKUP(A192,Table10[Country],'2014'!$B$4:$B$163),"0")</f>
        <v>0</v>
      </c>
      <c r="F192" t="str" cm="1">
        <f t="array" ref="F192">IFERROR(_xlfn.XLOOKUP(A192,Table11[Country],'2016'!$B$4:$B$163),"0")</f>
        <v>0</v>
      </c>
      <c r="G192" t="str" cm="1">
        <f t="array" ref="G192">IFERROR(_xlfn.XLOOKUP(A192,Table6[Country],'2018'!$B$4:$B$163),"0")</f>
        <v>0</v>
      </c>
      <c r="H192" t="str">
        <f>IFERROR(_xlfn.XLOOKUP(A192,'2023_Analysis_Hub'!$A$3:$A$141,'2023_Analysis_Hub'!$B$3:$B$141),"0")</f>
        <v>0</v>
      </c>
      <c r="I192" t="str">
        <f t="shared" si="18"/>
        <v>0</v>
      </c>
      <c r="J192" s="68" t="str">
        <f>IFERROR(RANK(Table16[[#This Row],[Avergae LPI Score ]],Table16[[Avergae LPI Score ]],0), "No Data Available")</f>
        <v>No Data Available</v>
      </c>
      <c r="L192" t="str" cm="1">
        <f t="array" ref="L192">IFERROR(_xlfn.XLOOKUP(A192,Table4[Country],'2007'!$C$4:$C$153),"0")</f>
        <v>0</v>
      </c>
      <c r="M192" t="str" cm="1">
        <f t="array" ref="M192">IFERROR(_xlfn.XLOOKUP(A192,Table5[Country],'2010'!$E$4:$E$158),"0")</f>
        <v>0</v>
      </c>
      <c r="N192" t="str" cm="1">
        <f t="array" ref="N192">IFERROR(_xlfn.XLOOKUP(A192,Table12[Country],'2012'!$E$4:$E$158),"0")</f>
        <v>0</v>
      </c>
      <c r="O192" t="str" cm="1">
        <f t="array" ref="O192">IFERROR(_xlfn.XLOOKUP(A192,Table10[Country],'2014'!$E$4:$E$163),"0")</f>
        <v>0</v>
      </c>
      <c r="P192" t="str" cm="1">
        <f t="array" ref="P192">IFERROR(_xlfn.XLOOKUP(A192,Table11[Country],'2016'!$E$4:$E$163),"0")</f>
        <v>0</v>
      </c>
      <c r="Q192" t="str" cm="1">
        <f t="array" ref="Q192">IFERROR(_xlfn.XLOOKUP(A192,Table6[Country],'2018'!$E$4:$E$163),"0")</f>
        <v>0</v>
      </c>
      <c r="R192" t="str">
        <f>IFERROR(_xlfn.XLOOKUP(A192,'2023_Analysis_Hub'!$A$3:$A$141,'2023_Analysis_Hub'!$C$3:$C$141),"0")</f>
        <v>0</v>
      </c>
      <c r="S192" t="str">
        <f t="shared" si="23"/>
        <v>0</v>
      </c>
      <c r="T192" t="str">
        <f t="shared" si="24"/>
        <v>No Data Available</v>
      </c>
      <c r="W192" t="str" cm="1">
        <f t="array" ref="W192">IFERROR(_xlfn.XLOOKUP(A192,Table4[Country],'2007'!$F$4:$F$153),"0")</f>
        <v>0</v>
      </c>
      <c r="X192" t="str" cm="1">
        <f t="array" ref="X192">IFERROR(_xlfn.XLOOKUP('LPI_performance_time_series '!A192,Table5[Country],'2010'!$I$4:$I$158),"0")</f>
        <v>0</v>
      </c>
      <c r="Y192" t="str" cm="1">
        <f t="array" ref="Y192">IFERROR(_xlfn.XLOOKUP(A192,Table12[Country],'2012'!$I$4:$I$158),"0")</f>
        <v>0</v>
      </c>
      <c r="Z192" t="str" cm="1">
        <f t="array" ref="Z192">IFERROR(_xlfn.XLOOKUP('LPI_performance_time_series '!A192,Table10[Country],'2014'!$I$4:$I$163),"0")</f>
        <v>0</v>
      </c>
      <c r="AA192" t="str" cm="1">
        <f t="array" ref="AA192">IFERROR(_xlfn.XLOOKUP(A192,Table11[Country],'2016'!$I$4:$I$163),"0")</f>
        <v>0</v>
      </c>
      <c r="AB192" t="str" cm="1">
        <f t="array" ref="AB192">IFERROR(_xlfn.XLOOKUP(A192,Table6[Country],'2018'!$I$4:$I$163),"0")</f>
        <v>0</v>
      </c>
      <c r="AC192" t="str">
        <f>IFERROR(_xlfn.XLOOKUP(A193,'2023_Analysis_Hub'!$A$3:$A$141,'2023_Analysis_Hub'!$D$3:$D$141),"0")</f>
        <v>0</v>
      </c>
      <c r="AD192" t="str">
        <f t="shared" si="25"/>
        <v>No Data Available</v>
      </c>
      <c r="AF192" t="str" cm="1">
        <f t="array" ref="AF192">IFERROR(_xlfn.XLOOKUP(A192,Table4[Country],'2007'!$H$4:$H$153),"0")</f>
        <v>0</v>
      </c>
      <c r="AG192" t="str" cm="1">
        <f t="array" ref="AG192">IFERROR(_xlfn.XLOOKUP(A192,Table5[Country],'2010'!$K$4:$K$158),"0")</f>
        <v>0</v>
      </c>
      <c r="AH192" t="str" cm="1">
        <f t="array" ref="AH192">IFERROR(_xlfn.XLOOKUP(A192,Table12[Country],'2012'!$K$4:$K$158),"0")</f>
        <v>0</v>
      </c>
      <c r="AI192" t="str" cm="1">
        <f t="array" ref="AI192">IFERROR(_xlfn.XLOOKUP(A192,Table10[Country],'2014'!$K$4:$K$163),"0")</f>
        <v>0</v>
      </c>
      <c r="AJ192" t="str" cm="1">
        <f t="array" ref="AJ192">IFERROR(_xlfn.XLOOKUP(A192,Table11[Country],'2016'!$K$4:$K$163),"0")</f>
        <v>0</v>
      </c>
      <c r="AK192" t="str" cm="1">
        <f t="array" ref="AK192">IFERROR(_xlfn.XLOOKUP(A192,Table6[Country],'2018'!$K$4:$K$163),"0")</f>
        <v>0</v>
      </c>
      <c r="AL192" s="19" t="str">
        <f>IFERROR(_xlfn.XLOOKUP(A192,'2023_Analysis_Hub'!$A$3:$A$141,'2023_Analysis_Hub'!$F$3:$F$141),"0")</f>
        <v>0</v>
      </c>
      <c r="AM192" t="str">
        <f t="shared" si="26"/>
        <v>No Data Available</v>
      </c>
      <c r="AO192" s="71" t="str" cm="1">
        <f t="array" ref="AO192">IFERROR(_xlfn.XLOOKUP(Table18[[#This Row],[Economy]],Table4[Country],'2007'!$J$4:$J$153), "0")</f>
        <v>0</v>
      </c>
      <c r="AP192" s="71" t="str" cm="1">
        <f t="array" ref="AP192">IFERROR(_xlfn.XLOOKUP(Table18[[#This Row],[Economy]],Table5[Country],'2010'!$M$4:$M$158),"0")</f>
        <v>0</v>
      </c>
      <c r="AQ192" s="71" t="str" cm="1">
        <f t="array" ref="AQ192">IFERROR(_xlfn.XLOOKUP(Table18[[#This Row],[Economy]],Table12[Country],'2012'!$M$4:$M$158),"0")</f>
        <v>0</v>
      </c>
      <c r="AR192" s="71" t="str" cm="1">
        <f t="array" ref="AR192">IFERROR(_xlfn.XLOOKUP(Table18[[#This Row],[Economy]],Table10[Country],'2014'!$M$4:$M$163),"0")</f>
        <v>0</v>
      </c>
      <c r="AS192" s="71" t="str" cm="1">
        <f t="array" ref="AS192">IFERROR(_xlfn.XLOOKUP(A192,Table11[Country],'2016'!$M$4:$M$163),"0")</f>
        <v>0</v>
      </c>
      <c r="AT192" s="71" t="str" cm="1">
        <f t="array" ref="AT192">IFERROR(_xlfn.XLOOKUP(A192,Table6[Country],'2018'!$M$4:$M$163),"0")</f>
        <v>0</v>
      </c>
      <c r="AU192" s="71" t="str">
        <f>IFERROR(_xlfn.XLOOKUP(A192, '2023_Analysis_Hub'!$A$3:$A$141,'2023_Analysis_Hub'!$H$3:$H$141),"0")</f>
        <v>0</v>
      </c>
      <c r="AV192" t="str">
        <f t="shared" si="19"/>
        <v xml:space="preserve">No Data Available </v>
      </c>
      <c r="AX192" t="str" cm="1">
        <f t="array" ref="AX192">IFERROR(_xlfn.XLOOKUP(A192,Table4[Country],'2007'!$L$4:$L$153),"0")</f>
        <v>0</v>
      </c>
      <c r="AY192" t="str" cm="1">
        <f t="array" ref="AY192">IFERROR(_xlfn.XLOOKUP(A192,Table5[Country], '2010'!$O$4:$O$158),"0")</f>
        <v>0</v>
      </c>
      <c r="AZ192" t="str" cm="1">
        <f t="array" ref="AZ192">IFERROR(_xlfn.XLOOKUP(A192, Table12[Country], '2012'!$O$4:$O$158),"0")</f>
        <v>0</v>
      </c>
      <c r="BA192" t="str" cm="1">
        <f t="array" ref="BA192">IFERROR(_xlfn.XLOOKUP(A192, Table10[Country], '2014'!$O$4:$O$163),"0")</f>
        <v>0</v>
      </c>
      <c r="BB192" t="str" cm="1">
        <f t="array" ref="BB192">IFERROR(_xlfn.XLOOKUP(A192, Table11[Country],'2016'!$O$4:$O$163),"0")</f>
        <v>0</v>
      </c>
      <c r="BC192" t="str" cm="1">
        <f t="array" ref="BC192">IFERROR(_xlfn.XLOOKUP(A192,Table6[Country],'2018'!$O$4:$O$163),"0")</f>
        <v>0</v>
      </c>
      <c r="BD192" t="str">
        <f>IFERROR(_xlfn.XLOOKUP(A192, '2023_Analysis_Hub'!$A$3:$A$141,'2023_Analysis_Hub'!$J$3:$J$141),"0")</f>
        <v>0</v>
      </c>
      <c r="BE192" t="str">
        <f t="shared" si="20"/>
        <v>No Data Available</v>
      </c>
      <c r="BG192" t="str" cm="1">
        <f t="array" ref="BG192">IFERROR(_xlfn.XLOOKUP(A192,Table4[Country],'2007'!$R$4:$R$153),"0")</f>
        <v>0</v>
      </c>
      <c r="BH192" t="str" cm="1">
        <f t="array" ref="BH192">IFERROR(_xlfn.XLOOKUP(A192,Table5[Country],'2010'!$S$4:$S$158),"0")</f>
        <v>0</v>
      </c>
      <c r="BI192" t="str" cm="1">
        <f t="array" ref="BI192">IFERROR(_xlfn.XLOOKUP(A192,Table12[Country],'2012'!$S$4:$S$158),"0")</f>
        <v>0</v>
      </c>
      <c r="BJ192" t="str" cm="1">
        <f t="array" ref="BJ192">IFERROR(_xlfn.XLOOKUP(A192,Table10[Country],'2014'!$S$4:$S$163),"0")</f>
        <v>0</v>
      </c>
      <c r="BK192" t="str" cm="1">
        <f t="array" ref="BK192">IFERROR(_xlfn.XLOOKUP(A192,Table11[Country],'2016'!$S$4:$S$163),"0")</f>
        <v>0</v>
      </c>
      <c r="BL192" t="str" cm="1">
        <f t="array" ref="BL192">IFERROR(_xlfn.XLOOKUP(A192,Table6[Country],'2018'!$S$4:$S$163),"0")</f>
        <v>0</v>
      </c>
      <c r="BM192" t="str">
        <f>IFERROR(_xlfn.XLOOKUP(A192,'2023_Analysis_Hub'!$A$3:$A$141,'2023_Analysis_Hub'!$L$3:$L$141),"0")</f>
        <v>0</v>
      </c>
      <c r="BN192" t="str">
        <f t="shared" si="21"/>
        <v>No Data Available</v>
      </c>
      <c r="BP192" t="str" cm="1">
        <f t="array" ref="BP192">IFERROR(_xlfn.XLOOKUP(A192,Table4[Country],'2007'!$N$4:$N$153),"0")</f>
        <v>0</v>
      </c>
      <c r="BQ192" t="str" cm="1">
        <f t="array" ref="BQ192">IFERROR(_xlfn.XLOOKUP(A192,Table5[Country],'2010'!$Q$4:$Q$158),"0")</f>
        <v>0</v>
      </c>
      <c r="BR192" t="str" cm="1">
        <f t="array" ref="BR192">IFERROR(_xlfn.XLOOKUP(A192,Table12[Country],'2012'!$Q$4:$Q$158),"0")</f>
        <v>0</v>
      </c>
      <c r="BS192" t="str" cm="1">
        <f t="array" ref="BS192">IFERROR(_xlfn.XLOOKUP(A192,Table10[Country],'2014'!$Q$4:$Q$163),"0")</f>
        <v>0</v>
      </c>
      <c r="BT192" t="str" cm="1">
        <f t="array" ref="BT192">IFERROR(_xlfn.XLOOKUP(A192,Table11[Country],'2016'!$Q$4:$Q$163),"0")</f>
        <v>0</v>
      </c>
      <c r="BU192" t="str" cm="1">
        <f t="array" ref="BU192">IFERROR(_xlfn.XLOOKUP(A192, Table6[Country], '2018'!$Q$4:$Q$163),"0")</f>
        <v>0</v>
      </c>
      <c r="BV192" t="str">
        <f>IFERROR(_xlfn.XLOOKUP(A192, '2023_Analysis_Hub'!$A$3:$A$141,'2023_Analysis_Hub'!$N$3:$N$141),"0")</f>
        <v>0</v>
      </c>
      <c r="BW192" t="str">
        <f t="shared" si="22"/>
        <v>No Data Available</v>
      </c>
    </row>
    <row r="193" spans="1:75" x14ac:dyDescent="0.35">
      <c r="A193" t="s">
        <v>507</v>
      </c>
      <c r="B193" t="str" cm="1">
        <f t="array" ref="B193">IFERROR(_xlfn.XLOOKUP(A193,Table4[Country],'2007'!$B$4:$B$153),"0")</f>
        <v>0</v>
      </c>
      <c r="C193" t="str" cm="1">
        <f t="array" ref="C193">IFERROR(_xlfn.XLOOKUP(A193,Table5[Country],'2010'!$B$4:$B$158),"0")</f>
        <v>0</v>
      </c>
      <c r="D193" t="str" cm="1">
        <f t="array" ref="D193">IFERROR(_xlfn.XLOOKUP(A193,Table12[Country],'2012'!$B$4:$B$158),"0")</f>
        <v>0</v>
      </c>
      <c r="E193" t="str" cm="1">
        <f t="array" ref="E193">IFERROR(_xlfn.XLOOKUP(A193,Table10[Country],'2014'!$B$4:$B$163),"0")</f>
        <v>0</v>
      </c>
      <c r="F193" t="str" cm="1">
        <f t="array" ref="F193">IFERROR(_xlfn.XLOOKUP(A193,Table11[Country],'2016'!$B$4:$B$163),"0")</f>
        <v>0</v>
      </c>
      <c r="G193" t="str" cm="1">
        <f t="array" ref="G193">IFERROR(_xlfn.XLOOKUP(A193,Table6[Country],'2018'!$B$4:$B$163),"0")</f>
        <v>0</v>
      </c>
      <c r="H193" t="str">
        <f>IFERROR(_xlfn.XLOOKUP(A193,'2023_Analysis_Hub'!$A$3:$A$141,'2023_Analysis_Hub'!$B$3:$B$141),"0")</f>
        <v>0</v>
      </c>
      <c r="I193" t="str">
        <f t="shared" si="18"/>
        <v>0</v>
      </c>
      <c r="J193" s="68" t="str">
        <f>IFERROR(RANK(Table16[[#This Row],[Avergae LPI Score ]],Table16[[Avergae LPI Score ]],0), "No Data Available")</f>
        <v>No Data Available</v>
      </c>
      <c r="L193" t="str" cm="1">
        <f t="array" ref="L193">IFERROR(_xlfn.XLOOKUP(A193,Table4[Country],'2007'!$C$4:$C$153),"0")</f>
        <v>0</v>
      </c>
      <c r="M193" t="str" cm="1">
        <f t="array" ref="M193">IFERROR(_xlfn.XLOOKUP(A193,Table5[Country],'2010'!$E$4:$E$158),"0")</f>
        <v>0</v>
      </c>
      <c r="N193" t="str" cm="1">
        <f t="array" ref="N193">IFERROR(_xlfn.XLOOKUP(A193,Table12[Country],'2012'!$E$4:$E$158),"0")</f>
        <v>0</v>
      </c>
      <c r="O193" t="str" cm="1">
        <f t="array" ref="O193">IFERROR(_xlfn.XLOOKUP(A193,Table10[Country],'2014'!$E$4:$E$163),"0")</f>
        <v>0</v>
      </c>
      <c r="P193" t="str" cm="1">
        <f t="array" ref="P193">IFERROR(_xlfn.XLOOKUP(A193,Table11[Country],'2016'!$E$4:$E$163),"0")</f>
        <v>0</v>
      </c>
      <c r="Q193" t="str" cm="1">
        <f t="array" ref="Q193">IFERROR(_xlfn.XLOOKUP(A193,Table6[Country],'2018'!$E$4:$E$163),"0")</f>
        <v>0</v>
      </c>
      <c r="R193" t="str">
        <f>IFERROR(_xlfn.XLOOKUP(A193,'2023_Analysis_Hub'!$A$3:$A$141,'2023_Analysis_Hub'!$C$3:$C$141),"0")</f>
        <v>0</v>
      </c>
      <c r="S193" t="str">
        <f t="shared" si="23"/>
        <v>0</v>
      </c>
      <c r="T193" t="str">
        <f t="shared" si="24"/>
        <v>No Data Available</v>
      </c>
      <c r="W193" t="str" cm="1">
        <f t="array" ref="W193">IFERROR(_xlfn.XLOOKUP(A193,Table4[Country],'2007'!$F$4:$F$153),"0")</f>
        <v>0</v>
      </c>
      <c r="X193" t="str" cm="1">
        <f t="array" ref="X193">IFERROR(_xlfn.XLOOKUP('LPI_performance_time_series '!A193,Table5[Country],'2010'!$I$4:$I$158),"0")</f>
        <v>0</v>
      </c>
      <c r="Y193" t="str" cm="1">
        <f t="array" ref="Y193">IFERROR(_xlfn.XLOOKUP(A193,Table12[Country],'2012'!$I$4:$I$158),"0")</f>
        <v>0</v>
      </c>
      <c r="Z193" t="str" cm="1">
        <f t="array" ref="Z193">IFERROR(_xlfn.XLOOKUP('LPI_performance_time_series '!A193,Table10[Country],'2014'!$I$4:$I$163),"0")</f>
        <v>0</v>
      </c>
      <c r="AA193" t="str" cm="1">
        <f t="array" ref="AA193">IFERROR(_xlfn.XLOOKUP(A193,Table11[Country],'2016'!$I$4:$I$163),"0")</f>
        <v>0</v>
      </c>
      <c r="AB193" t="str" cm="1">
        <f t="array" ref="AB193">IFERROR(_xlfn.XLOOKUP(A193,Table6[Country],'2018'!$I$4:$I$163),"0")</f>
        <v>0</v>
      </c>
      <c r="AC193">
        <f>IFERROR(_xlfn.XLOOKUP(A194,'2023_Analysis_Hub'!$A$3:$A$141,'2023_Analysis_Hub'!$D$3:$D$141),"0")</f>
        <v>3.1</v>
      </c>
      <c r="AD193">
        <f t="shared" si="25"/>
        <v>3.1</v>
      </c>
      <c r="AF193" t="str" cm="1">
        <f t="array" ref="AF193">IFERROR(_xlfn.XLOOKUP(A193,Table4[Country],'2007'!$H$4:$H$153),"0")</f>
        <v>0</v>
      </c>
      <c r="AG193" t="str" cm="1">
        <f t="array" ref="AG193">IFERROR(_xlfn.XLOOKUP(A193,Table5[Country],'2010'!$K$4:$K$158),"0")</f>
        <v>0</v>
      </c>
      <c r="AH193" t="str" cm="1">
        <f t="array" ref="AH193">IFERROR(_xlfn.XLOOKUP(A193,Table12[Country],'2012'!$K$4:$K$158),"0")</f>
        <v>0</v>
      </c>
      <c r="AI193" t="str" cm="1">
        <f t="array" ref="AI193">IFERROR(_xlfn.XLOOKUP(A193,Table10[Country],'2014'!$K$4:$K$163),"0")</f>
        <v>0</v>
      </c>
      <c r="AJ193" t="str" cm="1">
        <f t="array" ref="AJ193">IFERROR(_xlfn.XLOOKUP(A193,Table11[Country],'2016'!$K$4:$K$163),"0")</f>
        <v>0</v>
      </c>
      <c r="AK193" t="str" cm="1">
        <f t="array" ref="AK193">IFERROR(_xlfn.XLOOKUP(A193,Table6[Country],'2018'!$K$4:$K$163),"0")</f>
        <v>0</v>
      </c>
      <c r="AL193" s="19" t="str">
        <f>IFERROR(_xlfn.XLOOKUP(A193,'2023_Analysis_Hub'!$A$3:$A$141,'2023_Analysis_Hub'!$F$3:$F$141),"0")</f>
        <v>0</v>
      </c>
      <c r="AM193" t="str">
        <f t="shared" si="26"/>
        <v>No Data Available</v>
      </c>
      <c r="AO193" s="71" t="str" cm="1">
        <f t="array" ref="AO193">IFERROR(_xlfn.XLOOKUP(Table18[[#This Row],[Economy]],Table4[Country],'2007'!$J$4:$J$153), "0")</f>
        <v>0</v>
      </c>
      <c r="AP193" s="71" t="str" cm="1">
        <f t="array" ref="AP193">IFERROR(_xlfn.XLOOKUP(Table18[[#This Row],[Economy]],Table5[Country],'2010'!$M$4:$M$158),"0")</f>
        <v>0</v>
      </c>
      <c r="AQ193" s="71" t="str" cm="1">
        <f t="array" ref="AQ193">IFERROR(_xlfn.XLOOKUP(Table18[[#This Row],[Economy]],Table12[Country],'2012'!$M$4:$M$158),"0")</f>
        <v>0</v>
      </c>
      <c r="AR193" s="71" t="str" cm="1">
        <f t="array" ref="AR193">IFERROR(_xlfn.XLOOKUP(Table18[[#This Row],[Economy]],Table10[Country],'2014'!$M$4:$M$163),"0")</f>
        <v>0</v>
      </c>
      <c r="AS193" s="71" t="str" cm="1">
        <f t="array" ref="AS193">IFERROR(_xlfn.XLOOKUP(A193,Table11[Country],'2016'!$M$4:$M$163),"0")</f>
        <v>0</v>
      </c>
      <c r="AT193" s="71" t="str" cm="1">
        <f t="array" ref="AT193">IFERROR(_xlfn.XLOOKUP(A193,Table6[Country],'2018'!$M$4:$M$163),"0")</f>
        <v>0</v>
      </c>
      <c r="AU193" s="71" t="str">
        <f>IFERROR(_xlfn.XLOOKUP(A193, '2023_Analysis_Hub'!$A$3:$A$141,'2023_Analysis_Hub'!$H$3:$H$141),"0")</f>
        <v>0</v>
      </c>
      <c r="AV193" t="str">
        <f t="shared" si="19"/>
        <v xml:space="preserve">No Data Available </v>
      </c>
      <c r="AX193" t="str" cm="1">
        <f t="array" ref="AX193">IFERROR(_xlfn.XLOOKUP(A193,Table4[Country],'2007'!$L$4:$L$153),"0")</f>
        <v>0</v>
      </c>
      <c r="AY193" t="str" cm="1">
        <f t="array" ref="AY193">IFERROR(_xlfn.XLOOKUP(A193,Table5[Country], '2010'!$O$4:$O$158),"0")</f>
        <v>0</v>
      </c>
      <c r="AZ193" t="str" cm="1">
        <f t="array" ref="AZ193">IFERROR(_xlfn.XLOOKUP(A193, Table12[Country], '2012'!$O$4:$O$158),"0")</f>
        <v>0</v>
      </c>
      <c r="BA193" t="str" cm="1">
        <f t="array" ref="BA193">IFERROR(_xlfn.XLOOKUP(A193, Table10[Country], '2014'!$O$4:$O$163),"0")</f>
        <v>0</v>
      </c>
      <c r="BB193" t="str" cm="1">
        <f t="array" ref="BB193">IFERROR(_xlfn.XLOOKUP(A193, Table11[Country],'2016'!$O$4:$O$163),"0")</f>
        <v>0</v>
      </c>
      <c r="BC193" t="str" cm="1">
        <f t="array" ref="BC193">IFERROR(_xlfn.XLOOKUP(A193,Table6[Country],'2018'!$O$4:$O$163),"0")</f>
        <v>0</v>
      </c>
      <c r="BD193" t="str">
        <f>IFERROR(_xlfn.XLOOKUP(A193, '2023_Analysis_Hub'!$A$3:$A$141,'2023_Analysis_Hub'!$J$3:$J$141),"0")</f>
        <v>0</v>
      </c>
      <c r="BE193" t="str">
        <f t="shared" si="20"/>
        <v>No Data Available</v>
      </c>
      <c r="BG193" t="str" cm="1">
        <f t="array" ref="BG193">IFERROR(_xlfn.XLOOKUP(A193,Table4[Country],'2007'!$R$4:$R$153),"0")</f>
        <v>0</v>
      </c>
      <c r="BH193" t="str" cm="1">
        <f t="array" ref="BH193">IFERROR(_xlfn.XLOOKUP(A193,Table5[Country],'2010'!$S$4:$S$158),"0")</f>
        <v>0</v>
      </c>
      <c r="BI193" t="str" cm="1">
        <f t="array" ref="BI193">IFERROR(_xlfn.XLOOKUP(A193,Table12[Country],'2012'!$S$4:$S$158),"0")</f>
        <v>0</v>
      </c>
      <c r="BJ193" t="str" cm="1">
        <f t="array" ref="BJ193">IFERROR(_xlfn.XLOOKUP(A193,Table10[Country],'2014'!$S$4:$S$163),"0")</f>
        <v>0</v>
      </c>
      <c r="BK193" t="str" cm="1">
        <f t="array" ref="BK193">IFERROR(_xlfn.XLOOKUP(A193,Table11[Country],'2016'!$S$4:$S$163),"0")</f>
        <v>0</v>
      </c>
      <c r="BL193" t="str" cm="1">
        <f t="array" ref="BL193">IFERROR(_xlfn.XLOOKUP(A193,Table6[Country],'2018'!$S$4:$S$163),"0")</f>
        <v>0</v>
      </c>
      <c r="BM193" t="str">
        <f>IFERROR(_xlfn.XLOOKUP(A193,'2023_Analysis_Hub'!$A$3:$A$141,'2023_Analysis_Hub'!$L$3:$L$141),"0")</f>
        <v>0</v>
      </c>
      <c r="BN193" t="str">
        <f t="shared" si="21"/>
        <v>No Data Available</v>
      </c>
      <c r="BP193" t="str" cm="1">
        <f t="array" ref="BP193">IFERROR(_xlfn.XLOOKUP(A193,Table4[Country],'2007'!$N$4:$N$153),"0")</f>
        <v>0</v>
      </c>
      <c r="BQ193" t="str" cm="1">
        <f t="array" ref="BQ193">IFERROR(_xlfn.XLOOKUP(A193,Table5[Country],'2010'!$Q$4:$Q$158),"0")</f>
        <v>0</v>
      </c>
      <c r="BR193" t="str" cm="1">
        <f t="array" ref="BR193">IFERROR(_xlfn.XLOOKUP(A193,Table12[Country],'2012'!$Q$4:$Q$158),"0")</f>
        <v>0</v>
      </c>
      <c r="BS193" t="str" cm="1">
        <f t="array" ref="BS193">IFERROR(_xlfn.XLOOKUP(A193,Table10[Country],'2014'!$Q$4:$Q$163),"0")</f>
        <v>0</v>
      </c>
      <c r="BT193" t="str" cm="1">
        <f t="array" ref="BT193">IFERROR(_xlfn.XLOOKUP(A193,Table11[Country],'2016'!$Q$4:$Q$163),"0")</f>
        <v>0</v>
      </c>
      <c r="BU193" t="str" cm="1">
        <f t="array" ref="BU193">IFERROR(_xlfn.XLOOKUP(A193, Table6[Country], '2018'!$Q$4:$Q$163),"0")</f>
        <v>0</v>
      </c>
      <c r="BV193" t="str">
        <f>IFERROR(_xlfn.XLOOKUP(A193, '2023_Analysis_Hub'!$A$3:$A$141,'2023_Analysis_Hub'!$N$3:$N$141),"0")</f>
        <v>0</v>
      </c>
      <c r="BW193" t="str">
        <f t="shared" si="22"/>
        <v>No Data Available</v>
      </c>
    </row>
    <row r="194" spans="1:75" x14ac:dyDescent="0.35">
      <c r="A194" t="s">
        <v>121</v>
      </c>
      <c r="B194" cm="1">
        <f t="array" ref="B194">IFERROR(_xlfn.XLOOKUP(A194,Table4[Country],'2007'!$B$4:$B$153),"0")</f>
        <v>2.9763268305059345</v>
      </c>
      <c r="C194" cm="1">
        <f t="array" ref="C194">IFERROR(_xlfn.XLOOKUP(A194,Table5[Country],'2010'!$B$4:$B$158),"0")</f>
        <v>2.9501599999999999</v>
      </c>
      <c r="D194" cm="1">
        <f t="array" ref="D194">IFERROR(_xlfn.XLOOKUP(A194,Table12[Country],'2012'!$B$4:$B$158),"0")</f>
        <v>3.3214079999999999</v>
      </c>
      <c r="E194" cm="1">
        <f t="array" ref="E194">IFERROR(_xlfn.XLOOKUP(A194,Table10[Country],'2014'!$B$4:$B$163),"0")</f>
        <v>3.5166569999999999</v>
      </c>
      <c r="F194" cm="1">
        <f t="array" ref="F194">IFERROR(_xlfn.XLOOKUP(A194,Table11[Country],'2016'!$B$4:$B$163),"0")</f>
        <v>3.5992320000000002</v>
      </c>
      <c r="G194" cm="1">
        <f t="array" ref="G194">IFERROR(_xlfn.XLOOKUP(A194,Table6[Country],'2018'!$B$4:$B$163),"0")</f>
        <v>3.474205</v>
      </c>
      <c r="H194">
        <f>IFERROR(_xlfn.XLOOKUP(A194,'2023_Analysis_Hub'!$A$3:$A$141,'2023_Analysis_Hub'!$B$3:$B$141),"0")</f>
        <v>3.5</v>
      </c>
      <c r="I194">
        <f t="shared" si="18"/>
        <v>3.3339984043579909</v>
      </c>
      <c r="J194" s="68">
        <f>IFERROR(RANK(Table16[[#This Row],[Avergae LPI Score ]],Table16[[Avergae LPI Score ]],0), "No Data Available")</f>
        <v>33</v>
      </c>
      <c r="L194" cm="1">
        <f t="array" ref="L194">IFERROR(_xlfn.XLOOKUP(A194,Table4[Country],'2007'!$C$4:$C$153),"0")</f>
        <v>46</v>
      </c>
      <c r="M194" cm="1">
        <f t="array" ref="M194">IFERROR(_xlfn.XLOOKUP(A194,Table5[Country],'2010'!$E$4:$E$158),"0")</f>
        <v>55</v>
      </c>
      <c r="N194" cm="1">
        <f t="array" ref="N194">IFERROR(_xlfn.XLOOKUP(A194,Table12[Country],'2012'!$E$4:$E$158),"0")</f>
        <v>33</v>
      </c>
      <c r="O194" cm="1">
        <f t="array" ref="O194">IFERROR(_xlfn.XLOOKUP(A194,Table10[Country],'2014'!$E$4:$E$163),"0")</f>
        <v>29</v>
      </c>
      <c r="P194" cm="1">
        <f t="array" ref="P194">IFERROR(_xlfn.XLOOKUP(A194,Table11[Country],'2016'!$E$4:$E$163),"0")</f>
        <v>30</v>
      </c>
      <c r="Q194" cm="1">
        <f t="array" ref="Q194">IFERROR(_xlfn.XLOOKUP(A194,Table6[Country],'2018'!$E$4:$E$163),"0")</f>
        <v>30</v>
      </c>
      <c r="R194">
        <f>IFERROR(_xlfn.XLOOKUP(A194,'2023_Analysis_Hub'!$A$3:$A$141,'2023_Analysis_Hub'!$C$3:$C$141),"0")</f>
        <v>34</v>
      </c>
      <c r="S194">
        <f t="shared" si="23"/>
        <v>36.714285714285715</v>
      </c>
      <c r="T194">
        <f t="shared" si="24"/>
        <v>33</v>
      </c>
      <c r="W194" cm="1">
        <f t="array" ref="W194">IFERROR(_xlfn.XLOOKUP(A194,Table4[Country],'2007'!$F$4:$F$153),"0")</f>
        <v>2.4444400000000002</v>
      </c>
      <c r="X194" cm="1">
        <f t="array" ref="X194">IFERROR(_xlfn.XLOOKUP('LPI_performance_time_series '!A194,Table5[Country],'2010'!$I$4:$I$158),"0")</f>
        <v>2.2517010000000002</v>
      </c>
      <c r="Y194" cm="1">
        <f t="array" ref="Y194">IFERROR(_xlfn.XLOOKUP(A194,Table12[Country],'2012'!$I$4:$I$158),"0")</f>
        <v>3.1151789999999999</v>
      </c>
      <c r="Z194" cm="1">
        <f t="array" ref="Z194">IFERROR(_xlfn.XLOOKUP('LPI_performance_time_series '!A194,Table10[Country],'2014'!$I$4:$I$163),"0")</f>
        <v>3.2068180000000002</v>
      </c>
      <c r="AA194" cm="1">
        <f t="array" ref="AA194">IFERROR(_xlfn.XLOOKUP(A194,Table11[Country],'2016'!$I$4:$I$163),"0")</f>
        <v>3.5512269999999999</v>
      </c>
      <c r="AB194" cm="1">
        <f t="array" ref="AB194">IFERROR(_xlfn.XLOOKUP(A194,Table6[Country],'2018'!$I$4:$I$163),"0")</f>
        <v>3</v>
      </c>
      <c r="AC194">
        <f>IFERROR(_xlfn.XLOOKUP(A195,'2023_Analysis_Hub'!$A$3:$A$141,'2023_Analysis_Hub'!$D$3:$D$141),"0")</f>
        <v>2.7</v>
      </c>
      <c r="AD194">
        <f t="shared" si="25"/>
        <v>2.8956235714285716</v>
      </c>
      <c r="AF194" cm="1">
        <f t="array" ref="AF194">IFERROR(_xlfn.XLOOKUP(A194,Table4[Country],'2007'!$H$4:$H$153),"0")</f>
        <v>2.625</v>
      </c>
      <c r="AG194" cm="1">
        <f t="array" ref="AG194">IFERROR(_xlfn.XLOOKUP(A194,Table5[Country],'2010'!$K$4:$K$158),"0")</f>
        <v>2.7517010000000002</v>
      </c>
      <c r="AH194" cm="1">
        <f t="array" ref="AH194">IFERROR(_xlfn.XLOOKUP(A194,Table12[Country],'2012'!$K$4:$K$158),"0")</f>
        <v>3.2272319999999999</v>
      </c>
      <c r="AI194" cm="1">
        <f t="array" ref="AI194">IFERROR(_xlfn.XLOOKUP(A194,Table10[Country],'2014'!$K$4:$K$163),"0")</f>
        <v>3.4391409999999998</v>
      </c>
      <c r="AJ194" cm="1">
        <f t="array" ref="AJ194">IFERROR(_xlfn.XLOOKUP(A194,Table11[Country],'2016'!$K$4:$K$163),"0")</f>
        <v>3.5680390000000002</v>
      </c>
      <c r="AK194" cm="1">
        <f t="array" ref="AK194">IFERROR(_xlfn.XLOOKUP(A194,Table6[Country],'2018'!$K$4:$K$163),"0")</f>
        <v>3.375</v>
      </c>
      <c r="AL194" s="19">
        <f>IFERROR(_xlfn.XLOOKUP(A194,'2023_Analysis_Hub'!$A$3:$A$141,'2023_Analysis_Hub'!$F$3:$F$141),"0")</f>
        <v>3.8</v>
      </c>
      <c r="AM194">
        <f t="shared" si="26"/>
        <v>3.2551590000000004</v>
      </c>
      <c r="AO194" s="71" cm="1">
        <f t="array" ref="AO194">IFERROR(_xlfn.XLOOKUP(Table18[[#This Row],[Economy]],Table4[Country],'2007'!$J$4:$J$153), "0")</f>
        <v>3</v>
      </c>
      <c r="AP194" s="71" cm="1">
        <f t="array" ref="AP194">IFERROR(_xlfn.XLOOKUP(Table18[[#This Row],[Economy]],Table5[Country],'2010'!$M$4:$M$158),"0")</f>
        <v>2.9183669999999999</v>
      </c>
      <c r="AQ194" s="71" cm="1">
        <f t="array" ref="AQ194">IFERROR(_xlfn.XLOOKUP(Table18[[#This Row],[Economy]],Table12[Country],'2012'!$M$4:$M$158),"0")</f>
        <v>2.875</v>
      </c>
      <c r="AR194" s="71" cm="1">
        <f t="array" ref="AR194">IFERROR(_xlfn.XLOOKUP(Table18[[#This Row],[Economy]],Table10[Country],'2014'!$M$4:$M$163),"0")</f>
        <v>3.550252</v>
      </c>
      <c r="AS194" s="71" cm="1">
        <f t="array" ref="AS194">IFERROR(_xlfn.XLOOKUP(A194,Table11[Country],'2016'!$M$4:$M$163),"0")</f>
        <v>3.582678</v>
      </c>
      <c r="AT194" s="71" cm="1">
        <f t="array" ref="AT194">IFERROR(_xlfn.XLOOKUP(A194,Table6[Country],'2018'!$M$4:$M$163),"0")</f>
        <v>3.75</v>
      </c>
      <c r="AU194" s="71">
        <f>IFERROR(_xlfn.XLOOKUP(A194, '2023_Analysis_Hub'!$A$3:$A$141,'2023_Analysis_Hub'!$H$3:$H$141),"0")</f>
        <v>3.1</v>
      </c>
      <c r="AV194">
        <f t="shared" si="19"/>
        <v>3.2537567142857142</v>
      </c>
      <c r="AX194" cm="1">
        <f t="array" ref="AX194">IFERROR(_xlfn.XLOOKUP(A194,Table4[Country],'2007'!$L$4:$L$153),"0")</f>
        <v>3</v>
      </c>
      <c r="AY194" cm="1">
        <f t="array" ref="AY194">IFERROR(_xlfn.XLOOKUP(A194,Table5[Country], '2010'!$O$4:$O$158),"0")</f>
        <v>2.5714290000000002</v>
      </c>
      <c r="AZ194" cm="1">
        <f t="array" ref="AZ194">IFERROR(_xlfn.XLOOKUP(A194, Table12[Country], '2012'!$O$4:$O$158),"0")</f>
        <v>3.25</v>
      </c>
      <c r="BA194" cm="1">
        <f t="array" ref="BA194">IFERROR(_xlfn.XLOOKUP(A194, Table10[Country], '2014'!$O$4:$O$163),"0")</f>
        <v>3.550252</v>
      </c>
      <c r="BB194" cm="1">
        <f t="array" ref="BB194">IFERROR(_xlfn.XLOOKUP(A194, Table11[Country],'2016'!$O$4:$O$163),"0")</f>
        <v>3.5436719999999999</v>
      </c>
      <c r="BC194" cm="1">
        <f t="array" ref="BC194">IFERROR(_xlfn.XLOOKUP(A194,Table6[Country],'2018'!$O$4:$O$163),"0")</f>
        <v>3.4186510000000001</v>
      </c>
      <c r="BD194">
        <f>IFERROR(_xlfn.XLOOKUP(A194, '2023_Analysis_Hub'!$A$3:$A$141,'2023_Analysis_Hub'!$J$3:$J$141),"0")</f>
        <v>3.9</v>
      </c>
      <c r="BE194">
        <f t="shared" si="20"/>
        <v>3.3191434285714285</v>
      </c>
      <c r="BG194" cm="1">
        <f t="array" ref="BG194">IFERROR(_xlfn.XLOOKUP(A194,Table4[Country],'2007'!$R$4:$R$153),"0")</f>
        <v>3.6666699999999999</v>
      </c>
      <c r="BH194" cm="1">
        <f t="array" ref="BH194">IFERROR(_xlfn.XLOOKUP(A194,Table5[Country],'2010'!$S$4:$S$158),"0")</f>
        <v>4.0850340000000003</v>
      </c>
      <c r="BI194" cm="1">
        <f t="array" ref="BI194">IFERROR(_xlfn.XLOOKUP(A194,Table12[Country],'2012'!$S$4:$S$158),"0")</f>
        <v>3.9954459999999998</v>
      </c>
      <c r="BJ194" cm="1">
        <f t="array" ref="BJ194">IFERROR(_xlfn.XLOOKUP(A194,Table10[Country],'2014'!$S$4:$S$163),"0")</f>
        <v>3.8696969999999999</v>
      </c>
      <c r="BK194" cm="1">
        <f t="array" ref="BK194">IFERROR(_xlfn.XLOOKUP(A194,Table11[Country],'2016'!$S$4:$S$163),"0")</f>
        <v>3.8325339999999999</v>
      </c>
      <c r="BL194" cm="1">
        <f t="array" ref="BL194">IFERROR(_xlfn.XLOOKUP(A194,Table6[Country],'2018'!$S$4:$S$163),"0")</f>
        <v>3.7043650000000001</v>
      </c>
      <c r="BM194">
        <f>IFERROR(_xlfn.XLOOKUP(A194,'2023_Analysis_Hub'!$A$3:$A$141,'2023_Analysis_Hub'!$L$3:$L$141),"0")</f>
        <v>3.5</v>
      </c>
      <c r="BN194">
        <f t="shared" si="21"/>
        <v>3.8076779999999997</v>
      </c>
      <c r="BP194" cm="1">
        <f t="array" ref="BP194">IFERROR(_xlfn.XLOOKUP(A194,Table4[Country],'2007'!$N$4:$N$153),"0")</f>
        <v>3.1666699999999999</v>
      </c>
      <c r="BQ194" cm="1">
        <f t="array" ref="BQ194">IFERROR(_xlfn.XLOOKUP(A194,Table5[Country],'2010'!$Q$4:$Q$158),"0")</f>
        <v>3.0850339999999998</v>
      </c>
      <c r="BR194" cm="1">
        <f t="array" ref="BR194">IFERROR(_xlfn.XLOOKUP(A194,Table12[Country],'2012'!$Q$4:$Q$158),"0")</f>
        <v>3.5</v>
      </c>
      <c r="BS194" cm="1">
        <f t="array" ref="BS194">IFERROR(_xlfn.XLOOKUP(A194,Table10[Country],'2014'!$Q$4:$Q$163),"0")</f>
        <v>3.469697</v>
      </c>
      <c r="BT194" cm="1">
        <f t="array" ref="BT194">IFERROR(_xlfn.XLOOKUP(A194,Table11[Country],'2016'!$Q$4:$Q$163),"0")</f>
        <v>3.5034010000000002</v>
      </c>
      <c r="BU194" cm="1">
        <f t="array" ref="BU194">IFERROR(_xlfn.XLOOKUP(A194, Table6[Country], '2018'!$Q$4:$Q$163),"0")</f>
        <v>3.5615079999999999</v>
      </c>
      <c r="BV194">
        <f>IFERROR(_xlfn.XLOOKUP(A194, '2023_Analysis_Hub'!$A$3:$A$141,'2023_Analysis_Hub'!$N$3:$N$141),"0")</f>
        <v>3.6</v>
      </c>
      <c r="BW194">
        <f t="shared" si="22"/>
        <v>3.4123300000000003</v>
      </c>
    </row>
    <row r="195" spans="1:75" x14ac:dyDescent="0.35">
      <c r="A195" t="s">
        <v>122</v>
      </c>
      <c r="B195" cm="1">
        <f t="array" ref="B195">IFERROR(_xlfn.XLOOKUP(A195,Table4[Country],'2007'!$B$4:$B$153),"0")</f>
        <v>2.9071201231255639</v>
      </c>
      <c r="C195" cm="1">
        <f t="array" ref="C195">IFERROR(_xlfn.XLOOKUP(A195,Table5[Country],'2010'!$B$4:$B$158),"0")</f>
        <v>2.8412289999999998</v>
      </c>
      <c r="D195" cm="1">
        <f t="array" ref="D195">IFERROR(_xlfn.XLOOKUP(A195,Table12[Country],'2012'!$B$4:$B$158),"0")</f>
        <v>2.9950359999999998</v>
      </c>
      <c r="E195" cm="1">
        <f t="array" ref="E195">IFERROR(_xlfn.XLOOKUP(A195,Table10[Country],'2014'!$B$4:$B$163),"0")</f>
        <v>3.261155</v>
      </c>
      <c r="F195" cm="1">
        <f t="array" ref="F195">IFERROR(_xlfn.XLOOKUP(A195,Table11[Country],'2016'!$B$4:$B$163),"0")</f>
        <v>2.9931199999999998</v>
      </c>
      <c r="G195" cm="1">
        <f t="array" ref="G195">IFERROR(_xlfn.XLOOKUP(A195,Table6[Country],'2018'!$B$4:$B$163),"0")</f>
        <v>3.118601</v>
      </c>
      <c r="H195">
        <f>IFERROR(_xlfn.XLOOKUP(A195,'2023_Analysis_Hub'!$A$3:$A$141,'2023_Analysis_Hub'!$B$3:$B$141),"0")</f>
        <v>3.2333333333333329</v>
      </c>
      <c r="I195">
        <f t="shared" ref="I195:I258" si="27">IFERROR(AVERAGE(B195:H195),"0")</f>
        <v>3.0499420652084135</v>
      </c>
      <c r="J195" s="68">
        <f>IFERROR(RANK(Table16[[#This Row],[Avergae LPI Score ]],Table16[[Avergae LPI Score ]],0), "No Data Available")</f>
        <v>50</v>
      </c>
      <c r="L195" cm="1">
        <f t="array" ref="L195">IFERROR(_xlfn.XLOOKUP(A195,Table4[Country],'2007'!$C$4:$C$153),"0")</f>
        <v>51</v>
      </c>
      <c r="M195" cm="1">
        <f t="array" ref="M195">IFERROR(_xlfn.XLOOKUP(A195,Table5[Country],'2010'!$E$4:$E$158),"0")</f>
        <v>59</v>
      </c>
      <c r="N195" cm="1">
        <f t="array" ref="N195">IFERROR(_xlfn.XLOOKUP(A195,Table12[Country],'2012'!$E$4:$E$158),"0")</f>
        <v>54</v>
      </c>
      <c r="O195" cm="1">
        <f t="array" ref="O195">IFERROR(_xlfn.XLOOKUP(A195,Table10[Country],'2014'!$E$4:$E$163),"0")</f>
        <v>40</v>
      </c>
      <c r="P195" cm="1">
        <f t="array" ref="P195">IFERROR(_xlfn.XLOOKUP(A195,Table11[Country],'2016'!$E$4:$E$163),"0")</f>
        <v>60</v>
      </c>
      <c r="Q195" cm="1">
        <f t="array" ref="Q195">IFERROR(_xlfn.XLOOKUP(A195,Table6[Country],'2018'!$E$4:$E$163),"0")</f>
        <v>48</v>
      </c>
      <c r="R195">
        <f>IFERROR(_xlfn.XLOOKUP(A195,'2023_Analysis_Hub'!$A$3:$A$141,'2023_Analysis_Hub'!$C$3:$C$141),"0")</f>
        <v>51</v>
      </c>
      <c r="S195">
        <f t="shared" si="23"/>
        <v>51.857142857142854</v>
      </c>
      <c r="T195">
        <f t="shared" si="24"/>
        <v>47</v>
      </c>
      <c r="W195" cm="1">
        <f t="array" ref="W195">IFERROR(_xlfn.XLOOKUP(A195,Table4[Country],'2007'!$F$4:$F$153),"0")</f>
        <v>2.6</v>
      </c>
      <c r="X195" cm="1">
        <f t="array" ref="X195">IFERROR(_xlfn.XLOOKUP('LPI_performance_time_series '!A195,Table5[Country],'2010'!$I$4:$I$158),"0")</f>
        <v>2.3571430000000002</v>
      </c>
      <c r="Y195" cm="1">
        <f t="array" ref="Y195">IFERROR(_xlfn.XLOOKUP(A195,Table12[Country],'2012'!$I$4:$I$158),"0")</f>
        <v>2.65442</v>
      </c>
      <c r="Z195" cm="1">
        <f t="array" ref="Z195">IFERROR(_xlfn.XLOOKUP('LPI_performance_time_series '!A195,Table10[Country],'2014'!$I$4:$I$163),"0")</f>
        <v>2.8326220000000002</v>
      </c>
      <c r="AA195" cm="1">
        <f t="array" ref="AA195">IFERROR(_xlfn.XLOOKUP(A195,Table11[Country],'2016'!$I$4:$I$163),"0")</f>
        <v>3</v>
      </c>
      <c r="AB195" cm="1">
        <f t="array" ref="AB195">IFERROR(_xlfn.XLOOKUP(A195,Table6[Country],'2018'!$I$4:$I$163),"0")</f>
        <v>2.5807180000000001</v>
      </c>
      <c r="AC195" t="str">
        <f>IFERROR(_xlfn.XLOOKUP(A196,'2023_Analysis_Hub'!$A$3:$A$141,'2023_Analysis_Hub'!$D$3:$D$141),"0")</f>
        <v>0</v>
      </c>
      <c r="AD195">
        <f t="shared" si="25"/>
        <v>2.6708171666666671</v>
      </c>
      <c r="AF195" cm="1">
        <f t="array" ref="AF195">IFERROR(_xlfn.XLOOKUP(A195,Table4[Country],'2007'!$H$4:$H$153),"0")</f>
        <v>2.73333</v>
      </c>
      <c r="AG195" cm="1">
        <f t="array" ref="AG195">IFERROR(_xlfn.XLOOKUP(A195,Table5[Country],'2010'!$K$4:$K$158),"0")</f>
        <v>2.2471649999999999</v>
      </c>
      <c r="AH195" cm="1">
        <f t="array" ref="AH195">IFERROR(_xlfn.XLOOKUP(A195,Table12[Country],'2012'!$K$4:$K$158),"0")</f>
        <v>2.5101719999999998</v>
      </c>
      <c r="AI195" cm="1">
        <f t="array" ref="AI195">IFERROR(_xlfn.XLOOKUP(A195,Table10[Country],'2014'!$K$4:$K$163),"0")</f>
        <v>2.7733059999999998</v>
      </c>
      <c r="AJ195" cm="1">
        <f t="array" ref="AJ195">IFERROR(_xlfn.XLOOKUP(A195,Table11[Country],'2016'!$K$4:$K$163),"0")</f>
        <v>2.8823530000000002</v>
      </c>
      <c r="AK195" cm="1">
        <f t="array" ref="AK195">IFERROR(_xlfn.XLOOKUP(A195,Table6[Country],'2018'!$K$4:$K$163),"0")</f>
        <v>2.9069029999999998</v>
      </c>
      <c r="AL195" s="19">
        <f>IFERROR(_xlfn.XLOOKUP(A195,'2023_Analysis_Hub'!$A$3:$A$141,'2023_Analysis_Hub'!$F$3:$F$141),"0")</f>
        <v>2.9</v>
      </c>
      <c r="AM195">
        <f t="shared" si="26"/>
        <v>2.7076041428571429</v>
      </c>
      <c r="AO195" s="71" cm="1">
        <f t="array" ref="AO195">IFERROR(_xlfn.XLOOKUP(Table18[[#This Row],[Economy]],Table4[Country],'2007'!$J$4:$J$153), "0")</f>
        <v>3.2</v>
      </c>
      <c r="AP195" s="71" cm="1">
        <f t="array" ref="AP195">IFERROR(_xlfn.XLOOKUP(Table18[[#This Row],[Economy]],Table5[Country],'2010'!$M$4:$M$158),"0")</f>
        <v>3.2375280000000002</v>
      </c>
      <c r="AQ195" s="71" cm="1">
        <f t="array" ref="AQ195">IFERROR(_xlfn.XLOOKUP(Table18[[#This Row],[Economy]],Table12[Country],'2012'!$M$4:$M$158),"0")</f>
        <v>2.9917660000000001</v>
      </c>
      <c r="AR195" s="71" cm="1">
        <f t="array" ref="AR195">IFERROR(_xlfn.XLOOKUP(Table18[[#This Row],[Economy]],Table10[Country],'2014'!$M$4:$M$163),"0")</f>
        <v>3.322581</v>
      </c>
      <c r="AS195" s="71" cm="1">
        <f t="array" ref="AS195">IFERROR(_xlfn.XLOOKUP(A195,Table11[Country],'2016'!$M$4:$M$163),"0")</f>
        <v>3.058824</v>
      </c>
      <c r="AT195" s="71" cm="1">
        <f t="array" ref="AT195">IFERROR(_xlfn.XLOOKUP(A195,Table6[Country],'2018'!$M$4:$M$163),"0")</f>
        <v>3.1764969999999999</v>
      </c>
      <c r="AU195" s="71">
        <f>IFERROR(_xlfn.XLOOKUP(A195, '2023_Analysis_Hub'!$A$3:$A$141,'2023_Analysis_Hub'!$H$3:$H$141),"0")</f>
        <v>3.4</v>
      </c>
      <c r="AV195">
        <f t="shared" si="19"/>
        <v>3.1981708571428569</v>
      </c>
      <c r="AX195" cm="1">
        <f t="array" ref="AX195">IFERROR(_xlfn.XLOOKUP(A195,Table4[Country],'2007'!$L$4:$L$153),"0")</f>
        <v>2.8571399999999998</v>
      </c>
      <c r="AY195" cm="1">
        <f t="array" ref="AY195">IFERROR(_xlfn.XLOOKUP(A195,Table5[Country], '2010'!$O$4:$O$158),"0")</f>
        <v>2.6819730000000002</v>
      </c>
      <c r="AZ195" cm="1">
        <f t="array" ref="AZ195">IFERROR(_xlfn.XLOOKUP(A195, Table12[Country], '2012'!$O$4:$O$158),"0")</f>
        <v>2.8271730000000002</v>
      </c>
      <c r="BA195" cm="1">
        <f t="array" ref="BA195">IFERROR(_xlfn.XLOOKUP(A195, Table10[Country], '2014'!$O$4:$O$163),"0")</f>
        <v>3.19678</v>
      </c>
      <c r="BB195" cm="1">
        <f t="array" ref="BB195">IFERROR(_xlfn.XLOOKUP(A195, Table11[Country],'2016'!$O$4:$O$163),"0")</f>
        <v>2.8205339999999999</v>
      </c>
      <c r="BC195" cm="1">
        <f t="array" ref="BC195">IFERROR(_xlfn.XLOOKUP(A195,Table6[Country],'2018'!$O$4:$O$163),"0")</f>
        <v>3.0736530000000002</v>
      </c>
      <c r="BD195">
        <f>IFERROR(_xlfn.XLOOKUP(A195, '2023_Analysis_Hub'!$A$3:$A$141,'2023_Analysis_Hub'!$J$3:$J$141),"0")</f>
        <v>3.3</v>
      </c>
      <c r="BE195">
        <f t="shared" si="20"/>
        <v>2.9653218571428575</v>
      </c>
      <c r="BG195" cm="1">
        <f t="array" ref="BG195">IFERROR(_xlfn.XLOOKUP(A195,Table4[Country],'2007'!$R$4:$R$153),"0")</f>
        <v>3.1818200000000001</v>
      </c>
      <c r="BH195" cm="1">
        <f t="array" ref="BH195">IFERROR(_xlfn.XLOOKUP(A195,Table5[Country],'2010'!$S$4:$S$158),"0")</f>
        <v>3.4535149999999999</v>
      </c>
      <c r="BI195" cm="1">
        <f t="array" ref="BI195">IFERROR(_xlfn.XLOOKUP(A195,Table12[Country],'2012'!$S$4:$S$158),"0")</f>
        <v>3.8161420000000001</v>
      </c>
      <c r="BJ195" cm="1">
        <f t="array" ref="BJ195">IFERROR(_xlfn.XLOOKUP(A195,Table10[Country],'2014'!$S$4:$S$163),"0")</f>
        <v>3.9989759999999999</v>
      </c>
      <c r="BK195" cm="1">
        <f t="array" ref="BK195">IFERROR(_xlfn.XLOOKUP(A195,Table11[Country],'2016'!$S$4:$S$163),"0")</f>
        <v>3.2242220000000001</v>
      </c>
      <c r="BL195" cm="1">
        <f t="array" ref="BL195">IFERROR(_xlfn.XLOOKUP(A195,Table6[Country],'2018'!$S$4:$S$163),"0")</f>
        <v>3.6818870000000001</v>
      </c>
      <c r="BM195">
        <f>IFERROR(_xlfn.XLOOKUP(A195,'2023_Analysis_Hub'!$A$3:$A$141,'2023_Analysis_Hub'!$L$3:$L$141),"0")</f>
        <v>3.6</v>
      </c>
      <c r="BN195">
        <f t="shared" si="21"/>
        <v>3.565223142857143</v>
      </c>
      <c r="BP195" cm="1">
        <f t="array" ref="BP195">IFERROR(_xlfn.XLOOKUP(A195,Table4[Country],'2007'!$N$4:$N$153),"0")</f>
        <v>2.8571399999999998</v>
      </c>
      <c r="BQ195" cm="1">
        <f t="array" ref="BQ195">IFERROR(_xlfn.XLOOKUP(A195,Table5[Country],'2010'!$Q$4:$Q$158),"0")</f>
        <v>2.9041950000000001</v>
      </c>
      <c r="BR195" cm="1">
        <f t="array" ref="BR195">IFERROR(_xlfn.XLOOKUP(A195,Table12[Country],'2012'!$Q$4:$Q$158),"0")</f>
        <v>3.0977779999999999</v>
      </c>
      <c r="BS195" cm="1">
        <f t="array" ref="BS195">IFERROR(_xlfn.XLOOKUP(A195,Table10[Country],'2014'!$Q$4:$Q$163),"0")</f>
        <v>3.3903279999999998</v>
      </c>
      <c r="BT195" cm="1">
        <f t="array" ref="BT195">IFERROR(_xlfn.XLOOKUP(A195,Table11[Country],'2016'!$Q$4:$Q$163),"0")</f>
        <v>2.9455339999999999</v>
      </c>
      <c r="BU195" cm="1">
        <f t="array" ref="BU195">IFERROR(_xlfn.XLOOKUP(A195, Table6[Country], '2018'!$Q$4:$Q$163),"0")</f>
        <v>3.2647270000000002</v>
      </c>
      <c r="BV195">
        <f>IFERROR(_xlfn.XLOOKUP(A195, '2023_Analysis_Hub'!$A$3:$A$141,'2023_Analysis_Hub'!$N$3:$N$141),"0")</f>
        <v>3.5</v>
      </c>
      <c r="BW195">
        <f t="shared" si="22"/>
        <v>3.1371002857142858</v>
      </c>
    </row>
    <row r="196" spans="1:75" x14ac:dyDescent="0.35">
      <c r="A196" t="s">
        <v>123</v>
      </c>
      <c r="B196" cm="1">
        <f t="array" ref="B196">IFERROR(_xlfn.XLOOKUP(A196,Table4[Country],'2007'!$B$4:$B$153),"0")</f>
        <v>2.368381310132528</v>
      </c>
      <c r="C196" cm="1">
        <f t="array" ref="C196">IFERROR(_xlfn.XLOOKUP(A196,Table5[Country],'2010'!$B$4:$B$158),"0")</f>
        <v>2.6085720000000001</v>
      </c>
      <c r="D196" cm="1">
        <f t="array" ref="D196">IFERROR(_xlfn.XLOOKUP(A196,Table12[Country],'2012'!$B$4:$B$158),"0")</f>
        <v>2.584962</v>
      </c>
      <c r="E196" cm="1">
        <f t="array" ref="E196">IFERROR(_xlfn.XLOOKUP(A196,Table10[Country],'2014'!$B$4:$B$163),"0")</f>
        <v>2.6944789999999998</v>
      </c>
      <c r="F196" cm="1">
        <f t="array" ref="F196">IFERROR(_xlfn.XLOOKUP(A196,Table11[Country],'2016'!$B$4:$B$163),"0")</f>
        <v>2.5708639999999998</v>
      </c>
      <c r="G196" cm="1">
        <f t="array" ref="G196">IFERROR(_xlfn.XLOOKUP(A196,Table6[Country],'2018'!$B$4:$B$163),"0")</f>
        <v>2.7568890000000001</v>
      </c>
      <c r="H196" t="str">
        <f>IFERROR(_xlfn.XLOOKUP(A196,'2023_Analysis_Hub'!$A$3:$A$141,'2023_Analysis_Hub'!$B$3:$B$141),"0")</f>
        <v>0</v>
      </c>
      <c r="I196">
        <f t="shared" si="27"/>
        <v>2.5973578850220882</v>
      </c>
      <c r="J196" s="68">
        <f>IFERROR(RANK(Table16[[#This Row],[Avergae LPI Score ]],Table16[[Avergae LPI Score ]],0), "No Data Available")</f>
        <v>88</v>
      </c>
      <c r="L196" cm="1">
        <f t="array" ref="L196">IFERROR(_xlfn.XLOOKUP(A196,Table4[Country],'2007'!$C$4:$C$153),"0")</f>
        <v>99</v>
      </c>
      <c r="M196" cm="1">
        <f t="array" ref="M196">IFERROR(_xlfn.XLOOKUP(A196,Table5[Country],'2010'!$E$4:$E$158),"0")</f>
        <v>94</v>
      </c>
      <c r="N196" cm="1">
        <f t="array" ref="N196">IFERROR(_xlfn.XLOOKUP(A196,Table12[Country],'2012'!$E$4:$E$158),"0")</f>
        <v>95</v>
      </c>
      <c r="O196" cm="1">
        <f t="array" ref="O196">IFERROR(_xlfn.XLOOKUP(A196,Table10[Country],'2014'!$E$4:$E$163),"0")</f>
        <v>90</v>
      </c>
      <c r="P196" cm="1">
        <f t="array" ref="P196">IFERROR(_xlfn.XLOOKUP(A196,Table11[Country],'2016'!$E$4:$E$163),"0")</f>
        <v>99</v>
      </c>
      <c r="Q196" cm="1">
        <f t="array" ref="Q196">IFERROR(_xlfn.XLOOKUP(A196,Table6[Country],'2018'!$E$4:$E$163),"0")</f>
        <v>75</v>
      </c>
      <c r="R196" t="str">
        <f>IFERROR(_xlfn.XLOOKUP(A196,'2023_Analysis_Hub'!$A$3:$A$141,'2023_Analysis_Hub'!$C$3:$C$141),"0")</f>
        <v>0</v>
      </c>
      <c r="S196">
        <f t="shared" si="23"/>
        <v>92</v>
      </c>
      <c r="T196">
        <f t="shared" si="24"/>
        <v>87</v>
      </c>
      <c r="W196" cm="1">
        <f t="array" ref="W196">IFERROR(_xlfn.XLOOKUP(A196,Table4[Country],'2007'!$F$4:$F$153),"0")</f>
        <v>1.9396599999999999</v>
      </c>
      <c r="X196" cm="1">
        <f t="array" ref="X196">IFERROR(_xlfn.XLOOKUP('LPI_performance_time_series '!A196,Table5[Country],'2010'!$I$4:$I$158),"0")</f>
        <v>2.1485280000000002</v>
      </c>
      <c r="Y196" cm="1">
        <f t="array" ref="Y196">IFERROR(_xlfn.XLOOKUP(A196,Table12[Country],'2012'!$I$4:$I$158),"0")</f>
        <v>2.035644</v>
      </c>
      <c r="Z196" cm="1">
        <f t="array" ref="Z196">IFERROR(_xlfn.XLOOKUP('LPI_performance_time_series '!A196,Table10[Country],'2014'!$I$4:$I$163),"0")</f>
        <v>2.2000000000000002</v>
      </c>
      <c r="AA196" cm="1">
        <f t="array" ref="AA196">IFERROR(_xlfn.XLOOKUP(A196,Table11[Country],'2016'!$I$4:$I$163),"0")</f>
        <v>2.0064289999999998</v>
      </c>
      <c r="AB196" cm="1">
        <f t="array" ref="AB196">IFERROR(_xlfn.XLOOKUP(A196,Table6[Country],'2018'!$I$4:$I$163),"0")</f>
        <v>2.420382</v>
      </c>
      <c r="AC196">
        <f>IFERROR(_xlfn.XLOOKUP(A197,'2023_Analysis_Hub'!$A$3:$A$141,'2023_Analysis_Hub'!$D$3:$D$141),"0")</f>
        <v>2.5</v>
      </c>
      <c r="AD196">
        <f t="shared" si="25"/>
        <v>2.1786632857142858</v>
      </c>
      <c r="AF196" cm="1">
        <f t="array" ref="AF196">IFERROR(_xlfn.XLOOKUP(A196,Table4[Country],'2007'!$H$4:$H$153),"0")</f>
        <v>2.2300900000000001</v>
      </c>
      <c r="AG196" cm="1">
        <f t="array" ref="AG196">IFERROR(_xlfn.XLOOKUP(A196,Table5[Country],'2010'!$K$4:$K$158),"0")</f>
        <v>2.3788740000000002</v>
      </c>
      <c r="AH196" cm="1">
        <f t="array" ref="AH196">IFERROR(_xlfn.XLOOKUP(A196,Table12[Country],'2012'!$K$4:$K$158),"0")</f>
        <v>2.4462329999999999</v>
      </c>
      <c r="AI196" cm="1">
        <f t="array" ref="AI196">IFERROR(_xlfn.XLOOKUP(A196,Table10[Country],'2014'!$K$4:$K$163),"0")</f>
        <v>2.5899420000000002</v>
      </c>
      <c r="AJ196" cm="1">
        <f t="array" ref="AJ196">IFERROR(_xlfn.XLOOKUP(A196,Table11[Country],'2016'!$K$4:$K$163),"0")</f>
        <v>2.4295230000000001</v>
      </c>
      <c r="AK196" cm="1">
        <f t="array" ref="AK196">IFERROR(_xlfn.XLOOKUP(A196,Table6[Country],'2018'!$K$4:$K$163),"0")</f>
        <v>2.7751800000000002</v>
      </c>
      <c r="AL196" s="19" t="str">
        <f>IFERROR(_xlfn.XLOOKUP(A196,'2023_Analysis_Hub'!$A$3:$A$141,'2023_Analysis_Hub'!$F$3:$F$141),"0")</f>
        <v>0</v>
      </c>
      <c r="AM196">
        <f t="shared" si="26"/>
        <v>2.4749736666666666</v>
      </c>
      <c r="AO196" s="71" cm="1">
        <f t="array" ref="AO196">IFERROR(_xlfn.XLOOKUP(Table18[[#This Row],[Economy]],Table4[Country],'2007'!$J$4:$J$153), "0")</f>
        <v>2.4791699999999999</v>
      </c>
      <c r="AP196" s="71" cm="1">
        <f t="array" ref="AP196">IFERROR(_xlfn.XLOOKUP(Table18[[#This Row],[Economy]],Table5[Country],'2010'!$M$4:$M$158),"0")</f>
        <v>2.7183489999999999</v>
      </c>
      <c r="AQ196" s="71" cm="1">
        <f t="array" ref="AQ196">IFERROR(_xlfn.XLOOKUP(Table18[[#This Row],[Economy]],Table12[Country],'2012'!$M$4:$M$158),"0")</f>
        <v>2.5877509999999999</v>
      </c>
      <c r="AR196" s="71" cm="1">
        <f t="array" ref="AR196">IFERROR(_xlfn.XLOOKUP(Table18[[#This Row],[Economy]],Table10[Country],'2014'!$M$4:$M$163),"0")</f>
        <v>2.6408049999999998</v>
      </c>
      <c r="AS196" s="71" cm="1">
        <f t="array" ref="AS196">IFERROR(_xlfn.XLOOKUP(A196,Table11[Country],'2016'!$M$4:$M$163),"0")</f>
        <v>2.450475</v>
      </c>
      <c r="AT196" s="71" cm="1">
        <f t="array" ref="AT196">IFERROR(_xlfn.XLOOKUP(A196,Table6[Country],'2018'!$M$4:$M$163),"0")</f>
        <v>2.6440320000000002</v>
      </c>
      <c r="AU196" s="71" t="str">
        <f>IFERROR(_xlfn.XLOOKUP(A196, '2023_Analysis_Hub'!$A$3:$A$141,'2023_Analysis_Hub'!$H$3:$H$141),"0")</f>
        <v>0</v>
      </c>
      <c r="AV196">
        <f t="shared" ref="AV196:AV259" si="28">IFERROR(AVERAGE(AO196:AU196),"No Data Available ")</f>
        <v>2.5867636666666662</v>
      </c>
      <c r="AX196" cm="1">
        <f t="array" ref="AX196">IFERROR(_xlfn.XLOOKUP(A196,Table4[Country],'2007'!$L$4:$L$153),"0")</f>
        <v>2.4574500000000001</v>
      </c>
      <c r="AY196" cm="1">
        <f t="array" ref="AY196">IFERROR(_xlfn.XLOOKUP(A196,Table5[Country], '2010'!$O$4:$O$158),"0")</f>
        <v>2.5080939999999998</v>
      </c>
      <c r="AZ196" cm="1">
        <f t="array" ref="AZ196">IFERROR(_xlfn.XLOOKUP(A196, Table12[Country], '2012'!$O$4:$O$158),"0")</f>
        <v>2.6465209999999999</v>
      </c>
      <c r="BA196" cm="1">
        <f t="array" ref="BA196">IFERROR(_xlfn.XLOOKUP(A196, Table10[Country], '2014'!$O$4:$O$163),"0")</f>
        <v>2.7398340000000001</v>
      </c>
      <c r="BB196" cm="1">
        <f t="array" ref="BB196">IFERROR(_xlfn.XLOOKUP(A196, Table11[Country],'2016'!$O$4:$O$163),"0")</f>
        <v>2.760561</v>
      </c>
      <c r="BC196" cm="1">
        <f t="array" ref="BC196">IFERROR(_xlfn.XLOOKUP(A196,Table6[Country],'2018'!$O$4:$O$163),"0")</f>
        <v>2.7492700000000001</v>
      </c>
      <c r="BD196" t="str">
        <f>IFERROR(_xlfn.XLOOKUP(A196, '2023_Analysis_Hub'!$A$3:$A$141,'2023_Analysis_Hub'!$J$3:$J$141),"0")</f>
        <v>0</v>
      </c>
      <c r="BE196">
        <f t="shared" ref="BE196:BE259" si="29">IFERROR(AVERAGE(AX196:BD196),"No Data Available")</f>
        <v>2.6436216666666663</v>
      </c>
      <c r="BG196" cm="1">
        <f t="array" ref="BG196">IFERROR(_xlfn.XLOOKUP(A196,Table4[Country],'2007'!$R$4:$R$153),"0")</f>
        <v>2.9425300000000001</v>
      </c>
      <c r="BH196" cm="1">
        <f t="array" ref="BH196">IFERROR(_xlfn.XLOOKUP(A196,Table5[Country],'2010'!$S$4:$S$158),"0")</f>
        <v>3.2331129999999999</v>
      </c>
      <c r="BI196" cm="1">
        <f t="array" ref="BI196">IFERROR(_xlfn.XLOOKUP(A196,Table12[Country],'2012'!$S$4:$S$158),"0")</f>
        <v>3.0164010000000001</v>
      </c>
      <c r="BJ196" cm="1">
        <f t="array" ref="BJ196">IFERROR(_xlfn.XLOOKUP(A196,Table10[Country],'2014'!$S$4:$S$163),"0")</f>
        <v>3.137022</v>
      </c>
      <c r="BK196" cm="1">
        <f t="array" ref="BK196">IFERROR(_xlfn.XLOOKUP(A196,Table11[Country],'2016'!$S$4:$S$163),"0")</f>
        <v>3.1536900000000001</v>
      </c>
      <c r="BL196" cm="1">
        <f t="array" ref="BL196">IFERROR(_xlfn.XLOOKUP(A196,Table6[Country],'2018'!$S$4:$S$163),"0")</f>
        <v>3.3133029999999999</v>
      </c>
      <c r="BM196" t="str">
        <f>IFERROR(_xlfn.XLOOKUP(A196,'2023_Analysis_Hub'!$A$3:$A$141,'2023_Analysis_Hub'!$L$3:$L$141),"0")</f>
        <v>0</v>
      </c>
      <c r="BN196">
        <f t="shared" ref="BN196:BN259" si="30">IFERROR(AVERAGE(BG196:BM196),"No Data Available")</f>
        <v>3.1326765000000001</v>
      </c>
      <c r="BP196" cm="1">
        <f t="array" ref="BP196">IFERROR(_xlfn.XLOOKUP(A196,Table4[Country],'2007'!$N$4:$N$153),"0")</f>
        <v>2.1739099999999998</v>
      </c>
      <c r="BQ196" cm="1">
        <f t="array" ref="BQ196">IFERROR(_xlfn.XLOOKUP(A196,Table5[Country],'2010'!$Q$4:$Q$158),"0")</f>
        <v>2.6002779999999999</v>
      </c>
      <c r="BR196" cm="1">
        <f t="array" ref="BR196">IFERROR(_xlfn.XLOOKUP(A196,Table12[Country],'2012'!$Q$4:$Q$158),"0")</f>
        <v>2.75969</v>
      </c>
      <c r="BS196" cm="1">
        <f t="array" ref="BS196">IFERROR(_xlfn.XLOOKUP(A196,Table10[Country],'2014'!$Q$4:$Q$163),"0")</f>
        <v>2.8514050000000002</v>
      </c>
      <c r="BT196" cm="1">
        <f t="array" ref="BT196">IFERROR(_xlfn.XLOOKUP(A196,Table11[Country],'2016'!$Q$4:$Q$163),"0")</f>
        <v>2.6154480000000002</v>
      </c>
      <c r="BU196" cm="1">
        <f t="array" ref="BU196">IFERROR(_xlfn.XLOOKUP(A196, Table6[Country], '2018'!$Q$4:$Q$163),"0")</f>
        <v>2.646039</v>
      </c>
      <c r="BV196" t="str">
        <f>IFERROR(_xlfn.XLOOKUP(A196, '2023_Analysis_Hub'!$A$3:$A$141,'2023_Analysis_Hub'!$N$3:$N$141),"0")</f>
        <v>0</v>
      </c>
      <c r="BW196">
        <f t="shared" ref="BW196:BW259" si="31">IFERROR(AVERAGE(BP196:BV196),"No Data Available")</f>
        <v>2.6077949999999999</v>
      </c>
    </row>
    <row r="197" spans="1:75" x14ac:dyDescent="0.35">
      <c r="A197" t="s">
        <v>124</v>
      </c>
      <c r="B197" cm="1">
        <f t="array" ref="B197">IFERROR(_xlfn.XLOOKUP(A197,Table4[Country],'2007'!$B$4:$B$153),"0")</f>
        <v>1.7748182178200613</v>
      </c>
      <c r="C197" cm="1">
        <f t="array" ref="C197">IFERROR(_xlfn.XLOOKUP(A197,Table5[Country],'2010'!$B$4:$B$158),"0")</f>
        <v>2.0386869999999999</v>
      </c>
      <c r="D197" cm="1">
        <f t="array" ref="D197">IFERROR(_xlfn.XLOOKUP(A197,Table12[Country],'2012'!$B$4:$B$158),"0")</f>
        <v>2.2670650000000001</v>
      </c>
      <c r="E197" cm="1">
        <f t="array" ref="E197">IFERROR(_xlfn.XLOOKUP(A197,Table10[Country],'2014'!$B$4:$B$163),"0")</f>
        <v>2.7591160000000001</v>
      </c>
      <c r="F197" cm="1">
        <f t="array" ref="F197">IFERROR(_xlfn.XLOOKUP(A197,Table11[Country],'2016'!$B$4:$B$163),"0")</f>
        <v>2.9862289999999998</v>
      </c>
      <c r="G197" cm="1">
        <f t="array" ref="G197">IFERROR(_xlfn.XLOOKUP(A197,Table6[Country],'2018'!$B$4:$B$163),"0")</f>
        <v>2.9747569999999999</v>
      </c>
      <c r="H197">
        <f>IFERROR(_xlfn.XLOOKUP(A197,'2023_Analysis_Hub'!$A$3:$A$141,'2023_Analysis_Hub'!$B$3:$B$141),"0")</f>
        <v>2.8166666666666664</v>
      </c>
      <c r="I197">
        <f t="shared" si="27"/>
        <v>2.5167626977838182</v>
      </c>
      <c r="J197" s="68">
        <f>IFERROR(RANK(Table16[[#This Row],[Avergae LPI Score ]],Table16[[Avergae LPI Score ]],0), "No Data Available")</f>
        <v>100</v>
      </c>
      <c r="L197" cm="1">
        <f t="array" ref="L197">IFERROR(_xlfn.XLOOKUP(A197,Table4[Country],'2007'!$C$4:$C$153),"0")</f>
        <v>148</v>
      </c>
      <c r="M197" cm="1">
        <f t="array" ref="M197">IFERROR(_xlfn.XLOOKUP(A197,Table5[Country],'2010'!$E$4:$E$158),"0")</f>
        <v>151</v>
      </c>
      <c r="N197" cm="1">
        <f t="array" ref="N197">IFERROR(_xlfn.XLOOKUP(A197,Table12[Country],'2012'!$E$4:$E$158),"0")</f>
        <v>139</v>
      </c>
      <c r="O197" cm="1">
        <f t="array" ref="O197">IFERROR(_xlfn.XLOOKUP(A197,Table10[Country],'2014'!$E$4:$E$163),"0")</f>
        <v>80</v>
      </c>
      <c r="P197" cm="1">
        <f t="array" ref="P197">IFERROR(_xlfn.XLOOKUP(A197,Table11[Country],'2016'!$E$4:$E$163),"0")</f>
        <v>62</v>
      </c>
      <c r="Q197" cm="1">
        <f t="array" ref="Q197">IFERROR(_xlfn.XLOOKUP(A197,Table6[Country],'2018'!$E$4:$E$163),"0")</f>
        <v>57</v>
      </c>
      <c r="R197">
        <f>IFERROR(_xlfn.XLOOKUP(A197,'2023_Analysis_Hub'!$A$3:$A$141,'2023_Analysis_Hub'!$C$3:$C$141),"0")</f>
        <v>73</v>
      </c>
      <c r="S197">
        <f t="shared" ref="S197:S259" si="32">IFERROR(AVERAGE(L197:R197),"0")</f>
        <v>101.42857142857143</v>
      </c>
      <c r="T197">
        <f t="shared" ref="T197:T259" si="33">IFERROR(RANK(S197,$S$4:$S$259,1),"No Data Available")</f>
        <v>98</v>
      </c>
      <c r="W197" cm="1">
        <f t="array" ref="W197">IFERROR(_xlfn.XLOOKUP(A197,Table4[Country],'2007'!$F$4:$F$153),"0")</f>
        <v>1.8</v>
      </c>
      <c r="X197" cm="1">
        <f t="array" ref="X197">IFERROR(_xlfn.XLOOKUP('LPI_performance_time_series '!A197,Table5[Country],'2010'!$I$4:$I$158),"0")</f>
        <v>1.625</v>
      </c>
      <c r="Y197" cm="1">
        <f t="array" ref="Y197">IFERROR(_xlfn.XLOOKUP(A197,Table12[Country],'2012'!$I$4:$I$158),"0")</f>
        <v>2.1875</v>
      </c>
      <c r="Z197" cm="1">
        <f t="array" ref="Z197">IFERROR(_xlfn.XLOOKUP('LPI_performance_time_series '!A197,Table10[Country],'2014'!$I$4:$I$163),"0")</f>
        <v>2.5</v>
      </c>
      <c r="AA197" cm="1">
        <f t="array" ref="AA197">IFERROR(_xlfn.XLOOKUP(A197,Table11[Country],'2016'!$I$4:$I$163),"0")</f>
        <v>2.933449</v>
      </c>
      <c r="AB197" cm="1">
        <f t="array" ref="AB197">IFERROR(_xlfn.XLOOKUP(A197,Table6[Country],'2018'!$I$4:$I$163),"0")</f>
        <v>2.6666669999999999</v>
      </c>
      <c r="AC197" t="str">
        <f>IFERROR(_xlfn.XLOOKUP(A198,'2023_Analysis_Hub'!$A$3:$A$141,'2023_Analysis_Hub'!$D$3:$D$141),"0")</f>
        <v>0</v>
      </c>
      <c r="AD197">
        <f t="shared" ref="AD197:AD259" si="34">IFERROR(AVERAGE(W197:AC197),"No Data Available")</f>
        <v>2.2854360000000002</v>
      </c>
      <c r="AF197" cm="1">
        <f t="array" ref="AF197">IFERROR(_xlfn.XLOOKUP(A197,Table4[Country],'2007'!$H$4:$H$153),"0")</f>
        <v>1.5333300000000001</v>
      </c>
      <c r="AG197" cm="1">
        <f t="array" ref="AG197">IFERROR(_xlfn.XLOOKUP(A197,Table5[Country],'2010'!$K$4:$K$158),"0")</f>
        <v>1.625</v>
      </c>
      <c r="AH197" cm="1">
        <f t="array" ref="AH197">IFERROR(_xlfn.XLOOKUP(A197,Table12[Country],'2012'!$K$4:$K$158),"0")</f>
        <v>1.875</v>
      </c>
      <c r="AI197" cm="1">
        <f t="array" ref="AI197">IFERROR(_xlfn.XLOOKUP(A197,Table10[Country],'2014'!$K$4:$K$163),"0")</f>
        <v>2.3219699999999999</v>
      </c>
      <c r="AJ197" cm="1">
        <f t="array" ref="AJ197">IFERROR(_xlfn.XLOOKUP(A197,Table11[Country],'2016'!$K$4:$K$163),"0")</f>
        <v>2.621956</v>
      </c>
      <c r="AK197" cm="1">
        <f t="array" ref="AK197">IFERROR(_xlfn.XLOOKUP(A197,Table6[Country],'2018'!$K$4:$K$163),"0")</f>
        <v>2.7550500000000002</v>
      </c>
      <c r="AL197" s="19">
        <f>IFERROR(_xlfn.XLOOKUP(A197,'2023_Analysis_Hub'!$A$3:$A$141,'2023_Analysis_Hub'!$F$3:$F$141),"0")</f>
        <v>2.9</v>
      </c>
      <c r="AM197">
        <f t="shared" ref="AM197:AM259" si="35">IFERROR(AVERAGE(AF197:AL197),"No Data Available")</f>
        <v>2.2331865714285715</v>
      </c>
      <c r="AO197" s="71" cm="1">
        <f t="array" ref="AO197">IFERROR(_xlfn.XLOOKUP(Table18[[#This Row],[Economy]],Table4[Country],'2007'!$J$4:$J$153), "0")</f>
        <v>1.6666700000000001</v>
      </c>
      <c r="AP197" s="71" cm="1">
        <f t="array" ref="AP197">IFERROR(_xlfn.XLOOKUP(Table18[[#This Row],[Economy]],Table5[Country],'2010'!$M$4:$M$158),"0")</f>
        <v>2.875</v>
      </c>
      <c r="AQ197" s="71" cm="1">
        <f t="array" ref="AQ197">IFERROR(_xlfn.XLOOKUP(Table18[[#This Row],[Economy]],Table12[Country],'2012'!$M$4:$M$158),"0")</f>
        <v>2.2736230000000002</v>
      </c>
      <c r="AR197" s="71" cm="1">
        <f t="array" ref="AR197">IFERROR(_xlfn.XLOOKUP(Table18[[#This Row],[Economy]],Table10[Country],'2014'!$M$4:$M$163),"0")</f>
        <v>2.7765149999999998</v>
      </c>
      <c r="AS197" s="71" cm="1">
        <f t="array" ref="AS197">IFERROR(_xlfn.XLOOKUP(A197,Table11[Country],'2016'!$M$4:$M$163),"0")</f>
        <v>3.053013</v>
      </c>
      <c r="AT197" s="71" cm="1">
        <f t="array" ref="AT197">IFERROR(_xlfn.XLOOKUP(A197,Table6[Country],'2018'!$M$4:$M$163),"0")</f>
        <v>3.3914140000000002</v>
      </c>
      <c r="AU197" s="71">
        <f>IFERROR(_xlfn.XLOOKUP(A197, '2023_Analysis_Hub'!$A$3:$A$141,'2023_Analysis_Hub'!$H$3:$H$141),"0")</f>
        <v>2.4</v>
      </c>
      <c r="AV197">
        <f t="shared" si="28"/>
        <v>2.6337478571428572</v>
      </c>
      <c r="AX197" cm="1">
        <f t="array" ref="AX197">IFERROR(_xlfn.XLOOKUP(A197,Table4[Country],'2007'!$L$4:$L$153),"0")</f>
        <v>1.6666700000000001</v>
      </c>
      <c r="AY197" cm="1">
        <f t="array" ref="AY197">IFERROR(_xlfn.XLOOKUP(A197,Table5[Country], '2010'!$O$4:$O$158),"0")</f>
        <v>1.8519350000000001</v>
      </c>
      <c r="AZ197" cm="1">
        <f t="array" ref="AZ197">IFERROR(_xlfn.XLOOKUP(A197, Table12[Country], '2012'!$O$4:$O$158),"0")</f>
        <v>2.0570309999999998</v>
      </c>
      <c r="BA197" cm="1">
        <f t="array" ref="BA197">IFERROR(_xlfn.XLOOKUP(A197, Table10[Country], '2014'!$O$4:$O$163),"0")</f>
        <v>2.6393939999999998</v>
      </c>
      <c r="BB197" cm="1">
        <f t="array" ref="BB197">IFERROR(_xlfn.XLOOKUP(A197, Table11[Country],'2016'!$O$4:$O$163),"0")</f>
        <v>2.8680340000000002</v>
      </c>
      <c r="BC197" cm="1">
        <f t="array" ref="BC197">IFERROR(_xlfn.XLOOKUP(A197,Table6[Country],'2018'!$O$4:$O$163),"0")</f>
        <v>2.851178</v>
      </c>
      <c r="BD197">
        <f>IFERROR(_xlfn.XLOOKUP(A197, '2023_Analysis_Hub'!$A$3:$A$141,'2023_Analysis_Hub'!$J$3:$J$141),"0")</f>
        <v>3</v>
      </c>
      <c r="BE197">
        <f t="shared" si="29"/>
        <v>2.419177428571428</v>
      </c>
      <c r="BG197" cm="1">
        <f t="array" ref="BG197">IFERROR(_xlfn.XLOOKUP(A197,Table4[Country],'2007'!$R$4:$R$153),"0")</f>
        <v>2.38462</v>
      </c>
      <c r="BH197" cm="1">
        <f t="array" ref="BH197">IFERROR(_xlfn.XLOOKUP(A197,Table5[Country],'2010'!$S$4:$S$158),"0")</f>
        <v>2.0452379999999999</v>
      </c>
      <c r="BI197" cm="1">
        <f t="array" ref="BI197">IFERROR(_xlfn.XLOOKUP(A197,Table12[Country],'2012'!$S$4:$S$158),"0")</f>
        <v>2.7638690000000001</v>
      </c>
      <c r="BJ197" cm="1">
        <f t="array" ref="BJ197">IFERROR(_xlfn.XLOOKUP(A197,Table10[Country],'2014'!$S$4:$S$163),"0")</f>
        <v>3.339394</v>
      </c>
      <c r="BK197" cm="1">
        <f t="array" ref="BK197">IFERROR(_xlfn.XLOOKUP(A197,Table11[Country],'2016'!$S$4:$S$163),"0")</f>
        <v>3.3518289999999999</v>
      </c>
      <c r="BL197" cm="1">
        <f t="array" ref="BL197">IFERROR(_xlfn.XLOOKUP(A197,Table6[Country],'2018'!$S$4:$S$163),"0")</f>
        <v>3.351178</v>
      </c>
      <c r="BM197">
        <f>IFERROR(_xlfn.XLOOKUP(A197,'2023_Analysis_Hub'!$A$3:$A$141,'2023_Analysis_Hub'!$L$3:$L$141),"0")</f>
        <v>3.1</v>
      </c>
      <c r="BN197">
        <f t="shared" si="30"/>
        <v>2.9051611428571431</v>
      </c>
      <c r="BP197" cm="1">
        <f t="array" ref="BP197">IFERROR(_xlfn.XLOOKUP(A197,Table4[Country],'2007'!$N$4:$N$153),"0")</f>
        <v>1.6</v>
      </c>
      <c r="BQ197" cm="1">
        <f t="array" ref="BQ197">IFERROR(_xlfn.XLOOKUP(A197,Table5[Country],'2010'!$Q$4:$Q$158),"0")</f>
        <v>1.9947919999999999</v>
      </c>
      <c r="BR197" cm="1">
        <f t="array" ref="BR197">IFERROR(_xlfn.XLOOKUP(A197,Table12[Country],'2012'!$Q$4:$Q$158),"0")</f>
        <v>2.3903650000000001</v>
      </c>
      <c r="BS197" cm="1">
        <f t="array" ref="BS197">IFERROR(_xlfn.XLOOKUP(A197,Table10[Country],'2014'!$Q$4:$Q$163),"0")</f>
        <v>2.9393940000000001</v>
      </c>
      <c r="BT197" cm="1">
        <f t="array" ref="BT197">IFERROR(_xlfn.XLOOKUP(A197,Table11[Country],'2016'!$Q$4:$Q$163),"0")</f>
        <v>3.0400860000000001</v>
      </c>
      <c r="BU197" cm="1">
        <f t="array" ref="BU197">IFERROR(_xlfn.XLOOKUP(A197, Table6[Country], '2018'!$Q$4:$Q$163),"0")</f>
        <v>2.751179</v>
      </c>
      <c r="BV197">
        <f>IFERROR(_xlfn.XLOOKUP(A197, '2023_Analysis_Hub'!$A$3:$A$141,'2023_Analysis_Hub'!$N$3:$N$141),"0")</f>
        <v>3</v>
      </c>
      <c r="BW197">
        <f t="shared" si="31"/>
        <v>2.5308308571428575</v>
      </c>
    </row>
    <row r="198" spans="1:75" x14ac:dyDescent="0.35">
      <c r="A198" t="s">
        <v>513</v>
      </c>
      <c r="B198" t="str" cm="1">
        <f t="array" ref="B198">IFERROR(_xlfn.XLOOKUP(A198,Table4[Country],'2007'!$B$4:$B$153),"0")</f>
        <v>0</v>
      </c>
      <c r="C198" t="str" cm="1">
        <f t="array" ref="C198">IFERROR(_xlfn.XLOOKUP(A198,Table5[Country],'2010'!$B$4:$B$158),"0")</f>
        <v>0</v>
      </c>
      <c r="D198" t="str" cm="1">
        <f t="array" ref="D198">IFERROR(_xlfn.XLOOKUP(A198,Table12[Country],'2012'!$B$4:$B$158),"0")</f>
        <v>0</v>
      </c>
      <c r="E198" t="str" cm="1">
        <f t="array" ref="E198">IFERROR(_xlfn.XLOOKUP(A198,Table10[Country],'2014'!$B$4:$B$163),"0")</f>
        <v>0</v>
      </c>
      <c r="F198" t="str" cm="1">
        <f t="array" ref="F198">IFERROR(_xlfn.XLOOKUP(A198,Table11[Country],'2016'!$B$4:$B$163),"0")</f>
        <v>0</v>
      </c>
      <c r="G198" t="str" cm="1">
        <f t="array" ref="G198">IFERROR(_xlfn.XLOOKUP(A198,Table6[Country],'2018'!$B$4:$B$163),"0")</f>
        <v>0</v>
      </c>
      <c r="H198" t="str">
        <f>IFERROR(_xlfn.XLOOKUP(A198,'2023_Analysis_Hub'!$A$3:$A$141,'2023_Analysis_Hub'!$B$3:$B$141),"0")</f>
        <v>0</v>
      </c>
      <c r="I198" t="str">
        <f t="shared" si="27"/>
        <v>0</v>
      </c>
      <c r="J198" s="68" t="str">
        <f>IFERROR(RANK(Table16[[#This Row],[Avergae LPI Score ]],Table16[[Avergae LPI Score ]],0), "No Data Available")</f>
        <v>No Data Available</v>
      </c>
      <c r="L198" t="str" cm="1">
        <f t="array" ref="L198">IFERROR(_xlfn.XLOOKUP(A198,Table4[Country],'2007'!$C$4:$C$153),"0")</f>
        <v>0</v>
      </c>
      <c r="M198" t="str" cm="1">
        <f t="array" ref="M198">IFERROR(_xlfn.XLOOKUP(A198,Table5[Country],'2010'!$E$4:$E$158),"0")</f>
        <v>0</v>
      </c>
      <c r="N198" t="str" cm="1">
        <f t="array" ref="N198">IFERROR(_xlfn.XLOOKUP(A198,Table12[Country],'2012'!$E$4:$E$158),"0")</f>
        <v>0</v>
      </c>
      <c r="O198" t="str" cm="1">
        <f t="array" ref="O198">IFERROR(_xlfn.XLOOKUP(A198,Table10[Country],'2014'!$E$4:$E$163),"0")</f>
        <v>0</v>
      </c>
      <c r="P198" t="str" cm="1">
        <f t="array" ref="P198">IFERROR(_xlfn.XLOOKUP(A198,Table11[Country],'2016'!$E$4:$E$163),"0")</f>
        <v>0</v>
      </c>
      <c r="Q198" t="str" cm="1">
        <f t="array" ref="Q198">IFERROR(_xlfn.XLOOKUP(A198,Table6[Country],'2018'!$E$4:$E$163),"0")</f>
        <v>0</v>
      </c>
      <c r="R198" t="str">
        <f>IFERROR(_xlfn.XLOOKUP(A198,'2023_Analysis_Hub'!$A$3:$A$141,'2023_Analysis_Hub'!$C$3:$C$141),"0")</f>
        <v>0</v>
      </c>
      <c r="S198" t="str">
        <f t="shared" si="32"/>
        <v>0</v>
      </c>
      <c r="T198" t="str">
        <f t="shared" si="33"/>
        <v>No Data Available</v>
      </c>
      <c r="W198" t="str" cm="1">
        <f t="array" ref="W198">IFERROR(_xlfn.XLOOKUP(A198,Table4[Country],'2007'!$F$4:$F$153),"0")</f>
        <v>0</v>
      </c>
      <c r="X198" t="str" cm="1">
        <f t="array" ref="X198">IFERROR(_xlfn.XLOOKUP('LPI_performance_time_series '!A198,Table5[Country],'2010'!$I$4:$I$158),"0")</f>
        <v>0</v>
      </c>
      <c r="Y198" t="str" cm="1">
        <f t="array" ref="Y198">IFERROR(_xlfn.XLOOKUP(A198,Table12[Country],'2012'!$I$4:$I$158),"0")</f>
        <v>0</v>
      </c>
      <c r="Z198" t="str" cm="1">
        <f t="array" ref="Z198">IFERROR(_xlfn.XLOOKUP('LPI_performance_time_series '!A198,Table10[Country],'2014'!$I$4:$I$163),"0")</f>
        <v>0</v>
      </c>
      <c r="AA198" t="str" cm="1">
        <f t="array" ref="AA198">IFERROR(_xlfn.XLOOKUP(A198,Table11[Country],'2016'!$I$4:$I$163),"0")</f>
        <v>0</v>
      </c>
      <c r="AB198" t="str" cm="1">
        <f t="array" ref="AB198">IFERROR(_xlfn.XLOOKUP(A198,Table6[Country],'2018'!$I$4:$I$163),"0")</f>
        <v>0</v>
      </c>
      <c r="AC198">
        <f>IFERROR(_xlfn.XLOOKUP(A199,'2023_Analysis_Hub'!$A$3:$A$141,'2023_Analysis_Hub'!$D$3:$D$141),"0")</f>
        <v>3</v>
      </c>
      <c r="AD198">
        <f t="shared" si="34"/>
        <v>3</v>
      </c>
      <c r="AF198" t="str" cm="1">
        <f t="array" ref="AF198">IFERROR(_xlfn.XLOOKUP(A198,Table4[Country],'2007'!$H$4:$H$153),"0")</f>
        <v>0</v>
      </c>
      <c r="AG198" t="str" cm="1">
        <f t="array" ref="AG198">IFERROR(_xlfn.XLOOKUP(A198,Table5[Country],'2010'!$K$4:$K$158),"0")</f>
        <v>0</v>
      </c>
      <c r="AH198" t="str" cm="1">
        <f t="array" ref="AH198">IFERROR(_xlfn.XLOOKUP(A198,Table12[Country],'2012'!$K$4:$K$158),"0")</f>
        <v>0</v>
      </c>
      <c r="AI198" t="str" cm="1">
        <f t="array" ref="AI198">IFERROR(_xlfn.XLOOKUP(A198,Table10[Country],'2014'!$K$4:$K$163),"0")</f>
        <v>0</v>
      </c>
      <c r="AJ198" t="str" cm="1">
        <f t="array" ref="AJ198">IFERROR(_xlfn.XLOOKUP(A198,Table11[Country],'2016'!$K$4:$K$163),"0")</f>
        <v>0</v>
      </c>
      <c r="AK198" t="str" cm="1">
        <f t="array" ref="AK198">IFERROR(_xlfn.XLOOKUP(A198,Table6[Country],'2018'!$K$4:$K$163),"0")</f>
        <v>0</v>
      </c>
      <c r="AL198" s="19" t="str">
        <f>IFERROR(_xlfn.XLOOKUP(A198,'2023_Analysis_Hub'!$A$3:$A$141,'2023_Analysis_Hub'!$F$3:$F$141),"0")</f>
        <v>0</v>
      </c>
      <c r="AM198" t="str">
        <f t="shared" si="35"/>
        <v>No Data Available</v>
      </c>
      <c r="AO198" s="71" t="str" cm="1">
        <f t="array" ref="AO198">IFERROR(_xlfn.XLOOKUP(Table18[[#This Row],[Economy]],Table4[Country],'2007'!$J$4:$J$153), "0")</f>
        <v>0</v>
      </c>
      <c r="AP198" s="71" t="str" cm="1">
        <f t="array" ref="AP198">IFERROR(_xlfn.XLOOKUP(Table18[[#This Row],[Economy]],Table5[Country],'2010'!$M$4:$M$158),"0")</f>
        <v>0</v>
      </c>
      <c r="AQ198" s="71" t="str" cm="1">
        <f t="array" ref="AQ198">IFERROR(_xlfn.XLOOKUP(Table18[[#This Row],[Economy]],Table12[Country],'2012'!$M$4:$M$158),"0")</f>
        <v>0</v>
      </c>
      <c r="AR198" s="71" t="str" cm="1">
        <f t="array" ref="AR198">IFERROR(_xlfn.XLOOKUP(Table18[[#This Row],[Economy]],Table10[Country],'2014'!$M$4:$M$163),"0")</f>
        <v>0</v>
      </c>
      <c r="AS198" s="71" t="str" cm="1">
        <f t="array" ref="AS198">IFERROR(_xlfn.XLOOKUP(A198,Table11[Country],'2016'!$M$4:$M$163),"0")</f>
        <v>0</v>
      </c>
      <c r="AT198" s="71" t="str" cm="1">
        <f t="array" ref="AT198">IFERROR(_xlfn.XLOOKUP(A198,Table6[Country],'2018'!$M$4:$M$163),"0")</f>
        <v>0</v>
      </c>
      <c r="AU198" s="71" t="str">
        <f>IFERROR(_xlfn.XLOOKUP(A198, '2023_Analysis_Hub'!$A$3:$A$141,'2023_Analysis_Hub'!$H$3:$H$141),"0")</f>
        <v>0</v>
      </c>
      <c r="AV198" t="str">
        <f t="shared" si="28"/>
        <v xml:space="preserve">No Data Available </v>
      </c>
      <c r="AX198" t="str" cm="1">
        <f t="array" ref="AX198">IFERROR(_xlfn.XLOOKUP(A198,Table4[Country],'2007'!$L$4:$L$153),"0")</f>
        <v>0</v>
      </c>
      <c r="AY198" t="str" cm="1">
        <f t="array" ref="AY198">IFERROR(_xlfn.XLOOKUP(A198,Table5[Country], '2010'!$O$4:$O$158),"0")</f>
        <v>0</v>
      </c>
      <c r="AZ198" t="str" cm="1">
        <f t="array" ref="AZ198">IFERROR(_xlfn.XLOOKUP(A198, Table12[Country], '2012'!$O$4:$O$158),"0")</f>
        <v>0</v>
      </c>
      <c r="BA198" t="str" cm="1">
        <f t="array" ref="BA198">IFERROR(_xlfn.XLOOKUP(A198, Table10[Country], '2014'!$O$4:$O$163),"0")</f>
        <v>0</v>
      </c>
      <c r="BB198" t="str" cm="1">
        <f t="array" ref="BB198">IFERROR(_xlfn.XLOOKUP(A198, Table11[Country],'2016'!$O$4:$O$163),"0")</f>
        <v>0</v>
      </c>
      <c r="BC198" t="str" cm="1">
        <f t="array" ref="BC198">IFERROR(_xlfn.XLOOKUP(A198,Table6[Country],'2018'!$O$4:$O$163),"0")</f>
        <v>0</v>
      </c>
      <c r="BD198" t="str">
        <f>IFERROR(_xlfn.XLOOKUP(A198, '2023_Analysis_Hub'!$A$3:$A$141,'2023_Analysis_Hub'!$J$3:$J$141),"0")</f>
        <v>0</v>
      </c>
      <c r="BE198" t="str">
        <f t="shared" si="29"/>
        <v>No Data Available</v>
      </c>
      <c r="BG198" t="str" cm="1">
        <f t="array" ref="BG198">IFERROR(_xlfn.XLOOKUP(A198,Table4[Country],'2007'!$R$4:$R$153),"0")</f>
        <v>0</v>
      </c>
      <c r="BH198" t="str" cm="1">
        <f t="array" ref="BH198">IFERROR(_xlfn.XLOOKUP(A198,Table5[Country],'2010'!$S$4:$S$158),"0")</f>
        <v>0</v>
      </c>
      <c r="BI198" t="str" cm="1">
        <f t="array" ref="BI198">IFERROR(_xlfn.XLOOKUP(A198,Table12[Country],'2012'!$S$4:$S$158),"0")</f>
        <v>0</v>
      </c>
      <c r="BJ198" t="str" cm="1">
        <f t="array" ref="BJ198">IFERROR(_xlfn.XLOOKUP(A198,Table10[Country],'2014'!$S$4:$S$163),"0")</f>
        <v>0</v>
      </c>
      <c r="BK198" t="str" cm="1">
        <f t="array" ref="BK198">IFERROR(_xlfn.XLOOKUP(A198,Table11[Country],'2016'!$S$4:$S$163),"0")</f>
        <v>0</v>
      </c>
      <c r="BL198" t="str" cm="1">
        <f t="array" ref="BL198">IFERROR(_xlfn.XLOOKUP(A198,Table6[Country],'2018'!$S$4:$S$163),"0")</f>
        <v>0</v>
      </c>
      <c r="BM198" t="str">
        <f>IFERROR(_xlfn.XLOOKUP(A198,'2023_Analysis_Hub'!$A$3:$A$141,'2023_Analysis_Hub'!$L$3:$L$141),"0")</f>
        <v>0</v>
      </c>
      <c r="BN198" t="str">
        <f t="shared" si="30"/>
        <v>No Data Available</v>
      </c>
      <c r="BP198" t="str" cm="1">
        <f t="array" ref="BP198">IFERROR(_xlfn.XLOOKUP(A198,Table4[Country],'2007'!$N$4:$N$153),"0")</f>
        <v>0</v>
      </c>
      <c r="BQ198" t="str" cm="1">
        <f t="array" ref="BQ198">IFERROR(_xlfn.XLOOKUP(A198,Table5[Country],'2010'!$Q$4:$Q$158),"0")</f>
        <v>0</v>
      </c>
      <c r="BR198" t="str" cm="1">
        <f t="array" ref="BR198">IFERROR(_xlfn.XLOOKUP(A198,Table12[Country],'2012'!$Q$4:$Q$158),"0")</f>
        <v>0</v>
      </c>
      <c r="BS198" t="str" cm="1">
        <f t="array" ref="BS198">IFERROR(_xlfn.XLOOKUP(A198,Table10[Country],'2014'!$Q$4:$Q$163),"0")</f>
        <v>0</v>
      </c>
      <c r="BT198" t="str" cm="1">
        <f t="array" ref="BT198">IFERROR(_xlfn.XLOOKUP(A198,Table11[Country],'2016'!$Q$4:$Q$163),"0")</f>
        <v>0</v>
      </c>
      <c r="BU198" t="str" cm="1">
        <f t="array" ref="BU198">IFERROR(_xlfn.XLOOKUP(A198, Table6[Country], '2018'!$Q$4:$Q$163),"0")</f>
        <v>0</v>
      </c>
      <c r="BV198" t="str">
        <f>IFERROR(_xlfn.XLOOKUP(A198, '2023_Analysis_Hub'!$A$3:$A$141,'2023_Analysis_Hub'!$N$3:$N$141),"0")</f>
        <v>0</v>
      </c>
      <c r="BW198" t="str">
        <f t="shared" si="31"/>
        <v>No Data Available</v>
      </c>
    </row>
    <row r="199" spans="1:75" x14ac:dyDescent="0.35">
      <c r="A199" t="s">
        <v>125</v>
      </c>
      <c r="B199" cm="1">
        <f t="array" ref="B199">IFERROR(_xlfn.XLOOKUP(A199,Table4[Country],'2007'!$B$4:$B$153),"0")</f>
        <v>3.0190216205019351</v>
      </c>
      <c r="C199" cm="1">
        <f t="array" ref="C199">IFERROR(_xlfn.XLOOKUP(A199,Table5[Country],'2010'!$B$4:$B$158),"0")</f>
        <v>3.2207699999999999</v>
      </c>
      <c r="D199" cm="1">
        <f t="array" ref="D199">IFERROR(_xlfn.XLOOKUP(A199,Table12[Country],'2012'!$B$4:$B$158),"0")</f>
        <v>3.1778390000000001</v>
      </c>
      <c r="E199" cm="1">
        <f t="array" ref="E199">IFERROR(_xlfn.XLOOKUP(A199,Table10[Country],'2014'!$B$4:$B$163),"0")</f>
        <v>3.1484369999999999</v>
      </c>
      <c r="F199" cm="1">
        <f t="array" ref="F199">IFERROR(_xlfn.XLOOKUP(A199,Table11[Country],'2016'!$B$4:$B$163),"0")</f>
        <v>3.1563759999999998</v>
      </c>
      <c r="G199" cm="1">
        <f t="array" ref="G199">IFERROR(_xlfn.XLOOKUP(A199,Table6[Country],'2018'!$B$4:$B$163),"0")</f>
        <v>3.0110410000000001</v>
      </c>
      <c r="H199">
        <f>IFERROR(_xlfn.XLOOKUP(A199,'2023_Analysis_Hub'!$A$3:$A$141,'2023_Analysis_Hub'!$B$3:$B$141),"0")</f>
        <v>3.3833333333333333</v>
      </c>
      <c r="I199">
        <f t="shared" si="27"/>
        <v>3.1595454219764667</v>
      </c>
      <c r="J199" s="68">
        <f>IFERROR(RANK(Table16[[#This Row],[Avergae LPI Score ]],Table16[[Avergae LPI Score ]],0), "No Data Available")</f>
        <v>41</v>
      </c>
      <c r="L199" cm="1">
        <f t="array" ref="L199">IFERROR(_xlfn.XLOOKUP(A199,Table4[Country],'2007'!$C$4:$C$153),"0")</f>
        <v>41</v>
      </c>
      <c r="M199" cm="1">
        <f t="array" ref="M199">IFERROR(_xlfn.XLOOKUP(A199,Table5[Country],'2010'!$E$4:$E$158),"0")</f>
        <v>40</v>
      </c>
      <c r="N199" cm="1">
        <f t="array" ref="N199">IFERROR(_xlfn.XLOOKUP(A199,Table12[Country],'2012'!$E$4:$E$158),"0")</f>
        <v>37</v>
      </c>
      <c r="O199" cm="1">
        <f t="array" ref="O199">IFERROR(_xlfn.XLOOKUP(A199,Table10[Country],'2014'!$E$4:$E$163),"0")</f>
        <v>49</v>
      </c>
      <c r="P199" cm="1">
        <f t="array" ref="P199">IFERROR(_xlfn.XLOOKUP(A199,Table11[Country],'2016'!$E$4:$E$163),"0")</f>
        <v>52</v>
      </c>
      <c r="Q199" cm="1">
        <f t="array" ref="Q199">IFERROR(_xlfn.XLOOKUP(A199,Table6[Country],'2018'!$E$4:$E$163),"0")</f>
        <v>55</v>
      </c>
      <c r="R199">
        <f>IFERROR(_xlfn.XLOOKUP(A199,'2023_Analysis_Hub'!$A$3:$A$141,'2023_Analysis_Hub'!$C$3:$C$141),"0")</f>
        <v>38</v>
      </c>
      <c r="S199">
        <f t="shared" si="32"/>
        <v>44.571428571428569</v>
      </c>
      <c r="T199">
        <f t="shared" si="33"/>
        <v>41</v>
      </c>
      <c r="W199" cm="1">
        <f t="array" ref="W199">IFERROR(_xlfn.XLOOKUP(A199,Table4[Country],'2007'!$F$4:$F$153),"0")</f>
        <v>2.7205900000000001</v>
      </c>
      <c r="X199" cm="1">
        <f t="array" ref="X199">IFERROR(_xlfn.XLOOKUP('LPI_performance_time_series '!A199,Table5[Country],'2010'!$I$4:$I$158),"0")</f>
        <v>2.9118710000000001</v>
      </c>
      <c r="Y199" cm="1">
        <f t="array" ref="Y199">IFERROR(_xlfn.XLOOKUP(A199,Table12[Country],'2012'!$I$4:$I$158),"0")</f>
        <v>2.7882959999999999</v>
      </c>
      <c r="Z199" cm="1">
        <f t="array" ref="Z199">IFERROR(_xlfn.XLOOKUP('LPI_performance_time_series '!A199,Table10[Country],'2014'!$I$4:$I$163),"0")</f>
        <v>2.8564400000000001</v>
      </c>
      <c r="AA199" cm="1">
        <f t="array" ref="AA199">IFERROR(_xlfn.XLOOKUP(A199,Table11[Country],'2016'!$I$4:$I$163),"0")</f>
        <v>2.6913710000000002</v>
      </c>
      <c r="AB199" cm="1">
        <f t="array" ref="AB199">IFERROR(_xlfn.XLOOKUP(A199,Table6[Country],'2018'!$I$4:$I$163),"0")</f>
        <v>2.6605490000000001</v>
      </c>
      <c r="AC199">
        <f>IFERROR(_xlfn.XLOOKUP(A200,'2023_Analysis_Hub'!$A$3:$A$141,'2023_Analysis_Hub'!$D$3:$D$141),"0")</f>
        <v>2.1</v>
      </c>
      <c r="AD199">
        <f t="shared" si="34"/>
        <v>2.6755881428571433</v>
      </c>
      <c r="AF199" cm="1">
        <f t="array" ref="AF199">IFERROR(_xlfn.XLOOKUP(A199,Table4[Country],'2007'!$H$4:$H$153),"0")</f>
        <v>2.9538500000000001</v>
      </c>
      <c r="AG199" cm="1">
        <f t="array" ref="AG199">IFERROR(_xlfn.XLOOKUP(A199,Table5[Country],'2010'!$K$4:$K$158),"0")</f>
        <v>3.2663720000000001</v>
      </c>
      <c r="AH199" cm="1">
        <f t="array" ref="AH199">IFERROR(_xlfn.XLOOKUP(A199,Table12[Country],'2012'!$K$4:$K$158),"0")</f>
        <v>3.2164009999999998</v>
      </c>
      <c r="AI199" cm="1">
        <f t="array" ref="AI199">IFERROR(_xlfn.XLOOKUP(A199,Table10[Country],'2014'!$K$4:$K$163),"0")</f>
        <v>3.3421799999999999</v>
      </c>
      <c r="AJ199" cm="1">
        <f t="array" ref="AJ199">IFERROR(_xlfn.XLOOKUP(A199,Table11[Country],'2016'!$K$4:$K$163),"0")</f>
        <v>3.2354129999999999</v>
      </c>
      <c r="AK199" cm="1">
        <f t="array" ref="AK199">IFERROR(_xlfn.XLOOKUP(A199,Table6[Country],'2018'!$K$4:$K$163),"0")</f>
        <v>3.1070039999999999</v>
      </c>
      <c r="AL199" s="19">
        <f>IFERROR(_xlfn.XLOOKUP(A199,'2023_Analysis_Hub'!$A$3:$A$141,'2023_Analysis_Hub'!$F$3:$F$141),"0")</f>
        <v>3.6</v>
      </c>
      <c r="AM199">
        <f t="shared" si="35"/>
        <v>3.2458885714285719</v>
      </c>
      <c r="AO199" s="71" cm="1">
        <f t="array" ref="AO199">IFERROR(_xlfn.XLOOKUP(Table18[[#This Row],[Economy]],Table4[Country],'2007'!$J$4:$J$153), "0")</f>
        <v>2.9321999999999999</v>
      </c>
      <c r="AP199" s="71" cm="1">
        <f t="array" ref="AP199">IFERROR(_xlfn.XLOOKUP(Table18[[#This Row],[Economy]],Table5[Country],'2010'!$M$4:$M$158),"0")</f>
        <v>2.7990729999999999</v>
      </c>
      <c r="AQ199" s="71" cm="1">
        <f t="array" ref="AQ199">IFERROR(_xlfn.XLOOKUP(Table18[[#This Row],[Economy]],Table12[Country],'2012'!$M$4:$M$158),"0")</f>
        <v>3.1022430000000001</v>
      </c>
      <c r="AR199" s="71" cm="1">
        <f t="array" ref="AR199">IFERROR(_xlfn.XLOOKUP(Table18[[#This Row],[Economy]],Table10[Country],'2014'!$M$4:$M$163),"0")</f>
        <v>2.9321100000000002</v>
      </c>
      <c r="AS199" s="71" cm="1">
        <f t="array" ref="AS199">IFERROR(_xlfn.XLOOKUP(A199,Table11[Country],'2016'!$M$4:$M$163),"0")</f>
        <v>3.2283719999999998</v>
      </c>
      <c r="AT199" s="71" cm="1">
        <f t="array" ref="AT199">IFERROR(_xlfn.XLOOKUP(A199,Table6[Country],'2018'!$M$4:$M$163),"0")</f>
        <v>2.985055</v>
      </c>
      <c r="AU199" s="71">
        <f>IFERROR(_xlfn.XLOOKUP(A199, '2023_Analysis_Hub'!$A$3:$A$141,'2023_Analysis_Hub'!$H$3:$H$141),"0")</f>
        <v>3.3</v>
      </c>
      <c r="AV199">
        <f t="shared" si="28"/>
        <v>3.0398647142857143</v>
      </c>
      <c r="AX199" cm="1">
        <f t="array" ref="AX199">IFERROR(_xlfn.XLOOKUP(A199,Table4[Country],'2007'!$L$4:$L$153),"0")</f>
        <v>2.8793099999999998</v>
      </c>
      <c r="AY199" cm="1">
        <f t="array" ref="AY199">IFERROR(_xlfn.XLOOKUP(A199,Table5[Country], '2010'!$O$4:$O$158),"0")</f>
        <v>3.3324479999999999</v>
      </c>
      <c r="AZ199" cm="1">
        <f t="array" ref="AZ199">IFERROR(_xlfn.XLOOKUP(A199, Table12[Country], '2012'!$O$4:$O$158),"0")</f>
        <v>2.994793</v>
      </c>
      <c r="BA199" cm="1">
        <f t="array" ref="BA199">IFERROR(_xlfn.XLOOKUP(A199, Table10[Country], '2014'!$O$4:$O$163),"0")</f>
        <v>3.1122580000000002</v>
      </c>
      <c r="BB199" cm="1">
        <f t="array" ref="BB199">IFERROR(_xlfn.XLOOKUP(A199, Table11[Country],'2016'!$O$4:$O$163),"0")</f>
        <v>3.0024769999999998</v>
      </c>
      <c r="BC199" cm="1">
        <f t="array" ref="BC199">IFERROR(_xlfn.XLOOKUP(A199,Table6[Country],'2018'!$O$4:$O$163),"0")</f>
        <v>2.860055</v>
      </c>
      <c r="BD199">
        <f>IFERROR(_xlfn.XLOOKUP(A199, '2023_Analysis_Hub'!$A$3:$A$141,'2023_Analysis_Hub'!$J$3:$J$141),"0")</f>
        <v>3.3</v>
      </c>
      <c r="BE199">
        <f t="shared" si="29"/>
        <v>3.0687630000000001</v>
      </c>
      <c r="BG199" cm="1">
        <f t="array" ref="BG199">IFERROR(_xlfn.XLOOKUP(A199,Table4[Country],'2007'!$R$4:$R$153),"0")</f>
        <v>3.65455</v>
      </c>
      <c r="BH199" cm="1">
        <f t="array" ref="BH199">IFERROR(_xlfn.XLOOKUP(A199,Table5[Country],'2010'!$S$4:$S$158),"0")</f>
        <v>3.7804120000000001</v>
      </c>
      <c r="BI199" cm="1">
        <f t="array" ref="BI199">IFERROR(_xlfn.XLOOKUP(A199,Table12[Country],'2012'!$S$4:$S$158),"0")</f>
        <v>3.7559490000000002</v>
      </c>
      <c r="BJ199" cm="1">
        <f t="array" ref="BJ199">IFERROR(_xlfn.XLOOKUP(A199,Table10[Country],'2014'!$S$4:$S$163),"0")</f>
        <v>3.554646</v>
      </c>
      <c r="BK199" cm="1">
        <f t="array" ref="BK199">IFERROR(_xlfn.XLOOKUP(A199,Table11[Country],'2016'!$S$4:$S$163),"0")</f>
        <v>3.5328339999999998</v>
      </c>
      <c r="BL199" cm="1">
        <f t="array" ref="BL199">IFERROR(_xlfn.XLOOKUP(A199,Table6[Country],'2018'!$S$4:$S$163),"0")</f>
        <v>3.3000669999999999</v>
      </c>
      <c r="BM199">
        <f>IFERROR(_xlfn.XLOOKUP(A199,'2023_Analysis_Hub'!$A$3:$A$141,'2023_Analysis_Hub'!$L$3:$L$141),"0")</f>
        <v>3.6</v>
      </c>
      <c r="BN199">
        <f t="shared" si="30"/>
        <v>3.5969225714285713</v>
      </c>
      <c r="BP199" cm="1">
        <f t="array" ref="BP199">IFERROR(_xlfn.XLOOKUP(A199,Table4[Country],'2007'!$N$4:$N$153),"0")</f>
        <v>3.0178600000000002</v>
      </c>
      <c r="BQ199" cm="1">
        <f t="array" ref="BQ199">IFERROR(_xlfn.XLOOKUP(A199,Table5[Country],'2010'!$Q$4:$Q$158),"0")</f>
        <v>3.3158799999999999</v>
      </c>
      <c r="BR199" cm="1">
        <f t="array" ref="BR199">IFERROR(_xlfn.XLOOKUP(A199,Table12[Country],'2012'!$Q$4:$Q$158),"0")</f>
        <v>3.2135189999999998</v>
      </c>
      <c r="BS199" cm="1">
        <f t="array" ref="BS199">IFERROR(_xlfn.XLOOKUP(A199,Table10[Country],'2014'!$Q$4:$Q$163),"0")</f>
        <v>3.1493340000000001</v>
      </c>
      <c r="BT199" cm="1">
        <f t="array" ref="BT199">IFERROR(_xlfn.XLOOKUP(A199,Table11[Country],'2016'!$Q$4:$Q$163),"0")</f>
        <v>3.250143</v>
      </c>
      <c r="BU199" cm="1">
        <f t="array" ref="BU199">IFERROR(_xlfn.XLOOKUP(A199, Table6[Country], '2018'!$Q$4:$Q$163),"0")</f>
        <v>3.171576</v>
      </c>
      <c r="BV199">
        <f>IFERROR(_xlfn.XLOOKUP(A199, '2023_Analysis_Hub'!$A$3:$A$141,'2023_Analysis_Hub'!$N$3:$N$141),"0")</f>
        <v>3.5</v>
      </c>
      <c r="BW199">
        <f t="shared" si="31"/>
        <v>3.2311874285714284</v>
      </c>
    </row>
    <row r="200" spans="1:75" x14ac:dyDescent="0.35">
      <c r="A200" t="s">
        <v>126</v>
      </c>
      <c r="B200" cm="1">
        <f t="array" ref="B200">IFERROR(_xlfn.XLOOKUP(A200,Table4[Country],'2007'!$B$4:$B$153),"0")</f>
        <v>2.7108024432567825</v>
      </c>
      <c r="C200" cm="1">
        <f t="array" ref="C200">IFERROR(_xlfn.XLOOKUP(A200,Table5[Country],'2010'!$B$4:$B$158),"0")</f>
        <v>2.2059799999999998</v>
      </c>
      <c r="D200" cm="1">
        <f t="array" ref="D200">IFERROR(_xlfn.XLOOKUP(A200,Table12[Country],'2012'!$B$4:$B$158),"0")</f>
        <v>2.1034639999999998</v>
      </c>
      <c r="E200" cm="1">
        <f t="array" ref="E200">IFERROR(_xlfn.XLOOKUP(A200,Table10[Country],'2014'!$B$4:$B$163),"0")</f>
        <v>2.1609539999999998</v>
      </c>
      <c r="F200" cm="1">
        <f t="array" ref="F200">IFERROR(_xlfn.XLOOKUP(A200,Table11[Country],'2016'!$B$4:$B$163),"0")</f>
        <v>2.530408</v>
      </c>
      <c r="G200" cm="1">
        <f t="array" ref="G200">IFERROR(_xlfn.XLOOKUP(A200,Table6[Country],'2018'!$B$4:$B$163),"0")</f>
        <v>2.4275739999999999</v>
      </c>
      <c r="H200">
        <f>IFERROR(_xlfn.XLOOKUP(A200,'2023_Analysis_Hub'!$A$3:$A$141,'2023_Analysis_Hub'!$B$3:$B$141),"0")</f>
        <v>2.3666666666666671</v>
      </c>
      <c r="I200">
        <f t="shared" si="27"/>
        <v>2.357978444274778</v>
      </c>
      <c r="J200" s="68">
        <f>IFERROR(RANK(Table16[[#This Row],[Avergae LPI Score ]],Table16[[Avergae LPI Score ]],0), "No Data Available")</f>
        <v>134</v>
      </c>
      <c r="L200" cm="1">
        <f t="array" ref="L200">IFERROR(_xlfn.XLOOKUP(A200,Table4[Country],'2007'!$C$4:$C$153),"0")</f>
        <v>64</v>
      </c>
      <c r="M200" cm="1">
        <f t="array" ref="M200">IFERROR(_xlfn.XLOOKUP(A200,Table5[Country],'2010'!$E$4:$E$158),"0")</f>
        <v>146</v>
      </c>
      <c r="N200" cm="1">
        <f t="array" ref="N200">IFERROR(_xlfn.XLOOKUP(A200,Table12[Country],'2012'!$E$4:$E$158),"0")</f>
        <v>148</v>
      </c>
      <c r="O200" cm="1">
        <f t="array" ref="O200">IFERROR(_xlfn.XLOOKUP(A200,Table10[Country],'2014'!$E$4:$E$163),"0")</f>
        <v>153</v>
      </c>
      <c r="P200" cm="1">
        <f t="array" ref="P200">IFERROR(_xlfn.XLOOKUP(A200,Table11[Country],'2016'!$E$4:$E$163),"0")</f>
        <v>103</v>
      </c>
      <c r="Q200" cm="1">
        <f t="array" ref="Q200">IFERROR(_xlfn.XLOOKUP(A200,Table6[Country],'2018'!$E$4:$E$163),"0")</f>
        <v>121</v>
      </c>
      <c r="R200">
        <f>IFERROR(_xlfn.XLOOKUP(A200,'2023_Analysis_Hub'!$A$3:$A$141,'2023_Analysis_Hub'!$C$3:$C$141),"0")</f>
        <v>115</v>
      </c>
      <c r="S200">
        <f t="shared" si="32"/>
        <v>121.42857142857143</v>
      </c>
      <c r="T200">
        <f t="shared" si="33"/>
        <v>131</v>
      </c>
      <c r="W200" cm="1">
        <f t="array" ref="W200">IFERROR(_xlfn.XLOOKUP(A200,Table4[Country],'2007'!$F$4:$F$153),"0")</f>
        <v>2.3571399999999998</v>
      </c>
      <c r="X200" cm="1">
        <f t="array" ref="X200">IFERROR(_xlfn.XLOOKUP('LPI_performance_time_series '!A200,Table5[Country],'2010'!$I$4:$I$158),"0")</f>
        <v>2.01627</v>
      </c>
      <c r="Y200" cm="1">
        <f t="array" ref="Y200">IFERROR(_xlfn.XLOOKUP(A200,Table12[Country],'2012'!$I$4:$I$158),"0")</f>
        <v>2.1361880000000002</v>
      </c>
      <c r="Z200" cm="1">
        <f t="array" ref="Z200">IFERROR(_xlfn.XLOOKUP('LPI_performance_time_series '!A200,Table10[Country],'2014'!$I$4:$I$163),"0")</f>
        <v>1.8665419999999999</v>
      </c>
      <c r="AA200" cm="1">
        <f t="array" ref="AA200">IFERROR(_xlfn.XLOOKUP(A200,Table11[Country],'2016'!$I$4:$I$163),"0")</f>
        <v>2.2341060000000001</v>
      </c>
      <c r="AB200" cm="1">
        <f t="array" ref="AB200">IFERROR(_xlfn.XLOOKUP(A200,Table6[Country],'2018'!$I$4:$I$163),"0")</f>
        <v>2.1355559999999998</v>
      </c>
      <c r="AC200" t="str">
        <f>IFERROR(_xlfn.XLOOKUP(A201,'2023_Analysis_Hub'!$A$3:$A$141,'2023_Analysis_Hub'!$D$3:$D$141),"0")</f>
        <v>0</v>
      </c>
      <c r="AD200">
        <f t="shared" si="34"/>
        <v>2.1243003333333332</v>
      </c>
      <c r="AF200" cm="1">
        <f t="array" ref="AF200">IFERROR(_xlfn.XLOOKUP(A200,Table4[Country],'2007'!$H$4:$H$153),"0")</f>
        <v>2.3571399999999998</v>
      </c>
      <c r="AG200" cm="1">
        <f t="array" ref="AG200">IFERROR(_xlfn.XLOOKUP(A200,Table5[Country],'2010'!$K$4:$K$158),"0")</f>
        <v>1.7777780000000001</v>
      </c>
      <c r="AH200" cm="1">
        <f t="array" ref="AH200">IFERROR(_xlfn.XLOOKUP(A200,Table12[Country],'2012'!$K$4:$K$158),"0")</f>
        <v>2.0111880000000002</v>
      </c>
      <c r="AI200" cm="1">
        <f t="array" ref="AI200">IFERROR(_xlfn.XLOOKUP(A200,Table10[Country],'2014'!$K$4:$K$163),"0")</f>
        <v>1.897661</v>
      </c>
      <c r="AJ200" cm="1">
        <f t="array" ref="AJ200">IFERROR(_xlfn.XLOOKUP(A200,Table11[Country],'2016'!$K$4:$K$163),"0")</f>
        <v>2.2016939999999998</v>
      </c>
      <c r="AK200" cm="1">
        <f t="array" ref="AK200">IFERROR(_xlfn.XLOOKUP(A200,Table6[Country],'2018'!$K$4:$K$163),"0")</f>
        <v>2.1818179999999998</v>
      </c>
      <c r="AL200" s="19">
        <f>IFERROR(_xlfn.XLOOKUP(A200,'2023_Analysis_Hub'!$A$3:$A$141,'2023_Analysis_Hub'!$F$3:$F$141),"0")</f>
        <v>2.2999999999999998</v>
      </c>
      <c r="AM200">
        <f t="shared" si="35"/>
        <v>2.1038969999999999</v>
      </c>
      <c r="AO200" s="71" cm="1">
        <f t="array" ref="AO200">IFERROR(_xlfn.XLOOKUP(Table18[[#This Row],[Economy]],Table4[Country],'2007'!$J$4:$J$153), "0")</f>
        <v>2.6666699999999999</v>
      </c>
      <c r="AP200" s="71" cm="1">
        <f t="array" ref="AP200">IFERROR(_xlfn.XLOOKUP(Table18[[#This Row],[Economy]],Table5[Country],'2010'!$M$4:$M$158),"0")</f>
        <v>2.1111110000000002</v>
      </c>
      <c r="AQ200" s="71" cm="1">
        <f t="array" ref="AQ200">IFERROR(_xlfn.XLOOKUP(Table18[[#This Row],[Economy]],Table12[Country],'2012'!$M$4:$M$158),"0")</f>
        <v>1.9347989999999999</v>
      </c>
      <c r="AR200" s="71" cm="1">
        <f t="array" ref="AR200">IFERROR(_xlfn.XLOOKUP(Table18[[#This Row],[Economy]],Table10[Country],'2014'!$M$4:$M$163),"0")</f>
        <v>2.2309939999999999</v>
      </c>
      <c r="AS200" s="71" cm="1">
        <f t="array" ref="AS200">IFERROR(_xlfn.XLOOKUP(A200,Table11[Country],'2016'!$M$4:$M$163),"0")</f>
        <v>2.5677129999999999</v>
      </c>
      <c r="AT200" s="71" cm="1">
        <f t="array" ref="AT200">IFERROR(_xlfn.XLOOKUP(A200,Table6[Country],'2018'!$M$4:$M$163),"0")</f>
        <v>2.5818180000000002</v>
      </c>
      <c r="AU200" s="71">
        <f>IFERROR(_xlfn.XLOOKUP(A200, '2023_Analysis_Hub'!$A$3:$A$141,'2023_Analysis_Hub'!$H$3:$H$141),"0")</f>
        <v>2.4</v>
      </c>
      <c r="AV200">
        <f t="shared" si="28"/>
        <v>2.3561578571428572</v>
      </c>
      <c r="AX200" cm="1">
        <f t="array" ref="AX200">IFERROR(_xlfn.XLOOKUP(A200,Table4[Country],'2007'!$L$4:$L$153),"0")</f>
        <v>2.8333300000000001</v>
      </c>
      <c r="AY200" cm="1">
        <f t="array" ref="AY200">IFERROR(_xlfn.XLOOKUP(A200,Table5[Country], '2010'!$O$4:$O$158),"0")</f>
        <v>2.148809</v>
      </c>
      <c r="AZ200" cm="1">
        <f t="array" ref="AZ200">IFERROR(_xlfn.XLOOKUP(A200, Table12[Country], '2012'!$O$4:$O$158),"0")</f>
        <v>2.3333330000000001</v>
      </c>
      <c r="BA200" cm="1">
        <f t="array" ref="BA200">IFERROR(_xlfn.XLOOKUP(A200, Table10[Country], '2014'!$O$4:$O$163),"0")</f>
        <v>2.1803689999999998</v>
      </c>
      <c r="BB200" cm="1">
        <f t="array" ref="BB200">IFERROR(_xlfn.XLOOKUP(A200, Table11[Country],'2016'!$O$4:$O$163),"0")</f>
        <v>2.3609650000000002</v>
      </c>
      <c r="BC200" cm="1">
        <f t="array" ref="BC200">IFERROR(_xlfn.XLOOKUP(A200,Table6[Country],'2018'!$O$4:$O$163),"0")</f>
        <v>2.5050500000000002</v>
      </c>
      <c r="BD200">
        <f>IFERROR(_xlfn.XLOOKUP(A200, '2023_Analysis_Hub'!$A$3:$A$141,'2023_Analysis_Hub'!$J$3:$J$141),"0")</f>
        <v>2.4</v>
      </c>
      <c r="BE200">
        <f t="shared" si="29"/>
        <v>2.3945508571428569</v>
      </c>
      <c r="BG200" cm="1">
        <f t="array" ref="BG200">IFERROR(_xlfn.XLOOKUP(A200,Table4[Country],'2007'!$R$4:$R$153),"0")</f>
        <v>3.1666699999999999</v>
      </c>
      <c r="BH200" cm="1">
        <f t="array" ref="BH200">IFERROR(_xlfn.XLOOKUP(A200,Table5[Country],'2010'!$S$4:$S$158),"0")</f>
        <v>3.088889</v>
      </c>
      <c r="BI200" cm="1">
        <f t="array" ref="BI200">IFERROR(_xlfn.XLOOKUP(A200,Table12[Country],'2012'!$S$4:$S$158),"0")</f>
        <v>2.3097989999999999</v>
      </c>
      <c r="BJ200" cm="1">
        <f t="array" ref="BJ200">IFERROR(_xlfn.XLOOKUP(A200,Table10[Country],'2014'!$S$4:$S$163),"0")</f>
        <v>2.3300900000000002</v>
      </c>
      <c r="BK200" cm="1">
        <f t="array" ref="BK200">IFERROR(_xlfn.XLOOKUP(A200,Table11[Country],'2016'!$S$4:$S$163),"0")</f>
        <v>3.2758660000000002</v>
      </c>
      <c r="BL200" cm="1">
        <f t="array" ref="BL200">IFERROR(_xlfn.XLOOKUP(A200,Table6[Country],'2018'!$S$4:$S$163),"0")</f>
        <v>2.6161620000000001</v>
      </c>
      <c r="BM200">
        <f>IFERROR(_xlfn.XLOOKUP(A200,'2023_Analysis_Hub'!$A$3:$A$141,'2023_Analysis_Hub'!$L$3:$L$141),"0")</f>
        <v>2.7</v>
      </c>
      <c r="BN200">
        <f t="shared" si="30"/>
        <v>2.783925142857143</v>
      </c>
      <c r="BP200" cm="1">
        <f t="array" ref="BP200">IFERROR(_xlfn.XLOOKUP(A200,Table4[Country],'2007'!$N$4:$N$153),"0")</f>
        <v>2.9166699999999999</v>
      </c>
      <c r="BQ200" cm="1">
        <f t="array" ref="BQ200">IFERROR(_xlfn.XLOOKUP(A200,Table5[Country],'2010'!$Q$4:$Q$158),"0")</f>
        <v>2.0218250000000002</v>
      </c>
      <c r="BR200" cm="1">
        <f t="array" ref="BR200">IFERROR(_xlfn.XLOOKUP(A200,Table12[Country],'2012'!$Q$4:$Q$158),"0")</f>
        <v>1.888889</v>
      </c>
      <c r="BS200" cm="1">
        <f t="array" ref="BS200">IFERROR(_xlfn.XLOOKUP(A200,Table10[Country],'2014'!$Q$4:$Q$163),"0")</f>
        <v>2.4156629999999999</v>
      </c>
      <c r="BT200" cm="1">
        <f t="array" ref="BT200">IFERROR(_xlfn.XLOOKUP(A200,Table11[Country],'2016'!$Q$4:$Q$163),"0")</f>
        <v>2.4851540000000001</v>
      </c>
      <c r="BU200" cm="1">
        <f t="array" ref="BU200">IFERROR(_xlfn.XLOOKUP(A200, Table6[Country], '2018'!$Q$4:$Q$163),"0")</f>
        <v>2.5050500000000002</v>
      </c>
      <c r="BV200">
        <f>IFERROR(_xlfn.XLOOKUP(A200, '2023_Analysis_Hub'!$A$3:$A$141,'2023_Analysis_Hub'!$N$3:$N$141),"0")</f>
        <v>2.2999999999999998</v>
      </c>
      <c r="BW200">
        <f t="shared" si="31"/>
        <v>2.3618929999999998</v>
      </c>
    </row>
    <row r="201" spans="1:75" x14ac:dyDescent="0.35">
      <c r="A201" t="s">
        <v>127</v>
      </c>
      <c r="B201" cm="1">
        <f t="array" ref="B201">IFERROR(_xlfn.XLOOKUP(A201,Table4[Country],'2007'!$B$4:$B$153),"0")</f>
        <v>2.3664835611363113</v>
      </c>
      <c r="C201" cm="1">
        <f t="array" ref="C201">IFERROR(_xlfn.XLOOKUP(A201,Table5[Country],'2010'!$B$4:$B$158),"0")</f>
        <v>2.8631479999999998</v>
      </c>
      <c r="D201" cm="1">
        <f t="array" ref="D201">IFERROR(_xlfn.XLOOKUP(A201,Table12[Country],'2012'!$B$4:$B$158),"0")</f>
        <v>2.491924</v>
      </c>
      <c r="E201" cm="1">
        <f t="array" ref="E201">IFERROR(_xlfn.XLOOKUP(A201,Table10[Country],'2014'!$B$4:$B$163),"0")</f>
        <v>2.6221700000000001</v>
      </c>
      <c r="F201" cm="1">
        <f t="array" ref="F201">IFERROR(_xlfn.XLOOKUP(A201,Table11[Country],'2016'!$B$4:$B$163),"0")</f>
        <v>2.3277109999999999</v>
      </c>
      <c r="G201" cm="1">
        <f t="array" ref="G201">IFERROR(_xlfn.XLOOKUP(A201,Table6[Country],'2018'!$B$4:$B$163),"0")</f>
        <v>2.2523780000000002</v>
      </c>
      <c r="H201" t="str">
        <f>IFERROR(_xlfn.XLOOKUP(A201,'2023_Analysis_Hub'!$A$3:$A$141,'2023_Analysis_Hub'!$B$3:$B$141),"0")</f>
        <v>0</v>
      </c>
      <c r="I201">
        <f t="shared" si="27"/>
        <v>2.487302426856052</v>
      </c>
      <c r="J201" s="68">
        <f>IFERROR(RANK(Table16[[#This Row],[Avergae LPI Score ]],Table16[[Avergae LPI Score ]],0), "No Data Available")</f>
        <v>104</v>
      </c>
      <c r="L201" cm="1">
        <f t="array" ref="L201">IFERROR(_xlfn.XLOOKUP(A201,Table4[Country],'2007'!$C$4:$C$153),"0")</f>
        <v>101</v>
      </c>
      <c r="M201" cm="1">
        <f t="array" ref="M201">IFERROR(_xlfn.XLOOKUP(A201,Table5[Country],'2010'!$E$4:$E$158),"0")</f>
        <v>58</v>
      </c>
      <c r="N201" cm="1">
        <f t="array" ref="N201">IFERROR(_xlfn.XLOOKUP(A201,Table12[Country],'2012'!$E$4:$E$158),"0")</f>
        <v>110</v>
      </c>
      <c r="O201" cm="1">
        <f t="array" ref="O201">IFERROR(_xlfn.XLOOKUP(A201,Table10[Country],'2014'!$E$4:$E$163),"0")</f>
        <v>101</v>
      </c>
      <c r="P201" cm="1">
        <f t="array" ref="P201">IFERROR(_xlfn.XLOOKUP(A201,Table11[Country],'2016'!$E$4:$E$163),"0")</f>
        <v>132</v>
      </c>
      <c r="Q201" cm="1">
        <f t="array" ref="Q201">IFERROR(_xlfn.XLOOKUP(A201,Table6[Country],'2018'!$E$4:$E$163),"0")</f>
        <v>141</v>
      </c>
      <c r="R201" t="str">
        <f>IFERROR(_xlfn.XLOOKUP(A201,'2023_Analysis_Hub'!$A$3:$A$141,'2023_Analysis_Hub'!$C$3:$C$141),"0")</f>
        <v>0</v>
      </c>
      <c r="S201">
        <f t="shared" si="32"/>
        <v>107.16666666666667</v>
      </c>
      <c r="T201">
        <f t="shared" si="33"/>
        <v>107</v>
      </c>
      <c r="W201" cm="1">
        <f t="array" ref="W201">IFERROR(_xlfn.XLOOKUP(A201,Table4[Country],'2007'!$F$4:$F$153),"0")</f>
        <v>2.375</v>
      </c>
      <c r="X201" cm="1">
        <f t="array" ref="X201">IFERROR(_xlfn.XLOOKUP('LPI_performance_time_series '!A201,Table5[Country],'2010'!$I$4:$I$158),"0")</f>
        <v>2.4539140000000002</v>
      </c>
      <c r="Y201" cm="1">
        <f t="array" ref="Y201">IFERROR(_xlfn.XLOOKUP(A201,Table12[Country],'2012'!$I$4:$I$158),"0")</f>
        <v>2.4615390000000001</v>
      </c>
      <c r="Z201" cm="1">
        <f t="array" ref="Z201">IFERROR(_xlfn.XLOOKUP('LPI_performance_time_series '!A201,Table10[Country],'2014'!$I$4:$I$163),"0")</f>
        <v>2.6111110000000002</v>
      </c>
      <c r="AA201" cm="1">
        <f t="array" ref="AA201">IFERROR(_xlfn.XLOOKUP(A201,Table11[Country],'2016'!$I$4:$I$163),"0")</f>
        <v>2.3147440000000001</v>
      </c>
      <c r="AB201" cm="1">
        <f t="array" ref="AB201">IFERROR(_xlfn.XLOOKUP(A201,Table6[Country],'2018'!$I$4:$I$163),"0")</f>
        <v>2.1692420000000001</v>
      </c>
      <c r="AC201">
        <f>IFERROR(_xlfn.XLOOKUP(A202,'2023_Analysis_Hub'!$A$3:$A$141,'2023_Analysis_Hub'!$D$3:$D$141),"0")</f>
        <v>4.2</v>
      </c>
      <c r="AD201">
        <f t="shared" si="34"/>
        <v>2.6550785714285716</v>
      </c>
      <c r="AF201" cm="1">
        <f t="array" ref="AF201">IFERROR(_xlfn.XLOOKUP(A201,Table4[Country],'2007'!$H$4:$H$153),"0")</f>
        <v>2.09091</v>
      </c>
      <c r="AG201" cm="1">
        <f t="array" ref="AG201">IFERROR(_xlfn.XLOOKUP(A201,Table5[Country],'2010'!$K$4:$K$158),"0")</f>
        <v>2.635732</v>
      </c>
      <c r="AH201" cm="1">
        <f t="array" ref="AH201">IFERROR(_xlfn.XLOOKUP(A201,Table12[Country],'2012'!$K$4:$K$158),"0")</f>
        <v>2.3076919999999999</v>
      </c>
      <c r="AI201" cm="1">
        <f t="array" ref="AI201">IFERROR(_xlfn.XLOOKUP(A201,Table10[Country],'2014'!$K$4:$K$163),"0")</f>
        <v>2.2999999999999998</v>
      </c>
      <c r="AJ201" cm="1">
        <f t="array" ref="AJ201">IFERROR(_xlfn.XLOOKUP(A201,Table11[Country],'2016'!$K$4:$K$163),"0")</f>
        <v>2.2334939999999999</v>
      </c>
      <c r="AK201" cm="1">
        <f t="array" ref="AK201">IFERROR(_xlfn.XLOOKUP(A201,Table6[Country],'2018'!$K$4:$K$163),"0")</f>
        <v>2.2242860000000002</v>
      </c>
      <c r="AL201" s="19" t="str">
        <f>IFERROR(_xlfn.XLOOKUP(A201,'2023_Analysis_Hub'!$A$3:$A$141,'2023_Analysis_Hub'!$F$3:$F$141),"0")</f>
        <v>0</v>
      </c>
      <c r="AM201">
        <f t="shared" si="35"/>
        <v>2.2986856666666662</v>
      </c>
      <c r="AO201" s="71" cm="1">
        <f t="array" ref="AO201">IFERROR(_xlfn.XLOOKUP(Table18[[#This Row],[Economy]],Table4[Country],'2007'!$J$4:$J$153), "0")</f>
        <v>2.09091</v>
      </c>
      <c r="AP201" s="71" cm="1">
        <f t="array" ref="AP201">IFERROR(_xlfn.XLOOKUP(Table18[[#This Row],[Economy]],Table5[Country],'2010'!$M$4:$M$158),"0")</f>
        <v>2.75</v>
      </c>
      <c r="AQ201" s="71" cm="1">
        <f t="array" ref="AQ201">IFERROR(_xlfn.XLOOKUP(Table18[[#This Row],[Economy]],Table12[Country],'2012'!$M$4:$M$158),"0")</f>
        <v>2.7204139999999999</v>
      </c>
      <c r="AR201" s="71" cm="1">
        <f t="array" ref="AR201">IFERROR(_xlfn.XLOOKUP(Table18[[#This Row],[Economy]],Table10[Country],'2014'!$M$4:$M$163),"0")</f>
        <v>3.0249999999999999</v>
      </c>
      <c r="AS201" s="71" cm="1">
        <f t="array" ref="AS201">IFERROR(_xlfn.XLOOKUP(A201,Table11[Country],'2016'!$M$4:$M$163),"0")</f>
        <v>2.2455129999999999</v>
      </c>
      <c r="AT201" s="71" cm="1">
        <f t="array" ref="AT201">IFERROR(_xlfn.XLOOKUP(A201,Table6[Country],'2018'!$M$4:$M$163),"0")</f>
        <v>2.363394</v>
      </c>
      <c r="AU201" s="71" t="str">
        <f>IFERROR(_xlfn.XLOOKUP(A201, '2023_Analysis_Hub'!$A$3:$A$141,'2023_Analysis_Hub'!$H$3:$H$141),"0")</f>
        <v>0</v>
      </c>
      <c r="AV201">
        <f t="shared" si="28"/>
        <v>2.5325384999999998</v>
      </c>
      <c r="AX201" cm="1">
        <f t="array" ref="AX201">IFERROR(_xlfn.XLOOKUP(A201,Table4[Country],'2007'!$L$4:$L$153),"0")</f>
        <v>2.7272699999999999</v>
      </c>
      <c r="AY201" cm="1">
        <f t="array" ref="AY201">IFERROR(_xlfn.XLOOKUP(A201,Table5[Country], '2010'!$O$4:$O$158),"0")</f>
        <v>2.7266409999999999</v>
      </c>
      <c r="AZ201" cm="1">
        <f t="array" ref="AZ201">IFERROR(_xlfn.XLOOKUP(A201, Table12[Country], '2012'!$O$4:$O$158),"0")</f>
        <v>2.5538370000000001</v>
      </c>
      <c r="BA201" cm="1">
        <f t="array" ref="BA201">IFERROR(_xlfn.XLOOKUP(A201, Table10[Country], '2014'!$O$4:$O$163),"0")</f>
        <v>2.5249999999999999</v>
      </c>
      <c r="BB201" cm="1">
        <f t="array" ref="BB201">IFERROR(_xlfn.XLOOKUP(A201, Table11[Country],'2016'!$O$4:$O$163),"0")</f>
        <v>2.39391</v>
      </c>
      <c r="BC201" cm="1">
        <f t="array" ref="BC201">IFERROR(_xlfn.XLOOKUP(A201,Table6[Country],'2018'!$O$4:$O$163),"0")</f>
        <v>2.1066389999999999</v>
      </c>
      <c r="BD201" t="str">
        <f>IFERROR(_xlfn.XLOOKUP(A201, '2023_Analysis_Hub'!$A$3:$A$141,'2023_Analysis_Hub'!$J$3:$J$141),"0")</f>
        <v>0</v>
      </c>
      <c r="BE201">
        <f t="shared" si="29"/>
        <v>2.5055494999999999</v>
      </c>
      <c r="BG201" cm="1">
        <f t="array" ref="BG201">IFERROR(_xlfn.XLOOKUP(A201,Table4[Country],'2007'!$R$4:$R$153),"0")</f>
        <v>2.625</v>
      </c>
      <c r="BH201" cm="1">
        <f t="array" ref="BH201">IFERROR(_xlfn.XLOOKUP(A201,Table5[Country],'2010'!$S$4:$S$158),"0")</f>
        <v>3.5172979999999998</v>
      </c>
      <c r="BI201" cm="1">
        <f t="array" ref="BI201">IFERROR(_xlfn.XLOOKUP(A201,Table12[Country],'2012'!$S$4:$S$158),"0")</f>
        <v>2.7356549999999999</v>
      </c>
      <c r="BJ201" cm="1">
        <f t="array" ref="BJ201">IFERROR(_xlfn.XLOOKUP(A201,Table10[Country],'2014'!$S$4:$S$163),"0")</f>
        <v>2.5249999999999999</v>
      </c>
      <c r="BK201" cm="1">
        <f t="array" ref="BK201">IFERROR(_xlfn.XLOOKUP(A201,Table11[Country],'2016'!$S$4:$S$163),"0")</f>
        <v>2.606071</v>
      </c>
      <c r="BL201" cm="1">
        <f t="array" ref="BL201">IFERROR(_xlfn.XLOOKUP(A201,Table6[Country],'2018'!$S$4:$S$163),"0")</f>
        <v>2.5184039999999999</v>
      </c>
      <c r="BM201" t="str">
        <f>IFERROR(_xlfn.XLOOKUP(A201,'2023_Analysis_Hub'!$A$3:$A$141,'2023_Analysis_Hub'!$L$3:$L$141),"0")</f>
        <v>0</v>
      </c>
      <c r="BN201">
        <f t="shared" si="30"/>
        <v>2.7545713333333333</v>
      </c>
      <c r="BP201" cm="1">
        <f t="array" ref="BP201">IFERROR(_xlfn.XLOOKUP(A201,Table4[Country],'2007'!$N$4:$N$153),"0")</f>
        <v>2.2999999999999998</v>
      </c>
      <c r="BQ201" cm="1">
        <f t="array" ref="BQ201">IFERROR(_xlfn.XLOOKUP(A201,Table5[Country],'2010'!$Q$4:$Q$158),"0")</f>
        <v>3.0833330000000001</v>
      </c>
      <c r="BR201" cm="1">
        <f t="array" ref="BR201">IFERROR(_xlfn.XLOOKUP(A201,Table12[Country],'2012'!$Q$4:$Q$158),"0")</f>
        <v>2.0992920000000002</v>
      </c>
      <c r="BS201" cm="1">
        <f t="array" ref="BS201">IFERROR(_xlfn.XLOOKUP(A201,Table10[Country],'2014'!$Q$4:$Q$163),"0")</f>
        <v>2.65</v>
      </c>
      <c r="BT201" cm="1">
        <f t="array" ref="BT201">IFERROR(_xlfn.XLOOKUP(A201,Table11[Country],'2016'!$Q$4:$Q$163),"0")</f>
        <v>2.1512120000000001</v>
      </c>
      <c r="BU201" cm="1">
        <f t="array" ref="BU201">IFERROR(_xlfn.XLOOKUP(A201, Table6[Country], '2018'!$Q$4:$Q$163),"0")</f>
        <v>2.1066389999999999</v>
      </c>
      <c r="BV201" t="str">
        <f>IFERROR(_xlfn.XLOOKUP(A201, '2023_Analysis_Hub'!$A$3:$A$141,'2023_Analysis_Hub'!$N$3:$N$141),"0")</f>
        <v>0</v>
      </c>
      <c r="BW201">
        <f t="shared" si="31"/>
        <v>2.3984126666666667</v>
      </c>
    </row>
    <row r="202" spans="1:75" x14ac:dyDescent="0.35">
      <c r="A202" t="s">
        <v>128</v>
      </c>
      <c r="B202" cm="1">
        <f t="array" ref="B202">IFERROR(_xlfn.XLOOKUP(A202,Table4[Country],'2007'!$B$4:$B$153),"0")</f>
        <v>4.1903357648355506</v>
      </c>
      <c r="C202" cm="1">
        <f t="array" ref="C202">IFERROR(_xlfn.XLOOKUP(A202,Table5[Country],'2010'!$B$4:$B$158),"0")</f>
        <v>4.0900850000000002</v>
      </c>
      <c r="D202" cm="1">
        <f t="array" ref="D202">IFERROR(_xlfn.XLOOKUP(A202,Table12[Country],'2012'!$B$4:$B$158),"0")</f>
        <v>4.125813</v>
      </c>
      <c r="E202" cm="1">
        <f t="array" ref="E202">IFERROR(_xlfn.XLOOKUP(A202,Table10[Country],'2014'!$B$4:$B$163),"0")</f>
        <v>4.004448</v>
      </c>
      <c r="F202" cm="1">
        <f t="array" ref="F202">IFERROR(_xlfn.XLOOKUP(A202,Table11[Country],'2016'!$B$4:$B$163),"0")</f>
        <v>4.1436320000000002</v>
      </c>
      <c r="G202" cm="1">
        <f t="array" ref="G202">IFERROR(_xlfn.XLOOKUP(A202,Table6[Country],'2018'!$B$4:$B$163),"0")</f>
        <v>3.9961190000000002</v>
      </c>
      <c r="H202">
        <f>IFERROR(_xlfn.XLOOKUP(A202,'2023_Analysis_Hub'!$A$3:$A$141,'2023_Analysis_Hub'!$B$3:$B$141),"0")</f>
        <v>4.3166666666666673</v>
      </c>
      <c r="I202">
        <f t="shared" si="27"/>
        <v>4.1238713473574595</v>
      </c>
      <c r="J202" s="68">
        <f>IFERROR(RANK(Table16[[#This Row],[Avergae LPI Score ]],Table16[[Avergae LPI Score ]],0), "No Data Available")</f>
        <v>1</v>
      </c>
      <c r="L202" cm="1">
        <f t="array" ref="L202">IFERROR(_xlfn.XLOOKUP(A202,Table4[Country],'2007'!$C$4:$C$153),"0")</f>
        <v>1</v>
      </c>
      <c r="M202" cm="1">
        <f t="array" ref="M202">IFERROR(_xlfn.XLOOKUP(A202,Table5[Country],'2010'!$E$4:$E$158),"0")</f>
        <v>2</v>
      </c>
      <c r="N202" cm="1">
        <f t="array" ref="N202">IFERROR(_xlfn.XLOOKUP(A202,Table12[Country],'2012'!$E$4:$E$158),"0")</f>
        <v>1</v>
      </c>
      <c r="O202" cm="1">
        <f t="array" ref="O202">IFERROR(_xlfn.XLOOKUP(A202,Table10[Country],'2014'!$E$4:$E$163),"0")</f>
        <v>5</v>
      </c>
      <c r="P202" cm="1">
        <f t="array" ref="P202">IFERROR(_xlfn.XLOOKUP(A202,Table11[Country],'2016'!$E$4:$E$163),"0")</f>
        <v>5</v>
      </c>
      <c r="Q202" cm="1">
        <f t="array" ref="Q202">IFERROR(_xlfn.XLOOKUP(A202,Table6[Country],'2018'!$E$4:$E$163),"0")</f>
        <v>7</v>
      </c>
      <c r="R202">
        <f>IFERROR(_xlfn.XLOOKUP(A202,'2023_Analysis_Hub'!$A$3:$A$141,'2023_Analysis_Hub'!$C$3:$C$141),"0")</f>
        <v>1</v>
      </c>
      <c r="S202">
        <f t="shared" si="32"/>
        <v>3.1428571428571428</v>
      </c>
      <c r="T202">
        <f t="shared" si="33"/>
        <v>2</v>
      </c>
      <c r="W202" cm="1">
        <f t="array" ref="W202">IFERROR(_xlfn.XLOOKUP(A202,Table4[Country],'2007'!$F$4:$F$153),"0")</f>
        <v>3.89744</v>
      </c>
      <c r="X202" cm="1">
        <f t="array" ref="X202">IFERROR(_xlfn.XLOOKUP('LPI_performance_time_series '!A202,Table5[Country],'2010'!$I$4:$I$158),"0")</f>
        <v>4.0242129999999996</v>
      </c>
      <c r="Y202" cm="1">
        <f t="array" ref="Y202">IFERROR(_xlfn.XLOOKUP(A202,Table12[Country],'2012'!$I$4:$I$158),"0")</f>
        <v>4.0988569999999998</v>
      </c>
      <c r="Z202" cm="1">
        <f t="array" ref="Z202">IFERROR(_xlfn.XLOOKUP('LPI_performance_time_series '!A202,Table10[Country],'2014'!$I$4:$I$163),"0")</f>
        <v>4.0071149999999998</v>
      </c>
      <c r="AA202" cm="1">
        <f t="array" ref="AA202">IFERROR(_xlfn.XLOOKUP(A202,Table11[Country],'2016'!$I$4:$I$163),"0")</f>
        <v>4.178941</v>
      </c>
      <c r="AB202" cm="1">
        <f t="array" ref="AB202">IFERROR(_xlfn.XLOOKUP(A202,Table6[Country],'2018'!$I$4:$I$163),"0")</f>
        <v>3.8870819999999999</v>
      </c>
      <c r="AC202">
        <f>IFERROR(_xlfn.XLOOKUP(A203,'2023_Analysis_Hub'!$A$3:$A$141,'2023_Analysis_Hub'!$D$3:$D$141),"0")</f>
        <v>2.4</v>
      </c>
      <c r="AD202">
        <f t="shared" si="34"/>
        <v>3.7848068571428564</v>
      </c>
      <c r="AF202" cm="1">
        <f t="array" ref="AF202">IFERROR(_xlfn.XLOOKUP(A202,Table4[Country],'2007'!$H$4:$H$153),"0")</f>
        <v>4.2695699999999999</v>
      </c>
      <c r="AG202" cm="1">
        <f t="array" ref="AG202">IFERROR(_xlfn.XLOOKUP(A202,Table5[Country],'2010'!$K$4:$K$158),"0")</f>
        <v>4.2178810000000002</v>
      </c>
      <c r="AH202" cm="1">
        <f t="array" ref="AH202">IFERROR(_xlfn.XLOOKUP(A202,Table12[Country],'2012'!$K$4:$K$158),"0")</f>
        <v>4.1481019999999997</v>
      </c>
      <c r="AI202" cm="1">
        <f t="array" ref="AI202">IFERROR(_xlfn.XLOOKUP(A202,Table10[Country],'2014'!$K$4:$K$163),"0")</f>
        <v>4.2785929999999999</v>
      </c>
      <c r="AJ202" cm="1">
        <f t="array" ref="AJ202">IFERROR(_xlfn.XLOOKUP(A202,Table11[Country],'2016'!$K$4:$K$163),"0")</f>
        <v>4.2039600000000004</v>
      </c>
      <c r="AK202" cm="1">
        <f t="array" ref="AK202">IFERROR(_xlfn.XLOOKUP(A202,Table6[Country],'2018'!$K$4:$K$163),"0")</f>
        <v>4.0637869999999996</v>
      </c>
      <c r="AL202" s="19">
        <f>IFERROR(_xlfn.XLOOKUP(A202,'2023_Analysis_Hub'!$A$3:$A$141,'2023_Analysis_Hub'!$F$3:$F$141),"0")</f>
        <v>4.5999999999999996</v>
      </c>
      <c r="AM202">
        <f t="shared" si="35"/>
        <v>4.2545561428571421</v>
      </c>
      <c r="AO202" s="71" cm="1">
        <f t="array" ref="AO202">IFERROR(_xlfn.XLOOKUP(Table18[[#This Row],[Economy]],Table4[Country],'2007'!$J$4:$J$153), "0")</f>
        <v>4.0354000000000001</v>
      </c>
      <c r="AP202" s="71" cm="1">
        <f t="array" ref="AP202">IFERROR(_xlfn.XLOOKUP(Table18[[#This Row],[Economy]],Table5[Country],'2010'!$M$4:$M$158),"0")</f>
        <v>3.861348</v>
      </c>
      <c r="AQ202" s="71" cm="1">
        <f t="array" ref="AQ202">IFERROR(_xlfn.XLOOKUP(Table18[[#This Row],[Economy]],Table12[Country],'2012'!$M$4:$M$158),"0")</f>
        <v>3.985163</v>
      </c>
      <c r="AR202" s="71" cm="1">
        <f t="array" ref="AR202">IFERROR(_xlfn.XLOOKUP(Table18[[#This Row],[Economy]],Table10[Country],'2014'!$M$4:$M$163),"0")</f>
        <v>3.7031679999999998</v>
      </c>
      <c r="AS202" s="71" cm="1">
        <f t="array" ref="AS202">IFERROR(_xlfn.XLOOKUP(A202,Table11[Country],'2016'!$M$4:$M$163),"0")</f>
        <v>3.9565929999999998</v>
      </c>
      <c r="AT202" s="71" cm="1">
        <f t="array" ref="AT202">IFERROR(_xlfn.XLOOKUP(A202,Table6[Country],'2018'!$M$4:$M$163),"0")</f>
        <v>3.5800939999999999</v>
      </c>
      <c r="AU202" s="71">
        <f>IFERROR(_xlfn.XLOOKUP(A202, '2023_Analysis_Hub'!$A$3:$A$141,'2023_Analysis_Hub'!$H$3:$H$141),"0")</f>
        <v>4</v>
      </c>
      <c r="AV202">
        <f t="shared" si="28"/>
        <v>3.8745379999999998</v>
      </c>
      <c r="AX202" cm="1">
        <f t="array" ref="AX202">IFERROR(_xlfn.XLOOKUP(A202,Table4[Country],'2007'!$L$4:$L$153),"0")</f>
        <v>4.21495</v>
      </c>
      <c r="AY202" cm="1">
        <f t="array" ref="AY202">IFERROR(_xlfn.XLOOKUP(A202,Table5[Country], '2010'!$O$4:$O$158),"0")</f>
        <v>4.1200159999999997</v>
      </c>
      <c r="AZ202" cm="1">
        <f t="array" ref="AZ202">IFERROR(_xlfn.XLOOKUP(A202, Table12[Country], '2012'!$O$4:$O$158),"0")</f>
        <v>4.0699319999999997</v>
      </c>
      <c r="BA202" cm="1">
        <f t="array" ref="BA202">IFERROR(_xlfn.XLOOKUP(A202, Table10[Country], '2014'!$O$4:$O$163),"0")</f>
        <v>3.9666980000000001</v>
      </c>
      <c r="BB202" cm="1">
        <f t="array" ref="BB202">IFERROR(_xlfn.XLOOKUP(A202, Table11[Country],'2016'!$O$4:$O$163),"0")</f>
        <v>4.0935300000000003</v>
      </c>
      <c r="BC202" cm="1">
        <f t="array" ref="BC202">IFERROR(_xlfn.XLOOKUP(A202,Table6[Country],'2018'!$O$4:$O$163),"0")</f>
        <v>4.099996</v>
      </c>
      <c r="BD202">
        <f>IFERROR(_xlfn.XLOOKUP(A202, '2023_Analysis_Hub'!$A$3:$A$141,'2023_Analysis_Hub'!$J$3:$J$141),"0")</f>
        <v>4.4000000000000004</v>
      </c>
      <c r="BE202">
        <f t="shared" si="29"/>
        <v>4.1378745714285712</v>
      </c>
      <c r="BG202" cm="1">
        <f t="array" ref="BG202">IFERROR(_xlfn.XLOOKUP(A202,Table4[Country],'2007'!$R$4:$R$153),"0")</f>
        <v>4.5294100000000004</v>
      </c>
      <c r="BH202" cm="1">
        <f t="array" ref="BH202">IFERROR(_xlfn.XLOOKUP(A202,Table5[Country],'2010'!$S$4:$S$158),"0")</f>
        <v>4.2323449999999996</v>
      </c>
      <c r="BI202" cm="1">
        <f t="array" ref="BI202">IFERROR(_xlfn.XLOOKUP(A202,Table12[Country],'2012'!$S$4:$S$158),"0")</f>
        <v>4.394355</v>
      </c>
      <c r="BJ202" cm="1">
        <f t="array" ref="BJ202">IFERROR(_xlfn.XLOOKUP(A202,Table10[Country],'2014'!$S$4:$S$163),"0")</f>
        <v>4.2496359999999997</v>
      </c>
      <c r="BK202" cm="1">
        <f t="array" ref="BK202">IFERROR(_xlfn.XLOOKUP(A202,Table11[Country],'2016'!$S$4:$S$163),"0")</f>
        <v>4.3952020000000003</v>
      </c>
      <c r="BL202" cm="1">
        <f t="array" ref="BL202">IFERROR(_xlfn.XLOOKUP(A202,Table6[Country],'2018'!$S$4:$S$163),"0")</f>
        <v>4.3199439999999996</v>
      </c>
      <c r="BM202">
        <f>IFERROR(_xlfn.XLOOKUP(A202,'2023_Analysis_Hub'!$A$3:$A$141,'2023_Analysis_Hub'!$L$3:$L$141),"0")</f>
        <v>4.3</v>
      </c>
      <c r="BN202">
        <f t="shared" si="30"/>
        <v>4.3458417142857142</v>
      </c>
      <c r="BP202" cm="1">
        <f t="array" ref="BP202">IFERROR(_xlfn.XLOOKUP(A202,Table4[Country],'2007'!$N$4:$N$153),"0")</f>
        <v>4.2477099999999997</v>
      </c>
      <c r="BQ202" cm="1">
        <f t="array" ref="BQ202">IFERROR(_xlfn.XLOOKUP(A202,Table5[Country],'2010'!$Q$4:$Q$158),"0")</f>
        <v>4.1461540000000001</v>
      </c>
      <c r="BR202" cm="1">
        <f t="array" ref="BR202">IFERROR(_xlfn.XLOOKUP(A202,Table12[Country],'2012'!$Q$4:$Q$158),"0")</f>
        <v>4.0694100000000004</v>
      </c>
      <c r="BS202" cm="1">
        <f t="array" ref="BS202">IFERROR(_xlfn.XLOOKUP(A202,Table10[Country],'2014'!$Q$4:$Q$163),"0")</f>
        <v>3.9048850000000002</v>
      </c>
      <c r="BT202" cm="1">
        <f t="array" ref="BT202">IFERROR(_xlfn.XLOOKUP(A202,Table11[Country],'2016'!$Q$4:$Q$163),"0")</f>
        <v>4.0473710000000001</v>
      </c>
      <c r="BU202" cm="1">
        <f t="array" ref="BU202">IFERROR(_xlfn.XLOOKUP(A202, Table6[Country], '2018'!$Q$4:$Q$163),"0")</f>
        <v>4.080114</v>
      </c>
      <c r="BV202">
        <f>IFERROR(_xlfn.XLOOKUP(A202, '2023_Analysis_Hub'!$A$3:$A$141,'2023_Analysis_Hub'!$N$3:$N$141),"0")</f>
        <v>4.4000000000000004</v>
      </c>
      <c r="BW202">
        <f t="shared" si="31"/>
        <v>4.1279491428571431</v>
      </c>
    </row>
    <row r="203" spans="1:75" x14ac:dyDescent="0.35">
      <c r="A203" t="s">
        <v>129</v>
      </c>
      <c r="B203" cm="1">
        <f t="array" ref="B203">IFERROR(_xlfn.XLOOKUP(A203,Table4[Country],'2007'!$B$4:$B$153),"0")</f>
        <v>2.0831750008775187</v>
      </c>
      <c r="C203" cm="1">
        <f t="array" ref="C203">IFERROR(_xlfn.XLOOKUP(A203,Table5[Country],'2010'!$B$4:$B$158),"0")</f>
        <v>2.30959</v>
      </c>
      <c r="D203" cm="1">
        <f t="array" ref="D203">IFERROR(_xlfn.XLOOKUP(A203,Table12[Country],'2012'!$B$4:$B$158),"0")</f>
        <v>2.4132150000000001</v>
      </c>
      <c r="E203" cm="1">
        <f t="array" ref="E203">IFERROR(_xlfn.XLOOKUP(A203,Table10[Country],'2014'!$B$4:$B$163),"0")</f>
        <v>2.5875279999999998</v>
      </c>
      <c r="F203" cm="1">
        <f t="array" ref="F203">IFERROR(_xlfn.XLOOKUP(A203,Table11[Country],'2016'!$B$4:$B$163),"0")</f>
        <v>2.4173209999999998</v>
      </c>
      <c r="G203" cm="1">
        <f t="array" ref="G203">IFERROR(_xlfn.XLOOKUP(A203,Table6[Country],'2018'!$B$4:$B$163),"0")</f>
        <v>2.57124</v>
      </c>
      <c r="H203">
        <f>IFERROR(_xlfn.XLOOKUP(A203,'2023_Analysis_Hub'!$A$3:$A$141,'2023_Analysis_Hub'!$B$3:$B$141),"0")</f>
        <v>2.8166666666666664</v>
      </c>
      <c r="I203">
        <f t="shared" si="27"/>
        <v>2.4569622382205978</v>
      </c>
      <c r="J203" s="68">
        <f>IFERROR(RANK(Table16[[#This Row],[Avergae LPI Score ]],Table16[[Avergae LPI Score ]],0), "No Data Available")</f>
        <v>112</v>
      </c>
      <c r="L203" cm="1">
        <f t="array" ref="L203">IFERROR(_xlfn.XLOOKUP(A203,Table4[Country],'2007'!$C$4:$C$153),"0")</f>
        <v>138</v>
      </c>
      <c r="M203" cm="1">
        <f t="array" ref="M203">IFERROR(_xlfn.XLOOKUP(A203,Table5[Country],'2010'!$E$4:$E$158),"0")</f>
        <v>135</v>
      </c>
      <c r="N203" cm="1">
        <f t="array" ref="N203">IFERROR(_xlfn.XLOOKUP(A203,Table12[Country],'2012'!$E$4:$E$158),"0")</f>
        <v>126</v>
      </c>
      <c r="O203" cm="1">
        <f t="array" ref="O203">IFERROR(_xlfn.XLOOKUP(A203,Table10[Country],'2014'!$E$4:$E$163),"0")</f>
        <v>106</v>
      </c>
      <c r="P203" cm="1">
        <f t="array" ref="P203">IFERROR(_xlfn.XLOOKUP(A203,Table11[Country],'2016'!$E$4:$E$163),"0")</f>
        <v>116</v>
      </c>
      <c r="Q203" cm="1">
        <f t="array" ref="Q203">IFERROR(_xlfn.XLOOKUP(A203,Table6[Country],'2018'!$E$4:$E$163),"0")</f>
        <v>104</v>
      </c>
      <c r="R203">
        <f>IFERROR(_xlfn.XLOOKUP(A203,'2023_Analysis_Hub'!$A$3:$A$141,'2023_Analysis_Hub'!$C$3:$C$141),"0")</f>
        <v>73</v>
      </c>
      <c r="S203">
        <f t="shared" si="32"/>
        <v>114</v>
      </c>
      <c r="T203">
        <f t="shared" si="33"/>
        <v>116</v>
      </c>
      <c r="W203" cm="1">
        <f t="array" ref="W203">IFERROR(_xlfn.XLOOKUP(A203,Table4[Country],'2007'!$F$4:$F$153),"0")</f>
        <v>1.7272700000000001</v>
      </c>
      <c r="X203" cm="1">
        <f t="array" ref="X203">IFERROR(_xlfn.XLOOKUP('LPI_performance_time_series '!A203,Table5[Country],'2010'!$I$4:$I$158),"0")</f>
        <v>2.0826419999999999</v>
      </c>
      <c r="Y203" cm="1">
        <f t="array" ref="Y203">IFERROR(_xlfn.XLOOKUP(A203,Table12[Country],'2012'!$I$4:$I$158),"0")</f>
        <v>2.3710659999999999</v>
      </c>
      <c r="Z203" cm="1">
        <f t="array" ref="Z203">IFERROR(_xlfn.XLOOKUP('LPI_performance_time_series '!A203,Table10[Country],'2014'!$I$4:$I$163),"0")</f>
        <v>2.492677</v>
      </c>
      <c r="AA203" cm="1">
        <f t="array" ref="AA203">IFERROR(_xlfn.XLOOKUP(A203,Table11[Country],'2016'!$I$4:$I$163),"0")</f>
        <v>2.6</v>
      </c>
      <c r="AB203" cm="1">
        <f t="array" ref="AB203">IFERROR(_xlfn.XLOOKUP(A203,Table6[Country],'2018'!$I$4:$I$163),"0")</f>
        <v>2.7739720000000001</v>
      </c>
      <c r="AC203" t="str">
        <f>IFERROR(_xlfn.XLOOKUP(A204,'2023_Analysis_Hub'!$A$3:$A$141,'2023_Analysis_Hub'!$D$3:$D$141),"0")</f>
        <v>0</v>
      </c>
      <c r="AD203">
        <f t="shared" si="34"/>
        <v>2.3412711666666666</v>
      </c>
      <c r="AF203" cm="1">
        <f t="array" ref="AF203">IFERROR(_xlfn.XLOOKUP(A203,Table4[Country],'2007'!$H$4:$H$153),"0")</f>
        <v>2</v>
      </c>
      <c r="AG203" cm="1">
        <f t="array" ref="AG203">IFERROR(_xlfn.XLOOKUP(A203,Table5[Country],'2010'!$K$4:$K$158),"0")</f>
        <v>2.2300970000000002</v>
      </c>
      <c r="AH203" cm="1">
        <f t="array" ref="AH203">IFERROR(_xlfn.XLOOKUP(A203,Table12[Country],'2012'!$K$4:$K$158),"0")</f>
        <v>2.0309900000000001</v>
      </c>
      <c r="AI203" cm="1">
        <f t="array" ref="AI203">IFERROR(_xlfn.XLOOKUP(A203,Table10[Country],'2014'!$K$4:$K$163),"0")</f>
        <v>2.463384</v>
      </c>
      <c r="AJ203" cm="1">
        <f t="array" ref="AJ203">IFERROR(_xlfn.XLOOKUP(A203,Table11[Country],'2016'!$K$4:$K$163),"0")</f>
        <v>2.2071800000000001</v>
      </c>
      <c r="AK203" cm="1">
        <f t="array" ref="AK203">IFERROR(_xlfn.XLOOKUP(A203,Table6[Country],'2018'!$K$4:$K$163),"0")</f>
        <v>2.2065109999999999</v>
      </c>
      <c r="AL203" s="19">
        <f>IFERROR(_xlfn.XLOOKUP(A203,'2023_Analysis_Hub'!$A$3:$A$141,'2023_Analysis_Hub'!$F$3:$F$141),"0")</f>
        <v>2.6</v>
      </c>
      <c r="AM203">
        <f t="shared" si="35"/>
        <v>2.2483088571428573</v>
      </c>
      <c r="AO203" s="71" cm="1">
        <f t="array" ref="AO203">IFERROR(_xlfn.XLOOKUP(Table18[[#This Row],[Economy]],Table4[Country],'2007'!$J$4:$J$153), "0")</f>
        <v>2.3636400000000002</v>
      </c>
      <c r="AP203" s="71" cm="1">
        <f t="array" ref="AP203">IFERROR(_xlfn.XLOOKUP(Table18[[#This Row],[Economy]],Table5[Country],'2010'!$M$4:$M$158),"0")</f>
        <v>2.1843349999999999</v>
      </c>
      <c r="AQ203" s="71" cm="1">
        <f t="array" ref="AQ203">IFERROR(_xlfn.XLOOKUP(Table18[[#This Row],[Economy]],Table12[Country],'2012'!$M$4:$M$158),"0")</f>
        <v>2.4375</v>
      </c>
      <c r="AR203" s="71" cm="1">
        <f t="array" ref="AR203">IFERROR(_xlfn.XLOOKUP(Table18[[#This Row],[Economy]],Table10[Country],'2014'!$M$4:$M$163),"0")</f>
        <v>2.219697</v>
      </c>
      <c r="AS203" s="71" cm="1">
        <f t="array" ref="AS203">IFERROR(_xlfn.XLOOKUP(A203,Table11[Country],'2016'!$M$4:$M$163),"0")</f>
        <v>2.284103</v>
      </c>
      <c r="AT203" s="71" cm="1">
        <f t="array" ref="AT203">IFERROR(_xlfn.XLOOKUP(A203,Table6[Country],'2018'!$M$4:$M$163),"0")</f>
        <v>2.2048700000000001</v>
      </c>
      <c r="AU203" s="71">
        <f>IFERROR(_xlfn.XLOOKUP(A203, '2023_Analysis_Hub'!$A$3:$A$141,'2023_Analysis_Hub'!$H$3:$H$141),"0")</f>
        <v>2.9</v>
      </c>
      <c r="AV203">
        <f t="shared" si="28"/>
        <v>2.3705921428571428</v>
      </c>
      <c r="AX203" cm="1">
        <f t="array" ref="AX203">IFERROR(_xlfn.XLOOKUP(A203,Table4[Country],'2007'!$L$4:$L$153),"0")</f>
        <v>2.1</v>
      </c>
      <c r="AY203" cm="1">
        <f t="array" ref="AY203">IFERROR(_xlfn.XLOOKUP(A203,Table5[Country], '2010'!$O$4:$O$158),"0")</f>
        <v>2.267579</v>
      </c>
      <c r="AZ203" cm="1">
        <f t="array" ref="AZ203">IFERROR(_xlfn.XLOOKUP(A203, Table12[Country], '2012'!$O$4:$O$158),"0")</f>
        <v>2.1399550000000001</v>
      </c>
      <c r="BA203" cm="1">
        <f t="array" ref="BA203">IFERROR(_xlfn.XLOOKUP(A203, Table10[Country], '2014'!$O$4:$O$163),"0")</f>
        <v>2.7171720000000001</v>
      </c>
      <c r="BB203" cm="1">
        <f t="array" ref="BB203">IFERROR(_xlfn.XLOOKUP(A203, Table11[Country],'2016'!$O$4:$O$163),"0")</f>
        <v>2.4314529999999999</v>
      </c>
      <c r="BC203" cm="1">
        <f t="array" ref="BC203">IFERROR(_xlfn.XLOOKUP(A203,Table6[Country],'2018'!$O$4:$O$163),"0")</f>
        <v>2.7334420000000001</v>
      </c>
      <c r="BD203">
        <f>IFERROR(_xlfn.XLOOKUP(A203, '2023_Analysis_Hub'!$A$3:$A$141,'2023_Analysis_Hub'!$J$3:$J$141),"0")</f>
        <v>2.9</v>
      </c>
      <c r="BE203">
        <f t="shared" si="29"/>
        <v>2.4699429999999998</v>
      </c>
      <c r="BG203" cm="1">
        <f t="array" ref="BG203">IFERROR(_xlfn.XLOOKUP(A203,Table4[Country],'2007'!$R$4:$R$153),"0")</f>
        <v>2.2999999999999998</v>
      </c>
      <c r="BH203" cm="1">
        <f t="array" ref="BH203">IFERROR(_xlfn.XLOOKUP(A203,Table5[Country],'2010'!$S$4:$S$158),"0")</f>
        <v>3.0499809999999998</v>
      </c>
      <c r="BI203" cm="1">
        <f t="array" ref="BI203">IFERROR(_xlfn.XLOOKUP(A203,Table12[Country],'2012'!$S$4:$S$158),"0")</f>
        <v>3.0443169999999999</v>
      </c>
      <c r="BJ203" cm="1">
        <f t="array" ref="BJ203">IFERROR(_xlfn.XLOOKUP(A203,Table10[Country],'2014'!$S$4:$S$163),"0")</f>
        <v>2.963384</v>
      </c>
      <c r="BK203" cm="1">
        <f t="array" ref="BK203">IFERROR(_xlfn.XLOOKUP(A203,Table11[Country],'2016'!$S$4:$S$163),"0")</f>
        <v>2.764786</v>
      </c>
      <c r="BL203" cm="1">
        <f t="array" ref="BL203">IFERROR(_xlfn.XLOOKUP(A203,Table6[Country],'2018'!$S$4:$S$163),"0")</f>
        <v>3.1166670000000001</v>
      </c>
      <c r="BM203">
        <f>IFERROR(_xlfn.XLOOKUP(A203,'2023_Analysis_Hub'!$A$3:$A$141,'2023_Analysis_Hub'!$L$3:$L$141),"0")</f>
        <v>3.2</v>
      </c>
      <c r="BN203">
        <f t="shared" si="30"/>
        <v>2.919876428571428</v>
      </c>
      <c r="BP203" cm="1">
        <f t="array" ref="BP203">IFERROR(_xlfn.XLOOKUP(A203,Table4[Country],'2007'!$N$4:$N$153),"0")</f>
        <v>2</v>
      </c>
      <c r="BQ203" cm="1">
        <f t="array" ref="BQ203">IFERROR(_xlfn.XLOOKUP(A203,Table5[Country],'2010'!$Q$4:$Q$158),"0")</f>
        <v>2.0255049999999999</v>
      </c>
      <c r="BR203" cm="1">
        <f t="array" ref="BR203">IFERROR(_xlfn.XLOOKUP(A203,Table12[Country],'2012'!$Q$4:$Q$158),"0")</f>
        <v>2.3899550000000001</v>
      </c>
      <c r="BS203" cm="1">
        <f t="array" ref="BS203">IFERROR(_xlfn.XLOOKUP(A203,Table10[Country],'2014'!$Q$4:$Q$163),"0")</f>
        <v>2.7171720000000001</v>
      </c>
      <c r="BT203" cm="1">
        <f t="array" ref="BT203">IFERROR(_xlfn.XLOOKUP(A203,Table11[Country],'2016'!$Q$4:$Q$163),"0")</f>
        <v>2.1814529999999999</v>
      </c>
      <c r="BU203" cm="1">
        <f t="array" ref="BU203">IFERROR(_xlfn.XLOOKUP(A203, Table6[Country], '2018'!$Q$4:$Q$163),"0")</f>
        <v>2.3731599999999999</v>
      </c>
      <c r="BV203">
        <f>IFERROR(_xlfn.XLOOKUP(A203, '2023_Analysis_Hub'!$A$3:$A$141,'2023_Analysis_Hub'!$N$3:$N$141),"0")</f>
        <v>2.9</v>
      </c>
      <c r="BW203">
        <f t="shared" si="31"/>
        <v>2.3696064285714287</v>
      </c>
    </row>
    <row r="204" spans="1:75" x14ac:dyDescent="0.35">
      <c r="A204" t="s">
        <v>130</v>
      </c>
      <c r="B204" cm="1">
        <f t="array" ref="B204">IFERROR(_xlfn.XLOOKUP(A204,Table4[Country],'2007'!$B$4:$B$153),"0")</f>
        <v>1.9543643372553614</v>
      </c>
      <c r="C204" cm="1">
        <f t="array" ref="C204">IFERROR(_xlfn.XLOOKUP(A204,Table5[Country],'2010'!$B$4:$B$158),"0")</f>
        <v>1.970413</v>
      </c>
      <c r="D204" cm="1">
        <f t="array" ref="D204">IFERROR(_xlfn.XLOOKUP(A204,Table12[Country],'2012'!$B$4:$B$158),"0")</f>
        <v>2.0791149999999998</v>
      </c>
      <c r="E204" t="str" cm="1">
        <f t="array" ref="E204">IFERROR(_xlfn.XLOOKUP(A204,Table10[Country],'2014'!$B$4:$B$163),"0")</f>
        <v>0</v>
      </c>
      <c r="F204" cm="1">
        <f t="array" ref="F204">IFERROR(_xlfn.XLOOKUP(A204,Table11[Country],'2016'!$B$4:$B$163),"0")</f>
        <v>2.0254020000000001</v>
      </c>
      <c r="G204" cm="1">
        <f t="array" ref="G204">IFERROR(_xlfn.XLOOKUP(A204,Table6[Country],'2018'!$B$4:$B$163),"0")</f>
        <v>2.078033</v>
      </c>
      <c r="H204" t="str">
        <f>IFERROR(_xlfn.XLOOKUP(A204,'2023_Analysis_Hub'!$A$3:$A$141,'2023_Analysis_Hub'!$B$3:$B$141),"0")</f>
        <v>0</v>
      </c>
      <c r="I204">
        <f t="shared" si="27"/>
        <v>2.0214654674510721</v>
      </c>
      <c r="J204" s="68">
        <f>IFERROR(RANK(Table16[[#This Row],[Avergae LPI Score ]],Table16[[Avergae LPI Score ]],0), "No Data Available")</f>
        <v>160</v>
      </c>
      <c r="L204" cm="1">
        <f t="array" ref="L204">IFERROR(_xlfn.XLOOKUP(A204,Table4[Country],'2007'!$C$4:$C$153),"0")</f>
        <v>144</v>
      </c>
      <c r="M204" cm="1">
        <f t="array" ref="M204">IFERROR(_xlfn.XLOOKUP(A204,Table5[Country],'2010'!$E$4:$E$158),"0")</f>
        <v>153</v>
      </c>
      <c r="N204" cm="1">
        <f t="array" ref="N204">IFERROR(_xlfn.XLOOKUP(A204,Table12[Country],'2012'!$E$4:$E$158),"0")</f>
        <v>150</v>
      </c>
      <c r="O204" t="str" cm="1">
        <f t="array" ref="O204">IFERROR(_xlfn.XLOOKUP(A204,Table10[Country],'2014'!$E$4:$E$163),"0")</f>
        <v>0</v>
      </c>
      <c r="P204" cm="1">
        <f t="array" ref="P204">IFERROR(_xlfn.XLOOKUP(A204,Table11[Country],'2016'!$E$4:$E$163),"0")</f>
        <v>155</v>
      </c>
      <c r="Q204" cm="1">
        <f t="array" ref="Q204">IFERROR(_xlfn.XLOOKUP(A204,Table6[Country],'2018'!$E$4:$E$163),"0")</f>
        <v>156</v>
      </c>
      <c r="R204" t="str">
        <f>IFERROR(_xlfn.XLOOKUP(A204,'2023_Analysis_Hub'!$A$3:$A$141,'2023_Analysis_Hub'!$C$3:$C$141),"0")</f>
        <v>0</v>
      </c>
      <c r="S204">
        <f t="shared" si="32"/>
        <v>151.6</v>
      </c>
      <c r="T204">
        <f t="shared" si="33"/>
        <v>163</v>
      </c>
      <c r="W204" cm="1">
        <f t="array" ref="W204">IFERROR(_xlfn.XLOOKUP(A204,Table4[Country],'2007'!$F$4:$F$153),"0")</f>
        <v>1.5833299999999999</v>
      </c>
      <c r="X204" cm="1">
        <f t="array" ref="X204">IFERROR(_xlfn.XLOOKUP('LPI_performance_time_series '!A204,Table5[Country],'2010'!$I$4:$I$158),"0")</f>
        <v>2.17</v>
      </c>
      <c r="Y204" cm="1">
        <f t="array" ref="Y204">IFERROR(_xlfn.XLOOKUP(A204,Table12[Country],'2012'!$I$4:$I$158),"0")</f>
        <v>1.7272730000000001</v>
      </c>
      <c r="Z204" t="str" cm="1">
        <f t="array" ref="Z204">IFERROR(_xlfn.XLOOKUP('LPI_performance_time_series '!A204,Table10[Country],'2014'!$I$4:$I$163),"0")</f>
        <v>0</v>
      </c>
      <c r="AA204" cm="1">
        <f t="array" ref="AA204">IFERROR(_xlfn.XLOOKUP(A204,Table11[Country],'2016'!$I$4:$I$163),"0")</f>
        <v>1.9090910000000001</v>
      </c>
      <c r="AB204" cm="1">
        <f t="array" ref="AB204">IFERROR(_xlfn.XLOOKUP(A204,Table6[Country],'2018'!$I$4:$I$163),"0")</f>
        <v>1.818182</v>
      </c>
      <c r="AC204">
        <f>IFERROR(_xlfn.XLOOKUP(A205,'2023_Analysis_Hub'!$A$3:$A$141,'2023_Analysis_Hub'!$D$3:$D$141),"0")</f>
        <v>2.4</v>
      </c>
      <c r="AD204">
        <f t="shared" si="34"/>
        <v>1.9346460000000001</v>
      </c>
      <c r="AF204" cm="1">
        <f t="array" ref="AF204">IFERROR(_xlfn.XLOOKUP(A204,Table4[Country],'2007'!$H$4:$H$153),"0")</f>
        <v>1.8333299999999999</v>
      </c>
      <c r="AG204" cm="1">
        <f t="array" ref="AG204">IFERROR(_xlfn.XLOOKUP(A204,Table5[Country],'2010'!$K$4:$K$158),"0")</f>
        <v>1.608333</v>
      </c>
      <c r="AH204" cm="1">
        <f t="array" ref="AH204">IFERROR(_xlfn.XLOOKUP(A204,Table12[Country],'2012'!$K$4:$K$158),"0")</f>
        <v>2.50101</v>
      </c>
      <c r="AI204" t="str" cm="1">
        <f t="array" ref="AI204">IFERROR(_xlfn.XLOOKUP(A204,Table10[Country],'2014'!$K$4:$K$163),"0")</f>
        <v>0</v>
      </c>
      <c r="AJ204" cm="1">
        <f t="array" ref="AJ204">IFERROR(_xlfn.XLOOKUP(A204,Table11[Country],'2016'!$K$4:$K$163),"0")</f>
        <v>2.0694669999999999</v>
      </c>
      <c r="AK204" cm="1">
        <f t="array" ref="AK204">IFERROR(_xlfn.XLOOKUP(A204,Table6[Country],'2018'!$K$4:$K$163),"0")</f>
        <v>1.818182</v>
      </c>
      <c r="AL204" s="19" t="str">
        <f>IFERROR(_xlfn.XLOOKUP(A204,'2023_Analysis_Hub'!$A$3:$A$141,'2023_Analysis_Hub'!$F$3:$F$141),"0")</f>
        <v>0</v>
      </c>
      <c r="AM204">
        <f t="shared" si="35"/>
        <v>1.9660644</v>
      </c>
      <c r="AO204" s="71" cm="1">
        <f t="array" ref="AO204">IFERROR(_xlfn.XLOOKUP(Table18[[#This Row],[Economy]],Table4[Country],'2007'!$J$4:$J$153), "0")</f>
        <v>1.8181799999999999</v>
      </c>
      <c r="AP204" s="71" cm="1">
        <f t="array" ref="AP204">IFERROR(_xlfn.XLOOKUP(Table18[[#This Row],[Economy]],Table5[Country],'2010'!$M$4:$M$158),"0")</f>
        <v>2.3250000000000002</v>
      </c>
      <c r="AQ204" s="71" cm="1">
        <f t="array" ref="AQ204">IFERROR(_xlfn.XLOOKUP(Table18[[#This Row],[Economy]],Table12[Country],'2012'!$M$4:$M$158),"0")</f>
        <v>1.8545450000000001</v>
      </c>
      <c r="AR204" s="71" t="str" cm="1">
        <f t="array" ref="AR204">IFERROR(_xlfn.XLOOKUP(Table18[[#This Row],[Economy]],Table10[Country],'2014'!$M$4:$M$163),"0")</f>
        <v>0</v>
      </c>
      <c r="AS204" s="71" cm="1">
        <f t="array" ref="AS204">IFERROR(_xlfn.XLOOKUP(A204,Table11[Country],'2016'!$M$4:$M$163),"0")</f>
        <v>2.3082639999999999</v>
      </c>
      <c r="AT204" s="71" cm="1">
        <f t="array" ref="AT204">IFERROR(_xlfn.XLOOKUP(A204,Table6[Country],'2018'!$M$4:$M$163),"0")</f>
        <v>2.1842980000000001</v>
      </c>
      <c r="AU204" s="71" t="str">
        <f>IFERROR(_xlfn.XLOOKUP(A204, '2023_Analysis_Hub'!$A$3:$A$141,'2023_Analysis_Hub'!$H$3:$H$141),"0")</f>
        <v>0</v>
      </c>
      <c r="AV204">
        <f t="shared" si="28"/>
        <v>2.0980574000000001</v>
      </c>
      <c r="AX204" cm="1">
        <f t="array" ref="AX204">IFERROR(_xlfn.XLOOKUP(A204,Table4[Country],'2007'!$L$4:$L$153),"0")</f>
        <v>1.90909</v>
      </c>
      <c r="AY204" cm="1">
        <f t="array" ref="AY204">IFERROR(_xlfn.XLOOKUP(A204,Table5[Country], '2010'!$O$4:$O$158),"0")</f>
        <v>1.5249999999999999</v>
      </c>
      <c r="AZ204" cm="1">
        <f t="array" ref="AZ204">IFERROR(_xlfn.XLOOKUP(A204, Table12[Country], '2012'!$O$4:$O$158),"0")</f>
        <v>1.9845120000000001</v>
      </c>
      <c r="BA204" t="str" cm="1">
        <f t="array" ref="BA204">IFERROR(_xlfn.XLOOKUP(A204, Table10[Country], '2014'!$O$4:$O$163),"0")</f>
        <v>0</v>
      </c>
      <c r="BB204" cm="1">
        <f t="array" ref="BB204">IFERROR(_xlfn.XLOOKUP(A204, Table11[Country],'2016'!$O$4:$O$163),"0")</f>
        <v>1.847245</v>
      </c>
      <c r="BC204" cm="1">
        <f t="array" ref="BC204">IFERROR(_xlfn.XLOOKUP(A204,Table6[Country],'2018'!$O$4:$O$163),"0")</f>
        <v>2</v>
      </c>
      <c r="BD204" t="str">
        <f>IFERROR(_xlfn.XLOOKUP(A204, '2023_Analysis_Hub'!$A$3:$A$141,'2023_Analysis_Hub'!$J$3:$J$141),"0")</f>
        <v>0</v>
      </c>
      <c r="BE204">
        <f t="shared" si="29"/>
        <v>1.8531694000000001</v>
      </c>
      <c r="BG204" cm="1">
        <f t="array" ref="BG204">IFERROR(_xlfn.XLOOKUP(A204,Table4[Country],'2007'!$R$4:$R$153),"0")</f>
        <v>2.6363599999999998</v>
      </c>
      <c r="BH204" cm="1">
        <f t="array" ref="BH204">IFERROR(_xlfn.XLOOKUP(A204,Table5[Country],'2010'!$S$4:$S$158),"0")</f>
        <v>2.3250000000000002</v>
      </c>
      <c r="BI204" cm="1">
        <f t="array" ref="BI204">IFERROR(_xlfn.XLOOKUP(A204,Table12[Country],'2012'!$S$4:$S$158),"0")</f>
        <v>2.348754</v>
      </c>
      <c r="BJ204" t="str" cm="1">
        <f t="array" ref="BJ204">IFERROR(_xlfn.XLOOKUP(A204,Table10[Country],'2014'!$S$4:$S$163),"0")</f>
        <v>0</v>
      </c>
      <c r="BK204" cm="1">
        <f t="array" ref="BK204">IFERROR(_xlfn.XLOOKUP(A204,Table11[Country],'2016'!$S$4:$S$163),"0")</f>
        <v>2.2293020000000001</v>
      </c>
      <c r="BL204" cm="1">
        <f t="array" ref="BL204">IFERROR(_xlfn.XLOOKUP(A204,Table6[Country],'2018'!$S$4:$S$163),"0")</f>
        <v>2.3383289999999999</v>
      </c>
      <c r="BM204" t="str">
        <f>IFERROR(_xlfn.XLOOKUP(A204,'2023_Analysis_Hub'!$A$3:$A$141,'2023_Analysis_Hub'!$L$3:$L$141),"0")</f>
        <v>0</v>
      </c>
      <c r="BN204">
        <f t="shared" si="30"/>
        <v>2.3755490000000004</v>
      </c>
      <c r="BP204" cm="1">
        <f t="array" ref="BP204">IFERROR(_xlfn.XLOOKUP(A204,Table4[Country],'2007'!$N$4:$N$153),"0")</f>
        <v>2</v>
      </c>
      <c r="BQ204" cm="1">
        <f t="array" ref="BQ204">IFERROR(_xlfn.XLOOKUP(A204,Table5[Country],'2010'!$Q$4:$Q$158),"0")</f>
        <v>1.7250000000000001</v>
      </c>
      <c r="BR204" cm="1">
        <f t="array" ref="BR204">IFERROR(_xlfn.XLOOKUP(A204,Table12[Country],'2012'!$Q$4:$Q$158),"0")</f>
        <v>2.1360269999999999</v>
      </c>
      <c r="BS204" t="str" cm="1">
        <f t="array" ref="BS204">IFERROR(_xlfn.XLOOKUP(A204,Table10[Country],'2014'!$Q$4:$Q$163),"0")</f>
        <v>0</v>
      </c>
      <c r="BT204" cm="1">
        <f t="array" ref="BT204">IFERROR(_xlfn.XLOOKUP(A204,Table11[Country],'2016'!$Q$4:$Q$163),"0")</f>
        <v>1.7361340000000001</v>
      </c>
      <c r="BU204" cm="1">
        <f t="array" ref="BU204">IFERROR(_xlfn.XLOOKUP(A204, Table6[Country], '2018'!$Q$4:$Q$163),"0")</f>
        <v>2.2727270000000002</v>
      </c>
      <c r="BV204" t="str">
        <f>IFERROR(_xlfn.XLOOKUP(A204, '2023_Analysis_Hub'!$A$3:$A$141,'2023_Analysis_Hub'!$N$3:$N$141),"0")</f>
        <v>0</v>
      </c>
      <c r="BW204">
        <f t="shared" si="31"/>
        <v>1.9739776</v>
      </c>
    </row>
    <row r="205" spans="1:75" x14ac:dyDescent="0.35">
      <c r="A205" t="s">
        <v>131</v>
      </c>
      <c r="B205" cm="1">
        <f t="array" ref="B205">IFERROR(_xlfn.XLOOKUP(A205,Table4[Country],'2007'!$B$4:$B$153),"0")</f>
        <v>2.6620085139353042</v>
      </c>
      <c r="C205" cm="1">
        <f t="array" ref="C205">IFERROR(_xlfn.XLOOKUP(A205,Table5[Country],'2010'!$B$4:$B$158),"0")</f>
        <v>2.6737860000000002</v>
      </c>
      <c r="D205" cm="1">
        <f t="array" ref="D205">IFERROR(_xlfn.XLOOKUP(A205,Table12[Country],'2012'!$B$4:$B$158),"0")</f>
        <v>2.6014339999999998</v>
      </c>
      <c r="E205" cm="1">
        <f t="array" ref="E205">IFERROR(_xlfn.XLOOKUP(A205,Table10[Country],'2014'!$B$4:$B$163),"0")</f>
        <v>2.960467</v>
      </c>
      <c r="F205" cm="1">
        <f t="array" ref="F205">IFERROR(_xlfn.XLOOKUP(A205,Table11[Country],'2016'!$B$4:$B$163),"0")</f>
        <v>2.7057259999999999</v>
      </c>
      <c r="G205" cm="1">
        <f t="array" ref="G205">IFERROR(_xlfn.XLOOKUP(A205,Table6[Country],'2018'!$B$4:$B$163),"0")</f>
        <v>2.5755210000000002</v>
      </c>
      <c r="H205">
        <f>IFERROR(_xlfn.XLOOKUP(A205,'2023_Analysis_Hub'!$A$3:$A$141,'2023_Analysis_Hub'!$B$3:$B$141),"0")</f>
        <v>2.6666666666666665</v>
      </c>
      <c r="I205">
        <f t="shared" si="27"/>
        <v>2.6922298829431388</v>
      </c>
      <c r="J205" s="68">
        <f>IFERROR(RANK(Table16[[#This Row],[Avergae LPI Score ]],Table16[[Avergae LPI Score ]],0), "No Data Available")</f>
        <v>76</v>
      </c>
      <c r="L205" cm="1">
        <f t="array" ref="L205">IFERROR(_xlfn.XLOOKUP(A205,Table4[Country],'2007'!$C$4:$C$153),"0")</f>
        <v>66</v>
      </c>
      <c r="M205" cm="1">
        <f t="array" ref="M205">IFERROR(_xlfn.XLOOKUP(A205,Table5[Country],'2010'!$E$4:$E$158),"0")</f>
        <v>86</v>
      </c>
      <c r="N205" cm="1">
        <f t="array" ref="N205">IFERROR(_xlfn.XLOOKUP(A205,Table12[Country],'2012'!$E$4:$E$158),"0")</f>
        <v>93</v>
      </c>
      <c r="O205" cm="1">
        <f t="array" ref="O205">IFERROR(_xlfn.XLOOKUP(A205,Table10[Country],'2014'!$E$4:$E$163),"0")</f>
        <v>64</v>
      </c>
      <c r="P205" cm="1">
        <f t="array" ref="P205">IFERROR(_xlfn.XLOOKUP(A205,Table11[Country],'2016'!$E$4:$E$163),"0")</f>
        <v>83</v>
      </c>
      <c r="Q205" cm="1">
        <f t="array" ref="Q205">IFERROR(_xlfn.XLOOKUP(A205,Table6[Country],'2018'!$E$4:$E$163),"0")</f>
        <v>101</v>
      </c>
      <c r="R205">
        <f>IFERROR(_xlfn.XLOOKUP(A205,'2023_Analysis_Hub'!$A$3:$A$141,'2023_Analysis_Hub'!$C$3:$C$141),"0")</f>
        <v>79</v>
      </c>
      <c r="S205">
        <f t="shared" si="32"/>
        <v>81.714285714285708</v>
      </c>
      <c r="T205">
        <f t="shared" si="33"/>
        <v>75</v>
      </c>
      <c r="W205" cm="1">
        <f t="array" ref="W205">IFERROR(_xlfn.XLOOKUP(A205,Table4[Country],'2007'!$F$4:$F$153),"0")</f>
        <v>2.375</v>
      </c>
      <c r="X205" cm="1">
        <f t="array" ref="X205">IFERROR(_xlfn.XLOOKUP('LPI_performance_time_series '!A205,Table5[Country],'2010'!$I$4:$I$158),"0")</f>
        <v>2.484092</v>
      </c>
      <c r="Y205" cm="1">
        <f t="array" ref="Y205">IFERROR(_xlfn.XLOOKUP(A205,Table12[Country],'2012'!$I$4:$I$158),"0")</f>
        <v>2.2842389999999999</v>
      </c>
      <c r="Z205" cm="1">
        <f t="array" ref="Z205">IFERROR(_xlfn.XLOOKUP('LPI_performance_time_series '!A205,Table10[Country],'2014'!$I$4:$I$163),"0")</f>
        <v>2.9323039999999998</v>
      </c>
      <c r="AA205" cm="1">
        <f t="array" ref="AA205">IFERROR(_xlfn.XLOOKUP(A205,Table11[Country],'2016'!$I$4:$I$163),"0")</f>
        <v>2.373656</v>
      </c>
      <c r="AB205" cm="1">
        <f t="array" ref="AB205">IFERROR(_xlfn.XLOOKUP(A205,Table6[Country],'2018'!$I$4:$I$163),"0")</f>
        <v>2.3011360000000001</v>
      </c>
      <c r="AC205" t="str">
        <f>IFERROR(_xlfn.XLOOKUP(A206,'2023_Analysis_Hub'!$A$3:$A$141,'2023_Analysis_Hub'!$D$3:$D$141),"0")</f>
        <v>0</v>
      </c>
      <c r="AD205">
        <f t="shared" si="34"/>
        <v>2.4584044999999999</v>
      </c>
      <c r="AF205" cm="1">
        <f t="array" ref="AF205">IFERROR(_xlfn.XLOOKUP(A205,Table4[Country],'2007'!$H$4:$H$153),"0")</f>
        <v>2.4210500000000001</v>
      </c>
      <c r="AG205" cm="1">
        <f t="array" ref="AG205">IFERROR(_xlfn.XLOOKUP(A205,Table5[Country],'2010'!$K$4:$K$158),"0")</f>
        <v>2.4421580000000001</v>
      </c>
      <c r="AH205" cm="1">
        <f t="array" ref="AH205">IFERROR(_xlfn.XLOOKUP(A205,Table12[Country],'2012'!$K$4:$K$158),"0")</f>
        <v>2.4567649999999999</v>
      </c>
      <c r="AI205" cm="1">
        <f t="array" ref="AI205">IFERROR(_xlfn.XLOOKUP(A205,Table10[Country],'2014'!$K$4:$K$163),"0")</f>
        <v>2.6339169999999998</v>
      </c>
      <c r="AJ205" cm="1">
        <f t="array" ref="AJ205">IFERROR(_xlfn.XLOOKUP(A205,Table11[Country],'2016'!$K$4:$K$163),"0")</f>
        <v>2.249288</v>
      </c>
      <c r="AK205" cm="1">
        <f t="array" ref="AK205">IFERROR(_xlfn.XLOOKUP(A205,Table6[Country],'2018'!$K$4:$K$163),"0")</f>
        <v>2.249457</v>
      </c>
      <c r="AL205" s="19">
        <f>IFERROR(_xlfn.XLOOKUP(A205,'2023_Analysis_Hub'!$A$3:$A$141,'2023_Analysis_Hub'!$F$3:$F$141),"0")</f>
        <v>2.2000000000000002</v>
      </c>
      <c r="AM205">
        <f t="shared" si="35"/>
        <v>2.3789478571428573</v>
      </c>
      <c r="AO205" s="71" cm="1">
        <f t="array" ref="AO205">IFERROR(_xlfn.XLOOKUP(Table18[[#This Row],[Economy]],Table4[Country],'2007'!$J$4:$J$153), "0")</f>
        <v>2.7777799999999999</v>
      </c>
      <c r="AP205" s="71" cm="1">
        <f t="array" ref="AP205">IFERROR(_xlfn.XLOOKUP(Table18[[#This Row],[Economy]],Table5[Country],'2010'!$M$4:$M$158),"0")</f>
        <v>2.1805059999999998</v>
      </c>
      <c r="AQ205" s="71" cm="1">
        <f t="array" ref="AQ205">IFERROR(_xlfn.XLOOKUP(Table18[[#This Row],[Economy]],Table12[Country],'2012'!$M$4:$M$158),"0")</f>
        <v>2.5683069999999999</v>
      </c>
      <c r="AR205" s="71" cm="1">
        <f t="array" ref="AR205">IFERROR(_xlfn.XLOOKUP(Table18[[#This Row],[Economy]],Table10[Country],'2014'!$M$4:$M$163),"0")</f>
        <v>3.1981109999999999</v>
      </c>
      <c r="AS205" s="71" cm="1">
        <f t="array" ref="AS205">IFERROR(_xlfn.XLOOKUP(A205,Table11[Country],'2016'!$M$4:$M$163),"0")</f>
        <v>2.8182239999999998</v>
      </c>
      <c r="AT205" s="71" cm="1">
        <f t="array" ref="AT205">IFERROR(_xlfn.XLOOKUP(A205,Table6[Country],'2018'!$M$4:$M$163),"0")</f>
        <v>2.7106750000000002</v>
      </c>
      <c r="AU205" s="71">
        <f>IFERROR(_xlfn.XLOOKUP(A205, '2023_Analysis_Hub'!$A$3:$A$141,'2023_Analysis_Hub'!$H$3:$H$141),"0")</f>
        <v>2.6</v>
      </c>
      <c r="AV205">
        <f t="shared" si="28"/>
        <v>2.6933718571428571</v>
      </c>
      <c r="AX205" cm="1">
        <f t="array" ref="AX205">IFERROR(_xlfn.XLOOKUP(A205,Table4[Country],'2007'!$L$4:$L$153),"0")</f>
        <v>2.5294099999999999</v>
      </c>
      <c r="AY205" cm="1">
        <f t="array" ref="AY205">IFERROR(_xlfn.XLOOKUP(A205,Table5[Country], '2010'!$O$4:$O$158),"0")</f>
        <v>2.6647919999999998</v>
      </c>
      <c r="AZ205" cm="1">
        <f t="array" ref="AZ205">IFERROR(_xlfn.XLOOKUP(A205, Table12[Country], '2012'!$O$4:$O$158),"0")</f>
        <v>2.5971039999999999</v>
      </c>
      <c r="BA205" cm="1">
        <f t="array" ref="BA205">IFERROR(_xlfn.XLOOKUP(A205, Table10[Country], '2014'!$O$4:$O$163),"0")</f>
        <v>3.163062</v>
      </c>
      <c r="BB205" cm="1">
        <f t="array" ref="BB205">IFERROR(_xlfn.XLOOKUP(A205, Table11[Country],'2016'!$O$4:$O$163),"0")</f>
        <v>2.6600969999999999</v>
      </c>
      <c r="BC205" cm="1">
        <f t="array" ref="BC205">IFERROR(_xlfn.XLOOKUP(A205,Table6[Country],'2018'!$O$4:$O$163),"0")</f>
        <v>2.5608680000000001</v>
      </c>
      <c r="BD205">
        <f>IFERROR(_xlfn.XLOOKUP(A205, '2023_Analysis_Hub'!$A$3:$A$141,'2023_Analysis_Hub'!$J$3:$J$141),"0")</f>
        <v>2.7</v>
      </c>
      <c r="BE205">
        <f t="shared" si="29"/>
        <v>2.6964761428571427</v>
      </c>
      <c r="BG205" cm="1">
        <f t="array" ref="BG205">IFERROR(_xlfn.XLOOKUP(A205,Table4[Country],'2007'!$R$4:$R$153),"0")</f>
        <v>3.0625</v>
      </c>
      <c r="BH205" cm="1">
        <f t="array" ref="BH205">IFERROR(_xlfn.XLOOKUP(A205,Table5[Country],'2010'!$S$4:$S$158),"0")</f>
        <v>3.6341670000000001</v>
      </c>
      <c r="BI205" cm="1">
        <f t="array" ref="BI205">IFERROR(_xlfn.XLOOKUP(A205,Table12[Country],'2012'!$S$4:$S$158),"0")</f>
        <v>3.081696</v>
      </c>
      <c r="BJ205" cm="1">
        <f t="array" ref="BJ205">IFERROR(_xlfn.XLOOKUP(A205,Table10[Country],'2014'!$S$4:$S$163),"0")</f>
        <v>2.7531750000000001</v>
      </c>
      <c r="BK205" cm="1">
        <f t="array" ref="BK205">IFERROR(_xlfn.XLOOKUP(A205,Table11[Country],'2016'!$S$4:$S$163),"0")</f>
        <v>3.2897270000000001</v>
      </c>
      <c r="BL205" cm="1">
        <f t="array" ref="BL205">IFERROR(_xlfn.XLOOKUP(A205,Table6[Country],'2018'!$S$4:$S$163),"0")</f>
        <v>3.0986850000000001</v>
      </c>
      <c r="BM205">
        <f>IFERROR(_xlfn.XLOOKUP(A205,'2023_Analysis_Hub'!$A$3:$A$141,'2023_Analysis_Hub'!$L$3:$L$141),"0")</f>
        <v>3.2</v>
      </c>
      <c r="BN205">
        <f t="shared" si="30"/>
        <v>3.159992857142857</v>
      </c>
      <c r="BP205" cm="1">
        <f t="array" ref="BP205">IFERROR(_xlfn.XLOOKUP(A205,Table4[Country],'2007'!$N$4:$N$153),"0")</f>
        <v>2.8235299999999999</v>
      </c>
      <c r="BQ205" cm="1">
        <f t="array" ref="BQ205">IFERROR(_xlfn.XLOOKUP(A205,Table5[Country],'2010'!$Q$4:$Q$158),"0")</f>
        <v>2.6764290000000002</v>
      </c>
      <c r="BR205" cm="1">
        <f t="array" ref="BR205">IFERROR(_xlfn.XLOOKUP(A205,Table12[Country],'2012'!$Q$4:$Q$158),"0")</f>
        <v>2.596444</v>
      </c>
      <c r="BS205" cm="1">
        <f t="array" ref="BS205">IFERROR(_xlfn.XLOOKUP(A205,Table10[Country],'2014'!$Q$4:$Q$163),"0")</f>
        <v>2.999949</v>
      </c>
      <c r="BT205" cm="1">
        <f t="array" ref="BT205">IFERROR(_xlfn.XLOOKUP(A205,Table11[Country],'2016'!$Q$4:$Q$163),"0")</f>
        <v>2.7771819999999998</v>
      </c>
      <c r="BU205" cm="1">
        <f t="array" ref="BU205">IFERROR(_xlfn.XLOOKUP(A205, Table6[Country], '2018'!$Q$4:$Q$163),"0")</f>
        <v>2.4716749999999998</v>
      </c>
      <c r="BV205">
        <f>IFERROR(_xlfn.XLOOKUP(A205, '2023_Analysis_Hub'!$A$3:$A$141,'2023_Analysis_Hub'!$N$3:$N$141),"0")</f>
        <v>2.9</v>
      </c>
      <c r="BW205">
        <f t="shared" si="31"/>
        <v>2.7493155714285713</v>
      </c>
    </row>
    <row r="206" spans="1:75" x14ac:dyDescent="0.35">
      <c r="A206" t="s">
        <v>522</v>
      </c>
      <c r="B206" t="str" cm="1">
        <f t="array" ref="B206">IFERROR(_xlfn.XLOOKUP(A206,Table4[Country],'2007'!$B$4:$B$153),"0")</f>
        <v>0</v>
      </c>
      <c r="C206" t="str" cm="1">
        <f t="array" ref="C206">IFERROR(_xlfn.XLOOKUP(A206,Table5[Country],'2010'!$B$4:$B$158),"0")</f>
        <v>0</v>
      </c>
      <c r="D206" t="str" cm="1">
        <f t="array" ref="D206">IFERROR(_xlfn.XLOOKUP(A206,Table12[Country],'2012'!$B$4:$B$158),"0")</f>
        <v>0</v>
      </c>
      <c r="E206" t="str" cm="1">
        <f t="array" ref="E206">IFERROR(_xlfn.XLOOKUP(A206,Table10[Country],'2014'!$B$4:$B$163),"0")</f>
        <v>0</v>
      </c>
      <c r="F206" t="str" cm="1">
        <f t="array" ref="F206">IFERROR(_xlfn.XLOOKUP(A206,Table11[Country],'2016'!$B$4:$B$163),"0")</f>
        <v>0</v>
      </c>
      <c r="G206" t="str" cm="1">
        <f t="array" ref="G206">IFERROR(_xlfn.XLOOKUP(A206,Table6[Country],'2018'!$B$4:$B$163),"0")</f>
        <v>0</v>
      </c>
      <c r="H206" t="str">
        <f>IFERROR(_xlfn.XLOOKUP(A206,'2023_Analysis_Hub'!$A$3:$A$141,'2023_Analysis_Hub'!$B$3:$B$141),"0")</f>
        <v>0</v>
      </c>
      <c r="I206" t="str">
        <f t="shared" si="27"/>
        <v>0</v>
      </c>
      <c r="J206" s="68" t="str">
        <f>IFERROR(RANK(Table16[[#This Row],[Avergae LPI Score ]],Table16[[Avergae LPI Score ]],0), "No Data Available")</f>
        <v>No Data Available</v>
      </c>
      <c r="L206" t="str" cm="1">
        <f t="array" ref="L206">IFERROR(_xlfn.XLOOKUP(A206,Table4[Country],'2007'!$C$4:$C$153),"0")</f>
        <v>0</v>
      </c>
      <c r="M206" t="str" cm="1">
        <f t="array" ref="M206">IFERROR(_xlfn.XLOOKUP(A206,Table5[Country],'2010'!$E$4:$E$158),"0")</f>
        <v>0</v>
      </c>
      <c r="N206" t="str" cm="1">
        <f t="array" ref="N206">IFERROR(_xlfn.XLOOKUP(A206,Table12[Country],'2012'!$E$4:$E$158),"0")</f>
        <v>0</v>
      </c>
      <c r="O206" t="str" cm="1">
        <f t="array" ref="O206">IFERROR(_xlfn.XLOOKUP(A206,Table10[Country],'2014'!$E$4:$E$163),"0")</f>
        <v>0</v>
      </c>
      <c r="P206" t="str" cm="1">
        <f t="array" ref="P206">IFERROR(_xlfn.XLOOKUP(A206,Table11[Country],'2016'!$E$4:$E$163),"0")</f>
        <v>0</v>
      </c>
      <c r="Q206" t="str" cm="1">
        <f t="array" ref="Q206">IFERROR(_xlfn.XLOOKUP(A206,Table6[Country],'2018'!$E$4:$E$163),"0")</f>
        <v>0</v>
      </c>
      <c r="R206" t="str">
        <f>IFERROR(_xlfn.XLOOKUP(A206,'2023_Analysis_Hub'!$A$3:$A$141,'2023_Analysis_Hub'!$C$3:$C$141),"0")</f>
        <v>0</v>
      </c>
      <c r="S206" t="str">
        <f t="shared" si="32"/>
        <v>0</v>
      </c>
      <c r="T206" t="str">
        <f t="shared" si="33"/>
        <v>No Data Available</v>
      </c>
      <c r="W206" t="str" cm="1">
        <f t="array" ref="W206">IFERROR(_xlfn.XLOOKUP(A206,Table4[Country],'2007'!$F$4:$F$153),"0")</f>
        <v>0</v>
      </c>
      <c r="X206" t="str" cm="1">
        <f t="array" ref="X206">IFERROR(_xlfn.XLOOKUP('LPI_performance_time_series '!A206,Table5[Country],'2010'!$I$4:$I$158),"0")</f>
        <v>0</v>
      </c>
      <c r="Y206" t="str" cm="1">
        <f t="array" ref="Y206">IFERROR(_xlfn.XLOOKUP(A206,Table12[Country],'2012'!$I$4:$I$158),"0")</f>
        <v>0</v>
      </c>
      <c r="Z206" t="str" cm="1">
        <f t="array" ref="Z206">IFERROR(_xlfn.XLOOKUP('LPI_performance_time_series '!A206,Table10[Country],'2014'!$I$4:$I$163),"0")</f>
        <v>0</v>
      </c>
      <c r="AA206" t="str" cm="1">
        <f t="array" ref="AA206">IFERROR(_xlfn.XLOOKUP(A206,Table11[Country],'2016'!$I$4:$I$163),"0")</f>
        <v>0</v>
      </c>
      <c r="AB206" t="str" cm="1">
        <f t="array" ref="AB206">IFERROR(_xlfn.XLOOKUP(A206,Table6[Country],'2018'!$I$4:$I$163),"0")</f>
        <v>0</v>
      </c>
      <c r="AC206">
        <f>IFERROR(_xlfn.XLOOKUP(A207,'2023_Analysis_Hub'!$A$3:$A$141,'2023_Analysis_Hub'!$D$3:$D$141),"0")</f>
        <v>1.5</v>
      </c>
      <c r="AD206">
        <f t="shared" si="34"/>
        <v>1.5</v>
      </c>
      <c r="AF206" t="str" cm="1">
        <f t="array" ref="AF206">IFERROR(_xlfn.XLOOKUP(A206,Table4[Country],'2007'!$H$4:$H$153),"0")</f>
        <v>0</v>
      </c>
      <c r="AG206" t="str" cm="1">
        <f t="array" ref="AG206">IFERROR(_xlfn.XLOOKUP(A206,Table5[Country],'2010'!$K$4:$K$158),"0")</f>
        <v>0</v>
      </c>
      <c r="AH206" t="str" cm="1">
        <f t="array" ref="AH206">IFERROR(_xlfn.XLOOKUP(A206,Table12[Country],'2012'!$K$4:$K$158),"0")</f>
        <v>0</v>
      </c>
      <c r="AI206" t="str" cm="1">
        <f t="array" ref="AI206">IFERROR(_xlfn.XLOOKUP(A206,Table10[Country],'2014'!$K$4:$K$163),"0")</f>
        <v>0</v>
      </c>
      <c r="AJ206" t="str" cm="1">
        <f t="array" ref="AJ206">IFERROR(_xlfn.XLOOKUP(A206,Table11[Country],'2016'!$K$4:$K$163),"0")</f>
        <v>0</v>
      </c>
      <c r="AK206" t="str" cm="1">
        <f t="array" ref="AK206">IFERROR(_xlfn.XLOOKUP(A206,Table6[Country],'2018'!$K$4:$K$163),"0")</f>
        <v>0</v>
      </c>
      <c r="AL206" s="19" t="str">
        <f>IFERROR(_xlfn.XLOOKUP(A206,'2023_Analysis_Hub'!$A$3:$A$141,'2023_Analysis_Hub'!$F$3:$F$141),"0")</f>
        <v>0</v>
      </c>
      <c r="AM206" t="str">
        <f t="shared" si="35"/>
        <v>No Data Available</v>
      </c>
      <c r="AO206" s="71" t="str" cm="1">
        <f t="array" ref="AO206">IFERROR(_xlfn.XLOOKUP(Table18[[#This Row],[Economy]],Table4[Country],'2007'!$J$4:$J$153), "0")</f>
        <v>0</v>
      </c>
      <c r="AP206" s="71" t="str" cm="1">
        <f t="array" ref="AP206">IFERROR(_xlfn.XLOOKUP(Table18[[#This Row],[Economy]],Table5[Country],'2010'!$M$4:$M$158),"0")</f>
        <v>0</v>
      </c>
      <c r="AQ206" s="71" t="str" cm="1">
        <f t="array" ref="AQ206">IFERROR(_xlfn.XLOOKUP(Table18[[#This Row],[Economy]],Table12[Country],'2012'!$M$4:$M$158),"0")</f>
        <v>0</v>
      </c>
      <c r="AR206" s="71" t="str" cm="1">
        <f t="array" ref="AR206">IFERROR(_xlfn.XLOOKUP(Table18[[#This Row],[Economy]],Table10[Country],'2014'!$M$4:$M$163),"0")</f>
        <v>0</v>
      </c>
      <c r="AS206" s="71" t="str" cm="1">
        <f t="array" ref="AS206">IFERROR(_xlfn.XLOOKUP(A206,Table11[Country],'2016'!$M$4:$M$163),"0")</f>
        <v>0</v>
      </c>
      <c r="AT206" s="71" t="str" cm="1">
        <f t="array" ref="AT206">IFERROR(_xlfn.XLOOKUP(A206,Table6[Country],'2018'!$M$4:$M$163),"0")</f>
        <v>0</v>
      </c>
      <c r="AU206" s="71" t="str">
        <f>IFERROR(_xlfn.XLOOKUP(A206, '2023_Analysis_Hub'!$A$3:$A$141,'2023_Analysis_Hub'!$H$3:$H$141),"0")</f>
        <v>0</v>
      </c>
      <c r="AV206" t="str">
        <f t="shared" si="28"/>
        <v xml:space="preserve">No Data Available </v>
      </c>
      <c r="AX206" t="str" cm="1">
        <f t="array" ref="AX206">IFERROR(_xlfn.XLOOKUP(A206,Table4[Country],'2007'!$L$4:$L$153),"0")</f>
        <v>0</v>
      </c>
      <c r="AY206" t="str" cm="1">
        <f t="array" ref="AY206">IFERROR(_xlfn.XLOOKUP(A206,Table5[Country], '2010'!$O$4:$O$158),"0")</f>
        <v>0</v>
      </c>
      <c r="AZ206" t="str" cm="1">
        <f t="array" ref="AZ206">IFERROR(_xlfn.XLOOKUP(A206, Table12[Country], '2012'!$O$4:$O$158),"0")</f>
        <v>0</v>
      </c>
      <c r="BA206" t="str" cm="1">
        <f t="array" ref="BA206">IFERROR(_xlfn.XLOOKUP(A206, Table10[Country], '2014'!$O$4:$O$163),"0")</f>
        <v>0</v>
      </c>
      <c r="BB206" t="str" cm="1">
        <f t="array" ref="BB206">IFERROR(_xlfn.XLOOKUP(A206, Table11[Country],'2016'!$O$4:$O$163),"0")</f>
        <v>0</v>
      </c>
      <c r="BC206" t="str" cm="1">
        <f t="array" ref="BC206">IFERROR(_xlfn.XLOOKUP(A206,Table6[Country],'2018'!$O$4:$O$163),"0")</f>
        <v>0</v>
      </c>
      <c r="BD206" t="str">
        <f>IFERROR(_xlfn.XLOOKUP(A206, '2023_Analysis_Hub'!$A$3:$A$141,'2023_Analysis_Hub'!$J$3:$J$141),"0")</f>
        <v>0</v>
      </c>
      <c r="BE206" t="str">
        <f t="shared" si="29"/>
        <v>No Data Available</v>
      </c>
      <c r="BG206" t="str" cm="1">
        <f t="array" ref="BG206">IFERROR(_xlfn.XLOOKUP(A206,Table4[Country],'2007'!$R$4:$R$153),"0")</f>
        <v>0</v>
      </c>
      <c r="BH206" t="str" cm="1">
        <f t="array" ref="BH206">IFERROR(_xlfn.XLOOKUP(A206,Table5[Country],'2010'!$S$4:$S$158),"0")</f>
        <v>0</v>
      </c>
      <c r="BI206" t="str" cm="1">
        <f t="array" ref="BI206">IFERROR(_xlfn.XLOOKUP(A206,Table12[Country],'2012'!$S$4:$S$158),"0")</f>
        <v>0</v>
      </c>
      <c r="BJ206" t="str" cm="1">
        <f t="array" ref="BJ206">IFERROR(_xlfn.XLOOKUP(A206,Table10[Country],'2014'!$S$4:$S$163),"0")</f>
        <v>0</v>
      </c>
      <c r="BK206" t="str" cm="1">
        <f t="array" ref="BK206">IFERROR(_xlfn.XLOOKUP(A206,Table11[Country],'2016'!$S$4:$S$163),"0")</f>
        <v>0</v>
      </c>
      <c r="BL206" t="str" cm="1">
        <f t="array" ref="BL206">IFERROR(_xlfn.XLOOKUP(A206,Table6[Country],'2018'!$S$4:$S$163),"0")</f>
        <v>0</v>
      </c>
      <c r="BM206" t="str">
        <f>IFERROR(_xlfn.XLOOKUP(A206,'2023_Analysis_Hub'!$A$3:$A$141,'2023_Analysis_Hub'!$L$3:$L$141),"0")</f>
        <v>0</v>
      </c>
      <c r="BN206" t="str">
        <f t="shared" si="30"/>
        <v>No Data Available</v>
      </c>
      <c r="BP206" t="str" cm="1">
        <f t="array" ref="BP206">IFERROR(_xlfn.XLOOKUP(A206,Table4[Country],'2007'!$N$4:$N$153),"0")</f>
        <v>0</v>
      </c>
      <c r="BQ206" t="str" cm="1">
        <f t="array" ref="BQ206">IFERROR(_xlfn.XLOOKUP(A206,Table5[Country],'2010'!$Q$4:$Q$158),"0")</f>
        <v>0</v>
      </c>
      <c r="BR206" t="str" cm="1">
        <f t="array" ref="BR206">IFERROR(_xlfn.XLOOKUP(A206,Table12[Country],'2012'!$Q$4:$Q$158),"0")</f>
        <v>0</v>
      </c>
      <c r="BS206" t="str" cm="1">
        <f t="array" ref="BS206">IFERROR(_xlfn.XLOOKUP(A206,Table10[Country],'2014'!$Q$4:$Q$163),"0")</f>
        <v>0</v>
      </c>
      <c r="BT206" t="str" cm="1">
        <f t="array" ref="BT206">IFERROR(_xlfn.XLOOKUP(A206,Table11[Country],'2016'!$Q$4:$Q$163),"0")</f>
        <v>0</v>
      </c>
      <c r="BU206" t="str" cm="1">
        <f t="array" ref="BU206">IFERROR(_xlfn.XLOOKUP(A206, Table6[Country], '2018'!$Q$4:$Q$163),"0")</f>
        <v>0</v>
      </c>
      <c r="BV206" t="str">
        <f>IFERROR(_xlfn.XLOOKUP(A206, '2023_Analysis_Hub'!$A$3:$A$141,'2023_Analysis_Hub'!$N$3:$N$141),"0")</f>
        <v>0</v>
      </c>
      <c r="BW206" t="str">
        <f t="shared" si="31"/>
        <v>No Data Available</v>
      </c>
    </row>
    <row r="207" spans="1:75" x14ac:dyDescent="0.35">
      <c r="A207" t="s">
        <v>132</v>
      </c>
      <c r="B207" cm="1">
        <f t="array" ref="B207">IFERROR(_xlfn.XLOOKUP(A207,Table4[Country],'2007'!$B$4:$B$153),"0")</f>
        <v>2.1587530990671553</v>
      </c>
      <c r="C207" cm="1">
        <f t="array" ref="C207">IFERROR(_xlfn.XLOOKUP(A207,Table5[Country],'2010'!$B$4:$B$158),"0")</f>
        <v>1.338373</v>
      </c>
      <c r="D207" t="str" cm="1">
        <f t="array" ref="D207">IFERROR(_xlfn.XLOOKUP(A207,Table12[Country],'2012'!$B$4:$B$158),"0")</f>
        <v>0</v>
      </c>
      <c r="E207" cm="1">
        <f t="array" ref="E207">IFERROR(_xlfn.XLOOKUP(A207,Table10[Country],'2014'!$B$4:$B$163),"0")</f>
        <v>1.773126</v>
      </c>
      <c r="F207" cm="1">
        <f t="array" ref="F207">IFERROR(_xlfn.XLOOKUP(A207,Table11[Country],'2016'!$B$4:$B$163),"0")</f>
        <v>1.747098</v>
      </c>
      <c r="G207" cm="1">
        <f t="array" ref="G207">IFERROR(_xlfn.XLOOKUP(A207,Table6[Country],'2018'!$B$4:$B$163),"0")</f>
        <v>2.2086769999999998</v>
      </c>
      <c r="H207">
        <f>IFERROR(_xlfn.XLOOKUP(A207,'2023_Analysis_Hub'!$A$3:$A$141,'2023_Analysis_Hub'!$B$3:$B$141),"0")</f>
        <v>1.95</v>
      </c>
      <c r="I207">
        <f t="shared" si="27"/>
        <v>1.8626711831778593</v>
      </c>
      <c r="J207" s="68">
        <f>IFERROR(RANK(Table16[[#This Row],[Avergae LPI Score ]],Table16[[Avergae LPI Score ]],0), "No Data Available")</f>
        <v>162</v>
      </c>
      <c r="L207" cm="1">
        <f t="array" ref="L207">IFERROR(_xlfn.XLOOKUP(A207,Table4[Country],'2007'!$C$4:$C$153),"0")</f>
        <v>127</v>
      </c>
      <c r="M207" cm="1">
        <f t="array" ref="M207">IFERROR(_xlfn.XLOOKUP(A207,Table5[Country],'2010'!$E$4:$E$158),"0")</f>
        <v>155</v>
      </c>
      <c r="N207" t="str" cm="1">
        <f t="array" ref="N207">IFERROR(_xlfn.XLOOKUP(A207,Table12[Country],'2012'!$E$4:$E$158),"0")</f>
        <v>0</v>
      </c>
      <c r="O207" cm="1">
        <f t="array" ref="O207">IFERROR(_xlfn.XLOOKUP(A207,Table10[Country],'2014'!$E$4:$E$163),"0")</f>
        <v>160</v>
      </c>
      <c r="P207" cm="1">
        <f t="array" ref="P207">IFERROR(_xlfn.XLOOKUP(A207,Table11[Country],'2016'!$E$4:$E$163),"0")</f>
        <v>158</v>
      </c>
      <c r="Q207" cm="1">
        <f t="array" ref="Q207">IFERROR(_xlfn.XLOOKUP(A207,Table6[Country],'2018'!$E$4:$E$163),"0")</f>
        <v>144</v>
      </c>
      <c r="R207">
        <f>IFERROR(_xlfn.XLOOKUP(A207,'2023_Analysis_Hub'!$A$3:$A$141,'2023_Analysis_Hub'!$C$3:$C$141),"0")</f>
        <v>138</v>
      </c>
      <c r="S207">
        <f t="shared" si="32"/>
        <v>147</v>
      </c>
      <c r="T207">
        <f t="shared" si="33"/>
        <v>160</v>
      </c>
      <c r="W207" cm="1">
        <f t="array" ref="W207">IFERROR(_xlfn.XLOOKUP(A207,Table4[Country],'2007'!$F$4:$F$153),"0")</f>
        <v>2.4285700000000001</v>
      </c>
      <c r="X207" cm="1">
        <f t="array" ref="X207">IFERROR(_xlfn.XLOOKUP('LPI_performance_time_series '!A207,Table5[Country],'2010'!$I$4:$I$158),"0")</f>
        <v>1.3333330000000001</v>
      </c>
      <c r="Y207" t="str" cm="1">
        <f t="array" ref="Y207">IFERROR(_xlfn.XLOOKUP(A207,Table12[Country],'2012'!$I$4:$I$158),"0")</f>
        <v>0</v>
      </c>
      <c r="Z207" cm="1">
        <f t="array" ref="Z207">IFERROR(_xlfn.XLOOKUP('LPI_performance_time_series '!A207,Table10[Country],'2014'!$I$4:$I$163),"0")</f>
        <v>2</v>
      </c>
      <c r="AA207" cm="1">
        <f t="array" ref="AA207">IFERROR(_xlfn.XLOOKUP(A207,Table11[Country],'2016'!$I$4:$I$163),"0")</f>
        <v>1.285714</v>
      </c>
      <c r="AB207" cm="1">
        <f t="array" ref="AB207">IFERROR(_xlfn.XLOOKUP(A207,Table6[Country],'2018'!$I$4:$I$163),"0")</f>
        <v>2</v>
      </c>
      <c r="AC207">
        <f>IFERROR(_xlfn.XLOOKUP(A208,'2023_Analysis_Hub'!$A$3:$A$141,'2023_Analysis_Hub'!$D$3:$D$141),"0")</f>
        <v>2.2000000000000002</v>
      </c>
      <c r="AD207">
        <f t="shared" si="34"/>
        <v>1.8746028333333336</v>
      </c>
      <c r="AF207" cm="1">
        <f t="array" ref="AF207">IFERROR(_xlfn.XLOOKUP(A207,Table4[Country],'2007'!$H$4:$H$153),"0")</f>
        <v>1.625</v>
      </c>
      <c r="AG207" cm="1">
        <f t="array" ref="AG207">IFERROR(_xlfn.XLOOKUP(A207,Table5[Country],'2010'!$K$4:$K$158),"0")</f>
        <v>1.5</v>
      </c>
      <c r="AH207" t="str" cm="1">
        <f t="array" ref="AH207">IFERROR(_xlfn.XLOOKUP(A207,Table12[Country],'2012'!$K$4:$K$158),"0")</f>
        <v>0</v>
      </c>
      <c r="AI207" cm="1">
        <f t="array" ref="AI207">IFERROR(_xlfn.XLOOKUP(A207,Table10[Country],'2014'!$K$4:$K$163),"0")</f>
        <v>1.5</v>
      </c>
      <c r="AJ207" cm="1">
        <f t="array" ref="AJ207">IFERROR(_xlfn.XLOOKUP(A207,Table11[Country],'2016'!$K$4:$K$163),"0")</f>
        <v>1.571429</v>
      </c>
      <c r="AK207" cm="1">
        <f t="array" ref="AK207">IFERROR(_xlfn.XLOOKUP(A207,Table6[Country],'2018'!$K$4:$K$163),"0")</f>
        <v>1.8128649999999999</v>
      </c>
      <c r="AL207" s="19">
        <f>IFERROR(_xlfn.XLOOKUP(A207,'2023_Analysis_Hub'!$A$3:$A$141,'2023_Analysis_Hub'!$F$3:$F$141),"0")</f>
        <v>1.9</v>
      </c>
      <c r="AM207">
        <f t="shared" si="35"/>
        <v>1.6515490000000002</v>
      </c>
      <c r="AO207" s="71" cm="1">
        <f t="array" ref="AO207">IFERROR(_xlfn.XLOOKUP(Table18[[#This Row],[Economy]],Table4[Country],'2007'!$J$4:$J$153), "0")</f>
        <v>1.875</v>
      </c>
      <c r="AP207" s="71" cm="1">
        <f t="array" ref="AP207">IFERROR(_xlfn.XLOOKUP(Table18[[#This Row],[Economy]],Table5[Country],'2010'!$M$4:$M$158),"0")</f>
        <v>1.3333330000000001</v>
      </c>
      <c r="AQ207" s="71" t="str" cm="1">
        <f t="array" ref="AQ207">IFERROR(_xlfn.XLOOKUP(Table18[[#This Row],[Economy]],Table12[Country],'2012'!$M$4:$M$158),"0")</f>
        <v>0</v>
      </c>
      <c r="AR207" s="71" cm="1">
        <f t="array" ref="AR207">IFERROR(_xlfn.XLOOKUP(Table18[[#This Row],[Economy]],Table10[Country],'2014'!$M$4:$M$163),"0")</f>
        <v>1.75</v>
      </c>
      <c r="AS207" s="71" cm="1">
        <f t="array" ref="AS207">IFERROR(_xlfn.XLOOKUP(A207,Table11[Country],'2016'!$M$4:$M$163),"0")</f>
        <v>1.857143</v>
      </c>
      <c r="AT207" s="71" cm="1">
        <f t="array" ref="AT207">IFERROR(_xlfn.XLOOKUP(A207,Table6[Country],'2018'!$M$4:$M$163),"0")</f>
        <v>2.6128650000000002</v>
      </c>
      <c r="AU207" s="71">
        <f>IFERROR(_xlfn.XLOOKUP(A207, '2023_Analysis_Hub'!$A$3:$A$141,'2023_Analysis_Hub'!$H$3:$H$141),"0")</f>
        <v>2.4</v>
      </c>
      <c r="AV207">
        <f t="shared" si="28"/>
        <v>1.9713901666666667</v>
      </c>
      <c r="AX207" cm="1">
        <f t="array" ref="AX207">IFERROR(_xlfn.XLOOKUP(A207,Table4[Country],'2007'!$L$4:$L$153),"0")</f>
        <v>2.25</v>
      </c>
      <c r="AY207" cm="1">
        <f t="array" ref="AY207">IFERROR(_xlfn.XLOOKUP(A207,Table5[Country], '2010'!$O$4:$O$158),"0")</f>
        <v>1.3333330000000001</v>
      </c>
      <c r="AZ207" t="str" cm="1">
        <f t="array" ref="AZ207">IFERROR(_xlfn.XLOOKUP(A207, Table12[Country], '2012'!$O$4:$O$158),"0")</f>
        <v>0</v>
      </c>
      <c r="BA207" cm="1">
        <f t="array" ref="BA207">IFERROR(_xlfn.XLOOKUP(A207, Table10[Country], '2014'!$O$4:$O$163),"0")</f>
        <v>1.75</v>
      </c>
      <c r="BB207" cm="1">
        <f t="array" ref="BB207">IFERROR(_xlfn.XLOOKUP(A207, Table11[Country],'2016'!$O$4:$O$163),"0")</f>
        <v>1.8469390000000001</v>
      </c>
      <c r="BC207" cm="1">
        <f t="array" ref="BC207">IFERROR(_xlfn.XLOOKUP(A207,Table6[Country],'2018'!$O$4:$O$163),"0")</f>
        <v>2.3045390000000001</v>
      </c>
      <c r="BD207">
        <f>IFERROR(_xlfn.XLOOKUP(A207, '2023_Analysis_Hub'!$A$3:$A$141,'2023_Analysis_Hub'!$J$3:$J$141),"0")</f>
        <v>1.8</v>
      </c>
      <c r="BE207">
        <f t="shared" si="29"/>
        <v>1.8808018333333336</v>
      </c>
      <c r="BG207" cm="1">
        <f t="array" ref="BG207">IFERROR(_xlfn.XLOOKUP(A207,Table4[Country],'2007'!$R$4:$R$153),"0")</f>
        <v>3</v>
      </c>
      <c r="BH207" cm="1">
        <f t="array" ref="BH207">IFERROR(_xlfn.XLOOKUP(A207,Table5[Country],'2010'!$S$4:$S$158),"0")</f>
        <v>1.3777779999999999</v>
      </c>
      <c r="BI207" t="str" cm="1">
        <f t="array" ref="BI207">IFERROR(_xlfn.XLOOKUP(A207,Table12[Country],'2012'!$S$4:$S$158),"0")</f>
        <v>0</v>
      </c>
      <c r="BJ207" cm="1">
        <f t="array" ref="BJ207">IFERROR(_xlfn.XLOOKUP(A207,Table10[Country],'2014'!$S$4:$S$163),"0")</f>
        <v>1.875</v>
      </c>
      <c r="BK207" cm="1">
        <f t="array" ref="BK207">IFERROR(_xlfn.XLOOKUP(A207,Table11[Country],'2016'!$S$4:$S$163),"0")</f>
        <v>2.3469389999999999</v>
      </c>
      <c r="BL207" cm="1">
        <f t="array" ref="BL207">IFERROR(_xlfn.XLOOKUP(A207,Table6[Country],'2018'!$S$4:$S$163),"0")</f>
        <v>2.204196</v>
      </c>
      <c r="BM207">
        <f>IFERROR(_xlfn.XLOOKUP(A207,'2023_Analysis_Hub'!$A$3:$A$141,'2023_Analysis_Hub'!$L$3:$L$141),"0")</f>
        <v>2.2999999999999998</v>
      </c>
      <c r="BN207">
        <f t="shared" si="30"/>
        <v>2.1839854999999999</v>
      </c>
      <c r="BP207" cm="1">
        <f t="array" ref="BP207">IFERROR(_xlfn.XLOOKUP(A207,Table4[Country],'2007'!$N$4:$N$153),"0")</f>
        <v>1.75</v>
      </c>
      <c r="BQ207" cm="1">
        <f t="array" ref="BQ207">IFERROR(_xlfn.XLOOKUP(A207,Table5[Country],'2010'!$Q$4:$Q$158),"0")</f>
        <v>1.1666669999999999</v>
      </c>
      <c r="BR207" t="str" cm="1">
        <f t="array" ref="BR207">IFERROR(_xlfn.XLOOKUP(A207,Table12[Country],'2012'!$Q$4:$Q$158),"0")</f>
        <v>0</v>
      </c>
      <c r="BS207" cm="1">
        <f t="array" ref="BS207">IFERROR(_xlfn.XLOOKUP(A207,Table10[Country],'2014'!$Q$4:$Q$163),"0")</f>
        <v>1.75</v>
      </c>
      <c r="BT207" cm="1">
        <f t="array" ref="BT207">IFERROR(_xlfn.XLOOKUP(A207,Table11[Country],'2016'!$Q$4:$Q$163),"0")</f>
        <v>1.5136050000000001</v>
      </c>
      <c r="BU207" cm="1">
        <f t="array" ref="BU207">IFERROR(_xlfn.XLOOKUP(A207, Table6[Country], '2018'!$Q$4:$Q$163),"0")</f>
        <v>2.2331099999999999</v>
      </c>
      <c r="BV207">
        <f>IFERROR(_xlfn.XLOOKUP(A207, '2023_Analysis_Hub'!$A$3:$A$141,'2023_Analysis_Hub'!$N$3:$N$141),"0")</f>
        <v>1.8</v>
      </c>
      <c r="BW207">
        <f t="shared" si="31"/>
        <v>1.7022303333333335</v>
      </c>
    </row>
    <row r="208" spans="1:75" x14ac:dyDescent="0.35">
      <c r="A208" t="s">
        <v>172</v>
      </c>
      <c r="B208" t="str" cm="1">
        <f t="array" ref="B208">IFERROR(_xlfn.XLOOKUP(A208,Table4[Country],'2007'!$B$4:$B$153),"0")</f>
        <v>0</v>
      </c>
      <c r="C208" cm="1">
        <f t="array" ref="C208">IFERROR(_xlfn.XLOOKUP(A208,Table5[Country],'2010'!$B$4:$B$158),"0")</f>
        <v>2.6858219999999999</v>
      </c>
      <c r="D208" cm="1">
        <f t="array" ref="D208">IFERROR(_xlfn.XLOOKUP(A208,Table12[Country],'2012'!$B$4:$B$158),"0")</f>
        <v>2.7997649999999998</v>
      </c>
      <c r="E208" cm="1">
        <f t="array" ref="E208">IFERROR(_xlfn.XLOOKUP(A208,Table10[Country],'2014'!$B$4:$B$163),"0")</f>
        <v>2.9625560000000002</v>
      </c>
      <c r="F208" cm="1">
        <f t="array" ref="F208">IFERROR(_xlfn.XLOOKUP(A208,Table11[Country],'2016'!$B$4:$B$163),"0")</f>
        <v>2.7625769999999998</v>
      </c>
      <c r="G208" cm="1">
        <f t="array" ref="G208">IFERROR(_xlfn.XLOOKUP(A208,Table6[Country],'2018'!$B$4:$B$163),"0")</f>
        <v>2.8409529999999998</v>
      </c>
      <c r="H208">
        <f>IFERROR(_xlfn.XLOOKUP(A208,'2023_Analysis_Hub'!$A$3:$A$141,'2023_Analysis_Hub'!$B$3:$B$141),"0")</f>
        <v>2.75</v>
      </c>
      <c r="I208">
        <f t="shared" si="27"/>
        <v>2.8002788333333335</v>
      </c>
      <c r="J208" s="68">
        <f>IFERROR(RANK(Table16[[#This Row],[Avergae LPI Score ]],Table16[[Avergae LPI Score ]],0), "No Data Available")</f>
        <v>62</v>
      </c>
      <c r="L208" t="str" cm="1">
        <f t="array" ref="L208">IFERROR(_xlfn.XLOOKUP(A208,Table4[Country],'2007'!$C$4:$C$153),"0")</f>
        <v>0</v>
      </c>
      <c r="M208" cm="1">
        <f t="array" ref="M208">IFERROR(_xlfn.XLOOKUP(A208,Table5[Country],'2010'!$E$4:$E$158),"0")</f>
        <v>83</v>
      </c>
      <c r="N208" cm="1">
        <f t="array" ref="N208">IFERROR(_xlfn.XLOOKUP(A208,Table12[Country],'2012'!$E$4:$E$158),"0")</f>
        <v>75</v>
      </c>
      <c r="O208" cm="1">
        <f t="array" ref="O208">IFERROR(_xlfn.XLOOKUP(A208,Table10[Country],'2014'!$E$4:$E$163),"0")</f>
        <v>63</v>
      </c>
      <c r="P208" cm="1">
        <f t="array" ref="P208">IFERROR(_xlfn.XLOOKUP(A208,Table11[Country],'2016'!$E$4:$E$163),"0")</f>
        <v>76</v>
      </c>
      <c r="Q208" cm="1">
        <f t="array" ref="Q208">IFERROR(_xlfn.XLOOKUP(A208,Table6[Country],'2018'!$E$4:$E$163),"0")</f>
        <v>65</v>
      </c>
      <c r="R208">
        <f>IFERROR(_xlfn.XLOOKUP(A208,'2023_Analysis_Hub'!$A$3:$A$141,'2023_Analysis_Hub'!$C$3:$C$141),"0")</f>
        <v>73</v>
      </c>
      <c r="S208">
        <f t="shared" si="32"/>
        <v>72.5</v>
      </c>
      <c r="T208">
        <f t="shared" si="33"/>
        <v>62</v>
      </c>
      <c r="W208" t="str" cm="1">
        <f t="array" ref="W208">IFERROR(_xlfn.XLOOKUP(A208,Table4[Country],'2007'!$F$4:$F$153),"0")</f>
        <v>0</v>
      </c>
      <c r="X208" cm="1">
        <f t="array" ref="X208">IFERROR(_xlfn.XLOOKUP('LPI_performance_time_series '!A208,Table5[Country],'2010'!$I$4:$I$158),"0")</f>
        <v>2.193651</v>
      </c>
      <c r="Y208" cm="1">
        <f t="array" ref="Y208">IFERROR(_xlfn.XLOOKUP(A208,Table12[Country],'2012'!$I$4:$I$158),"0")</f>
        <v>2.3888889999999998</v>
      </c>
      <c r="Z208" cm="1">
        <f t="array" ref="Z208">IFERROR(_xlfn.XLOOKUP('LPI_performance_time_series '!A208,Table10[Country],'2014'!$I$4:$I$163),"0")</f>
        <v>2.3706550000000002</v>
      </c>
      <c r="AA208" cm="1">
        <f t="array" ref="AA208">IFERROR(_xlfn.XLOOKUP(A208,Table11[Country],'2016'!$I$4:$I$163),"0")</f>
        <v>2.5</v>
      </c>
      <c r="AB208" cm="1">
        <f t="array" ref="AB208">IFERROR(_xlfn.XLOOKUP(A208,Table6[Country],'2018'!$I$4:$I$163),"0")</f>
        <v>2.597121</v>
      </c>
      <c r="AC208" t="str">
        <f>IFERROR(_xlfn.XLOOKUP(A209,'2023_Analysis_Hub'!$A$3:$A$141,'2023_Analysis_Hub'!$D$3:$D$141),"0")</f>
        <v>0</v>
      </c>
      <c r="AD208">
        <f t="shared" si="34"/>
        <v>2.4100632000000002</v>
      </c>
      <c r="AF208" t="str" cm="1">
        <f t="array" ref="AF208">IFERROR(_xlfn.XLOOKUP(A208,Table4[Country],'2007'!$H$4:$H$153),"0")</f>
        <v>0</v>
      </c>
      <c r="AG208" cm="1">
        <f t="array" ref="AG208">IFERROR(_xlfn.XLOOKUP(A208,Table5[Country],'2010'!$K$4:$K$158),"0")</f>
        <v>2.2992059999999999</v>
      </c>
      <c r="AH208" cm="1">
        <f t="array" ref="AH208">IFERROR(_xlfn.XLOOKUP(A208,Table12[Country],'2012'!$K$4:$K$158),"0")</f>
        <v>2.6221860000000001</v>
      </c>
      <c r="AI208" cm="1">
        <f t="array" ref="AI208">IFERROR(_xlfn.XLOOKUP(A208,Table10[Country],'2014'!$K$4:$K$163),"0")</f>
        <v>2.7256680000000002</v>
      </c>
      <c r="AJ208" cm="1">
        <f t="array" ref="AJ208">IFERROR(_xlfn.XLOOKUP(A208,Table11[Country],'2016'!$K$4:$K$163),"0")</f>
        <v>2.4910709999999998</v>
      </c>
      <c r="AK208" cm="1">
        <f t="array" ref="AK208">IFERROR(_xlfn.XLOOKUP(A208,Table6[Country],'2018'!$K$4:$K$163),"0")</f>
        <v>2.5998770000000002</v>
      </c>
      <c r="AL208" s="19">
        <f>IFERROR(_xlfn.XLOOKUP(A208,'2023_Analysis_Hub'!$A$3:$A$141,'2023_Analysis_Hub'!$F$3:$F$141),"0")</f>
        <v>2.4</v>
      </c>
      <c r="AM208">
        <f t="shared" si="35"/>
        <v>2.5230013333333337</v>
      </c>
      <c r="AO208" s="71" t="str" cm="1">
        <f t="array" ref="AO208">IFERROR(_xlfn.XLOOKUP(Table18[[#This Row],[Economy]],Table4[Country],'2007'!$J$4:$J$153), "0")</f>
        <v>0</v>
      </c>
      <c r="AP208" s="71" cm="1">
        <f t="array" ref="AP208">IFERROR(_xlfn.XLOOKUP(Table18[[#This Row],[Economy]],Table5[Country],'2010'!$M$4:$M$158),"0")</f>
        <v>3.4096030000000002</v>
      </c>
      <c r="AQ208" s="71" cm="1">
        <f t="array" ref="AQ208">IFERROR(_xlfn.XLOOKUP(Table18[[#This Row],[Economy]],Table12[Country],'2012'!$M$4:$M$158),"0")</f>
        <v>2.7568079999999999</v>
      </c>
      <c r="AR208" s="71" cm="1">
        <f t="array" ref="AR208">IFERROR(_xlfn.XLOOKUP(Table18[[#This Row],[Economy]],Table10[Country],'2014'!$M$4:$M$163),"0")</f>
        <v>3.1195490000000001</v>
      </c>
      <c r="AS208" s="71" cm="1">
        <f t="array" ref="AS208">IFERROR(_xlfn.XLOOKUP(A208,Table11[Country],'2016'!$M$4:$M$163),"0")</f>
        <v>2.6339290000000002</v>
      </c>
      <c r="AT208" s="71" cm="1">
        <f t="array" ref="AT208">IFERROR(_xlfn.XLOOKUP(A208,Table6[Country],'2018'!$M$4:$M$163),"0")</f>
        <v>2.971317</v>
      </c>
      <c r="AU208" s="71">
        <f>IFERROR(_xlfn.XLOOKUP(A208, '2023_Analysis_Hub'!$A$3:$A$141,'2023_Analysis_Hub'!$H$3:$H$141),"0")</f>
        <v>2.9</v>
      </c>
      <c r="AV208">
        <f t="shared" si="28"/>
        <v>2.965201</v>
      </c>
      <c r="AX208" t="str" cm="1">
        <f t="array" ref="AX208">IFERROR(_xlfn.XLOOKUP(A208,Table4[Country],'2007'!$L$4:$L$153),"0")</f>
        <v>0</v>
      </c>
      <c r="AY208" cm="1">
        <f t="array" ref="AY208">IFERROR(_xlfn.XLOOKUP(A208,Table5[Country], '2010'!$O$4:$O$158),"0")</f>
        <v>2.5492059999999999</v>
      </c>
      <c r="AZ208" cm="1">
        <f t="array" ref="AZ208">IFERROR(_xlfn.XLOOKUP(A208, Table12[Country], '2012'!$O$4:$O$158),"0")</f>
        <v>2.8041900000000002</v>
      </c>
      <c r="BA208" cm="1">
        <f t="array" ref="BA208">IFERROR(_xlfn.XLOOKUP(A208, Table10[Country], '2014'!$O$4:$O$163),"0")</f>
        <v>3.0184669999999998</v>
      </c>
      <c r="BB208" cm="1">
        <f t="array" ref="BB208">IFERROR(_xlfn.XLOOKUP(A208, Table11[Country],'2016'!$O$4:$O$163),"0")</f>
        <v>2.7910710000000001</v>
      </c>
      <c r="BC208" cm="1">
        <f t="array" ref="BC208">IFERROR(_xlfn.XLOOKUP(A208,Table6[Country],'2018'!$O$4:$O$163),"0")</f>
        <v>2.70465</v>
      </c>
      <c r="BD208">
        <f>IFERROR(_xlfn.XLOOKUP(A208, '2023_Analysis_Hub'!$A$3:$A$141,'2023_Analysis_Hub'!$J$3:$J$141),"0")</f>
        <v>2.7</v>
      </c>
      <c r="BE208">
        <f t="shared" si="29"/>
        <v>2.7612640000000002</v>
      </c>
      <c r="BG208" t="str" cm="1">
        <f t="array" ref="BG208">IFERROR(_xlfn.XLOOKUP(A208,Table4[Country],'2007'!$R$4:$R$153),"0")</f>
        <v>0</v>
      </c>
      <c r="BH208" cm="1">
        <f t="array" ref="BH208">IFERROR(_xlfn.XLOOKUP(A208,Table5[Country],'2010'!$S$4:$S$158),"0")</f>
        <v>2.7992059999999999</v>
      </c>
      <c r="BI208" cm="1">
        <f t="array" ref="BI208">IFERROR(_xlfn.XLOOKUP(A208,Table12[Country],'2012'!$S$4:$S$158),"0")</f>
        <v>3.1414909999999998</v>
      </c>
      <c r="BJ208" cm="1">
        <f t="array" ref="BJ208">IFERROR(_xlfn.XLOOKUP(A208,Table10[Country],'2014'!$S$4:$S$163),"0")</f>
        <v>3.5527639999999998</v>
      </c>
      <c r="BK208" cm="1">
        <f t="array" ref="BK208">IFERROR(_xlfn.XLOOKUP(A208,Table11[Country],'2016'!$S$4:$S$163),"0")</f>
        <v>3.2285710000000001</v>
      </c>
      <c r="BL208" cm="1">
        <f t="array" ref="BL208">IFERROR(_xlfn.XLOOKUP(A208,Table6[Country],'2018'!$S$4:$S$163),"0")</f>
        <v>3.333418</v>
      </c>
      <c r="BM208">
        <f>IFERROR(_xlfn.XLOOKUP(A208,'2023_Analysis_Hub'!$A$3:$A$141,'2023_Analysis_Hub'!$L$3:$L$141),"0")</f>
        <v>3.4</v>
      </c>
      <c r="BN208">
        <f t="shared" si="30"/>
        <v>3.242575</v>
      </c>
      <c r="BP208" t="str" cm="1">
        <f t="array" ref="BP208">IFERROR(_xlfn.XLOOKUP(A208,Table4[Country],'2007'!$N$4:$N$153),"0")</f>
        <v>0</v>
      </c>
      <c r="BQ208" cm="1">
        <f t="array" ref="BQ208">IFERROR(_xlfn.XLOOKUP(A208,Table5[Country],'2010'!$Q$4:$Q$158),"0")</f>
        <v>2.6742059999999999</v>
      </c>
      <c r="BR208" cm="1">
        <f t="array" ref="BR208">IFERROR(_xlfn.XLOOKUP(A208,Table12[Country],'2012'!$Q$4:$Q$158),"0")</f>
        <v>3.0740310000000002</v>
      </c>
      <c r="BS208" cm="1">
        <f t="array" ref="BS208">IFERROR(_xlfn.XLOOKUP(A208,Table10[Country],'2014'!$Q$4:$Q$163),"0")</f>
        <v>2.9353120000000001</v>
      </c>
      <c r="BT208" cm="1">
        <f t="array" ref="BT208">IFERROR(_xlfn.XLOOKUP(A208,Table11[Country],'2016'!$Q$4:$Q$163),"0")</f>
        <v>2.9196430000000002</v>
      </c>
      <c r="BU208" cm="1">
        <f t="array" ref="BU208">IFERROR(_xlfn.XLOOKUP(A208, Table6[Country], '2018'!$Q$4:$Q$163),"0")</f>
        <v>2.7890109999999999</v>
      </c>
      <c r="BV208">
        <f>IFERROR(_xlfn.XLOOKUP(A208, '2023_Analysis_Hub'!$A$3:$A$141,'2023_Analysis_Hub'!$N$3:$N$141),"0")</f>
        <v>2.9</v>
      </c>
      <c r="BW208">
        <f t="shared" si="31"/>
        <v>2.8820338333333333</v>
      </c>
    </row>
    <row r="209" spans="1:75" x14ac:dyDescent="0.35">
      <c r="A209" t="s">
        <v>526</v>
      </c>
      <c r="B209" t="str" cm="1">
        <f t="array" ref="B209">IFERROR(_xlfn.XLOOKUP(A209,Table4[Country],'2007'!$B$4:$B$153),"0")</f>
        <v>0</v>
      </c>
      <c r="C209" t="str" cm="1">
        <f t="array" ref="C209">IFERROR(_xlfn.XLOOKUP(A209,Table5[Country],'2010'!$B$4:$B$158),"0")</f>
        <v>0</v>
      </c>
      <c r="D209" t="str" cm="1">
        <f t="array" ref="D209">IFERROR(_xlfn.XLOOKUP(A209,Table12[Country],'2012'!$B$4:$B$158),"0")</f>
        <v>0</v>
      </c>
      <c r="E209" t="str" cm="1">
        <f t="array" ref="E209">IFERROR(_xlfn.XLOOKUP(A209,Table10[Country],'2014'!$B$4:$B$163),"0")</f>
        <v>0</v>
      </c>
      <c r="F209" t="str" cm="1">
        <f t="array" ref="F209">IFERROR(_xlfn.XLOOKUP(A209,Table11[Country],'2016'!$B$4:$B$163),"0")</f>
        <v>0</v>
      </c>
      <c r="G209" t="str" cm="1">
        <f t="array" ref="G209">IFERROR(_xlfn.XLOOKUP(A209,Table6[Country],'2018'!$B$4:$B$163),"0")</f>
        <v>0</v>
      </c>
      <c r="H209" t="str">
        <f>IFERROR(_xlfn.XLOOKUP(A209,'2023_Analysis_Hub'!$A$3:$A$141,'2023_Analysis_Hub'!$B$3:$B$141),"0")</f>
        <v>0</v>
      </c>
      <c r="I209" t="str">
        <f t="shared" si="27"/>
        <v>0</v>
      </c>
      <c r="J209" s="68" t="str">
        <f>IFERROR(RANK(Table16[[#This Row],[Avergae LPI Score ]],Table16[[Avergae LPI Score ]],0), "No Data Available")</f>
        <v>No Data Available</v>
      </c>
      <c r="L209" t="str" cm="1">
        <f t="array" ref="L209">IFERROR(_xlfn.XLOOKUP(A209,Table4[Country],'2007'!$C$4:$C$153),"0")</f>
        <v>0</v>
      </c>
      <c r="M209" t="str" cm="1">
        <f t="array" ref="M209">IFERROR(_xlfn.XLOOKUP(A209,Table5[Country],'2010'!$E$4:$E$158),"0")</f>
        <v>0</v>
      </c>
      <c r="N209" t="str" cm="1">
        <f t="array" ref="N209">IFERROR(_xlfn.XLOOKUP(A209,Table12[Country],'2012'!$E$4:$E$158),"0")</f>
        <v>0</v>
      </c>
      <c r="O209" t="str" cm="1">
        <f t="array" ref="O209">IFERROR(_xlfn.XLOOKUP(A209,Table10[Country],'2014'!$E$4:$E$163),"0")</f>
        <v>0</v>
      </c>
      <c r="P209" t="str" cm="1">
        <f t="array" ref="P209">IFERROR(_xlfn.XLOOKUP(A209,Table11[Country],'2016'!$E$4:$E$163),"0")</f>
        <v>0</v>
      </c>
      <c r="Q209" t="str" cm="1">
        <f t="array" ref="Q209">IFERROR(_xlfn.XLOOKUP(A209,Table6[Country],'2018'!$E$4:$E$163),"0")</f>
        <v>0</v>
      </c>
      <c r="R209" t="str">
        <f>IFERROR(_xlfn.XLOOKUP(A209,'2023_Analysis_Hub'!$A$3:$A$141,'2023_Analysis_Hub'!$C$3:$C$141),"0")</f>
        <v>0</v>
      </c>
      <c r="S209" t="str">
        <f t="shared" si="32"/>
        <v>0</v>
      </c>
      <c r="T209" t="str">
        <f t="shared" si="33"/>
        <v>No Data Available</v>
      </c>
      <c r="W209" t="str" cm="1">
        <f t="array" ref="W209">IFERROR(_xlfn.XLOOKUP(A209,Table4[Country],'2007'!$F$4:$F$153),"0")</f>
        <v>0</v>
      </c>
      <c r="X209" t="str" cm="1">
        <f t="array" ref="X209">IFERROR(_xlfn.XLOOKUP('LPI_performance_time_series '!A209,Table5[Country],'2010'!$I$4:$I$158),"0")</f>
        <v>0</v>
      </c>
      <c r="Y209" t="str" cm="1">
        <f t="array" ref="Y209">IFERROR(_xlfn.XLOOKUP(A209,Table12[Country],'2012'!$I$4:$I$158),"0")</f>
        <v>0</v>
      </c>
      <c r="Z209" t="str" cm="1">
        <f t="array" ref="Z209">IFERROR(_xlfn.XLOOKUP('LPI_performance_time_series '!A209,Table10[Country],'2014'!$I$4:$I$163),"0")</f>
        <v>0</v>
      </c>
      <c r="AA209" t="str" cm="1">
        <f t="array" ref="AA209">IFERROR(_xlfn.XLOOKUP(A209,Table11[Country],'2016'!$I$4:$I$163),"0")</f>
        <v>0</v>
      </c>
      <c r="AB209" t="str" cm="1">
        <f t="array" ref="AB209">IFERROR(_xlfn.XLOOKUP(A209,Table6[Country],'2018'!$I$4:$I$163),"0")</f>
        <v>0</v>
      </c>
      <c r="AC209" t="str">
        <f>IFERROR(_xlfn.XLOOKUP(A210,'2023_Analysis_Hub'!$A$3:$A$141,'2023_Analysis_Hub'!$D$3:$D$141),"0")</f>
        <v>0</v>
      </c>
      <c r="AD209" t="str">
        <f t="shared" si="34"/>
        <v>No Data Available</v>
      </c>
      <c r="AF209" t="str" cm="1">
        <f t="array" ref="AF209">IFERROR(_xlfn.XLOOKUP(A209,Table4[Country],'2007'!$H$4:$H$153),"0")</f>
        <v>0</v>
      </c>
      <c r="AG209" t="str" cm="1">
        <f t="array" ref="AG209">IFERROR(_xlfn.XLOOKUP(A209,Table5[Country],'2010'!$K$4:$K$158),"0")</f>
        <v>0</v>
      </c>
      <c r="AH209" t="str" cm="1">
        <f t="array" ref="AH209">IFERROR(_xlfn.XLOOKUP(A209,Table12[Country],'2012'!$K$4:$K$158),"0")</f>
        <v>0</v>
      </c>
      <c r="AI209" t="str" cm="1">
        <f t="array" ref="AI209">IFERROR(_xlfn.XLOOKUP(A209,Table10[Country],'2014'!$K$4:$K$163),"0")</f>
        <v>0</v>
      </c>
      <c r="AJ209" t="str" cm="1">
        <f t="array" ref="AJ209">IFERROR(_xlfn.XLOOKUP(A209,Table11[Country],'2016'!$K$4:$K$163),"0")</f>
        <v>0</v>
      </c>
      <c r="AK209" t="str" cm="1">
        <f t="array" ref="AK209">IFERROR(_xlfn.XLOOKUP(A209,Table6[Country],'2018'!$K$4:$K$163),"0")</f>
        <v>0</v>
      </c>
      <c r="AL209" s="19" t="str">
        <f>IFERROR(_xlfn.XLOOKUP(A209,'2023_Analysis_Hub'!$A$3:$A$141,'2023_Analysis_Hub'!$F$3:$F$141),"0")</f>
        <v>0</v>
      </c>
      <c r="AM209" t="str">
        <f t="shared" si="35"/>
        <v>No Data Available</v>
      </c>
      <c r="AO209" s="71" t="str" cm="1">
        <f t="array" ref="AO209">IFERROR(_xlfn.XLOOKUP(Table18[[#This Row],[Economy]],Table4[Country],'2007'!$J$4:$J$153), "0")</f>
        <v>0</v>
      </c>
      <c r="AP209" s="71" t="str" cm="1">
        <f t="array" ref="AP209">IFERROR(_xlfn.XLOOKUP(Table18[[#This Row],[Economy]],Table5[Country],'2010'!$M$4:$M$158),"0")</f>
        <v>0</v>
      </c>
      <c r="AQ209" s="71" t="str" cm="1">
        <f t="array" ref="AQ209">IFERROR(_xlfn.XLOOKUP(Table18[[#This Row],[Economy]],Table12[Country],'2012'!$M$4:$M$158),"0")</f>
        <v>0</v>
      </c>
      <c r="AR209" s="71" t="str" cm="1">
        <f t="array" ref="AR209">IFERROR(_xlfn.XLOOKUP(Table18[[#This Row],[Economy]],Table10[Country],'2014'!$M$4:$M$163),"0")</f>
        <v>0</v>
      </c>
      <c r="AS209" s="71" t="str" cm="1">
        <f t="array" ref="AS209">IFERROR(_xlfn.XLOOKUP(A209,Table11[Country],'2016'!$M$4:$M$163),"0")</f>
        <v>0</v>
      </c>
      <c r="AT209" s="71" t="str" cm="1">
        <f t="array" ref="AT209">IFERROR(_xlfn.XLOOKUP(A209,Table6[Country],'2018'!$M$4:$M$163),"0")</f>
        <v>0</v>
      </c>
      <c r="AU209" s="71" t="str">
        <f>IFERROR(_xlfn.XLOOKUP(A209, '2023_Analysis_Hub'!$A$3:$A$141,'2023_Analysis_Hub'!$H$3:$H$141),"0")</f>
        <v>0</v>
      </c>
      <c r="AV209" t="str">
        <f t="shared" si="28"/>
        <v xml:space="preserve">No Data Available </v>
      </c>
      <c r="AX209" t="str" cm="1">
        <f t="array" ref="AX209">IFERROR(_xlfn.XLOOKUP(A209,Table4[Country],'2007'!$L$4:$L$153),"0")</f>
        <v>0</v>
      </c>
      <c r="AY209" t="str" cm="1">
        <f t="array" ref="AY209">IFERROR(_xlfn.XLOOKUP(A209,Table5[Country], '2010'!$O$4:$O$158),"0")</f>
        <v>0</v>
      </c>
      <c r="AZ209" t="str" cm="1">
        <f t="array" ref="AZ209">IFERROR(_xlfn.XLOOKUP(A209, Table12[Country], '2012'!$O$4:$O$158),"0")</f>
        <v>0</v>
      </c>
      <c r="BA209" t="str" cm="1">
        <f t="array" ref="BA209">IFERROR(_xlfn.XLOOKUP(A209, Table10[Country], '2014'!$O$4:$O$163),"0")</f>
        <v>0</v>
      </c>
      <c r="BB209" t="str" cm="1">
        <f t="array" ref="BB209">IFERROR(_xlfn.XLOOKUP(A209, Table11[Country],'2016'!$O$4:$O$163),"0")</f>
        <v>0</v>
      </c>
      <c r="BC209" t="str" cm="1">
        <f t="array" ref="BC209">IFERROR(_xlfn.XLOOKUP(A209,Table6[Country],'2018'!$O$4:$O$163),"0")</f>
        <v>0</v>
      </c>
      <c r="BD209" t="str">
        <f>IFERROR(_xlfn.XLOOKUP(A209, '2023_Analysis_Hub'!$A$3:$A$141,'2023_Analysis_Hub'!$J$3:$J$141),"0")</f>
        <v>0</v>
      </c>
      <c r="BE209" t="str">
        <f t="shared" si="29"/>
        <v>No Data Available</v>
      </c>
      <c r="BG209" t="str" cm="1">
        <f t="array" ref="BG209">IFERROR(_xlfn.XLOOKUP(A209,Table4[Country],'2007'!$R$4:$R$153),"0")</f>
        <v>0</v>
      </c>
      <c r="BH209" t="str" cm="1">
        <f t="array" ref="BH209">IFERROR(_xlfn.XLOOKUP(A209,Table5[Country],'2010'!$S$4:$S$158),"0")</f>
        <v>0</v>
      </c>
      <c r="BI209" t="str" cm="1">
        <f t="array" ref="BI209">IFERROR(_xlfn.XLOOKUP(A209,Table12[Country],'2012'!$S$4:$S$158),"0")</f>
        <v>0</v>
      </c>
      <c r="BJ209" t="str" cm="1">
        <f t="array" ref="BJ209">IFERROR(_xlfn.XLOOKUP(A209,Table10[Country],'2014'!$S$4:$S$163),"0")</f>
        <v>0</v>
      </c>
      <c r="BK209" t="str" cm="1">
        <f t="array" ref="BK209">IFERROR(_xlfn.XLOOKUP(A209,Table11[Country],'2016'!$S$4:$S$163),"0")</f>
        <v>0</v>
      </c>
      <c r="BL209" t="str" cm="1">
        <f t="array" ref="BL209">IFERROR(_xlfn.XLOOKUP(A209,Table6[Country],'2018'!$S$4:$S$163),"0")</f>
        <v>0</v>
      </c>
      <c r="BM209" t="str">
        <f>IFERROR(_xlfn.XLOOKUP(A209,'2023_Analysis_Hub'!$A$3:$A$141,'2023_Analysis_Hub'!$L$3:$L$141),"0")</f>
        <v>0</v>
      </c>
      <c r="BN209" t="str">
        <f t="shared" si="30"/>
        <v>No Data Available</v>
      </c>
      <c r="BP209" t="str" cm="1">
        <f t="array" ref="BP209">IFERROR(_xlfn.XLOOKUP(A209,Table4[Country],'2007'!$N$4:$N$153),"0")</f>
        <v>0</v>
      </c>
      <c r="BQ209" t="str" cm="1">
        <f t="array" ref="BQ209">IFERROR(_xlfn.XLOOKUP(A209,Table5[Country],'2010'!$Q$4:$Q$158),"0")</f>
        <v>0</v>
      </c>
      <c r="BR209" t="str" cm="1">
        <f t="array" ref="BR209">IFERROR(_xlfn.XLOOKUP(A209,Table12[Country],'2012'!$Q$4:$Q$158),"0")</f>
        <v>0</v>
      </c>
      <c r="BS209" t="str" cm="1">
        <f t="array" ref="BS209">IFERROR(_xlfn.XLOOKUP(A209,Table10[Country],'2014'!$Q$4:$Q$163),"0")</f>
        <v>0</v>
      </c>
      <c r="BT209" t="str" cm="1">
        <f t="array" ref="BT209">IFERROR(_xlfn.XLOOKUP(A209,Table11[Country],'2016'!$Q$4:$Q$163),"0")</f>
        <v>0</v>
      </c>
      <c r="BU209" t="str" cm="1">
        <f t="array" ref="BU209">IFERROR(_xlfn.XLOOKUP(A209, Table6[Country], '2018'!$Q$4:$Q$163),"0")</f>
        <v>0</v>
      </c>
      <c r="BV209" t="str">
        <f>IFERROR(_xlfn.XLOOKUP(A209, '2023_Analysis_Hub'!$A$3:$A$141,'2023_Analysis_Hub'!$N$3:$N$141),"0")</f>
        <v>0</v>
      </c>
      <c r="BW209" t="str">
        <f t="shared" si="31"/>
        <v>No Data Available</v>
      </c>
    </row>
    <row r="210" spans="1:75" x14ac:dyDescent="0.35">
      <c r="A210" t="s">
        <v>528</v>
      </c>
      <c r="B210" t="str" cm="1">
        <f t="array" ref="B210">IFERROR(_xlfn.XLOOKUP(A210,Table4[Country],'2007'!$B$4:$B$153),"0")</f>
        <v>0</v>
      </c>
      <c r="C210" t="str" cm="1">
        <f t="array" ref="C210">IFERROR(_xlfn.XLOOKUP(A210,Table5[Country],'2010'!$B$4:$B$158),"0")</f>
        <v>0</v>
      </c>
      <c r="D210" t="str" cm="1">
        <f t="array" ref="D210">IFERROR(_xlfn.XLOOKUP(A210,Table12[Country],'2012'!$B$4:$B$158),"0")</f>
        <v>0</v>
      </c>
      <c r="E210" t="str" cm="1">
        <f t="array" ref="E210">IFERROR(_xlfn.XLOOKUP(A210,Table10[Country],'2014'!$B$4:$B$163),"0")</f>
        <v>0</v>
      </c>
      <c r="F210" t="str" cm="1">
        <f t="array" ref="F210">IFERROR(_xlfn.XLOOKUP(A210,Table11[Country],'2016'!$B$4:$B$163),"0")</f>
        <v>0</v>
      </c>
      <c r="G210" t="str" cm="1">
        <f t="array" ref="G210">IFERROR(_xlfn.XLOOKUP(A210,Table6[Country],'2018'!$B$4:$B$163),"0")</f>
        <v>0</v>
      </c>
      <c r="H210" t="str">
        <f>IFERROR(_xlfn.XLOOKUP(A210,'2023_Analysis_Hub'!$A$3:$A$141,'2023_Analysis_Hub'!$B$3:$B$141),"0")</f>
        <v>0</v>
      </c>
      <c r="I210" t="str">
        <f t="shared" si="27"/>
        <v>0</v>
      </c>
      <c r="J210" s="68" t="str">
        <f>IFERROR(RANK(Table16[[#This Row],[Avergae LPI Score ]],Table16[[Avergae LPI Score ]],0), "No Data Available")</f>
        <v>No Data Available</v>
      </c>
      <c r="L210" t="str" cm="1">
        <f t="array" ref="L210">IFERROR(_xlfn.XLOOKUP(A210,Table4[Country],'2007'!$C$4:$C$153),"0")</f>
        <v>0</v>
      </c>
      <c r="M210" t="str" cm="1">
        <f t="array" ref="M210">IFERROR(_xlfn.XLOOKUP(A210,Table5[Country],'2010'!$E$4:$E$158),"0")</f>
        <v>0</v>
      </c>
      <c r="N210" t="str" cm="1">
        <f t="array" ref="N210">IFERROR(_xlfn.XLOOKUP(A210,Table12[Country],'2012'!$E$4:$E$158),"0")</f>
        <v>0</v>
      </c>
      <c r="O210" t="str" cm="1">
        <f t="array" ref="O210">IFERROR(_xlfn.XLOOKUP(A210,Table10[Country],'2014'!$E$4:$E$163),"0")</f>
        <v>0</v>
      </c>
      <c r="P210" t="str" cm="1">
        <f t="array" ref="P210">IFERROR(_xlfn.XLOOKUP(A210,Table11[Country],'2016'!$E$4:$E$163),"0")</f>
        <v>0</v>
      </c>
      <c r="Q210" t="str" cm="1">
        <f t="array" ref="Q210">IFERROR(_xlfn.XLOOKUP(A210,Table6[Country],'2018'!$E$4:$E$163),"0")</f>
        <v>0</v>
      </c>
      <c r="R210" t="str">
        <f>IFERROR(_xlfn.XLOOKUP(A210,'2023_Analysis_Hub'!$A$3:$A$141,'2023_Analysis_Hub'!$C$3:$C$141),"0")</f>
        <v>0</v>
      </c>
      <c r="S210" t="str">
        <f t="shared" si="32"/>
        <v>0</v>
      </c>
      <c r="T210" t="str">
        <f t="shared" si="33"/>
        <v>No Data Available</v>
      </c>
      <c r="W210" t="str" cm="1">
        <f t="array" ref="W210">IFERROR(_xlfn.XLOOKUP(A210,Table4[Country],'2007'!$F$4:$F$153),"0")</f>
        <v>0</v>
      </c>
      <c r="X210" t="str" cm="1">
        <f t="array" ref="X210">IFERROR(_xlfn.XLOOKUP('LPI_performance_time_series '!A210,Table5[Country],'2010'!$I$4:$I$158),"0")</f>
        <v>0</v>
      </c>
      <c r="Y210" t="str" cm="1">
        <f t="array" ref="Y210">IFERROR(_xlfn.XLOOKUP(A210,Table12[Country],'2012'!$I$4:$I$158),"0")</f>
        <v>0</v>
      </c>
      <c r="Z210" t="str" cm="1">
        <f t="array" ref="Z210">IFERROR(_xlfn.XLOOKUP('LPI_performance_time_series '!A210,Table10[Country],'2014'!$I$4:$I$163),"0")</f>
        <v>0</v>
      </c>
      <c r="AA210" t="str" cm="1">
        <f t="array" ref="AA210">IFERROR(_xlfn.XLOOKUP(A210,Table11[Country],'2016'!$I$4:$I$163),"0")</f>
        <v>0</v>
      </c>
      <c r="AB210" t="str" cm="1">
        <f t="array" ref="AB210">IFERROR(_xlfn.XLOOKUP(A210,Table6[Country],'2018'!$I$4:$I$163),"0")</f>
        <v>0</v>
      </c>
      <c r="AC210" t="str">
        <f>IFERROR(_xlfn.XLOOKUP(A211,'2023_Analysis_Hub'!$A$3:$A$141,'2023_Analysis_Hub'!$D$3:$D$141),"0")</f>
        <v>0</v>
      </c>
      <c r="AD210" t="str">
        <f t="shared" si="34"/>
        <v>No Data Available</v>
      </c>
      <c r="AF210" t="str" cm="1">
        <f t="array" ref="AF210">IFERROR(_xlfn.XLOOKUP(A210,Table4[Country],'2007'!$H$4:$H$153),"0")</f>
        <v>0</v>
      </c>
      <c r="AG210" t="str" cm="1">
        <f t="array" ref="AG210">IFERROR(_xlfn.XLOOKUP(A210,Table5[Country],'2010'!$K$4:$K$158),"0")</f>
        <v>0</v>
      </c>
      <c r="AH210" t="str" cm="1">
        <f t="array" ref="AH210">IFERROR(_xlfn.XLOOKUP(A210,Table12[Country],'2012'!$K$4:$K$158),"0")</f>
        <v>0</v>
      </c>
      <c r="AI210" t="str" cm="1">
        <f t="array" ref="AI210">IFERROR(_xlfn.XLOOKUP(A210,Table10[Country],'2014'!$K$4:$K$163),"0")</f>
        <v>0</v>
      </c>
      <c r="AJ210" t="str" cm="1">
        <f t="array" ref="AJ210">IFERROR(_xlfn.XLOOKUP(A210,Table11[Country],'2016'!$K$4:$K$163),"0")</f>
        <v>0</v>
      </c>
      <c r="AK210" t="str" cm="1">
        <f t="array" ref="AK210">IFERROR(_xlfn.XLOOKUP(A210,Table6[Country],'2018'!$K$4:$K$163),"0")</f>
        <v>0</v>
      </c>
      <c r="AL210" s="19" t="str">
        <f>IFERROR(_xlfn.XLOOKUP(A210,'2023_Analysis_Hub'!$A$3:$A$141,'2023_Analysis_Hub'!$F$3:$F$141),"0")</f>
        <v>0</v>
      </c>
      <c r="AM210" t="str">
        <f t="shared" si="35"/>
        <v>No Data Available</v>
      </c>
      <c r="AO210" s="71" t="str" cm="1">
        <f t="array" ref="AO210">IFERROR(_xlfn.XLOOKUP(Table18[[#This Row],[Economy]],Table4[Country],'2007'!$J$4:$J$153), "0")</f>
        <v>0</v>
      </c>
      <c r="AP210" s="71" t="str" cm="1">
        <f t="array" ref="AP210">IFERROR(_xlfn.XLOOKUP(Table18[[#This Row],[Economy]],Table5[Country],'2010'!$M$4:$M$158),"0")</f>
        <v>0</v>
      </c>
      <c r="AQ210" s="71" t="str" cm="1">
        <f t="array" ref="AQ210">IFERROR(_xlfn.XLOOKUP(Table18[[#This Row],[Economy]],Table12[Country],'2012'!$M$4:$M$158),"0")</f>
        <v>0</v>
      </c>
      <c r="AR210" s="71" t="str" cm="1">
        <f t="array" ref="AR210">IFERROR(_xlfn.XLOOKUP(Table18[[#This Row],[Economy]],Table10[Country],'2014'!$M$4:$M$163),"0")</f>
        <v>0</v>
      </c>
      <c r="AS210" s="71" t="str" cm="1">
        <f t="array" ref="AS210">IFERROR(_xlfn.XLOOKUP(A210,Table11[Country],'2016'!$M$4:$M$163),"0")</f>
        <v>0</v>
      </c>
      <c r="AT210" s="71" t="str" cm="1">
        <f t="array" ref="AT210">IFERROR(_xlfn.XLOOKUP(A210,Table6[Country],'2018'!$M$4:$M$163),"0")</f>
        <v>0</v>
      </c>
      <c r="AU210" s="71" t="str">
        <f>IFERROR(_xlfn.XLOOKUP(A210, '2023_Analysis_Hub'!$A$3:$A$141,'2023_Analysis_Hub'!$H$3:$H$141),"0")</f>
        <v>0</v>
      </c>
      <c r="AV210" t="str">
        <f t="shared" si="28"/>
        <v xml:space="preserve">No Data Available </v>
      </c>
      <c r="AX210" t="str" cm="1">
        <f t="array" ref="AX210">IFERROR(_xlfn.XLOOKUP(A210,Table4[Country],'2007'!$L$4:$L$153),"0")</f>
        <v>0</v>
      </c>
      <c r="AY210" t="str" cm="1">
        <f t="array" ref="AY210">IFERROR(_xlfn.XLOOKUP(A210,Table5[Country], '2010'!$O$4:$O$158),"0")</f>
        <v>0</v>
      </c>
      <c r="AZ210" t="str" cm="1">
        <f t="array" ref="AZ210">IFERROR(_xlfn.XLOOKUP(A210, Table12[Country], '2012'!$O$4:$O$158),"0")</f>
        <v>0</v>
      </c>
      <c r="BA210" t="str" cm="1">
        <f t="array" ref="BA210">IFERROR(_xlfn.XLOOKUP(A210, Table10[Country], '2014'!$O$4:$O$163),"0")</f>
        <v>0</v>
      </c>
      <c r="BB210" t="str" cm="1">
        <f t="array" ref="BB210">IFERROR(_xlfn.XLOOKUP(A210, Table11[Country],'2016'!$O$4:$O$163),"0")</f>
        <v>0</v>
      </c>
      <c r="BC210" t="str" cm="1">
        <f t="array" ref="BC210">IFERROR(_xlfn.XLOOKUP(A210,Table6[Country],'2018'!$O$4:$O$163),"0")</f>
        <v>0</v>
      </c>
      <c r="BD210" t="str">
        <f>IFERROR(_xlfn.XLOOKUP(A210, '2023_Analysis_Hub'!$A$3:$A$141,'2023_Analysis_Hub'!$J$3:$J$141),"0")</f>
        <v>0</v>
      </c>
      <c r="BE210" t="str">
        <f t="shared" si="29"/>
        <v>No Data Available</v>
      </c>
      <c r="BG210" t="str" cm="1">
        <f t="array" ref="BG210">IFERROR(_xlfn.XLOOKUP(A210,Table4[Country],'2007'!$R$4:$R$153),"0")</f>
        <v>0</v>
      </c>
      <c r="BH210" t="str" cm="1">
        <f t="array" ref="BH210">IFERROR(_xlfn.XLOOKUP(A210,Table5[Country],'2010'!$S$4:$S$158),"0")</f>
        <v>0</v>
      </c>
      <c r="BI210" t="str" cm="1">
        <f t="array" ref="BI210">IFERROR(_xlfn.XLOOKUP(A210,Table12[Country],'2012'!$S$4:$S$158),"0")</f>
        <v>0</v>
      </c>
      <c r="BJ210" t="str" cm="1">
        <f t="array" ref="BJ210">IFERROR(_xlfn.XLOOKUP(A210,Table10[Country],'2014'!$S$4:$S$163),"0")</f>
        <v>0</v>
      </c>
      <c r="BK210" t="str" cm="1">
        <f t="array" ref="BK210">IFERROR(_xlfn.XLOOKUP(A210,Table11[Country],'2016'!$S$4:$S$163),"0")</f>
        <v>0</v>
      </c>
      <c r="BL210" t="str" cm="1">
        <f t="array" ref="BL210">IFERROR(_xlfn.XLOOKUP(A210,Table6[Country],'2018'!$S$4:$S$163),"0")</f>
        <v>0</v>
      </c>
      <c r="BM210" t="str">
        <f>IFERROR(_xlfn.XLOOKUP(A210,'2023_Analysis_Hub'!$A$3:$A$141,'2023_Analysis_Hub'!$L$3:$L$141),"0")</f>
        <v>0</v>
      </c>
      <c r="BN210" t="str">
        <f t="shared" si="30"/>
        <v>No Data Available</v>
      </c>
      <c r="BP210" t="str" cm="1">
        <f t="array" ref="BP210">IFERROR(_xlfn.XLOOKUP(A210,Table4[Country],'2007'!$N$4:$N$153),"0")</f>
        <v>0</v>
      </c>
      <c r="BQ210" t="str" cm="1">
        <f t="array" ref="BQ210">IFERROR(_xlfn.XLOOKUP(A210,Table5[Country],'2010'!$Q$4:$Q$158),"0")</f>
        <v>0</v>
      </c>
      <c r="BR210" t="str" cm="1">
        <f t="array" ref="BR210">IFERROR(_xlfn.XLOOKUP(A210,Table12[Country],'2012'!$Q$4:$Q$158),"0")</f>
        <v>0</v>
      </c>
      <c r="BS210" t="str" cm="1">
        <f t="array" ref="BS210">IFERROR(_xlfn.XLOOKUP(A210,Table10[Country],'2014'!$Q$4:$Q$163),"0")</f>
        <v>0</v>
      </c>
      <c r="BT210" t="str" cm="1">
        <f t="array" ref="BT210">IFERROR(_xlfn.XLOOKUP(A210,Table11[Country],'2016'!$Q$4:$Q$163),"0")</f>
        <v>0</v>
      </c>
      <c r="BU210" t="str" cm="1">
        <f t="array" ref="BU210">IFERROR(_xlfn.XLOOKUP(A210, Table6[Country], '2018'!$Q$4:$Q$163),"0")</f>
        <v>0</v>
      </c>
      <c r="BV210" t="str">
        <f>IFERROR(_xlfn.XLOOKUP(A210, '2023_Analysis_Hub'!$A$3:$A$141,'2023_Analysis_Hub'!$N$3:$N$141),"0")</f>
        <v>0</v>
      </c>
      <c r="BW210" t="str">
        <f t="shared" si="31"/>
        <v>No Data Available</v>
      </c>
    </row>
    <row r="211" spans="1:75" x14ac:dyDescent="0.35">
      <c r="A211" t="s">
        <v>530</v>
      </c>
      <c r="B211" t="str" cm="1">
        <f t="array" ref="B211">IFERROR(_xlfn.XLOOKUP(A211,Table4[Country],'2007'!$B$4:$B$153),"0")</f>
        <v>0</v>
      </c>
      <c r="C211" t="str" cm="1">
        <f t="array" ref="C211">IFERROR(_xlfn.XLOOKUP(A211,Table5[Country],'2010'!$B$4:$B$158),"0")</f>
        <v>0</v>
      </c>
      <c r="D211" t="str" cm="1">
        <f t="array" ref="D211">IFERROR(_xlfn.XLOOKUP(A211,Table12[Country],'2012'!$B$4:$B$158),"0")</f>
        <v>0</v>
      </c>
      <c r="E211" t="str" cm="1">
        <f t="array" ref="E211">IFERROR(_xlfn.XLOOKUP(A211,Table10[Country],'2014'!$B$4:$B$163),"0")</f>
        <v>0</v>
      </c>
      <c r="F211" t="str" cm="1">
        <f t="array" ref="F211">IFERROR(_xlfn.XLOOKUP(A211,Table11[Country],'2016'!$B$4:$B$163),"0")</f>
        <v>0</v>
      </c>
      <c r="G211" t="str" cm="1">
        <f t="array" ref="G211">IFERROR(_xlfn.XLOOKUP(A211,Table6[Country],'2018'!$B$4:$B$163),"0")</f>
        <v>0</v>
      </c>
      <c r="H211" t="str">
        <f>IFERROR(_xlfn.XLOOKUP(A211,'2023_Analysis_Hub'!$A$3:$A$141,'2023_Analysis_Hub'!$B$3:$B$141),"0")</f>
        <v>0</v>
      </c>
      <c r="I211" t="str">
        <f t="shared" si="27"/>
        <v>0</v>
      </c>
      <c r="J211" s="68" t="str">
        <f>IFERROR(RANK(Table16[[#This Row],[Avergae LPI Score ]],Table16[[Avergae LPI Score ]],0), "No Data Available")</f>
        <v>No Data Available</v>
      </c>
      <c r="L211" t="str" cm="1">
        <f t="array" ref="L211">IFERROR(_xlfn.XLOOKUP(A211,Table4[Country],'2007'!$C$4:$C$153),"0")</f>
        <v>0</v>
      </c>
      <c r="M211" t="str" cm="1">
        <f t="array" ref="M211">IFERROR(_xlfn.XLOOKUP(A211,Table5[Country],'2010'!$E$4:$E$158),"0")</f>
        <v>0</v>
      </c>
      <c r="N211" t="str" cm="1">
        <f t="array" ref="N211">IFERROR(_xlfn.XLOOKUP(A211,Table12[Country],'2012'!$E$4:$E$158),"0")</f>
        <v>0</v>
      </c>
      <c r="O211" t="str" cm="1">
        <f t="array" ref="O211">IFERROR(_xlfn.XLOOKUP(A211,Table10[Country],'2014'!$E$4:$E$163),"0")</f>
        <v>0</v>
      </c>
      <c r="P211" t="str" cm="1">
        <f t="array" ref="P211">IFERROR(_xlfn.XLOOKUP(A211,Table11[Country],'2016'!$E$4:$E$163),"0")</f>
        <v>0</v>
      </c>
      <c r="Q211" t="str" cm="1">
        <f t="array" ref="Q211">IFERROR(_xlfn.XLOOKUP(A211,Table6[Country],'2018'!$E$4:$E$163),"0")</f>
        <v>0</v>
      </c>
      <c r="R211" t="str">
        <f>IFERROR(_xlfn.XLOOKUP(A211,'2023_Analysis_Hub'!$A$3:$A$141,'2023_Analysis_Hub'!$C$3:$C$141),"0")</f>
        <v>0</v>
      </c>
      <c r="S211" t="str">
        <f t="shared" si="32"/>
        <v>0</v>
      </c>
      <c r="T211" t="str">
        <f t="shared" si="33"/>
        <v>No Data Available</v>
      </c>
      <c r="W211" t="str" cm="1">
        <f t="array" ref="W211">IFERROR(_xlfn.XLOOKUP(A211,Table4[Country],'2007'!$F$4:$F$153),"0")</f>
        <v>0</v>
      </c>
      <c r="X211" t="str" cm="1">
        <f t="array" ref="X211">IFERROR(_xlfn.XLOOKUP('LPI_performance_time_series '!A211,Table5[Country],'2010'!$I$4:$I$158),"0")</f>
        <v>0</v>
      </c>
      <c r="Y211" t="str" cm="1">
        <f t="array" ref="Y211">IFERROR(_xlfn.XLOOKUP(A211,Table12[Country],'2012'!$I$4:$I$158),"0")</f>
        <v>0</v>
      </c>
      <c r="Z211" t="str" cm="1">
        <f t="array" ref="Z211">IFERROR(_xlfn.XLOOKUP('LPI_performance_time_series '!A211,Table10[Country],'2014'!$I$4:$I$163),"0")</f>
        <v>0</v>
      </c>
      <c r="AA211" t="str" cm="1">
        <f t="array" ref="AA211">IFERROR(_xlfn.XLOOKUP(A211,Table11[Country],'2016'!$I$4:$I$163),"0")</f>
        <v>0</v>
      </c>
      <c r="AB211" t="str" cm="1">
        <f t="array" ref="AB211">IFERROR(_xlfn.XLOOKUP(A211,Table6[Country],'2018'!$I$4:$I$163),"0")</f>
        <v>0</v>
      </c>
      <c r="AC211" t="str">
        <f>IFERROR(_xlfn.XLOOKUP(A212,'2023_Analysis_Hub'!$A$3:$A$141,'2023_Analysis_Hub'!$D$3:$D$141),"0")</f>
        <v>0</v>
      </c>
      <c r="AD211" t="str">
        <f t="shared" si="34"/>
        <v>No Data Available</v>
      </c>
      <c r="AF211" t="str" cm="1">
        <f t="array" ref="AF211">IFERROR(_xlfn.XLOOKUP(A211,Table4[Country],'2007'!$H$4:$H$153),"0")</f>
        <v>0</v>
      </c>
      <c r="AG211" t="str" cm="1">
        <f t="array" ref="AG211">IFERROR(_xlfn.XLOOKUP(A211,Table5[Country],'2010'!$K$4:$K$158),"0")</f>
        <v>0</v>
      </c>
      <c r="AH211" t="str" cm="1">
        <f t="array" ref="AH211">IFERROR(_xlfn.XLOOKUP(A211,Table12[Country],'2012'!$K$4:$K$158),"0")</f>
        <v>0</v>
      </c>
      <c r="AI211" t="str" cm="1">
        <f t="array" ref="AI211">IFERROR(_xlfn.XLOOKUP(A211,Table10[Country],'2014'!$K$4:$K$163),"0")</f>
        <v>0</v>
      </c>
      <c r="AJ211" t="str" cm="1">
        <f t="array" ref="AJ211">IFERROR(_xlfn.XLOOKUP(A211,Table11[Country],'2016'!$K$4:$K$163),"0")</f>
        <v>0</v>
      </c>
      <c r="AK211" t="str" cm="1">
        <f t="array" ref="AK211">IFERROR(_xlfn.XLOOKUP(A211,Table6[Country],'2018'!$K$4:$K$163),"0")</f>
        <v>0</v>
      </c>
      <c r="AL211" s="19" t="str">
        <f>IFERROR(_xlfn.XLOOKUP(A211,'2023_Analysis_Hub'!$A$3:$A$141,'2023_Analysis_Hub'!$F$3:$F$141),"0")</f>
        <v>0</v>
      </c>
      <c r="AM211" t="str">
        <f t="shared" si="35"/>
        <v>No Data Available</v>
      </c>
      <c r="AO211" s="71" t="str" cm="1">
        <f t="array" ref="AO211">IFERROR(_xlfn.XLOOKUP(Table18[[#This Row],[Economy]],Table4[Country],'2007'!$J$4:$J$153), "0")</f>
        <v>0</v>
      </c>
      <c r="AP211" s="71" t="str" cm="1">
        <f t="array" ref="AP211">IFERROR(_xlfn.XLOOKUP(Table18[[#This Row],[Economy]],Table5[Country],'2010'!$M$4:$M$158),"0")</f>
        <v>0</v>
      </c>
      <c r="AQ211" s="71" t="str" cm="1">
        <f t="array" ref="AQ211">IFERROR(_xlfn.XLOOKUP(Table18[[#This Row],[Economy]],Table12[Country],'2012'!$M$4:$M$158),"0")</f>
        <v>0</v>
      </c>
      <c r="AR211" s="71" t="str" cm="1">
        <f t="array" ref="AR211">IFERROR(_xlfn.XLOOKUP(Table18[[#This Row],[Economy]],Table10[Country],'2014'!$M$4:$M$163),"0")</f>
        <v>0</v>
      </c>
      <c r="AS211" s="71" t="str" cm="1">
        <f t="array" ref="AS211">IFERROR(_xlfn.XLOOKUP(A211,Table11[Country],'2016'!$M$4:$M$163),"0")</f>
        <v>0</v>
      </c>
      <c r="AT211" s="71" t="str" cm="1">
        <f t="array" ref="AT211">IFERROR(_xlfn.XLOOKUP(A211,Table6[Country],'2018'!$M$4:$M$163),"0")</f>
        <v>0</v>
      </c>
      <c r="AU211" s="71" t="str">
        <f>IFERROR(_xlfn.XLOOKUP(A211, '2023_Analysis_Hub'!$A$3:$A$141,'2023_Analysis_Hub'!$H$3:$H$141),"0")</f>
        <v>0</v>
      </c>
      <c r="AV211" t="str">
        <f t="shared" si="28"/>
        <v xml:space="preserve">No Data Available </v>
      </c>
      <c r="AX211" t="str" cm="1">
        <f t="array" ref="AX211">IFERROR(_xlfn.XLOOKUP(A211,Table4[Country],'2007'!$L$4:$L$153),"0")</f>
        <v>0</v>
      </c>
      <c r="AY211" t="str" cm="1">
        <f t="array" ref="AY211">IFERROR(_xlfn.XLOOKUP(A211,Table5[Country], '2010'!$O$4:$O$158),"0")</f>
        <v>0</v>
      </c>
      <c r="AZ211" t="str" cm="1">
        <f t="array" ref="AZ211">IFERROR(_xlfn.XLOOKUP(A211, Table12[Country], '2012'!$O$4:$O$158),"0")</f>
        <v>0</v>
      </c>
      <c r="BA211" t="str" cm="1">
        <f t="array" ref="BA211">IFERROR(_xlfn.XLOOKUP(A211, Table10[Country], '2014'!$O$4:$O$163),"0")</f>
        <v>0</v>
      </c>
      <c r="BB211" t="str" cm="1">
        <f t="array" ref="BB211">IFERROR(_xlfn.XLOOKUP(A211, Table11[Country],'2016'!$O$4:$O$163),"0")</f>
        <v>0</v>
      </c>
      <c r="BC211" t="str" cm="1">
        <f t="array" ref="BC211">IFERROR(_xlfn.XLOOKUP(A211,Table6[Country],'2018'!$O$4:$O$163),"0")</f>
        <v>0</v>
      </c>
      <c r="BD211" t="str">
        <f>IFERROR(_xlfn.XLOOKUP(A211, '2023_Analysis_Hub'!$A$3:$A$141,'2023_Analysis_Hub'!$J$3:$J$141),"0")</f>
        <v>0</v>
      </c>
      <c r="BE211" t="str">
        <f t="shared" si="29"/>
        <v>No Data Available</v>
      </c>
      <c r="BG211" t="str" cm="1">
        <f t="array" ref="BG211">IFERROR(_xlfn.XLOOKUP(A211,Table4[Country],'2007'!$R$4:$R$153),"0")</f>
        <v>0</v>
      </c>
      <c r="BH211" t="str" cm="1">
        <f t="array" ref="BH211">IFERROR(_xlfn.XLOOKUP(A211,Table5[Country],'2010'!$S$4:$S$158),"0")</f>
        <v>0</v>
      </c>
      <c r="BI211" t="str" cm="1">
        <f t="array" ref="BI211">IFERROR(_xlfn.XLOOKUP(A211,Table12[Country],'2012'!$S$4:$S$158),"0")</f>
        <v>0</v>
      </c>
      <c r="BJ211" t="str" cm="1">
        <f t="array" ref="BJ211">IFERROR(_xlfn.XLOOKUP(A211,Table10[Country],'2014'!$S$4:$S$163),"0")</f>
        <v>0</v>
      </c>
      <c r="BK211" t="str" cm="1">
        <f t="array" ref="BK211">IFERROR(_xlfn.XLOOKUP(A211,Table11[Country],'2016'!$S$4:$S$163),"0")</f>
        <v>0</v>
      </c>
      <c r="BL211" t="str" cm="1">
        <f t="array" ref="BL211">IFERROR(_xlfn.XLOOKUP(A211,Table6[Country],'2018'!$S$4:$S$163),"0")</f>
        <v>0</v>
      </c>
      <c r="BM211" t="str">
        <f>IFERROR(_xlfn.XLOOKUP(A211,'2023_Analysis_Hub'!$A$3:$A$141,'2023_Analysis_Hub'!$L$3:$L$141),"0")</f>
        <v>0</v>
      </c>
      <c r="BN211" t="str">
        <f t="shared" si="30"/>
        <v>No Data Available</v>
      </c>
      <c r="BP211" t="str" cm="1">
        <f t="array" ref="BP211">IFERROR(_xlfn.XLOOKUP(A211,Table4[Country],'2007'!$N$4:$N$153),"0")</f>
        <v>0</v>
      </c>
      <c r="BQ211" t="str" cm="1">
        <f t="array" ref="BQ211">IFERROR(_xlfn.XLOOKUP(A211,Table5[Country],'2010'!$Q$4:$Q$158),"0")</f>
        <v>0</v>
      </c>
      <c r="BR211" t="str" cm="1">
        <f t="array" ref="BR211">IFERROR(_xlfn.XLOOKUP(A211,Table12[Country],'2012'!$Q$4:$Q$158),"0")</f>
        <v>0</v>
      </c>
      <c r="BS211" t="str" cm="1">
        <f t="array" ref="BS211">IFERROR(_xlfn.XLOOKUP(A211,Table10[Country],'2014'!$Q$4:$Q$163),"0")</f>
        <v>0</v>
      </c>
      <c r="BT211" t="str" cm="1">
        <f t="array" ref="BT211">IFERROR(_xlfn.XLOOKUP(A211,Table11[Country],'2016'!$Q$4:$Q$163),"0")</f>
        <v>0</v>
      </c>
      <c r="BU211" t="str" cm="1">
        <f t="array" ref="BU211">IFERROR(_xlfn.XLOOKUP(A211, Table6[Country], '2018'!$Q$4:$Q$163),"0")</f>
        <v>0</v>
      </c>
      <c r="BV211" t="str">
        <f>IFERROR(_xlfn.XLOOKUP(A211, '2023_Analysis_Hub'!$A$3:$A$141,'2023_Analysis_Hub'!$N$3:$N$141),"0")</f>
        <v>0</v>
      </c>
      <c r="BW211" t="str">
        <f t="shared" si="31"/>
        <v>No Data Available</v>
      </c>
    </row>
    <row r="212" spans="1:75" x14ac:dyDescent="0.35">
      <c r="A212" t="s">
        <v>532</v>
      </c>
      <c r="B212" t="str" cm="1">
        <f t="array" ref="B212">IFERROR(_xlfn.XLOOKUP(A212,Table4[Country],'2007'!$B$4:$B$153),"0")</f>
        <v>0</v>
      </c>
      <c r="C212" t="str" cm="1">
        <f t="array" ref="C212">IFERROR(_xlfn.XLOOKUP(A212,Table5[Country],'2010'!$B$4:$B$158),"0")</f>
        <v>0</v>
      </c>
      <c r="D212" t="str" cm="1">
        <f t="array" ref="D212">IFERROR(_xlfn.XLOOKUP(A212,Table12[Country],'2012'!$B$4:$B$158),"0")</f>
        <v>0</v>
      </c>
      <c r="E212" t="str" cm="1">
        <f t="array" ref="E212">IFERROR(_xlfn.XLOOKUP(A212,Table10[Country],'2014'!$B$4:$B$163),"0")</f>
        <v>0</v>
      </c>
      <c r="F212" t="str" cm="1">
        <f t="array" ref="F212">IFERROR(_xlfn.XLOOKUP(A212,Table11[Country],'2016'!$B$4:$B$163),"0")</f>
        <v>0</v>
      </c>
      <c r="G212" t="str" cm="1">
        <f t="array" ref="G212">IFERROR(_xlfn.XLOOKUP(A212,Table6[Country],'2018'!$B$4:$B$163),"0")</f>
        <v>0</v>
      </c>
      <c r="H212" t="str">
        <f>IFERROR(_xlfn.XLOOKUP(A212,'2023_Analysis_Hub'!$A$3:$A$141,'2023_Analysis_Hub'!$B$3:$B$141),"0")</f>
        <v>0</v>
      </c>
      <c r="I212" t="str">
        <f t="shared" si="27"/>
        <v>0</v>
      </c>
      <c r="J212" s="68" t="str">
        <f>IFERROR(RANK(Table16[[#This Row],[Avergae LPI Score ]],Table16[[Avergae LPI Score ]],0), "No Data Available")</f>
        <v>No Data Available</v>
      </c>
      <c r="L212" t="str" cm="1">
        <f t="array" ref="L212">IFERROR(_xlfn.XLOOKUP(A212,Table4[Country],'2007'!$C$4:$C$153),"0")</f>
        <v>0</v>
      </c>
      <c r="M212" t="str" cm="1">
        <f t="array" ref="M212">IFERROR(_xlfn.XLOOKUP(A212,Table5[Country],'2010'!$E$4:$E$158),"0")</f>
        <v>0</v>
      </c>
      <c r="N212" t="str" cm="1">
        <f t="array" ref="N212">IFERROR(_xlfn.XLOOKUP(A212,Table12[Country],'2012'!$E$4:$E$158),"0")</f>
        <v>0</v>
      </c>
      <c r="O212" t="str" cm="1">
        <f t="array" ref="O212">IFERROR(_xlfn.XLOOKUP(A212,Table10[Country],'2014'!$E$4:$E$163),"0")</f>
        <v>0</v>
      </c>
      <c r="P212" t="str" cm="1">
        <f t="array" ref="P212">IFERROR(_xlfn.XLOOKUP(A212,Table11[Country],'2016'!$E$4:$E$163),"0")</f>
        <v>0</v>
      </c>
      <c r="Q212" t="str" cm="1">
        <f t="array" ref="Q212">IFERROR(_xlfn.XLOOKUP(A212,Table6[Country],'2018'!$E$4:$E$163),"0")</f>
        <v>0</v>
      </c>
      <c r="R212" t="str">
        <f>IFERROR(_xlfn.XLOOKUP(A212,'2023_Analysis_Hub'!$A$3:$A$141,'2023_Analysis_Hub'!$C$3:$C$141),"0")</f>
        <v>0</v>
      </c>
      <c r="S212" t="str">
        <f t="shared" si="32"/>
        <v>0</v>
      </c>
      <c r="T212" t="str">
        <f t="shared" si="33"/>
        <v>No Data Available</v>
      </c>
      <c r="W212" t="str" cm="1">
        <f t="array" ref="W212">IFERROR(_xlfn.XLOOKUP(A212,Table4[Country],'2007'!$F$4:$F$153),"0")</f>
        <v>0</v>
      </c>
      <c r="X212" t="str" cm="1">
        <f t="array" ref="X212">IFERROR(_xlfn.XLOOKUP('LPI_performance_time_series '!A212,Table5[Country],'2010'!$I$4:$I$158),"0")</f>
        <v>0</v>
      </c>
      <c r="Y212" t="str" cm="1">
        <f t="array" ref="Y212">IFERROR(_xlfn.XLOOKUP(A212,Table12[Country],'2012'!$I$4:$I$158),"0")</f>
        <v>0</v>
      </c>
      <c r="Z212" t="str" cm="1">
        <f t="array" ref="Z212">IFERROR(_xlfn.XLOOKUP('LPI_performance_time_series '!A212,Table10[Country],'2014'!$I$4:$I$163),"0")</f>
        <v>0</v>
      </c>
      <c r="AA212" t="str" cm="1">
        <f t="array" ref="AA212">IFERROR(_xlfn.XLOOKUP(A212,Table11[Country],'2016'!$I$4:$I$163),"0")</f>
        <v>0</v>
      </c>
      <c r="AB212" t="str" cm="1">
        <f t="array" ref="AB212">IFERROR(_xlfn.XLOOKUP(A212,Table6[Country],'2018'!$I$4:$I$163),"0")</f>
        <v>0</v>
      </c>
      <c r="AC212" t="str">
        <f>IFERROR(_xlfn.XLOOKUP(A213,'2023_Analysis_Hub'!$A$3:$A$141,'2023_Analysis_Hub'!$D$3:$D$141),"0")</f>
        <v>0</v>
      </c>
      <c r="AD212" t="str">
        <f t="shared" si="34"/>
        <v>No Data Available</v>
      </c>
      <c r="AF212" t="str" cm="1">
        <f t="array" ref="AF212">IFERROR(_xlfn.XLOOKUP(A212,Table4[Country],'2007'!$H$4:$H$153),"0")</f>
        <v>0</v>
      </c>
      <c r="AG212" t="str" cm="1">
        <f t="array" ref="AG212">IFERROR(_xlfn.XLOOKUP(A212,Table5[Country],'2010'!$K$4:$K$158),"0")</f>
        <v>0</v>
      </c>
      <c r="AH212" t="str" cm="1">
        <f t="array" ref="AH212">IFERROR(_xlfn.XLOOKUP(A212,Table12[Country],'2012'!$K$4:$K$158),"0")</f>
        <v>0</v>
      </c>
      <c r="AI212" t="str" cm="1">
        <f t="array" ref="AI212">IFERROR(_xlfn.XLOOKUP(A212,Table10[Country],'2014'!$K$4:$K$163),"0")</f>
        <v>0</v>
      </c>
      <c r="AJ212" t="str" cm="1">
        <f t="array" ref="AJ212">IFERROR(_xlfn.XLOOKUP(A212,Table11[Country],'2016'!$K$4:$K$163),"0")</f>
        <v>0</v>
      </c>
      <c r="AK212" t="str" cm="1">
        <f t="array" ref="AK212">IFERROR(_xlfn.XLOOKUP(A212,Table6[Country],'2018'!$K$4:$K$163),"0")</f>
        <v>0</v>
      </c>
      <c r="AL212" s="19" t="str">
        <f>IFERROR(_xlfn.XLOOKUP(A212,'2023_Analysis_Hub'!$A$3:$A$141,'2023_Analysis_Hub'!$F$3:$F$141),"0")</f>
        <v>0</v>
      </c>
      <c r="AM212" t="str">
        <f t="shared" si="35"/>
        <v>No Data Available</v>
      </c>
      <c r="AO212" s="71" t="str" cm="1">
        <f t="array" ref="AO212">IFERROR(_xlfn.XLOOKUP(Table18[[#This Row],[Economy]],Table4[Country],'2007'!$J$4:$J$153), "0")</f>
        <v>0</v>
      </c>
      <c r="AP212" s="71" t="str" cm="1">
        <f t="array" ref="AP212">IFERROR(_xlfn.XLOOKUP(Table18[[#This Row],[Economy]],Table5[Country],'2010'!$M$4:$M$158),"0")</f>
        <v>0</v>
      </c>
      <c r="AQ212" s="71" t="str" cm="1">
        <f t="array" ref="AQ212">IFERROR(_xlfn.XLOOKUP(Table18[[#This Row],[Economy]],Table12[Country],'2012'!$M$4:$M$158),"0")</f>
        <v>0</v>
      </c>
      <c r="AR212" s="71" t="str" cm="1">
        <f t="array" ref="AR212">IFERROR(_xlfn.XLOOKUP(Table18[[#This Row],[Economy]],Table10[Country],'2014'!$M$4:$M$163),"0")</f>
        <v>0</v>
      </c>
      <c r="AS212" s="71" t="str" cm="1">
        <f t="array" ref="AS212">IFERROR(_xlfn.XLOOKUP(A212,Table11[Country],'2016'!$M$4:$M$163),"0")</f>
        <v>0</v>
      </c>
      <c r="AT212" s="71" t="str" cm="1">
        <f t="array" ref="AT212">IFERROR(_xlfn.XLOOKUP(A212,Table6[Country],'2018'!$M$4:$M$163),"0")</f>
        <v>0</v>
      </c>
      <c r="AU212" s="71" t="str">
        <f>IFERROR(_xlfn.XLOOKUP(A212, '2023_Analysis_Hub'!$A$3:$A$141,'2023_Analysis_Hub'!$H$3:$H$141),"0")</f>
        <v>0</v>
      </c>
      <c r="AV212" t="str">
        <f t="shared" si="28"/>
        <v xml:space="preserve">No Data Available </v>
      </c>
      <c r="AX212" t="str" cm="1">
        <f t="array" ref="AX212">IFERROR(_xlfn.XLOOKUP(A212,Table4[Country],'2007'!$L$4:$L$153),"0")</f>
        <v>0</v>
      </c>
      <c r="AY212" t="str" cm="1">
        <f t="array" ref="AY212">IFERROR(_xlfn.XLOOKUP(A212,Table5[Country], '2010'!$O$4:$O$158),"0")</f>
        <v>0</v>
      </c>
      <c r="AZ212" t="str" cm="1">
        <f t="array" ref="AZ212">IFERROR(_xlfn.XLOOKUP(A212, Table12[Country], '2012'!$O$4:$O$158),"0")</f>
        <v>0</v>
      </c>
      <c r="BA212" t="str" cm="1">
        <f t="array" ref="BA212">IFERROR(_xlfn.XLOOKUP(A212, Table10[Country], '2014'!$O$4:$O$163),"0")</f>
        <v>0</v>
      </c>
      <c r="BB212" t="str" cm="1">
        <f t="array" ref="BB212">IFERROR(_xlfn.XLOOKUP(A212, Table11[Country],'2016'!$O$4:$O$163),"0")</f>
        <v>0</v>
      </c>
      <c r="BC212" t="str" cm="1">
        <f t="array" ref="BC212">IFERROR(_xlfn.XLOOKUP(A212,Table6[Country],'2018'!$O$4:$O$163),"0")</f>
        <v>0</v>
      </c>
      <c r="BD212" t="str">
        <f>IFERROR(_xlfn.XLOOKUP(A212, '2023_Analysis_Hub'!$A$3:$A$141,'2023_Analysis_Hub'!$J$3:$J$141),"0")</f>
        <v>0</v>
      </c>
      <c r="BE212" t="str">
        <f t="shared" si="29"/>
        <v>No Data Available</v>
      </c>
      <c r="BG212" t="str" cm="1">
        <f t="array" ref="BG212">IFERROR(_xlfn.XLOOKUP(A212,Table4[Country],'2007'!$R$4:$R$153),"0")</f>
        <v>0</v>
      </c>
      <c r="BH212" t="str" cm="1">
        <f t="array" ref="BH212">IFERROR(_xlfn.XLOOKUP(A212,Table5[Country],'2010'!$S$4:$S$158),"0")</f>
        <v>0</v>
      </c>
      <c r="BI212" t="str" cm="1">
        <f t="array" ref="BI212">IFERROR(_xlfn.XLOOKUP(A212,Table12[Country],'2012'!$S$4:$S$158),"0")</f>
        <v>0</v>
      </c>
      <c r="BJ212" t="str" cm="1">
        <f t="array" ref="BJ212">IFERROR(_xlfn.XLOOKUP(A212,Table10[Country],'2014'!$S$4:$S$163),"0")</f>
        <v>0</v>
      </c>
      <c r="BK212" t="str" cm="1">
        <f t="array" ref="BK212">IFERROR(_xlfn.XLOOKUP(A212,Table11[Country],'2016'!$S$4:$S$163),"0")</f>
        <v>0</v>
      </c>
      <c r="BL212" t="str" cm="1">
        <f t="array" ref="BL212">IFERROR(_xlfn.XLOOKUP(A212,Table6[Country],'2018'!$S$4:$S$163),"0")</f>
        <v>0</v>
      </c>
      <c r="BM212" t="str">
        <f>IFERROR(_xlfn.XLOOKUP(A212,'2023_Analysis_Hub'!$A$3:$A$141,'2023_Analysis_Hub'!$L$3:$L$141),"0")</f>
        <v>0</v>
      </c>
      <c r="BN212" t="str">
        <f t="shared" si="30"/>
        <v>No Data Available</v>
      </c>
      <c r="BP212" t="str" cm="1">
        <f t="array" ref="BP212">IFERROR(_xlfn.XLOOKUP(A212,Table4[Country],'2007'!$N$4:$N$153),"0")</f>
        <v>0</v>
      </c>
      <c r="BQ212" t="str" cm="1">
        <f t="array" ref="BQ212">IFERROR(_xlfn.XLOOKUP(A212,Table5[Country],'2010'!$Q$4:$Q$158),"0")</f>
        <v>0</v>
      </c>
      <c r="BR212" t="str" cm="1">
        <f t="array" ref="BR212">IFERROR(_xlfn.XLOOKUP(A212,Table12[Country],'2012'!$Q$4:$Q$158),"0")</f>
        <v>0</v>
      </c>
      <c r="BS212" t="str" cm="1">
        <f t="array" ref="BS212">IFERROR(_xlfn.XLOOKUP(A212,Table10[Country],'2014'!$Q$4:$Q$163),"0")</f>
        <v>0</v>
      </c>
      <c r="BT212" t="str" cm="1">
        <f t="array" ref="BT212">IFERROR(_xlfn.XLOOKUP(A212,Table11[Country],'2016'!$Q$4:$Q$163),"0")</f>
        <v>0</v>
      </c>
      <c r="BU212" t="str" cm="1">
        <f t="array" ref="BU212">IFERROR(_xlfn.XLOOKUP(A212, Table6[Country], '2018'!$Q$4:$Q$163),"0")</f>
        <v>0</v>
      </c>
      <c r="BV212" t="str">
        <f>IFERROR(_xlfn.XLOOKUP(A212, '2023_Analysis_Hub'!$A$3:$A$141,'2023_Analysis_Hub'!$N$3:$N$141),"0")</f>
        <v>0</v>
      </c>
      <c r="BW212" t="str">
        <f t="shared" si="31"/>
        <v>No Data Available</v>
      </c>
    </row>
    <row r="213" spans="1:75" x14ac:dyDescent="0.35">
      <c r="A213" t="s">
        <v>534</v>
      </c>
      <c r="B213" t="str" cm="1">
        <f t="array" ref="B213">IFERROR(_xlfn.XLOOKUP(A213,Table4[Country],'2007'!$B$4:$B$153),"0")</f>
        <v>0</v>
      </c>
      <c r="C213" t="str" cm="1">
        <f t="array" ref="C213">IFERROR(_xlfn.XLOOKUP(A213,Table5[Country],'2010'!$B$4:$B$158),"0")</f>
        <v>0</v>
      </c>
      <c r="D213" t="str" cm="1">
        <f t="array" ref="D213">IFERROR(_xlfn.XLOOKUP(A213,Table12[Country],'2012'!$B$4:$B$158),"0")</f>
        <v>0</v>
      </c>
      <c r="E213" t="str" cm="1">
        <f t="array" ref="E213">IFERROR(_xlfn.XLOOKUP(A213,Table10[Country],'2014'!$B$4:$B$163),"0")</f>
        <v>0</v>
      </c>
      <c r="F213" t="str" cm="1">
        <f t="array" ref="F213">IFERROR(_xlfn.XLOOKUP(A213,Table11[Country],'2016'!$B$4:$B$163),"0")</f>
        <v>0</v>
      </c>
      <c r="G213" t="str" cm="1">
        <f t="array" ref="G213">IFERROR(_xlfn.XLOOKUP(A213,Table6[Country],'2018'!$B$4:$B$163),"0")</f>
        <v>0</v>
      </c>
      <c r="H213" t="str">
        <f>IFERROR(_xlfn.XLOOKUP(A213,'2023_Analysis_Hub'!$A$3:$A$141,'2023_Analysis_Hub'!$B$3:$B$141),"0")</f>
        <v>0</v>
      </c>
      <c r="I213" t="str">
        <f t="shared" si="27"/>
        <v>0</v>
      </c>
      <c r="J213" s="68" t="str">
        <f>IFERROR(RANK(Table16[[#This Row],[Avergae LPI Score ]],Table16[[Avergae LPI Score ]],0), "No Data Available")</f>
        <v>No Data Available</v>
      </c>
      <c r="L213" t="str" cm="1">
        <f t="array" ref="L213">IFERROR(_xlfn.XLOOKUP(A213,Table4[Country],'2007'!$C$4:$C$153),"0")</f>
        <v>0</v>
      </c>
      <c r="M213" t="str" cm="1">
        <f t="array" ref="M213">IFERROR(_xlfn.XLOOKUP(A213,Table5[Country],'2010'!$E$4:$E$158),"0")</f>
        <v>0</v>
      </c>
      <c r="N213" t="str" cm="1">
        <f t="array" ref="N213">IFERROR(_xlfn.XLOOKUP(A213,Table12[Country],'2012'!$E$4:$E$158),"0")</f>
        <v>0</v>
      </c>
      <c r="O213" t="str" cm="1">
        <f t="array" ref="O213">IFERROR(_xlfn.XLOOKUP(A213,Table10[Country],'2014'!$E$4:$E$163),"0")</f>
        <v>0</v>
      </c>
      <c r="P213" t="str" cm="1">
        <f t="array" ref="P213">IFERROR(_xlfn.XLOOKUP(A213,Table11[Country],'2016'!$E$4:$E$163),"0")</f>
        <v>0</v>
      </c>
      <c r="Q213" t="str" cm="1">
        <f t="array" ref="Q213">IFERROR(_xlfn.XLOOKUP(A213,Table6[Country],'2018'!$E$4:$E$163),"0")</f>
        <v>0</v>
      </c>
      <c r="R213" t="str">
        <f>IFERROR(_xlfn.XLOOKUP(A213,'2023_Analysis_Hub'!$A$3:$A$141,'2023_Analysis_Hub'!$C$3:$C$141),"0")</f>
        <v>0</v>
      </c>
      <c r="S213" t="str">
        <f t="shared" si="32"/>
        <v>0</v>
      </c>
      <c r="T213" t="str">
        <f t="shared" si="33"/>
        <v>No Data Available</v>
      </c>
      <c r="W213" t="str" cm="1">
        <f t="array" ref="W213">IFERROR(_xlfn.XLOOKUP(A213,Table4[Country],'2007'!$F$4:$F$153),"0")</f>
        <v>0</v>
      </c>
      <c r="X213" t="str" cm="1">
        <f t="array" ref="X213">IFERROR(_xlfn.XLOOKUP('LPI_performance_time_series '!A213,Table5[Country],'2010'!$I$4:$I$158),"0")</f>
        <v>0</v>
      </c>
      <c r="Y213" t="str" cm="1">
        <f t="array" ref="Y213">IFERROR(_xlfn.XLOOKUP(A213,Table12[Country],'2012'!$I$4:$I$158),"0")</f>
        <v>0</v>
      </c>
      <c r="Z213" t="str" cm="1">
        <f t="array" ref="Z213">IFERROR(_xlfn.XLOOKUP('LPI_performance_time_series '!A213,Table10[Country],'2014'!$I$4:$I$163),"0")</f>
        <v>0</v>
      </c>
      <c r="AA213" t="str" cm="1">
        <f t="array" ref="AA213">IFERROR(_xlfn.XLOOKUP(A213,Table11[Country],'2016'!$I$4:$I$163),"0")</f>
        <v>0</v>
      </c>
      <c r="AB213" t="str" cm="1">
        <f t="array" ref="AB213">IFERROR(_xlfn.XLOOKUP(A213,Table6[Country],'2018'!$I$4:$I$163),"0")</f>
        <v>0</v>
      </c>
      <c r="AC213" t="str">
        <f>IFERROR(_xlfn.XLOOKUP(A214,'2023_Analysis_Hub'!$A$3:$A$141,'2023_Analysis_Hub'!$D$3:$D$141),"0")</f>
        <v>0</v>
      </c>
      <c r="AD213" t="str">
        <f t="shared" si="34"/>
        <v>No Data Available</v>
      </c>
      <c r="AF213" t="str" cm="1">
        <f t="array" ref="AF213">IFERROR(_xlfn.XLOOKUP(A213,Table4[Country],'2007'!$H$4:$H$153),"0")</f>
        <v>0</v>
      </c>
      <c r="AG213" t="str" cm="1">
        <f t="array" ref="AG213">IFERROR(_xlfn.XLOOKUP(A213,Table5[Country],'2010'!$K$4:$K$158),"0")</f>
        <v>0</v>
      </c>
      <c r="AH213" t="str" cm="1">
        <f t="array" ref="AH213">IFERROR(_xlfn.XLOOKUP(A213,Table12[Country],'2012'!$K$4:$K$158),"0")</f>
        <v>0</v>
      </c>
      <c r="AI213" t="str" cm="1">
        <f t="array" ref="AI213">IFERROR(_xlfn.XLOOKUP(A213,Table10[Country],'2014'!$K$4:$K$163),"0")</f>
        <v>0</v>
      </c>
      <c r="AJ213" t="str" cm="1">
        <f t="array" ref="AJ213">IFERROR(_xlfn.XLOOKUP(A213,Table11[Country],'2016'!$K$4:$K$163),"0")</f>
        <v>0</v>
      </c>
      <c r="AK213" t="str" cm="1">
        <f t="array" ref="AK213">IFERROR(_xlfn.XLOOKUP(A213,Table6[Country],'2018'!$K$4:$K$163),"0")</f>
        <v>0</v>
      </c>
      <c r="AL213" s="19" t="str">
        <f>IFERROR(_xlfn.XLOOKUP(A213,'2023_Analysis_Hub'!$A$3:$A$141,'2023_Analysis_Hub'!$F$3:$F$141),"0")</f>
        <v>0</v>
      </c>
      <c r="AM213" t="str">
        <f t="shared" si="35"/>
        <v>No Data Available</v>
      </c>
      <c r="AO213" s="71" t="str" cm="1">
        <f t="array" ref="AO213">IFERROR(_xlfn.XLOOKUP(Table18[[#This Row],[Economy]],Table4[Country],'2007'!$J$4:$J$153), "0")</f>
        <v>0</v>
      </c>
      <c r="AP213" s="71" t="str" cm="1">
        <f t="array" ref="AP213">IFERROR(_xlfn.XLOOKUP(Table18[[#This Row],[Economy]],Table5[Country],'2010'!$M$4:$M$158),"0")</f>
        <v>0</v>
      </c>
      <c r="AQ213" s="71" t="str" cm="1">
        <f t="array" ref="AQ213">IFERROR(_xlfn.XLOOKUP(Table18[[#This Row],[Economy]],Table12[Country],'2012'!$M$4:$M$158),"0")</f>
        <v>0</v>
      </c>
      <c r="AR213" s="71" t="str" cm="1">
        <f t="array" ref="AR213">IFERROR(_xlfn.XLOOKUP(Table18[[#This Row],[Economy]],Table10[Country],'2014'!$M$4:$M$163),"0")</f>
        <v>0</v>
      </c>
      <c r="AS213" s="71" t="str" cm="1">
        <f t="array" ref="AS213">IFERROR(_xlfn.XLOOKUP(A213,Table11[Country],'2016'!$M$4:$M$163),"0")</f>
        <v>0</v>
      </c>
      <c r="AT213" s="71" t="str" cm="1">
        <f t="array" ref="AT213">IFERROR(_xlfn.XLOOKUP(A213,Table6[Country],'2018'!$M$4:$M$163),"0")</f>
        <v>0</v>
      </c>
      <c r="AU213" s="71" t="str">
        <f>IFERROR(_xlfn.XLOOKUP(A213, '2023_Analysis_Hub'!$A$3:$A$141,'2023_Analysis_Hub'!$H$3:$H$141),"0")</f>
        <v>0</v>
      </c>
      <c r="AV213" t="str">
        <f t="shared" si="28"/>
        <v xml:space="preserve">No Data Available </v>
      </c>
      <c r="AX213" t="str" cm="1">
        <f t="array" ref="AX213">IFERROR(_xlfn.XLOOKUP(A213,Table4[Country],'2007'!$L$4:$L$153),"0")</f>
        <v>0</v>
      </c>
      <c r="AY213" t="str" cm="1">
        <f t="array" ref="AY213">IFERROR(_xlfn.XLOOKUP(A213,Table5[Country], '2010'!$O$4:$O$158),"0")</f>
        <v>0</v>
      </c>
      <c r="AZ213" t="str" cm="1">
        <f t="array" ref="AZ213">IFERROR(_xlfn.XLOOKUP(A213, Table12[Country], '2012'!$O$4:$O$158),"0")</f>
        <v>0</v>
      </c>
      <c r="BA213" t="str" cm="1">
        <f t="array" ref="BA213">IFERROR(_xlfn.XLOOKUP(A213, Table10[Country], '2014'!$O$4:$O$163),"0")</f>
        <v>0</v>
      </c>
      <c r="BB213" t="str" cm="1">
        <f t="array" ref="BB213">IFERROR(_xlfn.XLOOKUP(A213, Table11[Country],'2016'!$O$4:$O$163),"0")</f>
        <v>0</v>
      </c>
      <c r="BC213" t="str" cm="1">
        <f t="array" ref="BC213">IFERROR(_xlfn.XLOOKUP(A213,Table6[Country],'2018'!$O$4:$O$163),"0")</f>
        <v>0</v>
      </c>
      <c r="BD213" t="str">
        <f>IFERROR(_xlfn.XLOOKUP(A213, '2023_Analysis_Hub'!$A$3:$A$141,'2023_Analysis_Hub'!$J$3:$J$141),"0")</f>
        <v>0</v>
      </c>
      <c r="BE213" t="str">
        <f t="shared" si="29"/>
        <v>No Data Available</v>
      </c>
      <c r="BG213" t="str" cm="1">
        <f t="array" ref="BG213">IFERROR(_xlfn.XLOOKUP(A213,Table4[Country],'2007'!$R$4:$R$153),"0")</f>
        <v>0</v>
      </c>
      <c r="BH213" t="str" cm="1">
        <f t="array" ref="BH213">IFERROR(_xlfn.XLOOKUP(A213,Table5[Country],'2010'!$S$4:$S$158),"0")</f>
        <v>0</v>
      </c>
      <c r="BI213" t="str" cm="1">
        <f t="array" ref="BI213">IFERROR(_xlfn.XLOOKUP(A213,Table12[Country],'2012'!$S$4:$S$158),"0")</f>
        <v>0</v>
      </c>
      <c r="BJ213" t="str" cm="1">
        <f t="array" ref="BJ213">IFERROR(_xlfn.XLOOKUP(A213,Table10[Country],'2014'!$S$4:$S$163),"0")</f>
        <v>0</v>
      </c>
      <c r="BK213" t="str" cm="1">
        <f t="array" ref="BK213">IFERROR(_xlfn.XLOOKUP(A213,Table11[Country],'2016'!$S$4:$S$163),"0")</f>
        <v>0</v>
      </c>
      <c r="BL213" t="str" cm="1">
        <f t="array" ref="BL213">IFERROR(_xlfn.XLOOKUP(A213,Table6[Country],'2018'!$S$4:$S$163),"0")</f>
        <v>0</v>
      </c>
      <c r="BM213" t="str">
        <f>IFERROR(_xlfn.XLOOKUP(A213,'2023_Analysis_Hub'!$A$3:$A$141,'2023_Analysis_Hub'!$L$3:$L$141),"0")</f>
        <v>0</v>
      </c>
      <c r="BN213" t="str">
        <f t="shared" si="30"/>
        <v>No Data Available</v>
      </c>
      <c r="BP213" t="str" cm="1">
        <f t="array" ref="BP213">IFERROR(_xlfn.XLOOKUP(A213,Table4[Country],'2007'!$N$4:$N$153),"0")</f>
        <v>0</v>
      </c>
      <c r="BQ213" t="str" cm="1">
        <f t="array" ref="BQ213">IFERROR(_xlfn.XLOOKUP(A213,Table5[Country],'2010'!$Q$4:$Q$158),"0")</f>
        <v>0</v>
      </c>
      <c r="BR213" t="str" cm="1">
        <f t="array" ref="BR213">IFERROR(_xlfn.XLOOKUP(A213,Table12[Country],'2012'!$Q$4:$Q$158),"0")</f>
        <v>0</v>
      </c>
      <c r="BS213" t="str" cm="1">
        <f t="array" ref="BS213">IFERROR(_xlfn.XLOOKUP(A213,Table10[Country],'2014'!$Q$4:$Q$163),"0")</f>
        <v>0</v>
      </c>
      <c r="BT213" t="str" cm="1">
        <f t="array" ref="BT213">IFERROR(_xlfn.XLOOKUP(A213,Table11[Country],'2016'!$Q$4:$Q$163),"0")</f>
        <v>0</v>
      </c>
      <c r="BU213" t="str" cm="1">
        <f t="array" ref="BU213">IFERROR(_xlfn.XLOOKUP(A213, Table6[Country], '2018'!$Q$4:$Q$163),"0")</f>
        <v>0</v>
      </c>
      <c r="BV213" t="str">
        <f>IFERROR(_xlfn.XLOOKUP(A213, '2023_Analysis_Hub'!$A$3:$A$141,'2023_Analysis_Hub'!$N$3:$N$141),"0")</f>
        <v>0</v>
      </c>
      <c r="BW213" t="str">
        <f t="shared" si="31"/>
        <v>No Data Available</v>
      </c>
    </row>
    <row r="214" spans="1:75" x14ac:dyDescent="0.35">
      <c r="A214" t="s">
        <v>536</v>
      </c>
      <c r="B214" t="str" cm="1">
        <f t="array" ref="B214">IFERROR(_xlfn.XLOOKUP(A214,Table4[Country],'2007'!$B$4:$B$153),"0")</f>
        <v>0</v>
      </c>
      <c r="C214" t="str" cm="1">
        <f t="array" ref="C214">IFERROR(_xlfn.XLOOKUP(A214,Table5[Country],'2010'!$B$4:$B$158),"0")</f>
        <v>0</v>
      </c>
      <c r="D214" t="str" cm="1">
        <f t="array" ref="D214">IFERROR(_xlfn.XLOOKUP(A214,Table12[Country],'2012'!$B$4:$B$158),"0")</f>
        <v>0</v>
      </c>
      <c r="E214" t="str" cm="1">
        <f t="array" ref="E214">IFERROR(_xlfn.XLOOKUP(A214,Table10[Country],'2014'!$B$4:$B$163),"0")</f>
        <v>0</v>
      </c>
      <c r="F214" t="str" cm="1">
        <f t="array" ref="F214">IFERROR(_xlfn.XLOOKUP(A214,Table11[Country],'2016'!$B$4:$B$163),"0")</f>
        <v>0</v>
      </c>
      <c r="G214" t="str" cm="1">
        <f t="array" ref="G214">IFERROR(_xlfn.XLOOKUP(A214,Table6[Country],'2018'!$B$4:$B$163),"0")</f>
        <v>0</v>
      </c>
      <c r="H214" t="str">
        <f>IFERROR(_xlfn.XLOOKUP(A214,'2023_Analysis_Hub'!$A$3:$A$141,'2023_Analysis_Hub'!$B$3:$B$141),"0")</f>
        <v>0</v>
      </c>
      <c r="I214" t="str">
        <f t="shared" si="27"/>
        <v>0</v>
      </c>
      <c r="J214" s="68" t="str">
        <f>IFERROR(RANK(Table16[[#This Row],[Avergae LPI Score ]],Table16[[Avergae LPI Score ]],0), "No Data Available")</f>
        <v>No Data Available</v>
      </c>
      <c r="L214" t="str" cm="1">
        <f t="array" ref="L214">IFERROR(_xlfn.XLOOKUP(A214,Table4[Country],'2007'!$C$4:$C$153),"0")</f>
        <v>0</v>
      </c>
      <c r="M214" t="str" cm="1">
        <f t="array" ref="M214">IFERROR(_xlfn.XLOOKUP(A214,Table5[Country],'2010'!$E$4:$E$158),"0")</f>
        <v>0</v>
      </c>
      <c r="N214" t="str" cm="1">
        <f t="array" ref="N214">IFERROR(_xlfn.XLOOKUP(A214,Table12[Country],'2012'!$E$4:$E$158),"0")</f>
        <v>0</v>
      </c>
      <c r="O214" t="str" cm="1">
        <f t="array" ref="O214">IFERROR(_xlfn.XLOOKUP(A214,Table10[Country],'2014'!$E$4:$E$163),"0")</f>
        <v>0</v>
      </c>
      <c r="P214" t="str" cm="1">
        <f t="array" ref="P214">IFERROR(_xlfn.XLOOKUP(A214,Table11[Country],'2016'!$E$4:$E$163),"0")</f>
        <v>0</v>
      </c>
      <c r="Q214" t="str" cm="1">
        <f t="array" ref="Q214">IFERROR(_xlfn.XLOOKUP(A214,Table6[Country],'2018'!$E$4:$E$163),"0")</f>
        <v>0</v>
      </c>
      <c r="R214" t="str">
        <f>IFERROR(_xlfn.XLOOKUP(A214,'2023_Analysis_Hub'!$A$3:$A$141,'2023_Analysis_Hub'!$C$3:$C$141),"0")</f>
        <v>0</v>
      </c>
      <c r="S214" t="str">
        <f t="shared" si="32"/>
        <v>0</v>
      </c>
      <c r="T214" t="str">
        <f t="shared" si="33"/>
        <v>No Data Available</v>
      </c>
      <c r="W214" t="str" cm="1">
        <f t="array" ref="W214">IFERROR(_xlfn.XLOOKUP(A214,Table4[Country],'2007'!$F$4:$F$153),"0")</f>
        <v>0</v>
      </c>
      <c r="X214" t="str" cm="1">
        <f t="array" ref="X214">IFERROR(_xlfn.XLOOKUP('LPI_performance_time_series '!A214,Table5[Country],'2010'!$I$4:$I$158),"0")</f>
        <v>0</v>
      </c>
      <c r="Y214" t="str" cm="1">
        <f t="array" ref="Y214">IFERROR(_xlfn.XLOOKUP(A214,Table12[Country],'2012'!$I$4:$I$158),"0")</f>
        <v>0</v>
      </c>
      <c r="Z214" t="str" cm="1">
        <f t="array" ref="Z214">IFERROR(_xlfn.XLOOKUP('LPI_performance_time_series '!A214,Table10[Country],'2014'!$I$4:$I$163),"0")</f>
        <v>0</v>
      </c>
      <c r="AA214" t="str" cm="1">
        <f t="array" ref="AA214">IFERROR(_xlfn.XLOOKUP(A214,Table11[Country],'2016'!$I$4:$I$163),"0")</f>
        <v>0</v>
      </c>
      <c r="AB214" t="str" cm="1">
        <f t="array" ref="AB214">IFERROR(_xlfn.XLOOKUP(A214,Table6[Country],'2018'!$I$4:$I$163),"0")</f>
        <v>0</v>
      </c>
      <c r="AC214">
        <f>IFERROR(_xlfn.XLOOKUP(A215,'2023_Analysis_Hub'!$A$3:$A$141,'2023_Analysis_Hub'!$D$3:$D$141),"0")</f>
        <v>3.2</v>
      </c>
      <c r="AD214">
        <f t="shared" si="34"/>
        <v>3.2</v>
      </c>
      <c r="AF214" t="str" cm="1">
        <f t="array" ref="AF214">IFERROR(_xlfn.XLOOKUP(A214,Table4[Country],'2007'!$H$4:$H$153),"0")</f>
        <v>0</v>
      </c>
      <c r="AG214" t="str" cm="1">
        <f t="array" ref="AG214">IFERROR(_xlfn.XLOOKUP(A214,Table5[Country],'2010'!$K$4:$K$158),"0")</f>
        <v>0</v>
      </c>
      <c r="AH214" t="str" cm="1">
        <f t="array" ref="AH214">IFERROR(_xlfn.XLOOKUP(A214,Table12[Country],'2012'!$K$4:$K$158),"0")</f>
        <v>0</v>
      </c>
      <c r="AI214" t="str" cm="1">
        <f t="array" ref="AI214">IFERROR(_xlfn.XLOOKUP(A214,Table10[Country],'2014'!$K$4:$K$163),"0")</f>
        <v>0</v>
      </c>
      <c r="AJ214" t="str" cm="1">
        <f t="array" ref="AJ214">IFERROR(_xlfn.XLOOKUP(A214,Table11[Country],'2016'!$K$4:$K$163),"0")</f>
        <v>0</v>
      </c>
      <c r="AK214" t="str" cm="1">
        <f t="array" ref="AK214">IFERROR(_xlfn.XLOOKUP(A214,Table6[Country],'2018'!$K$4:$K$163),"0")</f>
        <v>0</v>
      </c>
      <c r="AL214" s="19" t="str">
        <f>IFERROR(_xlfn.XLOOKUP(A214,'2023_Analysis_Hub'!$A$3:$A$141,'2023_Analysis_Hub'!$F$3:$F$141),"0")</f>
        <v>0</v>
      </c>
      <c r="AM214" t="str">
        <f t="shared" si="35"/>
        <v>No Data Available</v>
      </c>
      <c r="AO214" s="71" t="str" cm="1">
        <f t="array" ref="AO214">IFERROR(_xlfn.XLOOKUP(Table18[[#This Row],[Economy]],Table4[Country],'2007'!$J$4:$J$153), "0")</f>
        <v>0</v>
      </c>
      <c r="AP214" s="71" t="str" cm="1">
        <f t="array" ref="AP214">IFERROR(_xlfn.XLOOKUP(Table18[[#This Row],[Economy]],Table5[Country],'2010'!$M$4:$M$158),"0")</f>
        <v>0</v>
      </c>
      <c r="AQ214" s="71" t="str" cm="1">
        <f t="array" ref="AQ214">IFERROR(_xlfn.XLOOKUP(Table18[[#This Row],[Economy]],Table12[Country],'2012'!$M$4:$M$158),"0")</f>
        <v>0</v>
      </c>
      <c r="AR214" s="71" t="str" cm="1">
        <f t="array" ref="AR214">IFERROR(_xlfn.XLOOKUP(Table18[[#This Row],[Economy]],Table10[Country],'2014'!$M$4:$M$163),"0")</f>
        <v>0</v>
      </c>
      <c r="AS214" s="71" t="str" cm="1">
        <f t="array" ref="AS214">IFERROR(_xlfn.XLOOKUP(A214,Table11[Country],'2016'!$M$4:$M$163),"0")</f>
        <v>0</v>
      </c>
      <c r="AT214" s="71" t="str" cm="1">
        <f t="array" ref="AT214">IFERROR(_xlfn.XLOOKUP(A214,Table6[Country],'2018'!$M$4:$M$163),"0")</f>
        <v>0</v>
      </c>
      <c r="AU214" s="71" t="str">
        <f>IFERROR(_xlfn.XLOOKUP(A214, '2023_Analysis_Hub'!$A$3:$A$141,'2023_Analysis_Hub'!$H$3:$H$141),"0")</f>
        <v>0</v>
      </c>
      <c r="AV214" t="str">
        <f t="shared" si="28"/>
        <v xml:space="preserve">No Data Available </v>
      </c>
      <c r="AX214" t="str" cm="1">
        <f t="array" ref="AX214">IFERROR(_xlfn.XLOOKUP(A214,Table4[Country],'2007'!$L$4:$L$153),"0")</f>
        <v>0</v>
      </c>
      <c r="AY214" t="str" cm="1">
        <f t="array" ref="AY214">IFERROR(_xlfn.XLOOKUP(A214,Table5[Country], '2010'!$O$4:$O$158),"0")</f>
        <v>0</v>
      </c>
      <c r="AZ214" t="str" cm="1">
        <f t="array" ref="AZ214">IFERROR(_xlfn.XLOOKUP(A214, Table12[Country], '2012'!$O$4:$O$158),"0")</f>
        <v>0</v>
      </c>
      <c r="BA214" t="str" cm="1">
        <f t="array" ref="BA214">IFERROR(_xlfn.XLOOKUP(A214, Table10[Country], '2014'!$O$4:$O$163),"0")</f>
        <v>0</v>
      </c>
      <c r="BB214" t="str" cm="1">
        <f t="array" ref="BB214">IFERROR(_xlfn.XLOOKUP(A214, Table11[Country],'2016'!$O$4:$O$163),"0")</f>
        <v>0</v>
      </c>
      <c r="BC214" t="str" cm="1">
        <f t="array" ref="BC214">IFERROR(_xlfn.XLOOKUP(A214,Table6[Country],'2018'!$O$4:$O$163),"0")</f>
        <v>0</v>
      </c>
      <c r="BD214" t="str">
        <f>IFERROR(_xlfn.XLOOKUP(A214, '2023_Analysis_Hub'!$A$3:$A$141,'2023_Analysis_Hub'!$J$3:$J$141),"0")</f>
        <v>0</v>
      </c>
      <c r="BE214" t="str">
        <f t="shared" si="29"/>
        <v>No Data Available</v>
      </c>
      <c r="BG214" t="str" cm="1">
        <f t="array" ref="BG214">IFERROR(_xlfn.XLOOKUP(A214,Table4[Country],'2007'!$R$4:$R$153),"0")</f>
        <v>0</v>
      </c>
      <c r="BH214" t="str" cm="1">
        <f t="array" ref="BH214">IFERROR(_xlfn.XLOOKUP(A214,Table5[Country],'2010'!$S$4:$S$158),"0")</f>
        <v>0</v>
      </c>
      <c r="BI214" t="str" cm="1">
        <f t="array" ref="BI214">IFERROR(_xlfn.XLOOKUP(A214,Table12[Country],'2012'!$S$4:$S$158),"0")</f>
        <v>0</v>
      </c>
      <c r="BJ214" t="str" cm="1">
        <f t="array" ref="BJ214">IFERROR(_xlfn.XLOOKUP(A214,Table10[Country],'2014'!$S$4:$S$163),"0")</f>
        <v>0</v>
      </c>
      <c r="BK214" t="str" cm="1">
        <f t="array" ref="BK214">IFERROR(_xlfn.XLOOKUP(A214,Table11[Country],'2016'!$S$4:$S$163),"0")</f>
        <v>0</v>
      </c>
      <c r="BL214" t="str" cm="1">
        <f t="array" ref="BL214">IFERROR(_xlfn.XLOOKUP(A214,Table6[Country],'2018'!$S$4:$S$163),"0")</f>
        <v>0</v>
      </c>
      <c r="BM214" t="str">
        <f>IFERROR(_xlfn.XLOOKUP(A214,'2023_Analysis_Hub'!$A$3:$A$141,'2023_Analysis_Hub'!$L$3:$L$141),"0")</f>
        <v>0</v>
      </c>
      <c r="BN214" t="str">
        <f t="shared" si="30"/>
        <v>No Data Available</v>
      </c>
      <c r="BP214" t="str" cm="1">
        <f t="array" ref="BP214">IFERROR(_xlfn.XLOOKUP(A214,Table4[Country],'2007'!$N$4:$N$153),"0")</f>
        <v>0</v>
      </c>
      <c r="BQ214" t="str" cm="1">
        <f t="array" ref="BQ214">IFERROR(_xlfn.XLOOKUP(A214,Table5[Country],'2010'!$Q$4:$Q$158),"0")</f>
        <v>0</v>
      </c>
      <c r="BR214" t="str" cm="1">
        <f t="array" ref="BR214">IFERROR(_xlfn.XLOOKUP(A214,Table12[Country],'2012'!$Q$4:$Q$158),"0")</f>
        <v>0</v>
      </c>
      <c r="BS214" t="str" cm="1">
        <f t="array" ref="BS214">IFERROR(_xlfn.XLOOKUP(A214,Table10[Country],'2014'!$Q$4:$Q$163),"0")</f>
        <v>0</v>
      </c>
      <c r="BT214" t="str" cm="1">
        <f t="array" ref="BT214">IFERROR(_xlfn.XLOOKUP(A214,Table11[Country],'2016'!$Q$4:$Q$163),"0")</f>
        <v>0</v>
      </c>
      <c r="BU214" t="str" cm="1">
        <f t="array" ref="BU214">IFERROR(_xlfn.XLOOKUP(A214, Table6[Country], '2018'!$Q$4:$Q$163),"0")</f>
        <v>0</v>
      </c>
      <c r="BV214" t="str">
        <f>IFERROR(_xlfn.XLOOKUP(A214, '2023_Analysis_Hub'!$A$3:$A$141,'2023_Analysis_Hub'!$N$3:$N$141),"0")</f>
        <v>0</v>
      </c>
      <c r="BW214" t="str">
        <f t="shared" si="31"/>
        <v>No Data Available</v>
      </c>
    </row>
    <row r="215" spans="1:75" x14ac:dyDescent="0.35">
      <c r="A215" t="s">
        <v>134</v>
      </c>
      <c r="B215" cm="1">
        <f t="array" ref="B215">IFERROR(_xlfn.XLOOKUP(A215,Table4[Country],'2007'!$B$4:$B$153),"0")</f>
        <v>2.9186150560230413</v>
      </c>
      <c r="C215" cm="1">
        <f t="array" ref="C215">IFERROR(_xlfn.XLOOKUP(A215,Table5[Country],'2010'!$B$4:$B$158),"0")</f>
        <v>3.2408290000000002</v>
      </c>
      <c r="D215" cm="1">
        <f t="array" ref="D215">IFERROR(_xlfn.XLOOKUP(A215,Table12[Country],'2012'!$B$4:$B$158),"0")</f>
        <v>3.0293739999999998</v>
      </c>
      <c r="E215" cm="1">
        <f t="array" ref="E215">IFERROR(_xlfn.XLOOKUP(A215,Table10[Country],'2014'!$B$4:$B$163),"0")</f>
        <v>3.2545329999999999</v>
      </c>
      <c r="F215" cm="1">
        <f t="array" ref="F215">IFERROR(_xlfn.XLOOKUP(A215,Table11[Country],'2016'!$B$4:$B$163),"0")</f>
        <v>3.3368950000000002</v>
      </c>
      <c r="G215" cm="1">
        <f t="array" ref="G215">IFERROR(_xlfn.XLOOKUP(A215,Table6[Country],'2018'!$B$4:$B$163),"0")</f>
        <v>3.0271300000000001</v>
      </c>
      <c r="H215">
        <f>IFERROR(_xlfn.XLOOKUP(A215,'2023_Analysis_Hub'!$A$3:$A$141,'2023_Analysis_Hub'!$B$3:$B$141),"0")</f>
        <v>3.2833333333333332</v>
      </c>
      <c r="I215">
        <f t="shared" si="27"/>
        <v>3.1558156270509108</v>
      </c>
      <c r="J215" s="68">
        <f>IFERROR(RANK(Table16[[#This Row],[Avergae LPI Score ]],Table16[[Avergae LPI Score ]],0), "No Data Available")</f>
        <v>43</v>
      </c>
      <c r="L215" cm="1">
        <f t="array" ref="L215">IFERROR(_xlfn.XLOOKUP(A215,Table4[Country],'2007'!$C$4:$C$153),"0")</f>
        <v>50</v>
      </c>
      <c r="M215" cm="1">
        <f t="array" ref="M215">IFERROR(_xlfn.XLOOKUP(A215,Table5[Country],'2010'!$E$4:$E$158),"0")</f>
        <v>38</v>
      </c>
      <c r="N215" cm="1">
        <f t="array" ref="N215">IFERROR(_xlfn.XLOOKUP(A215,Table12[Country],'2012'!$E$4:$E$158),"0")</f>
        <v>51</v>
      </c>
      <c r="O215" cm="1">
        <f t="array" ref="O215">IFERROR(_xlfn.XLOOKUP(A215,Table10[Country],'2014'!$E$4:$E$163),"0")</f>
        <v>43</v>
      </c>
      <c r="P215" cm="1">
        <f t="array" ref="P215">IFERROR(_xlfn.XLOOKUP(A215,Table11[Country],'2016'!$E$4:$E$163),"0")</f>
        <v>41</v>
      </c>
      <c r="Q215" cm="1">
        <f t="array" ref="Q215">IFERROR(_xlfn.XLOOKUP(A215,Table6[Country],'2018'!$E$4:$E$163),"0")</f>
        <v>53</v>
      </c>
      <c r="R215">
        <f>IFERROR(_xlfn.XLOOKUP(A215,'2023_Analysis_Hub'!$A$3:$A$141,'2023_Analysis_Hub'!$C$3:$C$141),"0")</f>
        <v>43</v>
      </c>
      <c r="S215">
        <f t="shared" si="32"/>
        <v>45.571428571428569</v>
      </c>
      <c r="T215">
        <f t="shared" si="33"/>
        <v>42</v>
      </c>
      <c r="W215" cm="1">
        <f t="array" ref="W215">IFERROR(_xlfn.XLOOKUP(A215,Table4[Country],'2007'!$F$4:$F$153),"0")</f>
        <v>2.6086999999999998</v>
      </c>
      <c r="X215" cm="1">
        <f t="array" ref="X215">IFERROR(_xlfn.XLOOKUP('LPI_performance_time_series '!A215,Table5[Country],'2010'!$I$4:$I$158),"0")</f>
        <v>2.785933</v>
      </c>
      <c r="Y215" cm="1">
        <f t="array" ref="Y215">IFERROR(_xlfn.XLOOKUP(A215,Table12[Country],'2012'!$I$4:$I$158),"0")</f>
        <v>2.875</v>
      </c>
      <c r="Z215" cm="1">
        <f t="array" ref="Z215">IFERROR(_xlfn.XLOOKUP('LPI_performance_time_series '!A215,Table10[Country],'2014'!$I$4:$I$163),"0")</f>
        <v>2.8888889999999998</v>
      </c>
      <c r="AA215" cm="1">
        <f t="array" ref="AA215">IFERROR(_xlfn.XLOOKUP(A215,Table11[Country],'2016'!$I$4:$I$163),"0")</f>
        <v>3.2777780000000001</v>
      </c>
      <c r="AB215" cm="1">
        <f t="array" ref="AB215">IFERROR(_xlfn.XLOOKUP(A215,Table6[Country],'2018'!$I$4:$I$163),"0")</f>
        <v>2.7890109999999999</v>
      </c>
      <c r="AC215">
        <f>IFERROR(_xlfn.XLOOKUP(A216,'2023_Analysis_Hub'!$A$3:$A$141,'2023_Analysis_Hub'!$D$3:$D$141),"0")</f>
        <v>3.4</v>
      </c>
      <c r="AD215">
        <f t="shared" si="34"/>
        <v>2.9464729999999997</v>
      </c>
      <c r="AF215" cm="1">
        <f t="array" ref="AF215">IFERROR(_xlfn.XLOOKUP(A215,Table4[Country],'2007'!$H$4:$H$153),"0")</f>
        <v>2.6818200000000001</v>
      </c>
      <c r="AG215" cm="1">
        <f t="array" ref="AG215">IFERROR(_xlfn.XLOOKUP(A215,Table5[Country],'2010'!$K$4:$K$158),"0")</f>
        <v>3</v>
      </c>
      <c r="AH215" cm="1">
        <f t="array" ref="AH215">IFERROR(_xlfn.XLOOKUP(A215,Table12[Country],'2012'!$K$4:$K$158),"0")</f>
        <v>2.985614</v>
      </c>
      <c r="AI215" cm="1">
        <f t="array" ref="AI215">IFERROR(_xlfn.XLOOKUP(A215,Table10[Country],'2014'!$K$4:$K$163),"0")</f>
        <v>3.218518</v>
      </c>
      <c r="AJ215" cm="1">
        <f t="array" ref="AJ215">IFERROR(_xlfn.XLOOKUP(A215,Table11[Country],'2016'!$K$4:$K$163),"0")</f>
        <v>3.2433519999999998</v>
      </c>
      <c r="AK215" cm="1">
        <f t="array" ref="AK215">IFERROR(_xlfn.XLOOKUP(A215,Table6[Country],'2018'!$K$4:$K$163),"0")</f>
        <v>3</v>
      </c>
      <c r="AL215" s="19">
        <f>IFERROR(_xlfn.XLOOKUP(A215,'2023_Analysis_Hub'!$A$3:$A$141,'2023_Analysis_Hub'!$F$3:$F$141),"0")</f>
        <v>3.3</v>
      </c>
      <c r="AM215">
        <f t="shared" si="35"/>
        <v>3.0613291428571427</v>
      </c>
      <c r="AO215" s="71" cm="1">
        <f t="array" ref="AO215">IFERROR(_xlfn.XLOOKUP(Table18[[#This Row],[Economy]],Table4[Country],'2007'!$J$4:$J$153), "0")</f>
        <v>3.0869599999999999</v>
      </c>
      <c r="AP215" s="71" cm="1">
        <f t="array" ref="AP215">IFERROR(_xlfn.XLOOKUP(Table18[[#This Row],[Economy]],Table5[Country],'2010'!$M$4:$M$158),"0")</f>
        <v>3.047472</v>
      </c>
      <c r="AQ215" s="71" cm="1">
        <f t="array" ref="AQ215">IFERROR(_xlfn.XLOOKUP(Table18[[#This Row],[Economy]],Table12[Country],'2012'!$M$4:$M$158),"0")</f>
        <v>2.8359380000000001</v>
      </c>
      <c r="AR215" s="71" cm="1">
        <f t="array" ref="AR215">IFERROR(_xlfn.XLOOKUP(Table18[[#This Row],[Economy]],Table10[Country],'2014'!$M$4:$M$163),"0")</f>
        <v>3.3017639999999999</v>
      </c>
      <c r="AS215" s="71" cm="1">
        <f t="array" ref="AS215">IFERROR(_xlfn.XLOOKUP(A215,Table11[Country],'2016'!$M$4:$M$163),"0")</f>
        <v>3.4050250000000002</v>
      </c>
      <c r="AT215" s="71" cm="1">
        <f t="array" ref="AT215">IFERROR(_xlfn.XLOOKUP(A215,Table6[Country],'2018'!$M$4:$M$163),"0")</f>
        <v>3.101099</v>
      </c>
      <c r="AU215" s="71">
        <f>IFERROR(_xlfn.XLOOKUP(A215, '2023_Analysis_Hub'!$A$3:$A$141,'2023_Analysis_Hub'!$H$3:$H$141),"0")</f>
        <v>3</v>
      </c>
      <c r="AV215">
        <f t="shared" si="28"/>
        <v>3.1111797142857145</v>
      </c>
      <c r="AX215" cm="1">
        <f t="array" ref="AX215">IFERROR(_xlfn.XLOOKUP(A215,Table4[Country],'2007'!$L$4:$L$153),"0")</f>
        <v>3</v>
      </c>
      <c r="AY215" cm="1">
        <f t="array" ref="AY215">IFERROR(_xlfn.XLOOKUP(A215,Table5[Country], '2010'!$O$4:$O$158),"0")</f>
        <v>3.1538460000000001</v>
      </c>
      <c r="AZ215" cm="1">
        <f t="array" ref="AZ215">IFERROR(_xlfn.XLOOKUP(A215, Table12[Country], '2012'!$O$4:$O$158),"0")</f>
        <v>3.0667070000000001</v>
      </c>
      <c r="BA215" cm="1">
        <f t="array" ref="BA215">IFERROR(_xlfn.XLOOKUP(A215, Table10[Country], '2014'!$O$4:$O$163),"0")</f>
        <v>3.158906</v>
      </c>
      <c r="BB215" cm="1">
        <f t="array" ref="BB215">IFERROR(_xlfn.XLOOKUP(A215, Table11[Country],'2016'!$O$4:$O$163),"0")</f>
        <v>3.1216370000000002</v>
      </c>
      <c r="BC215" cm="1">
        <f t="array" ref="BC215">IFERROR(_xlfn.XLOOKUP(A215,Table6[Country],'2018'!$O$4:$O$163),"0")</f>
        <v>3.1391939999999998</v>
      </c>
      <c r="BD215">
        <f>IFERROR(_xlfn.XLOOKUP(A215, '2023_Analysis_Hub'!$A$3:$A$141,'2023_Analysis_Hub'!$J$3:$J$141),"0")</f>
        <v>3.4</v>
      </c>
      <c r="BE215">
        <f t="shared" si="29"/>
        <v>3.1486128571428571</v>
      </c>
      <c r="BG215" cm="1">
        <f t="array" ref="BG215">IFERROR(_xlfn.XLOOKUP(A215,Table4[Country],'2007'!$R$4:$R$153),"0")</f>
        <v>3.2608700000000002</v>
      </c>
      <c r="BH215" cm="1">
        <f t="array" ref="BH215">IFERROR(_xlfn.XLOOKUP(A215,Table5[Country],'2010'!$S$4:$S$158),"0")</f>
        <v>3.9245559999999999</v>
      </c>
      <c r="BI215" cm="1">
        <f t="array" ref="BI215">IFERROR(_xlfn.XLOOKUP(A215,Table12[Country],'2012'!$S$4:$S$158),"0")</f>
        <v>3.573868</v>
      </c>
      <c r="BJ215" cm="1">
        <f t="array" ref="BJ215">IFERROR(_xlfn.XLOOKUP(A215,Table10[Country],'2014'!$S$4:$S$163),"0")</f>
        <v>3.9424160000000001</v>
      </c>
      <c r="BK215" cm="1">
        <f t="array" ref="BK215">IFERROR(_xlfn.XLOOKUP(A215,Table11[Country],'2016'!$S$4:$S$163),"0")</f>
        <v>3.8080310000000002</v>
      </c>
      <c r="BL215" cm="1">
        <f t="array" ref="BL215">IFERROR(_xlfn.XLOOKUP(A215,Table6[Country],'2018'!$S$4:$S$163),"0")</f>
        <v>3.1391939999999998</v>
      </c>
      <c r="BM215">
        <f>IFERROR(_xlfn.XLOOKUP(A215,'2023_Analysis_Hub'!$A$3:$A$141,'2023_Analysis_Hub'!$L$3:$L$141),"0")</f>
        <v>3.5</v>
      </c>
      <c r="BN215">
        <f t="shared" si="30"/>
        <v>3.592705</v>
      </c>
      <c r="BP215" cm="1">
        <f t="array" ref="BP215">IFERROR(_xlfn.XLOOKUP(A215,Table4[Country],'2007'!$N$4:$N$153),"0")</f>
        <v>2.86957</v>
      </c>
      <c r="BQ215" cm="1">
        <f t="array" ref="BQ215">IFERROR(_xlfn.XLOOKUP(A215,Table5[Country],'2010'!$Q$4:$Q$158),"0")</f>
        <v>3.5384609999999999</v>
      </c>
      <c r="BR215" cm="1">
        <f t="array" ref="BR215">IFERROR(_xlfn.XLOOKUP(A215,Table12[Country],'2012'!$Q$4:$Q$158),"0")</f>
        <v>2.8359380000000001</v>
      </c>
      <c r="BS215" cm="1">
        <f t="array" ref="BS215">IFERROR(_xlfn.XLOOKUP(A215,Table10[Country],'2014'!$Q$4:$Q$163),"0")</f>
        <v>3.0160490000000002</v>
      </c>
      <c r="BT215" cm="1">
        <f t="array" ref="BT215">IFERROR(_xlfn.XLOOKUP(A215,Table11[Country],'2016'!$Q$4:$Q$163),"0")</f>
        <v>3.1216370000000002</v>
      </c>
      <c r="BU215" cm="1">
        <f t="array" ref="BU215">IFERROR(_xlfn.XLOOKUP(A215, Table6[Country], '2018'!$Q$4:$Q$163),"0")</f>
        <v>2.9853480000000001</v>
      </c>
      <c r="BV215">
        <f>IFERROR(_xlfn.XLOOKUP(A215, '2023_Analysis_Hub'!$A$3:$A$141,'2023_Analysis_Hub'!$N$3:$N$141),"0")</f>
        <v>3.3</v>
      </c>
      <c r="BW215">
        <f t="shared" si="31"/>
        <v>3.0952861428571432</v>
      </c>
    </row>
    <row r="216" spans="1:75" x14ac:dyDescent="0.35">
      <c r="A216" t="s">
        <v>135</v>
      </c>
      <c r="B216" cm="1">
        <f t="array" ref="B216">IFERROR(_xlfn.XLOOKUP(A216,Table4[Country],'2007'!$B$4:$B$153),"0")</f>
        <v>3.1412974337955339</v>
      </c>
      <c r="C216" cm="1">
        <f t="array" ref="C216">IFERROR(_xlfn.XLOOKUP(A216,Table5[Country],'2010'!$B$4:$B$158),"0")</f>
        <v>2.8740549999999998</v>
      </c>
      <c r="D216" cm="1">
        <f t="array" ref="D216">IFERROR(_xlfn.XLOOKUP(A216,Table12[Country],'2012'!$B$4:$B$158),"0")</f>
        <v>3.2858890000000001</v>
      </c>
      <c r="E216" cm="1">
        <f t="array" ref="E216">IFERROR(_xlfn.XLOOKUP(A216,Table10[Country],'2014'!$B$4:$B$163),"0")</f>
        <v>3.3832719999999998</v>
      </c>
      <c r="F216" cm="1">
        <f t="array" ref="F216">IFERROR(_xlfn.XLOOKUP(A216,Table11[Country],'2016'!$B$4:$B$163),"0")</f>
        <v>3.1845080000000001</v>
      </c>
      <c r="G216" cm="1">
        <f t="array" ref="G216">IFERROR(_xlfn.XLOOKUP(A216,Table6[Country],'2018'!$B$4:$B$163),"0")</f>
        <v>3.3147799999999998</v>
      </c>
      <c r="H216">
        <f>IFERROR(_xlfn.XLOOKUP(A216,'2023_Analysis_Hub'!$A$3:$A$141,'2023_Analysis_Hub'!$B$3:$B$141),"0")</f>
        <v>3.3333333333333335</v>
      </c>
      <c r="I216">
        <f t="shared" si="27"/>
        <v>3.2167335381612667</v>
      </c>
      <c r="J216" s="68">
        <f>IFERROR(RANK(Table16[[#This Row],[Avergae LPI Score ]],Table16[[Avergae LPI Score ]],0), "No Data Available")</f>
        <v>36</v>
      </c>
      <c r="L216" cm="1">
        <f t="array" ref="L216">IFERROR(_xlfn.XLOOKUP(A216,Table4[Country],'2007'!$C$4:$C$153),"0")</f>
        <v>37</v>
      </c>
      <c r="M216" cm="1">
        <f t="array" ref="M216">IFERROR(_xlfn.XLOOKUP(A216,Table5[Country],'2010'!$E$4:$E$158),"0")</f>
        <v>57</v>
      </c>
      <c r="N216" cm="1">
        <f t="array" ref="N216">IFERROR(_xlfn.XLOOKUP(A216,Table12[Country],'2012'!$E$4:$E$158),"0")</f>
        <v>34</v>
      </c>
      <c r="O216" cm="1">
        <f t="array" ref="O216">IFERROR(_xlfn.XLOOKUP(A216,Table10[Country],'2014'!$E$4:$E$163),"0")</f>
        <v>38</v>
      </c>
      <c r="P216" cm="1">
        <f t="array" ref="P216">IFERROR(_xlfn.XLOOKUP(A216,Table11[Country],'2016'!$E$4:$E$163),"0")</f>
        <v>50</v>
      </c>
      <c r="Q216" cm="1">
        <f t="array" ref="Q216">IFERROR(_xlfn.XLOOKUP(A216,Table6[Country],'2018'!$E$4:$E$163),"0")</f>
        <v>35</v>
      </c>
      <c r="R216">
        <f>IFERROR(_xlfn.XLOOKUP(A216,'2023_Analysis_Hub'!$A$3:$A$141,'2023_Analysis_Hub'!$C$3:$C$141),"0")</f>
        <v>43</v>
      </c>
      <c r="S216">
        <f t="shared" si="32"/>
        <v>42</v>
      </c>
      <c r="T216">
        <f t="shared" si="33"/>
        <v>35</v>
      </c>
      <c r="W216" cm="1">
        <f t="array" ref="W216">IFERROR(_xlfn.XLOOKUP(A216,Table4[Country],'2007'!$F$4:$F$153),"0")</f>
        <v>2.7857099999999999</v>
      </c>
      <c r="X216" cm="1">
        <f t="array" ref="X216">IFERROR(_xlfn.XLOOKUP('LPI_performance_time_series '!A216,Table5[Country],'2010'!$I$4:$I$158),"0")</f>
        <v>2.5882350000000001</v>
      </c>
      <c r="Y216" cm="1">
        <f t="array" ref="Y216">IFERROR(_xlfn.XLOOKUP(A216,Table12[Country],'2012'!$I$4:$I$158),"0")</f>
        <v>3.052851</v>
      </c>
      <c r="Z216" cm="1">
        <f t="array" ref="Z216">IFERROR(_xlfn.XLOOKUP('LPI_performance_time_series '!A216,Table10[Country],'2014'!$I$4:$I$163),"0")</f>
        <v>3.113836</v>
      </c>
      <c r="AA216" cm="1">
        <f t="array" ref="AA216">IFERROR(_xlfn.XLOOKUP(A216,Table11[Country],'2016'!$I$4:$I$163),"0")</f>
        <v>2.8823530000000002</v>
      </c>
      <c r="AB216" cm="1">
        <f t="array" ref="AB216">IFERROR(_xlfn.XLOOKUP(A216,Table6[Country],'2018'!$I$4:$I$163),"0")</f>
        <v>3.4186809999999999</v>
      </c>
      <c r="AC216">
        <f>IFERROR(_xlfn.XLOOKUP(A217,'2023_Analysis_Hub'!$A$3:$A$141,'2023_Analysis_Hub'!$D$3:$D$141),"0")</f>
        <v>4</v>
      </c>
      <c r="AD216">
        <f t="shared" si="34"/>
        <v>3.1202380000000001</v>
      </c>
      <c r="AF216" cm="1">
        <f t="array" ref="AF216">IFERROR(_xlfn.XLOOKUP(A216,Table4[Country],'2007'!$H$4:$H$153),"0")</f>
        <v>3.2222200000000001</v>
      </c>
      <c r="AG216" cm="1">
        <f t="array" ref="AG216">IFERROR(_xlfn.XLOOKUP(A216,Table5[Country],'2010'!$K$4:$K$158),"0")</f>
        <v>2.6492209999999998</v>
      </c>
      <c r="AH216" cm="1">
        <f t="array" ref="AH216">IFERROR(_xlfn.XLOOKUP(A216,Table12[Country],'2012'!$K$4:$K$158),"0")</f>
        <v>3.237784</v>
      </c>
      <c r="AI216" cm="1">
        <f t="array" ref="AI216">IFERROR(_xlfn.XLOOKUP(A216,Table10[Country],'2014'!$K$4:$K$163),"0")</f>
        <v>3.3498749999999999</v>
      </c>
      <c r="AJ216" cm="1">
        <f t="array" ref="AJ216">IFERROR(_xlfn.XLOOKUP(A216,Table11[Country],'2016'!$K$4:$K$163),"0")</f>
        <v>3.1899090000000001</v>
      </c>
      <c r="AK216" cm="1">
        <f t="array" ref="AK216">IFERROR(_xlfn.XLOOKUP(A216,Table6[Country],'2018'!$K$4:$K$163),"0")</f>
        <v>3.2619050000000001</v>
      </c>
      <c r="AL216" s="19">
        <f>IFERROR(_xlfn.XLOOKUP(A216,'2023_Analysis_Hub'!$A$3:$A$141,'2023_Analysis_Hub'!$F$3:$F$141),"0")</f>
        <v>3.6</v>
      </c>
      <c r="AM216">
        <f t="shared" si="35"/>
        <v>3.2158448571428573</v>
      </c>
      <c r="AO216" s="71" cm="1">
        <f t="array" ref="AO216">IFERROR(_xlfn.XLOOKUP(Table18[[#This Row],[Economy]],Table4[Country],'2007'!$J$4:$J$153), "0")</f>
        <v>3.1428600000000002</v>
      </c>
      <c r="AP216" s="71" cm="1">
        <f t="array" ref="AP216">IFERROR(_xlfn.XLOOKUP(Table18[[#This Row],[Economy]],Table5[Country],'2010'!$M$4:$M$158),"0")</f>
        <v>2.8367209999999998</v>
      </c>
      <c r="AQ216" s="71" cm="1">
        <f t="array" ref="AQ216">IFERROR(_xlfn.XLOOKUP(Table18[[#This Row],[Economy]],Table12[Country],'2012'!$M$4:$M$158),"0")</f>
        <v>3.3446560000000001</v>
      </c>
      <c r="AR216" s="71" cm="1">
        <f t="array" ref="AR216">IFERROR(_xlfn.XLOOKUP(Table18[[#This Row],[Economy]],Table10[Country],'2014'!$M$4:$M$163),"0")</f>
        <v>3.0498750000000001</v>
      </c>
      <c r="AS216" s="71" cm="1">
        <f t="array" ref="AS216">IFERROR(_xlfn.XLOOKUP(A216,Table11[Country],'2016'!$M$4:$M$163),"0")</f>
        <v>3.1045379999999998</v>
      </c>
      <c r="AT216" s="71" cm="1">
        <f t="array" ref="AT216">IFERROR(_xlfn.XLOOKUP(A216,Table6[Country],'2018'!$M$4:$M$163),"0")</f>
        <v>3.1879119999999999</v>
      </c>
      <c r="AU216" s="71">
        <f>IFERROR(_xlfn.XLOOKUP(A216, '2023_Analysis_Hub'!$A$3:$A$141,'2023_Analysis_Hub'!$H$3:$H$141),"0")</f>
        <v>3.4</v>
      </c>
      <c r="AV216">
        <f t="shared" si="28"/>
        <v>3.1523659999999998</v>
      </c>
      <c r="AX216" cm="1">
        <f t="array" ref="AX216">IFERROR(_xlfn.XLOOKUP(A216,Table4[Country],'2007'!$L$4:$L$153),"0")</f>
        <v>3.09091</v>
      </c>
      <c r="AY216" cm="1">
        <f t="array" ref="AY216">IFERROR(_xlfn.XLOOKUP(A216,Table5[Country], '2010'!$O$4:$O$158),"0")</f>
        <v>2.8992209999999998</v>
      </c>
      <c r="AZ216" cm="1">
        <f t="array" ref="AZ216">IFERROR(_xlfn.XLOOKUP(A216, Table12[Country], '2012'!$O$4:$O$158),"0")</f>
        <v>3.2523420000000001</v>
      </c>
      <c r="BA216" cm="1">
        <f t="array" ref="BA216">IFERROR(_xlfn.XLOOKUP(A216, Table10[Country], '2014'!$O$4:$O$163),"0")</f>
        <v>3.5085630000000001</v>
      </c>
      <c r="BB216" cm="1">
        <f t="array" ref="BB216">IFERROR(_xlfn.XLOOKUP(A216, Table11[Country],'2016'!$O$4:$O$163),"0")</f>
        <v>3.1984620000000001</v>
      </c>
      <c r="BC216" cm="1">
        <f t="array" ref="BC216">IFERROR(_xlfn.XLOOKUP(A216,Table6[Country],'2018'!$O$4:$O$163),"0")</f>
        <v>3.052381</v>
      </c>
      <c r="BD216">
        <f>IFERROR(_xlfn.XLOOKUP(A216, '2023_Analysis_Hub'!$A$3:$A$141,'2023_Analysis_Hub'!$J$3:$J$141),"0")</f>
        <v>3.3</v>
      </c>
      <c r="BE216">
        <f t="shared" si="29"/>
        <v>3.1859827142857147</v>
      </c>
      <c r="BG216" cm="1">
        <f t="array" ref="BG216">IFERROR(_xlfn.XLOOKUP(A216,Table4[Country],'2007'!$R$4:$R$153),"0")</f>
        <v>3.7272699999999999</v>
      </c>
      <c r="BH216" cm="1">
        <f t="array" ref="BH216">IFERROR(_xlfn.XLOOKUP(A216,Table5[Country],'2010'!$S$4:$S$158),"0")</f>
        <v>3.1021399999999999</v>
      </c>
      <c r="BI216" cm="1">
        <f t="array" ref="BI216">IFERROR(_xlfn.XLOOKUP(A216,Table12[Country],'2012'!$S$4:$S$158),"0")</f>
        <v>3.6025049999999998</v>
      </c>
      <c r="BJ216" cm="1">
        <f t="array" ref="BJ216">IFERROR(_xlfn.XLOOKUP(A216,Table10[Country],'2014'!$S$4:$S$163),"0")</f>
        <v>3.8173059999999999</v>
      </c>
      <c r="BK216" cm="1">
        <f t="array" ref="BK216">IFERROR(_xlfn.XLOOKUP(A216,Table11[Country],'2016'!$S$4:$S$163),"0")</f>
        <v>3.473093</v>
      </c>
      <c r="BL216" cm="1">
        <f t="array" ref="BL216">IFERROR(_xlfn.XLOOKUP(A216,Table6[Country],'2018'!$S$4:$S$163),"0")</f>
        <v>3.6952379999999998</v>
      </c>
      <c r="BM216">
        <f>IFERROR(_xlfn.XLOOKUP(A216,'2023_Analysis_Hub'!$A$3:$A$141,'2023_Analysis_Hub'!$L$3:$L$141),"0")</f>
        <v>3.3</v>
      </c>
      <c r="BN216">
        <f t="shared" si="30"/>
        <v>3.5310788571428575</v>
      </c>
      <c r="BP216" cm="1">
        <f t="array" ref="BP216">IFERROR(_xlfn.XLOOKUP(A216,Table4[Country],'2007'!$N$4:$N$153),"0")</f>
        <v>2.90909</v>
      </c>
      <c r="BQ216" cm="1">
        <f t="array" ref="BQ216">IFERROR(_xlfn.XLOOKUP(A216,Table5[Country],'2010'!$Q$4:$Q$158),"0")</f>
        <v>3.1560809999999999</v>
      </c>
      <c r="BR216" cm="1">
        <f t="array" ref="BR216">IFERROR(_xlfn.XLOOKUP(A216,Table12[Country],'2012'!$Q$4:$Q$158),"0")</f>
        <v>3.2023419999999998</v>
      </c>
      <c r="BS216" cm="1">
        <f t="array" ref="BS216">IFERROR(_xlfn.XLOOKUP(A216,Table10[Country],'2014'!$Q$4:$Q$163),"0")</f>
        <v>3.5085630000000001</v>
      </c>
      <c r="BT216" cm="1">
        <f t="array" ref="BT216">IFERROR(_xlfn.XLOOKUP(A216,Table11[Country],'2016'!$Q$4:$Q$163),"0")</f>
        <v>3.2698909999999999</v>
      </c>
      <c r="BU216" cm="1">
        <f t="array" ref="BU216">IFERROR(_xlfn.XLOOKUP(A216, Table6[Country], '2018'!$Q$4:$Q$163),"0")</f>
        <v>3.266667</v>
      </c>
      <c r="BV216">
        <f>IFERROR(_xlfn.XLOOKUP(A216, '2023_Analysis_Hub'!$A$3:$A$141,'2023_Analysis_Hub'!$N$3:$N$141),"0")</f>
        <v>3</v>
      </c>
      <c r="BW216">
        <f t="shared" si="31"/>
        <v>3.1875191428571434</v>
      </c>
    </row>
    <row r="217" spans="1:75" x14ac:dyDescent="0.35">
      <c r="A217" t="s">
        <v>136</v>
      </c>
      <c r="B217" cm="1">
        <f t="array" ref="B217">IFERROR(_xlfn.XLOOKUP(A217,Table4[Country],'2007'!$B$4:$B$153),"0")</f>
        <v>4.0753834485626985</v>
      </c>
      <c r="C217" cm="1">
        <f t="array" ref="C217">IFERROR(_xlfn.XLOOKUP(A217,Table5[Country],'2010'!$B$4:$B$158),"0")</f>
        <v>4.0755759999999999</v>
      </c>
      <c r="D217" cm="1">
        <f t="array" ref="D217">IFERROR(_xlfn.XLOOKUP(A217,Table12[Country],'2012'!$B$4:$B$158),"0")</f>
        <v>3.85006</v>
      </c>
      <c r="E217" cm="1">
        <f t="array" ref="E217">IFERROR(_xlfn.XLOOKUP(A217,Table10[Country],'2014'!$B$4:$B$163),"0")</f>
        <v>3.9613489999999998</v>
      </c>
      <c r="F217" cm="1">
        <f t="array" ref="F217">IFERROR(_xlfn.XLOOKUP(A217,Table11[Country],'2016'!$B$4:$B$163),"0")</f>
        <v>4.204593</v>
      </c>
      <c r="G217" cm="1">
        <f t="array" ref="G217">IFERROR(_xlfn.XLOOKUP(A217,Table6[Country],'2018'!$B$4:$B$163),"0")</f>
        <v>4.052905</v>
      </c>
      <c r="H217">
        <f>IFERROR(_xlfn.XLOOKUP(A217,'2023_Analysis_Hub'!$A$3:$A$141,'2023_Analysis_Hub'!$B$3:$B$141),"0")</f>
        <v>4.0166666666666666</v>
      </c>
      <c r="I217">
        <f t="shared" si="27"/>
        <v>4.033790445032766</v>
      </c>
      <c r="J217" s="68">
        <f>IFERROR(RANK(Table16[[#This Row],[Avergae LPI Score ]],Table16[[Avergae LPI Score ]],0), "No Data Available")</f>
        <v>4</v>
      </c>
      <c r="L217" cm="1">
        <f t="array" ref="L217">IFERROR(_xlfn.XLOOKUP(A217,Table4[Country],'2007'!$C$4:$C$153),"0")</f>
        <v>4</v>
      </c>
      <c r="M217" cm="1">
        <f t="array" ref="M217">IFERROR(_xlfn.XLOOKUP(A217,Table5[Country],'2010'!$E$4:$E$158),"0")</f>
        <v>3</v>
      </c>
      <c r="N217" cm="1">
        <f t="array" ref="N217">IFERROR(_xlfn.XLOOKUP(A217,Table12[Country],'2012'!$E$4:$E$158),"0")</f>
        <v>13</v>
      </c>
      <c r="O217" cm="1">
        <f t="array" ref="O217">IFERROR(_xlfn.XLOOKUP(A217,Table10[Country],'2014'!$E$4:$E$163),"0")</f>
        <v>6</v>
      </c>
      <c r="P217" cm="1">
        <f t="array" ref="P217">IFERROR(_xlfn.XLOOKUP(A217,Table11[Country],'2016'!$E$4:$E$163),"0")</f>
        <v>3</v>
      </c>
      <c r="Q217" cm="1">
        <f t="array" ref="Q217">IFERROR(_xlfn.XLOOKUP(A217,Table6[Country],'2018'!$E$4:$E$163),"0")</f>
        <v>2</v>
      </c>
      <c r="R217">
        <f>IFERROR(_xlfn.XLOOKUP(A217,'2023_Analysis_Hub'!$A$3:$A$141,'2023_Analysis_Hub'!$C$3:$C$141),"0")</f>
        <v>7</v>
      </c>
      <c r="S217">
        <f t="shared" si="32"/>
        <v>5.4285714285714288</v>
      </c>
      <c r="T217">
        <f t="shared" si="33"/>
        <v>4</v>
      </c>
      <c r="W217" cm="1">
        <f t="array" ref="W217">IFERROR(_xlfn.XLOOKUP(A217,Table4[Country],'2007'!$F$4:$F$153),"0")</f>
        <v>3.8461500000000002</v>
      </c>
      <c r="X217" cm="1">
        <f t="array" ref="X217">IFERROR(_xlfn.XLOOKUP('LPI_performance_time_series '!A217,Table5[Country],'2010'!$I$4:$I$158),"0")</f>
        <v>3.875</v>
      </c>
      <c r="Y217" cm="1">
        <f t="array" ref="Y217">IFERROR(_xlfn.XLOOKUP(A217,Table12[Country],'2012'!$I$4:$I$158),"0")</f>
        <v>3.6791610000000001</v>
      </c>
      <c r="Z217" cm="1">
        <f t="array" ref="Z217">IFERROR(_xlfn.XLOOKUP('LPI_performance_time_series '!A217,Table10[Country],'2014'!$I$4:$I$163),"0")</f>
        <v>3.75</v>
      </c>
      <c r="AA217" cm="1">
        <f t="array" ref="AA217">IFERROR(_xlfn.XLOOKUP(A217,Table11[Country],'2016'!$I$4:$I$163),"0")</f>
        <v>3.915508</v>
      </c>
      <c r="AB217" cm="1">
        <f t="array" ref="AB217">IFERROR(_xlfn.XLOOKUP(A217,Table6[Country],'2018'!$I$4:$I$163),"0")</f>
        <v>4.0493610000000002</v>
      </c>
      <c r="AC217" t="str">
        <f>IFERROR(_xlfn.XLOOKUP(A218,'2023_Analysis_Hub'!$A$3:$A$141,'2023_Analysis_Hub'!$D$3:$D$141),"0")</f>
        <v>0</v>
      </c>
      <c r="AD217">
        <f t="shared" si="34"/>
        <v>3.8525300000000002</v>
      </c>
      <c r="AF217" cm="1">
        <f t="array" ref="AF217">IFERROR(_xlfn.XLOOKUP(A217,Table4[Country],'2007'!$H$4:$H$153),"0")</f>
        <v>4.1132099999999996</v>
      </c>
      <c r="AG217" cm="1">
        <f t="array" ref="AG217">IFERROR(_xlfn.XLOOKUP(A217,Table5[Country],'2010'!$K$4:$K$158),"0")</f>
        <v>4.0275299999999996</v>
      </c>
      <c r="AH217" cm="1">
        <f t="array" ref="AH217">IFERROR(_xlfn.XLOOKUP(A217,Table12[Country],'2012'!$K$4:$K$158),"0")</f>
        <v>4.1262280000000002</v>
      </c>
      <c r="AI217" cm="1">
        <f t="array" ref="AI217">IFERROR(_xlfn.XLOOKUP(A217,Table10[Country],'2014'!$K$4:$K$163),"0")</f>
        <v>4.09375</v>
      </c>
      <c r="AJ217" cm="1">
        <f t="array" ref="AJ217">IFERROR(_xlfn.XLOOKUP(A217,Table11[Country],'2016'!$K$4:$K$163),"0")</f>
        <v>4.2701320000000003</v>
      </c>
      <c r="AK217" cm="1">
        <f t="array" ref="AK217">IFERROR(_xlfn.XLOOKUP(A217,Table6[Country],'2018'!$K$4:$K$163),"0")</f>
        <v>4.2399469999999999</v>
      </c>
      <c r="AL217" s="19">
        <f>IFERROR(_xlfn.XLOOKUP(A217,'2023_Analysis_Hub'!$A$3:$A$141,'2023_Analysis_Hub'!$F$3:$F$141),"0")</f>
        <v>4.2</v>
      </c>
      <c r="AM217">
        <f t="shared" si="35"/>
        <v>4.152971</v>
      </c>
      <c r="AO217" s="71" cm="1">
        <f t="array" ref="AO217">IFERROR(_xlfn.XLOOKUP(Table18[[#This Row],[Economy]],Table4[Country],'2007'!$J$4:$J$153), "0")</f>
        <v>3.8979599999999999</v>
      </c>
      <c r="AP217" s="71" cm="1">
        <f t="array" ref="AP217">IFERROR(_xlfn.XLOOKUP(Table18[[#This Row],[Economy]],Table5[Country],'2010'!$M$4:$M$158),"0")</f>
        <v>3.8331789999999999</v>
      </c>
      <c r="AQ217" s="71" cm="1">
        <f t="array" ref="AQ217">IFERROR(_xlfn.XLOOKUP(Table18[[#This Row],[Economy]],Table12[Country],'2012'!$M$4:$M$158),"0")</f>
        <v>3.390352</v>
      </c>
      <c r="AR217" s="71" cm="1">
        <f t="array" ref="AR217">IFERROR(_xlfn.XLOOKUP(Table18[[#This Row],[Economy]],Table10[Country],'2014'!$M$4:$M$163),"0")</f>
        <v>3.7562500000000001</v>
      </c>
      <c r="AS217" s="71" cm="1">
        <f t="array" ref="AS217">IFERROR(_xlfn.XLOOKUP(A217,Table11[Country],'2016'!$M$4:$M$163),"0")</f>
        <v>4.0034650000000003</v>
      </c>
      <c r="AT217" s="71" cm="1">
        <f t="array" ref="AT217">IFERROR(_xlfn.XLOOKUP(A217,Table6[Country],'2018'!$M$4:$M$163),"0")</f>
        <v>3.9158369999999998</v>
      </c>
      <c r="AU217" s="71">
        <f>IFERROR(_xlfn.XLOOKUP(A217, '2023_Analysis_Hub'!$A$3:$A$141,'2023_Analysis_Hub'!$H$3:$H$141),"0")</f>
        <v>3.4</v>
      </c>
      <c r="AV217">
        <f t="shared" si="28"/>
        <v>3.7424347142857139</v>
      </c>
      <c r="AX217" cm="1">
        <f t="array" ref="AX217">IFERROR(_xlfn.XLOOKUP(A217,Table4[Country],'2007'!$L$4:$L$153),"0")</f>
        <v>4.0612199999999996</v>
      </c>
      <c r="AY217" cm="1">
        <f t="array" ref="AY217">IFERROR(_xlfn.XLOOKUP(A217,Table5[Country], '2010'!$O$4:$O$158),"0")</f>
        <v>4.2186190000000003</v>
      </c>
      <c r="AZ217" cm="1">
        <f t="array" ref="AZ217">IFERROR(_xlfn.XLOOKUP(A217, Table12[Country], '2012'!$O$4:$O$158),"0")</f>
        <v>3.901786</v>
      </c>
      <c r="BA217" cm="1">
        <f t="array" ref="BA217">IFERROR(_xlfn.XLOOKUP(A217, Table10[Country], '2014'!$O$4:$O$163),"0")</f>
        <v>3.9812500000000002</v>
      </c>
      <c r="BB217" cm="1">
        <f t="array" ref="BB217">IFERROR(_xlfn.XLOOKUP(A217, Table11[Country],'2016'!$O$4:$O$163),"0")</f>
        <v>4.2466150000000003</v>
      </c>
      <c r="BC217" cm="1">
        <f t="array" ref="BC217">IFERROR(_xlfn.XLOOKUP(A217,Table6[Country],'2018'!$O$4:$O$163),"0")</f>
        <v>3.976896</v>
      </c>
      <c r="BD217">
        <f>IFERROR(_xlfn.XLOOKUP(A217, '2023_Analysis_Hub'!$A$3:$A$141,'2023_Analysis_Hub'!$J$3:$J$141),"0")</f>
        <v>4.2</v>
      </c>
      <c r="BE217">
        <f t="shared" si="29"/>
        <v>4.0837694285714283</v>
      </c>
      <c r="BG217" cm="1">
        <f t="array" ref="BG217">IFERROR(_xlfn.XLOOKUP(A217,Table4[Country],'2007'!$R$4:$R$153),"0")</f>
        <v>4.4318200000000001</v>
      </c>
      <c r="BH217" cm="1">
        <f t="array" ref="BH217">IFERROR(_xlfn.XLOOKUP(A217,Table5[Country],'2010'!$S$4:$S$158),"0")</f>
        <v>4.3238830000000004</v>
      </c>
      <c r="BI217" cm="1">
        <f t="array" ref="BI217">IFERROR(_xlfn.XLOOKUP(A217,Table12[Country],'2012'!$S$4:$S$158),"0")</f>
        <v>4.2629590000000004</v>
      </c>
      <c r="BJ217" cm="1">
        <f t="array" ref="BJ217">IFERROR(_xlfn.XLOOKUP(A217,Table10[Country],'2014'!$S$4:$S$163),"0")</f>
        <v>4.2583330000000004</v>
      </c>
      <c r="BK217" cm="1">
        <f t="array" ref="BK217">IFERROR(_xlfn.XLOOKUP(A217,Table11[Country],'2016'!$S$4:$S$163),"0")</f>
        <v>4.4528160000000003</v>
      </c>
      <c r="BL217" cm="1">
        <f t="array" ref="BL217">IFERROR(_xlfn.XLOOKUP(A217,Table6[Country],'2018'!$S$4:$S$163),"0")</f>
        <v>4.2848660000000001</v>
      </c>
      <c r="BM217">
        <f>IFERROR(_xlfn.XLOOKUP(A217,'2023_Analysis_Hub'!$A$3:$A$141,'2023_Analysis_Hub'!$L$3:$L$141),"0")</f>
        <v>4.2</v>
      </c>
      <c r="BN217">
        <f t="shared" si="30"/>
        <v>4.3163824285714281</v>
      </c>
      <c r="BP217" cm="1">
        <f t="array" ref="BP217">IFERROR(_xlfn.XLOOKUP(A217,Table4[Country],'2007'!$N$4:$N$153),"0")</f>
        <v>4.1521699999999999</v>
      </c>
      <c r="BQ217" cm="1">
        <f t="array" ref="BQ217">IFERROR(_xlfn.XLOOKUP(A217,Table5[Country],'2010'!$Q$4:$Q$158),"0")</f>
        <v>4.2186190000000003</v>
      </c>
      <c r="BR217" cm="1">
        <f t="array" ref="BR217">IFERROR(_xlfn.XLOOKUP(A217,Table12[Country],'2012'!$Q$4:$Q$158),"0")</f>
        <v>3.8184520000000002</v>
      </c>
      <c r="BS217" cm="1">
        <f t="array" ref="BS217">IFERROR(_xlfn.XLOOKUP(A217,Table10[Country],'2014'!$Q$4:$Q$163),"0")</f>
        <v>3.9750000000000001</v>
      </c>
      <c r="BT217" cm="1">
        <f t="array" ref="BT217">IFERROR(_xlfn.XLOOKUP(A217,Table11[Country],'2016'!$Q$4:$Q$163),"0")</f>
        <v>4.3776780000000004</v>
      </c>
      <c r="BU217" cm="1">
        <f t="array" ref="BU217">IFERROR(_xlfn.XLOOKUP(A217, Table6[Country], '2018'!$Q$4:$Q$163),"0")</f>
        <v>3.876315</v>
      </c>
      <c r="BV217">
        <f>IFERROR(_xlfn.XLOOKUP(A217, '2023_Analysis_Hub'!$A$3:$A$141,'2023_Analysis_Hub'!$N$3:$N$141),"0")</f>
        <v>4.0999999999999996</v>
      </c>
      <c r="BW217">
        <f t="shared" si="31"/>
        <v>4.0740334285714281</v>
      </c>
    </row>
    <row r="218" spans="1:75" x14ac:dyDescent="0.35">
      <c r="A218" t="s">
        <v>541</v>
      </c>
      <c r="B218" t="str" cm="1">
        <f t="array" ref="B218">IFERROR(_xlfn.XLOOKUP(A218,Table4[Country],'2007'!$B$4:$B$153),"0")</f>
        <v>0</v>
      </c>
      <c r="C218" t="str" cm="1">
        <f t="array" ref="C218">IFERROR(_xlfn.XLOOKUP(A218,Table5[Country],'2010'!$B$4:$B$158),"0")</f>
        <v>0</v>
      </c>
      <c r="D218" t="str" cm="1">
        <f t="array" ref="D218">IFERROR(_xlfn.XLOOKUP(A218,Table12[Country],'2012'!$B$4:$B$158),"0")</f>
        <v>0</v>
      </c>
      <c r="E218" t="str" cm="1">
        <f t="array" ref="E218">IFERROR(_xlfn.XLOOKUP(A218,Table10[Country],'2014'!$B$4:$B$163),"0")</f>
        <v>0</v>
      </c>
      <c r="F218" t="str" cm="1">
        <f t="array" ref="F218">IFERROR(_xlfn.XLOOKUP(A218,Table11[Country],'2016'!$B$4:$B$163),"0")</f>
        <v>0</v>
      </c>
      <c r="G218" t="str" cm="1">
        <f t="array" ref="G218">IFERROR(_xlfn.XLOOKUP(A218,Table6[Country],'2018'!$B$4:$B$163),"0")</f>
        <v>0</v>
      </c>
      <c r="H218" t="str">
        <f>IFERROR(_xlfn.XLOOKUP(A218,'2023_Analysis_Hub'!$A$3:$A$141,'2023_Analysis_Hub'!$B$3:$B$141),"0")</f>
        <v>0</v>
      </c>
      <c r="I218" t="str">
        <f t="shared" si="27"/>
        <v>0</v>
      </c>
      <c r="J218" s="68" t="str">
        <f>IFERROR(RANK(Table16[[#This Row],[Avergae LPI Score ]],Table16[[Avergae LPI Score ]],0), "No Data Available")</f>
        <v>No Data Available</v>
      </c>
      <c r="L218" t="str" cm="1">
        <f t="array" ref="L218">IFERROR(_xlfn.XLOOKUP(A218,Table4[Country],'2007'!$C$4:$C$153),"0")</f>
        <v>0</v>
      </c>
      <c r="M218" t="str" cm="1">
        <f t="array" ref="M218">IFERROR(_xlfn.XLOOKUP(A218,Table5[Country],'2010'!$E$4:$E$158),"0")</f>
        <v>0</v>
      </c>
      <c r="N218" t="str" cm="1">
        <f t="array" ref="N218">IFERROR(_xlfn.XLOOKUP(A218,Table12[Country],'2012'!$E$4:$E$158),"0")</f>
        <v>0</v>
      </c>
      <c r="O218" t="str" cm="1">
        <f t="array" ref="O218">IFERROR(_xlfn.XLOOKUP(A218,Table10[Country],'2014'!$E$4:$E$163),"0")</f>
        <v>0</v>
      </c>
      <c r="P218" t="str" cm="1">
        <f t="array" ref="P218">IFERROR(_xlfn.XLOOKUP(A218,Table11[Country],'2016'!$E$4:$E$163),"0")</f>
        <v>0</v>
      </c>
      <c r="Q218" t="str" cm="1">
        <f t="array" ref="Q218">IFERROR(_xlfn.XLOOKUP(A218,Table6[Country],'2018'!$E$4:$E$163),"0")</f>
        <v>0</v>
      </c>
      <c r="R218" t="str">
        <f>IFERROR(_xlfn.XLOOKUP(A218,'2023_Analysis_Hub'!$A$3:$A$141,'2023_Analysis_Hub'!$C$3:$C$141),"0")</f>
        <v>0</v>
      </c>
      <c r="S218" t="str">
        <f t="shared" si="32"/>
        <v>0</v>
      </c>
      <c r="T218" t="str">
        <f t="shared" si="33"/>
        <v>No Data Available</v>
      </c>
      <c r="W218" t="str" cm="1">
        <f t="array" ref="W218">IFERROR(_xlfn.XLOOKUP(A218,Table4[Country],'2007'!$F$4:$F$153),"0")</f>
        <v>0</v>
      </c>
      <c r="X218" t="str" cm="1">
        <f t="array" ref="X218">IFERROR(_xlfn.XLOOKUP('LPI_performance_time_series '!A218,Table5[Country],'2010'!$I$4:$I$158),"0")</f>
        <v>0</v>
      </c>
      <c r="Y218" t="str" cm="1">
        <f t="array" ref="Y218">IFERROR(_xlfn.XLOOKUP(A218,Table12[Country],'2012'!$I$4:$I$158),"0")</f>
        <v>0</v>
      </c>
      <c r="Z218" t="str" cm="1">
        <f t="array" ref="Z218">IFERROR(_xlfn.XLOOKUP('LPI_performance_time_series '!A218,Table10[Country],'2014'!$I$4:$I$163),"0")</f>
        <v>0</v>
      </c>
      <c r="AA218" t="str" cm="1">
        <f t="array" ref="AA218">IFERROR(_xlfn.XLOOKUP(A218,Table11[Country],'2016'!$I$4:$I$163),"0")</f>
        <v>0</v>
      </c>
      <c r="AB218" t="str" cm="1">
        <f t="array" ref="AB218">IFERROR(_xlfn.XLOOKUP(A218,Table6[Country],'2018'!$I$4:$I$163),"0")</f>
        <v>0</v>
      </c>
      <c r="AC218" t="str">
        <f>IFERROR(_xlfn.XLOOKUP(A219,'2023_Analysis_Hub'!$A$3:$A$141,'2023_Analysis_Hub'!$D$3:$D$141),"0")</f>
        <v>0</v>
      </c>
      <c r="AD218" t="str">
        <f t="shared" si="34"/>
        <v>No Data Available</v>
      </c>
      <c r="AF218" t="str" cm="1">
        <f t="array" ref="AF218">IFERROR(_xlfn.XLOOKUP(A218,Table4[Country],'2007'!$H$4:$H$153),"0")</f>
        <v>0</v>
      </c>
      <c r="AG218" t="str" cm="1">
        <f t="array" ref="AG218">IFERROR(_xlfn.XLOOKUP(A218,Table5[Country],'2010'!$K$4:$K$158),"0")</f>
        <v>0</v>
      </c>
      <c r="AH218" t="str" cm="1">
        <f t="array" ref="AH218">IFERROR(_xlfn.XLOOKUP(A218,Table12[Country],'2012'!$K$4:$K$158),"0")</f>
        <v>0</v>
      </c>
      <c r="AI218" t="str" cm="1">
        <f t="array" ref="AI218">IFERROR(_xlfn.XLOOKUP(A218,Table10[Country],'2014'!$K$4:$K$163),"0")</f>
        <v>0</v>
      </c>
      <c r="AJ218" t="str" cm="1">
        <f t="array" ref="AJ218">IFERROR(_xlfn.XLOOKUP(A218,Table11[Country],'2016'!$K$4:$K$163),"0")</f>
        <v>0</v>
      </c>
      <c r="AK218" t="str" cm="1">
        <f t="array" ref="AK218">IFERROR(_xlfn.XLOOKUP(A218,Table6[Country],'2018'!$K$4:$K$163),"0")</f>
        <v>0</v>
      </c>
      <c r="AL218" s="19" t="str">
        <f>IFERROR(_xlfn.XLOOKUP(A218,'2023_Analysis_Hub'!$A$3:$A$141,'2023_Analysis_Hub'!$F$3:$F$141),"0")</f>
        <v>0</v>
      </c>
      <c r="AM218" t="str">
        <f t="shared" si="35"/>
        <v>No Data Available</v>
      </c>
      <c r="AO218" s="71" t="str" cm="1">
        <f t="array" ref="AO218">IFERROR(_xlfn.XLOOKUP(Table18[[#This Row],[Economy]],Table4[Country],'2007'!$J$4:$J$153), "0")</f>
        <v>0</v>
      </c>
      <c r="AP218" s="71" t="str" cm="1">
        <f t="array" ref="AP218">IFERROR(_xlfn.XLOOKUP(Table18[[#This Row],[Economy]],Table5[Country],'2010'!$M$4:$M$158),"0")</f>
        <v>0</v>
      </c>
      <c r="AQ218" s="71" t="str" cm="1">
        <f t="array" ref="AQ218">IFERROR(_xlfn.XLOOKUP(Table18[[#This Row],[Economy]],Table12[Country],'2012'!$M$4:$M$158),"0")</f>
        <v>0</v>
      </c>
      <c r="AR218" s="71" t="str" cm="1">
        <f t="array" ref="AR218">IFERROR(_xlfn.XLOOKUP(Table18[[#This Row],[Economy]],Table10[Country],'2014'!$M$4:$M$163),"0")</f>
        <v>0</v>
      </c>
      <c r="AS218" s="71" t="str" cm="1">
        <f t="array" ref="AS218">IFERROR(_xlfn.XLOOKUP(A218,Table11[Country],'2016'!$M$4:$M$163),"0")</f>
        <v>0</v>
      </c>
      <c r="AT218" s="71" t="str" cm="1">
        <f t="array" ref="AT218">IFERROR(_xlfn.XLOOKUP(A218,Table6[Country],'2018'!$M$4:$M$163),"0")</f>
        <v>0</v>
      </c>
      <c r="AU218" s="71" t="str">
        <f>IFERROR(_xlfn.XLOOKUP(A218, '2023_Analysis_Hub'!$A$3:$A$141,'2023_Analysis_Hub'!$H$3:$H$141),"0")</f>
        <v>0</v>
      </c>
      <c r="AV218" t="str">
        <f t="shared" si="28"/>
        <v xml:space="preserve">No Data Available </v>
      </c>
      <c r="AX218" t="str" cm="1">
        <f t="array" ref="AX218">IFERROR(_xlfn.XLOOKUP(A218,Table4[Country],'2007'!$L$4:$L$153),"0")</f>
        <v>0</v>
      </c>
      <c r="AY218" t="str" cm="1">
        <f t="array" ref="AY218">IFERROR(_xlfn.XLOOKUP(A218,Table5[Country], '2010'!$O$4:$O$158),"0")</f>
        <v>0</v>
      </c>
      <c r="AZ218" t="str" cm="1">
        <f t="array" ref="AZ218">IFERROR(_xlfn.XLOOKUP(A218, Table12[Country], '2012'!$O$4:$O$158),"0")</f>
        <v>0</v>
      </c>
      <c r="BA218" t="str" cm="1">
        <f t="array" ref="BA218">IFERROR(_xlfn.XLOOKUP(A218, Table10[Country], '2014'!$O$4:$O$163),"0")</f>
        <v>0</v>
      </c>
      <c r="BB218" t="str" cm="1">
        <f t="array" ref="BB218">IFERROR(_xlfn.XLOOKUP(A218, Table11[Country],'2016'!$O$4:$O$163),"0")</f>
        <v>0</v>
      </c>
      <c r="BC218" t="str" cm="1">
        <f t="array" ref="BC218">IFERROR(_xlfn.XLOOKUP(A218,Table6[Country],'2018'!$O$4:$O$163),"0")</f>
        <v>0</v>
      </c>
      <c r="BD218" t="str">
        <f>IFERROR(_xlfn.XLOOKUP(A218, '2023_Analysis_Hub'!$A$3:$A$141,'2023_Analysis_Hub'!$J$3:$J$141),"0")</f>
        <v>0</v>
      </c>
      <c r="BE218" t="str">
        <f t="shared" si="29"/>
        <v>No Data Available</v>
      </c>
      <c r="BG218" t="str" cm="1">
        <f t="array" ref="BG218">IFERROR(_xlfn.XLOOKUP(A218,Table4[Country],'2007'!$R$4:$R$153),"0")</f>
        <v>0</v>
      </c>
      <c r="BH218" t="str" cm="1">
        <f t="array" ref="BH218">IFERROR(_xlfn.XLOOKUP(A218,Table5[Country],'2010'!$S$4:$S$158),"0")</f>
        <v>0</v>
      </c>
      <c r="BI218" t="str" cm="1">
        <f t="array" ref="BI218">IFERROR(_xlfn.XLOOKUP(A218,Table12[Country],'2012'!$S$4:$S$158),"0")</f>
        <v>0</v>
      </c>
      <c r="BJ218" t="str" cm="1">
        <f t="array" ref="BJ218">IFERROR(_xlfn.XLOOKUP(A218,Table10[Country],'2014'!$S$4:$S$163),"0")</f>
        <v>0</v>
      </c>
      <c r="BK218" t="str" cm="1">
        <f t="array" ref="BK218">IFERROR(_xlfn.XLOOKUP(A218,Table11[Country],'2016'!$S$4:$S$163),"0")</f>
        <v>0</v>
      </c>
      <c r="BL218" t="str" cm="1">
        <f t="array" ref="BL218">IFERROR(_xlfn.XLOOKUP(A218,Table6[Country],'2018'!$S$4:$S$163),"0")</f>
        <v>0</v>
      </c>
      <c r="BM218" t="str">
        <f>IFERROR(_xlfn.XLOOKUP(A218,'2023_Analysis_Hub'!$A$3:$A$141,'2023_Analysis_Hub'!$L$3:$L$141),"0")</f>
        <v>0</v>
      </c>
      <c r="BN218" t="str">
        <f t="shared" si="30"/>
        <v>No Data Available</v>
      </c>
      <c r="BP218" t="str" cm="1">
        <f t="array" ref="BP218">IFERROR(_xlfn.XLOOKUP(A218,Table4[Country],'2007'!$N$4:$N$153),"0")</f>
        <v>0</v>
      </c>
      <c r="BQ218" t="str" cm="1">
        <f t="array" ref="BQ218">IFERROR(_xlfn.XLOOKUP(A218,Table5[Country],'2010'!$Q$4:$Q$158),"0")</f>
        <v>0</v>
      </c>
      <c r="BR218" t="str" cm="1">
        <f t="array" ref="BR218">IFERROR(_xlfn.XLOOKUP(A218,Table12[Country],'2012'!$Q$4:$Q$158),"0")</f>
        <v>0</v>
      </c>
      <c r="BS218" t="str" cm="1">
        <f t="array" ref="BS218">IFERROR(_xlfn.XLOOKUP(A218,Table10[Country],'2014'!$Q$4:$Q$163),"0")</f>
        <v>0</v>
      </c>
      <c r="BT218" t="str" cm="1">
        <f t="array" ref="BT218">IFERROR(_xlfn.XLOOKUP(A218,Table11[Country],'2016'!$Q$4:$Q$163),"0")</f>
        <v>0</v>
      </c>
      <c r="BU218" t="str" cm="1">
        <f t="array" ref="BU218">IFERROR(_xlfn.XLOOKUP(A218, Table6[Country], '2018'!$Q$4:$Q$163),"0")</f>
        <v>0</v>
      </c>
      <c r="BV218" t="str">
        <f>IFERROR(_xlfn.XLOOKUP(A218, '2023_Analysis_Hub'!$A$3:$A$141,'2023_Analysis_Hub'!$N$3:$N$141),"0")</f>
        <v>0</v>
      </c>
      <c r="BW218" t="str">
        <f t="shared" si="31"/>
        <v>No Data Available</v>
      </c>
    </row>
    <row r="219" spans="1:75" x14ac:dyDescent="0.35">
      <c r="A219" t="s">
        <v>543</v>
      </c>
      <c r="B219" t="str" cm="1">
        <f t="array" ref="B219">IFERROR(_xlfn.XLOOKUP(A219,Table4[Country],'2007'!$B$4:$B$153),"0")</f>
        <v>0</v>
      </c>
      <c r="C219" t="str" cm="1">
        <f t="array" ref="C219">IFERROR(_xlfn.XLOOKUP(A219,Table5[Country],'2010'!$B$4:$B$158),"0")</f>
        <v>0</v>
      </c>
      <c r="D219" t="str" cm="1">
        <f t="array" ref="D219">IFERROR(_xlfn.XLOOKUP(A219,Table12[Country],'2012'!$B$4:$B$158),"0")</f>
        <v>0</v>
      </c>
      <c r="E219" t="str" cm="1">
        <f t="array" ref="E219">IFERROR(_xlfn.XLOOKUP(A219,Table10[Country],'2014'!$B$4:$B$163),"0")</f>
        <v>0</v>
      </c>
      <c r="F219" t="str" cm="1">
        <f t="array" ref="F219">IFERROR(_xlfn.XLOOKUP(A219,Table11[Country],'2016'!$B$4:$B$163),"0")</f>
        <v>0</v>
      </c>
      <c r="G219" t="str" cm="1">
        <f t="array" ref="G219">IFERROR(_xlfn.XLOOKUP(A219,Table6[Country],'2018'!$B$4:$B$163),"0")</f>
        <v>0</v>
      </c>
      <c r="H219" t="str">
        <f>IFERROR(_xlfn.XLOOKUP(A219,'2023_Analysis_Hub'!$A$3:$A$141,'2023_Analysis_Hub'!$B$3:$B$141),"0")</f>
        <v>0</v>
      </c>
      <c r="I219" t="str">
        <f t="shared" si="27"/>
        <v>0</v>
      </c>
      <c r="J219" s="68" t="str">
        <f>IFERROR(RANK(Table16[[#This Row],[Avergae LPI Score ]],Table16[[Avergae LPI Score ]],0), "No Data Available")</f>
        <v>No Data Available</v>
      </c>
      <c r="L219" t="str" cm="1">
        <f t="array" ref="L219">IFERROR(_xlfn.XLOOKUP(A219,Table4[Country],'2007'!$C$4:$C$153),"0")</f>
        <v>0</v>
      </c>
      <c r="M219" t="str" cm="1">
        <f t="array" ref="M219">IFERROR(_xlfn.XLOOKUP(A219,Table5[Country],'2010'!$E$4:$E$158),"0")</f>
        <v>0</v>
      </c>
      <c r="N219" t="str" cm="1">
        <f t="array" ref="N219">IFERROR(_xlfn.XLOOKUP(A219,Table12[Country],'2012'!$E$4:$E$158),"0")</f>
        <v>0</v>
      </c>
      <c r="O219" t="str" cm="1">
        <f t="array" ref="O219">IFERROR(_xlfn.XLOOKUP(A219,Table10[Country],'2014'!$E$4:$E$163),"0")</f>
        <v>0</v>
      </c>
      <c r="P219" t="str" cm="1">
        <f t="array" ref="P219">IFERROR(_xlfn.XLOOKUP(A219,Table11[Country],'2016'!$E$4:$E$163),"0")</f>
        <v>0</v>
      </c>
      <c r="Q219" t="str" cm="1">
        <f t="array" ref="Q219">IFERROR(_xlfn.XLOOKUP(A219,Table6[Country],'2018'!$E$4:$E$163),"0")</f>
        <v>0</v>
      </c>
      <c r="R219" t="str">
        <f>IFERROR(_xlfn.XLOOKUP(A219,'2023_Analysis_Hub'!$A$3:$A$141,'2023_Analysis_Hub'!$C$3:$C$141),"0")</f>
        <v>0</v>
      </c>
      <c r="S219" t="str">
        <f t="shared" si="32"/>
        <v>0</v>
      </c>
      <c r="T219" t="str">
        <f t="shared" si="33"/>
        <v>No Data Available</v>
      </c>
      <c r="W219" t="str" cm="1">
        <f t="array" ref="W219">IFERROR(_xlfn.XLOOKUP(A219,Table4[Country],'2007'!$F$4:$F$153),"0")</f>
        <v>0</v>
      </c>
      <c r="X219" t="str" cm="1">
        <f t="array" ref="X219">IFERROR(_xlfn.XLOOKUP('LPI_performance_time_series '!A219,Table5[Country],'2010'!$I$4:$I$158),"0")</f>
        <v>0</v>
      </c>
      <c r="Y219" t="str" cm="1">
        <f t="array" ref="Y219">IFERROR(_xlfn.XLOOKUP(A219,Table12[Country],'2012'!$I$4:$I$158),"0")</f>
        <v>0</v>
      </c>
      <c r="Z219" t="str" cm="1">
        <f t="array" ref="Z219">IFERROR(_xlfn.XLOOKUP('LPI_performance_time_series '!A219,Table10[Country],'2014'!$I$4:$I$163),"0")</f>
        <v>0</v>
      </c>
      <c r="AA219" t="str" cm="1">
        <f t="array" ref="AA219">IFERROR(_xlfn.XLOOKUP(A219,Table11[Country],'2016'!$I$4:$I$163),"0")</f>
        <v>0</v>
      </c>
      <c r="AB219" t="str" cm="1">
        <f t="array" ref="AB219">IFERROR(_xlfn.XLOOKUP(A219,Table6[Country],'2018'!$I$4:$I$163),"0")</f>
        <v>0</v>
      </c>
      <c r="AC219" t="str">
        <f>IFERROR(_xlfn.XLOOKUP(A220,'2023_Analysis_Hub'!$A$3:$A$141,'2023_Analysis_Hub'!$D$3:$D$141),"0")</f>
        <v>0</v>
      </c>
      <c r="AD219" t="str">
        <f t="shared" si="34"/>
        <v>No Data Available</v>
      </c>
      <c r="AF219" t="str" cm="1">
        <f t="array" ref="AF219">IFERROR(_xlfn.XLOOKUP(A219,Table4[Country],'2007'!$H$4:$H$153),"0")</f>
        <v>0</v>
      </c>
      <c r="AG219" t="str" cm="1">
        <f t="array" ref="AG219">IFERROR(_xlfn.XLOOKUP(A219,Table5[Country],'2010'!$K$4:$K$158),"0")</f>
        <v>0</v>
      </c>
      <c r="AH219" t="str" cm="1">
        <f t="array" ref="AH219">IFERROR(_xlfn.XLOOKUP(A219,Table12[Country],'2012'!$K$4:$K$158),"0")</f>
        <v>0</v>
      </c>
      <c r="AI219" t="str" cm="1">
        <f t="array" ref="AI219">IFERROR(_xlfn.XLOOKUP(A219,Table10[Country],'2014'!$K$4:$K$163),"0")</f>
        <v>0</v>
      </c>
      <c r="AJ219" t="str" cm="1">
        <f t="array" ref="AJ219">IFERROR(_xlfn.XLOOKUP(A219,Table11[Country],'2016'!$K$4:$K$163),"0")</f>
        <v>0</v>
      </c>
      <c r="AK219" t="str" cm="1">
        <f t="array" ref="AK219">IFERROR(_xlfn.XLOOKUP(A219,Table6[Country],'2018'!$K$4:$K$163),"0")</f>
        <v>0</v>
      </c>
      <c r="AL219" s="19" t="str">
        <f>IFERROR(_xlfn.XLOOKUP(A219,'2023_Analysis_Hub'!$A$3:$A$141,'2023_Analysis_Hub'!$F$3:$F$141),"0")</f>
        <v>0</v>
      </c>
      <c r="AM219" t="str">
        <f t="shared" si="35"/>
        <v>No Data Available</v>
      </c>
      <c r="AO219" s="71" t="str" cm="1">
        <f t="array" ref="AO219">IFERROR(_xlfn.XLOOKUP(Table18[[#This Row],[Economy]],Table4[Country],'2007'!$J$4:$J$153), "0")</f>
        <v>0</v>
      </c>
      <c r="AP219" s="71" t="str" cm="1">
        <f t="array" ref="AP219">IFERROR(_xlfn.XLOOKUP(Table18[[#This Row],[Economy]],Table5[Country],'2010'!$M$4:$M$158),"0")</f>
        <v>0</v>
      </c>
      <c r="AQ219" s="71" t="str" cm="1">
        <f t="array" ref="AQ219">IFERROR(_xlfn.XLOOKUP(Table18[[#This Row],[Economy]],Table12[Country],'2012'!$M$4:$M$158),"0")</f>
        <v>0</v>
      </c>
      <c r="AR219" s="71" t="str" cm="1">
        <f t="array" ref="AR219">IFERROR(_xlfn.XLOOKUP(Table18[[#This Row],[Economy]],Table10[Country],'2014'!$M$4:$M$163),"0")</f>
        <v>0</v>
      </c>
      <c r="AS219" s="71" t="str" cm="1">
        <f t="array" ref="AS219">IFERROR(_xlfn.XLOOKUP(A219,Table11[Country],'2016'!$M$4:$M$163),"0")</f>
        <v>0</v>
      </c>
      <c r="AT219" s="71" t="str" cm="1">
        <f t="array" ref="AT219">IFERROR(_xlfn.XLOOKUP(A219,Table6[Country],'2018'!$M$4:$M$163),"0")</f>
        <v>0</v>
      </c>
      <c r="AU219" s="71" t="str">
        <f>IFERROR(_xlfn.XLOOKUP(A219, '2023_Analysis_Hub'!$A$3:$A$141,'2023_Analysis_Hub'!$H$3:$H$141),"0")</f>
        <v>0</v>
      </c>
      <c r="AV219" t="str">
        <f t="shared" si="28"/>
        <v xml:space="preserve">No Data Available </v>
      </c>
      <c r="AX219" t="str" cm="1">
        <f t="array" ref="AX219">IFERROR(_xlfn.XLOOKUP(A219,Table4[Country],'2007'!$L$4:$L$153),"0")</f>
        <v>0</v>
      </c>
      <c r="AY219" t="str" cm="1">
        <f t="array" ref="AY219">IFERROR(_xlfn.XLOOKUP(A219,Table5[Country], '2010'!$O$4:$O$158),"0")</f>
        <v>0</v>
      </c>
      <c r="AZ219" t="str" cm="1">
        <f t="array" ref="AZ219">IFERROR(_xlfn.XLOOKUP(A219, Table12[Country], '2012'!$O$4:$O$158),"0")</f>
        <v>0</v>
      </c>
      <c r="BA219" t="str" cm="1">
        <f t="array" ref="BA219">IFERROR(_xlfn.XLOOKUP(A219, Table10[Country], '2014'!$O$4:$O$163),"0")</f>
        <v>0</v>
      </c>
      <c r="BB219" t="str" cm="1">
        <f t="array" ref="BB219">IFERROR(_xlfn.XLOOKUP(A219, Table11[Country],'2016'!$O$4:$O$163),"0")</f>
        <v>0</v>
      </c>
      <c r="BC219" t="str" cm="1">
        <f t="array" ref="BC219">IFERROR(_xlfn.XLOOKUP(A219,Table6[Country],'2018'!$O$4:$O$163),"0")</f>
        <v>0</v>
      </c>
      <c r="BD219" t="str">
        <f>IFERROR(_xlfn.XLOOKUP(A219, '2023_Analysis_Hub'!$A$3:$A$141,'2023_Analysis_Hub'!$J$3:$J$141),"0")</f>
        <v>0</v>
      </c>
      <c r="BE219" t="str">
        <f t="shared" si="29"/>
        <v>No Data Available</v>
      </c>
      <c r="BG219" t="str" cm="1">
        <f t="array" ref="BG219">IFERROR(_xlfn.XLOOKUP(A219,Table4[Country],'2007'!$R$4:$R$153),"0")</f>
        <v>0</v>
      </c>
      <c r="BH219" t="str" cm="1">
        <f t="array" ref="BH219">IFERROR(_xlfn.XLOOKUP(A219,Table5[Country],'2010'!$S$4:$S$158),"0")</f>
        <v>0</v>
      </c>
      <c r="BI219" t="str" cm="1">
        <f t="array" ref="BI219">IFERROR(_xlfn.XLOOKUP(A219,Table12[Country],'2012'!$S$4:$S$158),"0")</f>
        <v>0</v>
      </c>
      <c r="BJ219" t="str" cm="1">
        <f t="array" ref="BJ219">IFERROR(_xlfn.XLOOKUP(A219,Table10[Country],'2014'!$S$4:$S$163),"0")</f>
        <v>0</v>
      </c>
      <c r="BK219" t="str" cm="1">
        <f t="array" ref="BK219">IFERROR(_xlfn.XLOOKUP(A219,Table11[Country],'2016'!$S$4:$S$163),"0")</f>
        <v>0</v>
      </c>
      <c r="BL219" t="str" cm="1">
        <f t="array" ref="BL219">IFERROR(_xlfn.XLOOKUP(A219,Table6[Country],'2018'!$S$4:$S$163),"0")</f>
        <v>0</v>
      </c>
      <c r="BM219" t="str">
        <f>IFERROR(_xlfn.XLOOKUP(A219,'2023_Analysis_Hub'!$A$3:$A$141,'2023_Analysis_Hub'!$L$3:$L$141),"0")</f>
        <v>0</v>
      </c>
      <c r="BN219" t="str">
        <f t="shared" si="30"/>
        <v>No Data Available</v>
      </c>
      <c r="BP219" t="str" cm="1">
        <f t="array" ref="BP219">IFERROR(_xlfn.XLOOKUP(A219,Table4[Country],'2007'!$N$4:$N$153),"0")</f>
        <v>0</v>
      </c>
      <c r="BQ219" t="str" cm="1">
        <f t="array" ref="BQ219">IFERROR(_xlfn.XLOOKUP(A219,Table5[Country],'2010'!$Q$4:$Q$158),"0")</f>
        <v>0</v>
      </c>
      <c r="BR219" t="str" cm="1">
        <f t="array" ref="BR219">IFERROR(_xlfn.XLOOKUP(A219,Table12[Country],'2012'!$Q$4:$Q$158),"0")</f>
        <v>0</v>
      </c>
      <c r="BS219" t="str" cm="1">
        <f t="array" ref="BS219">IFERROR(_xlfn.XLOOKUP(A219,Table10[Country],'2014'!$Q$4:$Q$163),"0")</f>
        <v>0</v>
      </c>
      <c r="BT219" t="str" cm="1">
        <f t="array" ref="BT219">IFERROR(_xlfn.XLOOKUP(A219,Table11[Country],'2016'!$Q$4:$Q$163),"0")</f>
        <v>0</v>
      </c>
      <c r="BU219" t="str" cm="1">
        <f t="array" ref="BU219">IFERROR(_xlfn.XLOOKUP(A219, Table6[Country], '2018'!$Q$4:$Q$163),"0")</f>
        <v>0</v>
      </c>
      <c r="BV219" t="str">
        <f>IFERROR(_xlfn.XLOOKUP(A219, '2023_Analysis_Hub'!$A$3:$A$141,'2023_Analysis_Hub'!$N$3:$N$141),"0")</f>
        <v>0</v>
      </c>
      <c r="BW219" t="str">
        <f t="shared" si="31"/>
        <v>No Data Available</v>
      </c>
    </row>
    <row r="220" spans="1:75" x14ac:dyDescent="0.35">
      <c r="A220" t="s">
        <v>545</v>
      </c>
      <c r="B220" t="str" cm="1">
        <f t="array" ref="B220">IFERROR(_xlfn.XLOOKUP(A220,Table4[Country],'2007'!$B$4:$B$153),"0")</f>
        <v>0</v>
      </c>
      <c r="C220" t="str" cm="1">
        <f t="array" ref="C220">IFERROR(_xlfn.XLOOKUP(A220,Table5[Country],'2010'!$B$4:$B$158),"0")</f>
        <v>0</v>
      </c>
      <c r="D220" t="str" cm="1">
        <f t="array" ref="D220">IFERROR(_xlfn.XLOOKUP(A220,Table12[Country],'2012'!$B$4:$B$158),"0")</f>
        <v>0</v>
      </c>
      <c r="E220" t="str" cm="1">
        <f t="array" ref="E220">IFERROR(_xlfn.XLOOKUP(A220,Table10[Country],'2014'!$B$4:$B$163),"0")</f>
        <v>0</v>
      </c>
      <c r="F220" t="str" cm="1">
        <f t="array" ref="F220">IFERROR(_xlfn.XLOOKUP(A220,Table11[Country],'2016'!$B$4:$B$163),"0")</f>
        <v>0</v>
      </c>
      <c r="G220" t="str" cm="1">
        <f t="array" ref="G220">IFERROR(_xlfn.XLOOKUP(A220,Table6[Country],'2018'!$B$4:$B$163),"0")</f>
        <v>0</v>
      </c>
      <c r="H220" t="str">
        <f>IFERROR(_xlfn.XLOOKUP(A220,'2023_Analysis_Hub'!$A$3:$A$141,'2023_Analysis_Hub'!$B$3:$B$141),"0")</f>
        <v>0</v>
      </c>
      <c r="I220" t="str">
        <f t="shared" si="27"/>
        <v>0</v>
      </c>
      <c r="J220" s="68" t="str">
        <f>IFERROR(RANK(Table16[[#This Row],[Avergae LPI Score ]],Table16[[Avergae LPI Score ]],0), "No Data Available")</f>
        <v>No Data Available</v>
      </c>
      <c r="L220" t="str" cm="1">
        <f t="array" ref="L220">IFERROR(_xlfn.XLOOKUP(A220,Table4[Country],'2007'!$C$4:$C$153),"0")</f>
        <v>0</v>
      </c>
      <c r="M220" t="str" cm="1">
        <f t="array" ref="M220">IFERROR(_xlfn.XLOOKUP(A220,Table5[Country],'2010'!$E$4:$E$158),"0")</f>
        <v>0</v>
      </c>
      <c r="N220" t="str" cm="1">
        <f t="array" ref="N220">IFERROR(_xlfn.XLOOKUP(A220,Table12[Country],'2012'!$E$4:$E$158),"0")</f>
        <v>0</v>
      </c>
      <c r="O220" t="str" cm="1">
        <f t="array" ref="O220">IFERROR(_xlfn.XLOOKUP(A220,Table10[Country],'2014'!$E$4:$E$163),"0")</f>
        <v>0</v>
      </c>
      <c r="P220" t="str" cm="1">
        <f t="array" ref="P220">IFERROR(_xlfn.XLOOKUP(A220,Table11[Country],'2016'!$E$4:$E$163),"0")</f>
        <v>0</v>
      </c>
      <c r="Q220" t="str" cm="1">
        <f t="array" ref="Q220">IFERROR(_xlfn.XLOOKUP(A220,Table6[Country],'2018'!$E$4:$E$163),"0")</f>
        <v>0</v>
      </c>
      <c r="R220" t="str">
        <f>IFERROR(_xlfn.XLOOKUP(A220,'2023_Analysis_Hub'!$A$3:$A$141,'2023_Analysis_Hub'!$C$3:$C$141),"0")</f>
        <v>0</v>
      </c>
      <c r="S220" t="str">
        <f t="shared" si="32"/>
        <v>0</v>
      </c>
      <c r="T220" t="str">
        <f t="shared" si="33"/>
        <v>No Data Available</v>
      </c>
      <c r="W220" t="str" cm="1">
        <f t="array" ref="W220">IFERROR(_xlfn.XLOOKUP(A220,Table4[Country],'2007'!$F$4:$F$153),"0")</f>
        <v>0</v>
      </c>
      <c r="X220" t="str" cm="1">
        <f t="array" ref="X220">IFERROR(_xlfn.XLOOKUP('LPI_performance_time_series '!A220,Table5[Country],'2010'!$I$4:$I$158),"0")</f>
        <v>0</v>
      </c>
      <c r="Y220" t="str" cm="1">
        <f t="array" ref="Y220">IFERROR(_xlfn.XLOOKUP(A220,Table12[Country],'2012'!$I$4:$I$158),"0")</f>
        <v>0</v>
      </c>
      <c r="Z220" t="str" cm="1">
        <f t="array" ref="Z220">IFERROR(_xlfn.XLOOKUP('LPI_performance_time_series '!A220,Table10[Country],'2014'!$I$4:$I$163),"0")</f>
        <v>0</v>
      </c>
      <c r="AA220" t="str" cm="1">
        <f t="array" ref="AA220">IFERROR(_xlfn.XLOOKUP(A220,Table11[Country],'2016'!$I$4:$I$163),"0")</f>
        <v>0</v>
      </c>
      <c r="AB220" t="str" cm="1">
        <f t="array" ref="AB220">IFERROR(_xlfn.XLOOKUP(A220,Table6[Country],'2018'!$I$4:$I$163),"0")</f>
        <v>0</v>
      </c>
      <c r="AC220">
        <f>IFERROR(_xlfn.XLOOKUP(A221,'2023_Analysis_Hub'!$A$3:$A$141,'2023_Analysis_Hub'!$D$3:$D$141),"0")</f>
        <v>2.2000000000000002</v>
      </c>
      <c r="AD220">
        <f t="shared" si="34"/>
        <v>2.2000000000000002</v>
      </c>
      <c r="AF220" t="str" cm="1">
        <f t="array" ref="AF220">IFERROR(_xlfn.XLOOKUP(A220,Table4[Country],'2007'!$H$4:$H$153),"0")</f>
        <v>0</v>
      </c>
      <c r="AG220" t="str" cm="1">
        <f t="array" ref="AG220">IFERROR(_xlfn.XLOOKUP(A220,Table5[Country],'2010'!$K$4:$K$158),"0")</f>
        <v>0</v>
      </c>
      <c r="AH220" t="str" cm="1">
        <f t="array" ref="AH220">IFERROR(_xlfn.XLOOKUP(A220,Table12[Country],'2012'!$K$4:$K$158),"0")</f>
        <v>0</v>
      </c>
      <c r="AI220" t="str" cm="1">
        <f t="array" ref="AI220">IFERROR(_xlfn.XLOOKUP(A220,Table10[Country],'2014'!$K$4:$K$163),"0")</f>
        <v>0</v>
      </c>
      <c r="AJ220" t="str" cm="1">
        <f t="array" ref="AJ220">IFERROR(_xlfn.XLOOKUP(A220,Table11[Country],'2016'!$K$4:$K$163),"0")</f>
        <v>0</v>
      </c>
      <c r="AK220" t="str" cm="1">
        <f t="array" ref="AK220">IFERROR(_xlfn.XLOOKUP(A220,Table6[Country],'2018'!$K$4:$K$163),"0")</f>
        <v>0</v>
      </c>
      <c r="AL220" s="19" t="str">
        <f>IFERROR(_xlfn.XLOOKUP(A220,'2023_Analysis_Hub'!$A$3:$A$141,'2023_Analysis_Hub'!$F$3:$F$141),"0")</f>
        <v>0</v>
      </c>
      <c r="AM220" t="str">
        <f t="shared" si="35"/>
        <v>No Data Available</v>
      </c>
      <c r="AO220" s="71" t="str" cm="1">
        <f t="array" ref="AO220">IFERROR(_xlfn.XLOOKUP(Table18[[#This Row],[Economy]],Table4[Country],'2007'!$J$4:$J$153), "0")</f>
        <v>0</v>
      </c>
      <c r="AP220" s="71" t="str" cm="1">
        <f t="array" ref="AP220">IFERROR(_xlfn.XLOOKUP(Table18[[#This Row],[Economy]],Table5[Country],'2010'!$M$4:$M$158),"0")</f>
        <v>0</v>
      </c>
      <c r="AQ220" s="71" t="str" cm="1">
        <f t="array" ref="AQ220">IFERROR(_xlfn.XLOOKUP(Table18[[#This Row],[Economy]],Table12[Country],'2012'!$M$4:$M$158),"0")</f>
        <v>0</v>
      </c>
      <c r="AR220" s="71" t="str" cm="1">
        <f t="array" ref="AR220">IFERROR(_xlfn.XLOOKUP(Table18[[#This Row],[Economy]],Table10[Country],'2014'!$M$4:$M$163),"0")</f>
        <v>0</v>
      </c>
      <c r="AS220" s="71" t="str" cm="1">
        <f t="array" ref="AS220">IFERROR(_xlfn.XLOOKUP(A220,Table11[Country],'2016'!$M$4:$M$163),"0")</f>
        <v>0</v>
      </c>
      <c r="AT220" s="71" t="str" cm="1">
        <f t="array" ref="AT220">IFERROR(_xlfn.XLOOKUP(A220,Table6[Country],'2018'!$M$4:$M$163),"0")</f>
        <v>0</v>
      </c>
      <c r="AU220" s="71" t="str">
        <f>IFERROR(_xlfn.XLOOKUP(A220, '2023_Analysis_Hub'!$A$3:$A$141,'2023_Analysis_Hub'!$H$3:$H$141),"0")</f>
        <v>0</v>
      </c>
      <c r="AV220" t="str">
        <f t="shared" si="28"/>
        <v xml:space="preserve">No Data Available </v>
      </c>
      <c r="AX220" t="str" cm="1">
        <f t="array" ref="AX220">IFERROR(_xlfn.XLOOKUP(A220,Table4[Country],'2007'!$L$4:$L$153),"0")</f>
        <v>0</v>
      </c>
      <c r="AY220" t="str" cm="1">
        <f t="array" ref="AY220">IFERROR(_xlfn.XLOOKUP(A220,Table5[Country], '2010'!$O$4:$O$158),"0")</f>
        <v>0</v>
      </c>
      <c r="AZ220" t="str" cm="1">
        <f t="array" ref="AZ220">IFERROR(_xlfn.XLOOKUP(A220, Table12[Country], '2012'!$O$4:$O$158),"0")</f>
        <v>0</v>
      </c>
      <c r="BA220" t="str" cm="1">
        <f t="array" ref="BA220">IFERROR(_xlfn.XLOOKUP(A220, Table10[Country], '2014'!$O$4:$O$163),"0")</f>
        <v>0</v>
      </c>
      <c r="BB220" t="str" cm="1">
        <f t="array" ref="BB220">IFERROR(_xlfn.XLOOKUP(A220, Table11[Country],'2016'!$O$4:$O$163),"0")</f>
        <v>0</v>
      </c>
      <c r="BC220" t="str" cm="1">
        <f t="array" ref="BC220">IFERROR(_xlfn.XLOOKUP(A220,Table6[Country],'2018'!$O$4:$O$163),"0")</f>
        <v>0</v>
      </c>
      <c r="BD220" t="str">
        <f>IFERROR(_xlfn.XLOOKUP(A220, '2023_Analysis_Hub'!$A$3:$A$141,'2023_Analysis_Hub'!$J$3:$J$141),"0")</f>
        <v>0</v>
      </c>
      <c r="BE220" t="str">
        <f t="shared" si="29"/>
        <v>No Data Available</v>
      </c>
      <c r="BG220" t="str" cm="1">
        <f t="array" ref="BG220">IFERROR(_xlfn.XLOOKUP(A220,Table4[Country],'2007'!$R$4:$R$153),"0")</f>
        <v>0</v>
      </c>
      <c r="BH220" t="str" cm="1">
        <f t="array" ref="BH220">IFERROR(_xlfn.XLOOKUP(A220,Table5[Country],'2010'!$S$4:$S$158),"0")</f>
        <v>0</v>
      </c>
      <c r="BI220" t="str" cm="1">
        <f t="array" ref="BI220">IFERROR(_xlfn.XLOOKUP(A220,Table12[Country],'2012'!$S$4:$S$158),"0")</f>
        <v>0</v>
      </c>
      <c r="BJ220" t="str" cm="1">
        <f t="array" ref="BJ220">IFERROR(_xlfn.XLOOKUP(A220,Table10[Country],'2014'!$S$4:$S$163),"0")</f>
        <v>0</v>
      </c>
      <c r="BK220" t="str" cm="1">
        <f t="array" ref="BK220">IFERROR(_xlfn.XLOOKUP(A220,Table11[Country],'2016'!$S$4:$S$163),"0")</f>
        <v>0</v>
      </c>
      <c r="BL220" t="str" cm="1">
        <f t="array" ref="BL220">IFERROR(_xlfn.XLOOKUP(A220,Table6[Country],'2018'!$S$4:$S$163),"0")</f>
        <v>0</v>
      </c>
      <c r="BM220" t="str">
        <f>IFERROR(_xlfn.XLOOKUP(A220,'2023_Analysis_Hub'!$A$3:$A$141,'2023_Analysis_Hub'!$L$3:$L$141),"0")</f>
        <v>0</v>
      </c>
      <c r="BN220" t="str">
        <f t="shared" si="30"/>
        <v>No Data Available</v>
      </c>
      <c r="BP220" t="str" cm="1">
        <f t="array" ref="BP220">IFERROR(_xlfn.XLOOKUP(A220,Table4[Country],'2007'!$N$4:$N$153),"0")</f>
        <v>0</v>
      </c>
      <c r="BQ220" t="str" cm="1">
        <f t="array" ref="BQ220">IFERROR(_xlfn.XLOOKUP(A220,Table5[Country],'2010'!$Q$4:$Q$158),"0")</f>
        <v>0</v>
      </c>
      <c r="BR220" t="str" cm="1">
        <f t="array" ref="BR220">IFERROR(_xlfn.XLOOKUP(A220,Table12[Country],'2012'!$Q$4:$Q$158),"0")</f>
        <v>0</v>
      </c>
      <c r="BS220" t="str" cm="1">
        <f t="array" ref="BS220">IFERROR(_xlfn.XLOOKUP(A220,Table10[Country],'2014'!$Q$4:$Q$163),"0")</f>
        <v>0</v>
      </c>
      <c r="BT220" t="str" cm="1">
        <f t="array" ref="BT220">IFERROR(_xlfn.XLOOKUP(A220,Table11[Country],'2016'!$Q$4:$Q$163),"0")</f>
        <v>0</v>
      </c>
      <c r="BU220" t="str" cm="1">
        <f t="array" ref="BU220">IFERROR(_xlfn.XLOOKUP(A220, Table6[Country], '2018'!$Q$4:$Q$163),"0")</f>
        <v>0</v>
      </c>
      <c r="BV220" t="str">
        <f>IFERROR(_xlfn.XLOOKUP(A220, '2023_Analysis_Hub'!$A$3:$A$141,'2023_Analysis_Hub'!$N$3:$N$141),"0")</f>
        <v>0</v>
      </c>
      <c r="BW220" t="str">
        <f t="shared" si="31"/>
        <v>No Data Available</v>
      </c>
    </row>
    <row r="221" spans="1:75" x14ac:dyDescent="0.35">
      <c r="A221" t="s">
        <v>171</v>
      </c>
      <c r="B221" t="str" cm="1">
        <f t="array" ref="B221">IFERROR(_xlfn.XLOOKUP(A221,Table4[Country],'2007'!$B$4:$B$153),"0")</f>
        <v>0</v>
      </c>
      <c r="C221" cm="1">
        <f t="array" ref="C221">IFERROR(_xlfn.XLOOKUP(A221,Table5[Country],'2010'!$B$4:$B$158),"0")</f>
        <v>2.7401439999999999</v>
      </c>
      <c r="D221" cm="1">
        <f t="array" ref="D221">IFERROR(_xlfn.XLOOKUP(A221,Table12[Country],'2012'!$B$4:$B$158),"0")</f>
        <v>2.6038610000000002</v>
      </c>
      <c r="E221" cm="1">
        <f t="array" ref="E221">IFERROR(_xlfn.XLOOKUP(A221,Table10[Country],'2014'!$B$4:$B$163),"0")</f>
        <v>2.0909219999999999</v>
      </c>
      <c r="F221" cm="1">
        <f t="array" ref="F221">IFERROR(_xlfn.XLOOKUP(A221,Table11[Country],'2016'!$B$4:$B$163),"0")</f>
        <v>1.598322</v>
      </c>
      <c r="G221" cm="1">
        <f t="array" ref="G221">IFERROR(_xlfn.XLOOKUP(A221,Table6[Country],'2018'!$B$4:$B$163),"0")</f>
        <v>2.2955410000000001</v>
      </c>
      <c r="H221">
        <f>IFERROR(_xlfn.XLOOKUP(A221,'2023_Analysis_Hub'!$A$3:$A$141,'2023_Analysis_Hub'!$B$3:$B$141),"0")</f>
        <v>2.2833333333333332</v>
      </c>
      <c r="I221">
        <f t="shared" si="27"/>
        <v>2.2686872222222223</v>
      </c>
      <c r="J221" s="68">
        <f>IFERROR(RANK(Table16[[#This Row],[Avergae LPI Score ]],Table16[[Avergae LPI Score ]],0), "No Data Available")</f>
        <v>149</v>
      </c>
      <c r="L221" t="str" cm="1">
        <f t="array" ref="L221">IFERROR(_xlfn.XLOOKUP(A221,Table4[Country],'2007'!$C$4:$C$153),"0")</f>
        <v>0</v>
      </c>
      <c r="M221" cm="1">
        <f t="array" ref="M221">IFERROR(_xlfn.XLOOKUP(A221,Table5[Country],'2010'!$E$4:$E$158),"0")</f>
        <v>80</v>
      </c>
      <c r="N221" cm="1">
        <f t="array" ref="N221">IFERROR(_xlfn.XLOOKUP(A221,Table12[Country],'2012'!$E$4:$E$158),"0")</f>
        <v>92</v>
      </c>
      <c r="O221" cm="1">
        <f t="array" ref="O221">IFERROR(_xlfn.XLOOKUP(A221,Table10[Country],'2014'!$E$4:$E$163),"0")</f>
        <v>155</v>
      </c>
      <c r="P221" cm="1">
        <f t="array" ref="P221">IFERROR(_xlfn.XLOOKUP(A221,Table11[Country],'2016'!$E$4:$E$163),"0")</f>
        <v>160</v>
      </c>
      <c r="Q221" cm="1">
        <f t="array" ref="Q221">IFERROR(_xlfn.XLOOKUP(A221,Table6[Country],'2018'!$E$4:$E$163),"0")</f>
        <v>138</v>
      </c>
      <c r="R221">
        <f>IFERROR(_xlfn.XLOOKUP(A221,'2023_Analysis_Hub'!$A$3:$A$141,'2023_Analysis_Hub'!$C$3:$C$141),"0")</f>
        <v>123</v>
      </c>
      <c r="S221">
        <f t="shared" si="32"/>
        <v>124.66666666666667</v>
      </c>
      <c r="T221">
        <f t="shared" si="33"/>
        <v>135</v>
      </c>
      <c r="W221" t="str" cm="1">
        <f t="array" ref="W221">IFERROR(_xlfn.XLOOKUP(A221,Table4[Country],'2007'!$F$4:$F$153),"0")</f>
        <v>0</v>
      </c>
      <c r="X221" cm="1">
        <f t="array" ref="X221">IFERROR(_xlfn.XLOOKUP('LPI_performance_time_series '!A221,Table5[Country],'2010'!$I$4:$I$158),"0")</f>
        <v>2.3698160000000001</v>
      </c>
      <c r="Y221" cm="1">
        <f t="array" ref="Y221">IFERROR(_xlfn.XLOOKUP(A221,Table12[Country],'2012'!$I$4:$I$158),"0")</f>
        <v>2.332503</v>
      </c>
      <c r="Z221" cm="1">
        <f t="array" ref="Z221">IFERROR(_xlfn.XLOOKUP('LPI_performance_time_series '!A221,Table10[Country],'2014'!$I$4:$I$163),"0")</f>
        <v>2.0710060000000001</v>
      </c>
      <c r="AA221" cm="1">
        <f t="array" ref="AA221">IFERROR(_xlfn.XLOOKUP(A221,Table11[Country],'2016'!$I$4:$I$163),"0")</f>
        <v>1.111111</v>
      </c>
      <c r="AB221" cm="1">
        <f t="array" ref="AB221">IFERROR(_xlfn.XLOOKUP(A221,Table6[Country],'2018'!$I$4:$I$163),"0")</f>
        <v>1.819048</v>
      </c>
      <c r="AC221" t="str">
        <f>IFERROR(_xlfn.XLOOKUP(A222,'2023_Analysis_Hub'!$A$3:$A$141,'2023_Analysis_Hub'!$D$3:$D$141),"0")</f>
        <v>0</v>
      </c>
      <c r="AD221">
        <f t="shared" si="34"/>
        <v>1.9406968</v>
      </c>
      <c r="AF221" t="str" cm="1">
        <f t="array" ref="AF221">IFERROR(_xlfn.XLOOKUP(A221,Table4[Country],'2007'!$H$4:$H$153),"0")</f>
        <v>0</v>
      </c>
      <c r="AG221" cm="1">
        <f t="array" ref="AG221">IFERROR(_xlfn.XLOOKUP(A221,Table5[Country],'2010'!$K$4:$K$158),"0")</f>
        <v>2.4504609999999998</v>
      </c>
      <c r="AH221" cm="1">
        <f t="array" ref="AH221">IFERROR(_xlfn.XLOOKUP(A221,Table12[Country],'2012'!$K$4:$K$158),"0")</f>
        <v>2.5448780000000002</v>
      </c>
      <c r="AI221" cm="1">
        <f t="array" ref="AI221">IFERROR(_xlfn.XLOOKUP(A221,Table10[Country],'2014'!$K$4:$K$163),"0")</f>
        <v>2.0769229999999999</v>
      </c>
      <c r="AJ221" cm="1">
        <f t="array" ref="AJ221">IFERROR(_xlfn.XLOOKUP(A221,Table11[Country],'2016'!$K$4:$K$163),"0")</f>
        <v>1.237654</v>
      </c>
      <c r="AK221" cm="1">
        <f t="array" ref="AK221">IFERROR(_xlfn.XLOOKUP(A221,Table6[Country],'2018'!$K$4:$K$163),"0")</f>
        <v>2.5142859999999998</v>
      </c>
      <c r="AL221" s="19">
        <f>IFERROR(_xlfn.XLOOKUP(A221,'2023_Analysis_Hub'!$A$3:$A$141,'2023_Analysis_Hub'!$F$3:$F$141),"0")</f>
        <v>2.2000000000000002</v>
      </c>
      <c r="AM221">
        <f t="shared" si="35"/>
        <v>2.170700333333333</v>
      </c>
      <c r="AO221" s="71" t="str" cm="1">
        <f t="array" ref="AO221">IFERROR(_xlfn.XLOOKUP(Table18[[#This Row],[Economy]],Table4[Country],'2007'!$J$4:$J$153), "0")</f>
        <v>0</v>
      </c>
      <c r="AP221" s="71" cm="1">
        <f t="array" ref="AP221">IFERROR(_xlfn.XLOOKUP(Table18[[#This Row],[Economy]],Table5[Country],'2010'!$M$4:$M$158),"0")</f>
        <v>2.8742670000000001</v>
      </c>
      <c r="AQ221" s="71" cm="1">
        <f t="array" ref="AQ221">IFERROR(_xlfn.XLOOKUP(Table18[[#This Row],[Economy]],Table12[Country],'2012'!$M$4:$M$158),"0")</f>
        <v>2.6216789999999999</v>
      </c>
      <c r="AR221" s="71" cm="1">
        <f t="array" ref="AR221">IFERROR(_xlfn.XLOOKUP(Table18[[#This Row],[Economy]],Table10[Country],'2014'!$M$4:$M$163),"0")</f>
        <v>2.1543389999999998</v>
      </c>
      <c r="AS221" s="71" cm="1">
        <f t="array" ref="AS221">IFERROR(_xlfn.XLOOKUP(A221,Table11[Country],'2016'!$M$4:$M$163),"0")</f>
        <v>1.362654</v>
      </c>
      <c r="AT221" s="71" cm="1">
        <f t="array" ref="AT221">IFERROR(_xlfn.XLOOKUP(A221,Table6[Country],'2018'!$M$4:$M$163),"0")</f>
        <v>2.3662999999999998</v>
      </c>
      <c r="AU221" s="71">
        <f>IFERROR(_xlfn.XLOOKUP(A221, '2023_Analysis_Hub'!$A$3:$A$141,'2023_Analysis_Hub'!$H$3:$H$141),"0")</f>
        <v>2.2999999999999998</v>
      </c>
      <c r="AV221">
        <f t="shared" si="28"/>
        <v>2.2798731666666665</v>
      </c>
      <c r="AX221" t="str" cm="1">
        <f t="array" ref="AX221">IFERROR(_xlfn.XLOOKUP(A221,Table4[Country],'2007'!$L$4:$L$153),"0")</f>
        <v>0</v>
      </c>
      <c r="AY221" cm="1">
        <f t="array" ref="AY221">IFERROR(_xlfn.XLOOKUP(A221,Table5[Country], '2010'!$O$4:$O$158),"0")</f>
        <v>2.5894430000000002</v>
      </c>
      <c r="AZ221" cm="1">
        <f t="array" ref="AZ221">IFERROR(_xlfn.XLOOKUP(A221, Table12[Country], '2012'!$O$4:$O$158),"0")</f>
        <v>2.4754740000000002</v>
      </c>
      <c r="BA221" cm="1">
        <f t="array" ref="BA221">IFERROR(_xlfn.XLOOKUP(A221, Table10[Country], '2014'!$O$4:$O$163),"0")</f>
        <v>1.8210059999999999</v>
      </c>
      <c r="BB221" cm="1">
        <f t="array" ref="BB221">IFERROR(_xlfn.XLOOKUP(A221, Table11[Country],'2016'!$O$4:$O$163),"0")</f>
        <v>1.394253</v>
      </c>
      <c r="BC221" cm="1">
        <f t="array" ref="BC221">IFERROR(_xlfn.XLOOKUP(A221,Table6[Country],'2018'!$O$4:$O$163),"0")</f>
        <v>2.289377</v>
      </c>
      <c r="BD221">
        <f>IFERROR(_xlfn.XLOOKUP(A221, '2023_Analysis_Hub'!$A$3:$A$141,'2023_Analysis_Hub'!$J$3:$J$141),"0")</f>
        <v>2.2000000000000002</v>
      </c>
      <c r="BE221">
        <f t="shared" si="29"/>
        <v>2.1282588333333337</v>
      </c>
      <c r="BG221" t="str" cm="1">
        <f t="array" ref="BG221">IFERROR(_xlfn.XLOOKUP(A221,Table4[Country],'2007'!$R$4:$R$153),"0")</f>
        <v>0</v>
      </c>
      <c r="BH221" cm="1">
        <f t="array" ref="BH221">IFERROR(_xlfn.XLOOKUP(A221,Table5[Country],'2010'!$S$4:$S$158),"0")</f>
        <v>3.445999</v>
      </c>
      <c r="BI221" cm="1">
        <f t="array" ref="BI221">IFERROR(_xlfn.XLOOKUP(A221,Table12[Country],'2012'!$S$4:$S$158),"0")</f>
        <v>3.262124</v>
      </c>
      <c r="BJ221" cm="1">
        <f t="array" ref="BJ221">IFERROR(_xlfn.XLOOKUP(A221,Table10[Country],'2014'!$S$4:$S$163),"0")</f>
        <v>2.5250490000000001</v>
      </c>
      <c r="BK221" cm="1">
        <f t="array" ref="BK221">IFERROR(_xlfn.XLOOKUP(A221,Table11[Country],'2016'!$S$4:$S$163),"0")</f>
        <v>2.3969429999999998</v>
      </c>
      <c r="BL221" cm="1">
        <f t="array" ref="BL221">IFERROR(_xlfn.XLOOKUP(A221,Table6[Country],'2018'!$S$4:$S$163),"0")</f>
        <v>2.4432230000000001</v>
      </c>
      <c r="BM221">
        <f>IFERROR(_xlfn.XLOOKUP(A221,'2023_Analysis_Hub'!$A$3:$A$141,'2023_Analysis_Hub'!$L$3:$L$141),"0")</f>
        <v>2.5</v>
      </c>
      <c r="BN221">
        <f t="shared" si="30"/>
        <v>2.7622230000000001</v>
      </c>
      <c r="BP221" t="str" cm="1">
        <f t="array" ref="BP221">IFERROR(_xlfn.XLOOKUP(A221,Table4[Country],'2007'!$N$4:$N$153),"0")</f>
        <v>0</v>
      </c>
      <c r="BQ221" cm="1">
        <f t="array" ref="BQ221">IFERROR(_xlfn.XLOOKUP(A221,Table5[Country],'2010'!$Q$4:$Q$158),"0")</f>
        <v>2.625</v>
      </c>
      <c r="BR221" cm="1">
        <f t="array" ref="BR221">IFERROR(_xlfn.XLOOKUP(A221,Table12[Country],'2012'!$Q$4:$Q$158),"0")</f>
        <v>2.35216</v>
      </c>
      <c r="BS221" cm="1">
        <f t="array" ref="BS221">IFERROR(_xlfn.XLOOKUP(A221,Table10[Country],'2014'!$Q$4:$Q$163),"0")</f>
        <v>1.904339</v>
      </c>
      <c r="BT221" cm="1">
        <f t="array" ref="BT221">IFERROR(_xlfn.XLOOKUP(A221,Table11[Country],'2016'!$Q$4:$Q$163),"0")</f>
        <v>2.1006469999999999</v>
      </c>
      <c r="BU221" cm="1">
        <f t="array" ref="BU221">IFERROR(_xlfn.XLOOKUP(A221, Table6[Country], '2018'!$Q$4:$Q$163),"0")</f>
        <v>2.3662999999999998</v>
      </c>
      <c r="BV221">
        <f>IFERROR(_xlfn.XLOOKUP(A221, '2023_Analysis_Hub'!$A$3:$A$141,'2023_Analysis_Hub'!$N$3:$N$141),"0")</f>
        <v>2.2999999999999998</v>
      </c>
      <c r="BW221">
        <f t="shared" si="31"/>
        <v>2.2747410000000001</v>
      </c>
    </row>
    <row r="222" spans="1:75" x14ac:dyDescent="0.35">
      <c r="A222" t="s">
        <v>548</v>
      </c>
      <c r="B222" t="str" cm="1">
        <f t="array" ref="B222">IFERROR(_xlfn.XLOOKUP(A222,Table4[Country],'2007'!$B$4:$B$153),"0")</f>
        <v>0</v>
      </c>
      <c r="C222" t="str" cm="1">
        <f t="array" ref="C222">IFERROR(_xlfn.XLOOKUP(A222,Table5[Country],'2010'!$B$4:$B$158),"0")</f>
        <v>0</v>
      </c>
      <c r="D222" t="str" cm="1">
        <f t="array" ref="D222">IFERROR(_xlfn.XLOOKUP(A222,Table12[Country],'2012'!$B$4:$B$158),"0")</f>
        <v>0</v>
      </c>
      <c r="E222" t="str" cm="1">
        <f t="array" ref="E222">IFERROR(_xlfn.XLOOKUP(A222,Table10[Country],'2014'!$B$4:$B$163),"0")</f>
        <v>0</v>
      </c>
      <c r="F222" t="str" cm="1">
        <f t="array" ref="F222">IFERROR(_xlfn.XLOOKUP(A222,Table11[Country],'2016'!$B$4:$B$163),"0")</f>
        <v>0</v>
      </c>
      <c r="G222" t="str" cm="1">
        <f t="array" ref="G222">IFERROR(_xlfn.XLOOKUP(A222,Table6[Country],'2018'!$B$4:$B$163),"0")</f>
        <v>0</v>
      </c>
      <c r="H222" t="str">
        <f>IFERROR(_xlfn.XLOOKUP(A222,'2023_Analysis_Hub'!$A$3:$A$141,'2023_Analysis_Hub'!$B$3:$B$141),"0")</f>
        <v>0</v>
      </c>
      <c r="I222" t="str">
        <f t="shared" si="27"/>
        <v>0</v>
      </c>
      <c r="J222" s="68" t="str">
        <f>IFERROR(RANK(Table16[[#This Row],[Avergae LPI Score ]],Table16[[Avergae LPI Score ]],0), "No Data Available")</f>
        <v>No Data Available</v>
      </c>
      <c r="L222" t="str" cm="1">
        <f t="array" ref="L222">IFERROR(_xlfn.XLOOKUP(A222,Table4[Country],'2007'!$C$4:$C$153),"0")</f>
        <v>0</v>
      </c>
      <c r="M222" t="str" cm="1">
        <f t="array" ref="M222">IFERROR(_xlfn.XLOOKUP(A222,Table5[Country],'2010'!$E$4:$E$158),"0")</f>
        <v>0</v>
      </c>
      <c r="N222" t="str" cm="1">
        <f t="array" ref="N222">IFERROR(_xlfn.XLOOKUP(A222,Table12[Country],'2012'!$E$4:$E$158),"0")</f>
        <v>0</v>
      </c>
      <c r="O222" t="str" cm="1">
        <f t="array" ref="O222">IFERROR(_xlfn.XLOOKUP(A222,Table10[Country],'2014'!$E$4:$E$163),"0")</f>
        <v>0</v>
      </c>
      <c r="P222" t="str" cm="1">
        <f t="array" ref="P222">IFERROR(_xlfn.XLOOKUP(A222,Table11[Country],'2016'!$E$4:$E$163),"0")</f>
        <v>0</v>
      </c>
      <c r="Q222" t="str" cm="1">
        <f t="array" ref="Q222">IFERROR(_xlfn.XLOOKUP(A222,Table6[Country],'2018'!$E$4:$E$163),"0")</f>
        <v>0</v>
      </c>
      <c r="R222" t="str">
        <f>IFERROR(_xlfn.XLOOKUP(A222,'2023_Analysis_Hub'!$A$3:$A$141,'2023_Analysis_Hub'!$C$3:$C$141),"0")</f>
        <v>0</v>
      </c>
      <c r="S222" t="str">
        <f t="shared" si="32"/>
        <v>0</v>
      </c>
      <c r="T222" t="str">
        <f t="shared" si="33"/>
        <v>No Data Available</v>
      </c>
      <c r="W222" t="str" cm="1">
        <f t="array" ref="W222">IFERROR(_xlfn.XLOOKUP(A222,Table4[Country],'2007'!$F$4:$F$153),"0")</f>
        <v>0</v>
      </c>
      <c r="X222" t="str" cm="1">
        <f t="array" ref="X222">IFERROR(_xlfn.XLOOKUP('LPI_performance_time_series '!A222,Table5[Country],'2010'!$I$4:$I$158),"0")</f>
        <v>0</v>
      </c>
      <c r="Y222" t="str" cm="1">
        <f t="array" ref="Y222">IFERROR(_xlfn.XLOOKUP(A222,Table12[Country],'2012'!$I$4:$I$158),"0")</f>
        <v>0</v>
      </c>
      <c r="Z222" t="str" cm="1">
        <f t="array" ref="Z222">IFERROR(_xlfn.XLOOKUP('LPI_performance_time_series '!A222,Table10[Country],'2014'!$I$4:$I$163),"0")</f>
        <v>0</v>
      </c>
      <c r="AA222" t="str" cm="1">
        <f t="array" ref="AA222">IFERROR(_xlfn.XLOOKUP(A222,Table11[Country],'2016'!$I$4:$I$163),"0")</f>
        <v>0</v>
      </c>
      <c r="AB222" t="str" cm="1">
        <f t="array" ref="AB222">IFERROR(_xlfn.XLOOKUP(A222,Table6[Country],'2018'!$I$4:$I$163),"0")</f>
        <v>0</v>
      </c>
      <c r="AC222" t="str">
        <f>IFERROR(_xlfn.XLOOKUP(A223,'2023_Analysis_Hub'!$A$3:$A$141,'2023_Analysis_Hub'!$D$3:$D$141),"0")</f>
        <v>0</v>
      </c>
      <c r="AD222" t="str">
        <f t="shared" si="34"/>
        <v>No Data Available</v>
      </c>
      <c r="AF222" t="str" cm="1">
        <f t="array" ref="AF222">IFERROR(_xlfn.XLOOKUP(A222,Table4[Country],'2007'!$H$4:$H$153),"0")</f>
        <v>0</v>
      </c>
      <c r="AG222" t="str" cm="1">
        <f t="array" ref="AG222">IFERROR(_xlfn.XLOOKUP(A222,Table5[Country],'2010'!$K$4:$K$158),"0")</f>
        <v>0</v>
      </c>
      <c r="AH222" t="str" cm="1">
        <f t="array" ref="AH222">IFERROR(_xlfn.XLOOKUP(A222,Table12[Country],'2012'!$K$4:$K$158),"0")</f>
        <v>0</v>
      </c>
      <c r="AI222" t="str" cm="1">
        <f t="array" ref="AI222">IFERROR(_xlfn.XLOOKUP(A222,Table10[Country],'2014'!$K$4:$K$163),"0")</f>
        <v>0</v>
      </c>
      <c r="AJ222" t="str" cm="1">
        <f t="array" ref="AJ222">IFERROR(_xlfn.XLOOKUP(A222,Table11[Country],'2016'!$K$4:$K$163),"0")</f>
        <v>0</v>
      </c>
      <c r="AK222" t="str" cm="1">
        <f t="array" ref="AK222">IFERROR(_xlfn.XLOOKUP(A222,Table6[Country],'2018'!$K$4:$K$163),"0")</f>
        <v>0</v>
      </c>
      <c r="AL222" s="19" t="str">
        <f>IFERROR(_xlfn.XLOOKUP(A222,'2023_Analysis_Hub'!$A$3:$A$141,'2023_Analysis_Hub'!$F$3:$F$141),"0")</f>
        <v>0</v>
      </c>
      <c r="AM222" t="str">
        <f t="shared" si="35"/>
        <v>No Data Available</v>
      </c>
      <c r="AO222" s="71" t="str" cm="1">
        <f t="array" ref="AO222">IFERROR(_xlfn.XLOOKUP(Table18[[#This Row],[Economy]],Table4[Country],'2007'!$J$4:$J$153), "0")</f>
        <v>0</v>
      </c>
      <c r="AP222" s="71" t="str" cm="1">
        <f t="array" ref="AP222">IFERROR(_xlfn.XLOOKUP(Table18[[#This Row],[Economy]],Table5[Country],'2010'!$M$4:$M$158),"0")</f>
        <v>0</v>
      </c>
      <c r="AQ222" s="71" t="str" cm="1">
        <f t="array" ref="AQ222">IFERROR(_xlfn.XLOOKUP(Table18[[#This Row],[Economy]],Table12[Country],'2012'!$M$4:$M$158),"0")</f>
        <v>0</v>
      </c>
      <c r="AR222" s="71" t="str" cm="1">
        <f t="array" ref="AR222">IFERROR(_xlfn.XLOOKUP(Table18[[#This Row],[Economy]],Table10[Country],'2014'!$M$4:$M$163),"0")</f>
        <v>0</v>
      </c>
      <c r="AS222" s="71" t="str" cm="1">
        <f t="array" ref="AS222">IFERROR(_xlfn.XLOOKUP(A222,Table11[Country],'2016'!$M$4:$M$163),"0")</f>
        <v>0</v>
      </c>
      <c r="AT222" s="71" t="str" cm="1">
        <f t="array" ref="AT222">IFERROR(_xlfn.XLOOKUP(A222,Table6[Country],'2018'!$M$4:$M$163),"0")</f>
        <v>0</v>
      </c>
      <c r="AU222" s="71" t="str">
        <f>IFERROR(_xlfn.XLOOKUP(A222, '2023_Analysis_Hub'!$A$3:$A$141,'2023_Analysis_Hub'!$H$3:$H$141),"0")</f>
        <v>0</v>
      </c>
      <c r="AV222" t="str">
        <f t="shared" si="28"/>
        <v xml:space="preserve">No Data Available </v>
      </c>
      <c r="AX222" t="str" cm="1">
        <f t="array" ref="AX222">IFERROR(_xlfn.XLOOKUP(A222,Table4[Country],'2007'!$L$4:$L$153),"0")</f>
        <v>0</v>
      </c>
      <c r="AY222" t="str" cm="1">
        <f t="array" ref="AY222">IFERROR(_xlfn.XLOOKUP(A222,Table5[Country], '2010'!$O$4:$O$158),"0")</f>
        <v>0</v>
      </c>
      <c r="AZ222" t="str" cm="1">
        <f t="array" ref="AZ222">IFERROR(_xlfn.XLOOKUP(A222, Table12[Country], '2012'!$O$4:$O$158),"0")</f>
        <v>0</v>
      </c>
      <c r="BA222" t="str" cm="1">
        <f t="array" ref="BA222">IFERROR(_xlfn.XLOOKUP(A222, Table10[Country], '2014'!$O$4:$O$163),"0")</f>
        <v>0</v>
      </c>
      <c r="BB222" t="str" cm="1">
        <f t="array" ref="BB222">IFERROR(_xlfn.XLOOKUP(A222, Table11[Country],'2016'!$O$4:$O$163),"0")</f>
        <v>0</v>
      </c>
      <c r="BC222" t="str" cm="1">
        <f t="array" ref="BC222">IFERROR(_xlfn.XLOOKUP(A222,Table6[Country],'2018'!$O$4:$O$163),"0")</f>
        <v>0</v>
      </c>
      <c r="BD222" t="str">
        <f>IFERROR(_xlfn.XLOOKUP(A222, '2023_Analysis_Hub'!$A$3:$A$141,'2023_Analysis_Hub'!$J$3:$J$141),"0")</f>
        <v>0</v>
      </c>
      <c r="BE222" t="str">
        <f t="shared" si="29"/>
        <v>No Data Available</v>
      </c>
      <c r="BG222" t="str" cm="1">
        <f t="array" ref="BG222">IFERROR(_xlfn.XLOOKUP(A222,Table4[Country],'2007'!$R$4:$R$153),"0")</f>
        <v>0</v>
      </c>
      <c r="BH222" t="str" cm="1">
        <f t="array" ref="BH222">IFERROR(_xlfn.XLOOKUP(A222,Table5[Country],'2010'!$S$4:$S$158),"0")</f>
        <v>0</v>
      </c>
      <c r="BI222" t="str" cm="1">
        <f t="array" ref="BI222">IFERROR(_xlfn.XLOOKUP(A222,Table12[Country],'2012'!$S$4:$S$158),"0")</f>
        <v>0</v>
      </c>
      <c r="BJ222" t="str" cm="1">
        <f t="array" ref="BJ222">IFERROR(_xlfn.XLOOKUP(A222,Table10[Country],'2014'!$S$4:$S$163),"0")</f>
        <v>0</v>
      </c>
      <c r="BK222" t="str" cm="1">
        <f t="array" ref="BK222">IFERROR(_xlfn.XLOOKUP(A222,Table11[Country],'2016'!$S$4:$S$163),"0")</f>
        <v>0</v>
      </c>
      <c r="BL222" t="str" cm="1">
        <f t="array" ref="BL222">IFERROR(_xlfn.XLOOKUP(A222,Table6[Country],'2018'!$S$4:$S$163),"0")</f>
        <v>0</v>
      </c>
      <c r="BM222" t="str">
        <f>IFERROR(_xlfn.XLOOKUP(A222,'2023_Analysis_Hub'!$A$3:$A$141,'2023_Analysis_Hub'!$L$3:$L$141),"0")</f>
        <v>0</v>
      </c>
      <c r="BN222" t="str">
        <f t="shared" si="30"/>
        <v>No Data Available</v>
      </c>
      <c r="BP222" t="str" cm="1">
        <f t="array" ref="BP222">IFERROR(_xlfn.XLOOKUP(A222,Table4[Country],'2007'!$N$4:$N$153),"0")</f>
        <v>0</v>
      </c>
      <c r="BQ222" t="str" cm="1">
        <f t="array" ref="BQ222">IFERROR(_xlfn.XLOOKUP(A222,Table5[Country],'2010'!$Q$4:$Q$158),"0")</f>
        <v>0</v>
      </c>
      <c r="BR222" t="str" cm="1">
        <f t="array" ref="BR222">IFERROR(_xlfn.XLOOKUP(A222,Table12[Country],'2012'!$Q$4:$Q$158),"0")</f>
        <v>0</v>
      </c>
      <c r="BS222" t="str" cm="1">
        <f t="array" ref="BS222">IFERROR(_xlfn.XLOOKUP(A222,Table10[Country],'2014'!$Q$4:$Q$163),"0")</f>
        <v>0</v>
      </c>
      <c r="BT222" t="str" cm="1">
        <f t="array" ref="BT222">IFERROR(_xlfn.XLOOKUP(A222,Table11[Country],'2016'!$Q$4:$Q$163),"0")</f>
        <v>0</v>
      </c>
      <c r="BU222" t="str" cm="1">
        <f t="array" ref="BU222">IFERROR(_xlfn.XLOOKUP(A222, Table6[Country], '2018'!$Q$4:$Q$163),"0")</f>
        <v>0</v>
      </c>
      <c r="BV222" t="str">
        <f>IFERROR(_xlfn.XLOOKUP(A222, '2023_Analysis_Hub'!$A$3:$A$141,'2023_Analysis_Hub'!$N$3:$N$141),"0")</f>
        <v>0</v>
      </c>
      <c r="BW222" t="str">
        <f t="shared" si="31"/>
        <v>No Data Available</v>
      </c>
    </row>
    <row r="223" spans="1:75" x14ac:dyDescent="0.35">
      <c r="A223" t="s">
        <v>138</v>
      </c>
      <c r="B223" cm="1">
        <f t="array" ref="B223">IFERROR(_xlfn.XLOOKUP(A223,Table4[Country],'2007'!$B$4:$B$153),"0")</f>
        <v>1.9832854562238964</v>
      </c>
      <c r="C223" cm="1">
        <f t="array" ref="C223">IFERROR(_xlfn.XLOOKUP(A223,Table5[Country],'2010'!$B$4:$B$158),"0")</f>
        <v>2.4909889999999999</v>
      </c>
      <c r="D223" cm="1">
        <f t="array" ref="D223">IFERROR(_xlfn.XLOOKUP(A223,Table12[Country],'2012'!$B$4:$B$158),"0")</f>
        <v>2.029731</v>
      </c>
      <c r="E223" cm="1">
        <f t="array" ref="E223">IFERROR(_xlfn.XLOOKUP(A223,Table10[Country],'2014'!$B$4:$B$163),"0")</f>
        <v>2.5296799999999999</v>
      </c>
      <c r="F223" cm="1">
        <f t="array" ref="F223">IFERROR(_xlfn.XLOOKUP(A223,Table11[Country],'2016'!$B$4:$B$163),"0")</f>
        <v>2.164453</v>
      </c>
      <c r="G223" cm="1">
        <f t="array" ref="G223">IFERROR(_xlfn.XLOOKUP(A223,Table6[Country],'2018'!$B$4:$B$163),"0")</f>
        <v>2.4174370000000001</v>
      </c>
      <c r="H223" t="str">
        <f>IFERROR(_xlfn.XLOOKUP(A223,'2023_Analysis_Hub'!$A$3:$A$141,'2023_Analysis_Hub'!$B$3:$B$141),"0")</f>
        <v>0</v>
      </c>
      <c r="I223">
        <f t="shared" si="27"/>
        <v>2.269262576037316</v>
      </c>
      <c r="J223" s="68">
        <f>IFERROR(RANK(Table16[[#This Row],[Avergae LPI Score ]],Table16[[Avergae LPI Score ]],0), "No Data Available")</f>
        <v>148</v>
      </c>
      <c r="L223" cm="1">
        <f t="array" ref="L223">IFERROR(_xlfn.XLOOKUP(A223,Table4[Country],'2007'!$C$4:$C$153),"0")</f>
        <v>142</v>
      </c>
      <c r="M223" cm="1">
        <f t="array" ref="M223">IFERROR(_xlfn.XLOOKUP(A223,Table5[Country],'2010'!$E$4:$E$158),"0")</f>
        <v>115</v>
      </c>
      <c r="N223" cm="1">
        <f t="array" ref="N223">IFERROR(_xlfn.XLOOKUP(A223,Table12[Country],'2012'!$E$4:$E$158),"0")</f>
        <v>152</v>
      </c>
      <c r="O223" cm="1">
        <f t="array" ref="O223">IFERROR(_xlfn.XLOOKUP(A223,Table10[Country],'2014'!$E$4:$E$163),"0")</f>
        <v>113</v>
      </c>
      <c r="P223" cm="1">
        <f t="array" ref="P223">IFERROR(_xlfn.XLOOKUP(A223,Table11[Country],'2016'!$E$4:$E$163),"0")</f>
        <v>145</v>
      </c>
      <c r="Q223" cm="1">
        <f t="array" ref="Q223">IFERROR(_xlfn.XLOOKUP(A223,Table6[Country],'2018'!$E$4:$E$163),"0")</f>
        <v>123</v>
      </c>
      <c r="R223" t="str">
        <f>IFERROR(_xlfn.XLOOKUP(A223,'2023_Analysis_Hub'!$A$3:$A$141,'2023_Analysis_Hub'!$C$3:$C$141),"0")</f>
        <v>0</v>
      </c>
      <c r="S223">
        <f t="shared" si="32"/>
        <v>131.66666666666666</v>
      </c>
      <c r="T223">
        <f t="shared" si="33"/>
        <v>149</v>
      </c>
      <c r="W223" cm="1">
        <f t="array" ref="W223">IFERROR(_xlfn.XLOOKUP(A223,Table4[Country],'2007'!$F$4:$F$153),"0")</f>
        <v>2</v>
      </c>
      <c r="X223" cm="1">
        <f t="array" ref="X223">IFERROR(_xlfn.XLOOKUP('LPI_performance_time_series '!A223,Table5[Country],'2010'!$I$4:$I$158),"0")</f>
        <v>2.2705549999999999</v>
      </c>
      <c r="Y223" cm="1">
        <f t="array" ref="Y223">IFERROR(_xlfn.XLOOKUP(A223,Table12[Country],'2012'!$I$4:$I$158),"0")</f>
        <v>1.857143</v>
      </c>
      <c r="Z223" cm="1">
        <f t="array" ref="Z223">IFERROR(_xlfn.XLOOKUP('LPI_performance_time_series '!A223,Table10[Country],'2014'!$I$4:$I$163),"0")</f>
        <v>2.4629629999999998</v>
      </c>
      <c r="AA223" cm="1">
        <f t="array" ref="AA223">IFERROR(_xlfn.XLOOKUP(A223,Table11[Country],'2016'!$I$4:$I$163),"0")</f>
        <v>2.0772590000000002</v>
      </c>
      <c r="AB223" cm="1">
        <f t="array" ref="AB223">IFERROR(_xlfn.XLOOKUP(A223,Table6[Country],'2018'!$I$4:$I$163),"0")</f>
        <v>2.1538460000000001</v>
      </c>
      <c r="AC223" t="str">
        <f>IFERROR(_xlfn.XLOOKUP(A224,'2023_Analysis_Hub'!$A$3:$A$141,'2023_Analysis_Hub'!$D$3:$D$141),"0")</f>
        <v>0</v>
      </c>
      <c r="AD223">
        <f t="shared" si="34"/>
        <v>2.1369609999999999</v>
      </c>
      <c r="AF223" cm="1">
        <f t="array" ref="AF223">IFERROR(_xlfn.XLOOKUP(A223,Table4[Country],'2007'!$H$4:$H$153),"0")</f>
        <v>1.8</v>
      </c>
      <c r="AG223" cm="1">
        <f t="array" ref="AG223">IFERROR(_xlfn.XLOOKUP(A223,Table5[Country],'2010'!$K$4:$K$158),"0")</f>
        <v>2</v>
      </c>
      <c r="AH223" cm="1">
        <f t="array" ref="AH223">IFERROR(_xlfn.XLOOKUP(A223,Table12[Country],'2012'!$K$4:$K$158),"0")</f>
        <v>2</v>
      </c>
      <c r="AI223" cm="1">
        <f t="array" ref="AI223">IFERROR(_xlfn.XLOOKUP(A223,Table10[Country],'2014'!$K$4:$K$163),"0")</f>
        <v>2.3333330000000001</v>
      </c>
      <c r="AJ223" cm="1">
        <f t="array" ref="AJ223">IFERROR(_xlfn.XLOOKUP(A223,Table11[Country],'2016'!$K$4:$K$163),"0")</f>
        <v>2.0743740000000002</v>
      </c>
      <c r="AK223" cm="1">
        <f t="array" ref="AK223">IFERROR(_xlfn.XLOOKUP(A223,Table6[Country],'2018'!$K$4:$K$163),"0")</f>
        <v>2.3720409999999998</v>
      </c>
      <c r="AL223" s="19" t="str">
        <f>IFERROR(_xlfn.XLOOKUP(A223,'2023_Analysis_Hub'!$A$3:$A$141,'2023_Analysis_Hub'!$F$3:$F$141),"0")</f>
        <v>0</v>
      </c>
      <c r="AM223">
        <f t="shared" si="35"/>
        <v>2.0966246666666666</v>
      </c>
      <c r="AO223" s="71" cm="1">
        <f t="array" ref="AO223">IFERROR(_xlfn.XLOOKUP(Table18[[#This Row],[Economy]],Table4[Country],'2007'!$J$4:$J$153), "0")</f>
        <v>1.8333299999999999</v>
      </c>
      <c r="AP223" s="71" cm="1">
        <f t="array" ref="AP223">IFERROR(_xlfn.XLOOKUP(Table18[[#This Row],[Economy]],Table5[Country],'2010'!$M$4:$M$158),"0")</f>
        <v>2.75</v>
      </c>
      <c r="AQ223" s="71" cm="1">
        <f t="array" ref="AQ223">IFERROR(_xlfn.XLOOKUP(Table18[[#This Row],[Economy]],Table12[Country],'2012'!$M$4:$M$158),"0")</f>
        <v>2</v>
      </c>
      <c r="AR223" s="71" cm="1">
        <f t="array" ref="AR223">IFERROR(_xlfn.XLOOKUP(Table18[[#This Row],[Economy]],Table10[Country],'2014'!$M$4:$M$163),"0")</f>
        <v>2.3333330000000001</v>
      </c>
      <c r="AS223" s="71" cm="1">
        <f t="array" ref="AS223">IFERROR(_xlfn.XLOOKUP(A223,Table11[Country],'2016'!$M$4:$M$163),"0")</f>
        <v>2.405843</v>
      </c>
      <c r="AT223" s="71" cm="1">
        <f t="array" ref="AT223">IFERROR(_xlfn.XLOOKUP(A223,Table6[Country],'2018'!$M$4:$M$163),"0")</f>
        <v>2.3695270000000002</v>
      </c>
      <c r="AU223" s="71" t="str">
        <f>IFERROR(_xlfn.XLOOKUP(A223, '2023_Analysis_Hub'!$A$3:$A$141,'2023_Analysis_Hub'!$H$3:$H$141),"0")</f>
        <v>0</v>
      </c>
      <c r="AV223">
        <f t="shared" si="28"/>
        <v>2.2820054999999999</v>
      </c>
      <c r="AX223" cm="1">
        <f t="array" ref="AX223">IFERROR(_xlfn.XLOOKUP(A223,Table4[Country],'2007'!$L$4:$L$153),"0")</f>
        <v>1.8181799999999999</v>
      </c>
      <c r="AY223" cm="1">
        <f t="array" ref="AY223">IFERROR(_xlfn.XLOOKUP(A223,Table5[Country], '2010'!$O$4:$O$158),"0")</f>
        <v>2.0375000000000001</v>
      </c>
      <c r="AZ223" cm="1">
        <f t="array" ref="AZ223">IFERROR(_xlfn.XLOOKUP(A223, Table12[Country], '2012'!$O$4:$O$158),"0")</f>
        <v>2</v>
      </c>
      <c r="BA223" cm="1">
        <f t="array" ref="BA223">IFERROR(_xlfn.XLOOKUP(A223, Table10[Country], '2014'!$O$4:$O$163),"0")</f>
        <v>2.3379629999999998</v>
      </c>
      <c r="BB223" cm="1">
        <f t="array" ref="BB223">IFERROR(_xlfn.XLOOKUP(A223, Table11[Country],'2016'!$O$4:$O$163),"0")</f>
        <v>2.0586350000000002</v>
      </c>
      <c r="BC223" cm="1">
        <f t="array" ref="BC223">IFERROR(_xlfn.XLOOKUP(A223,Table6[Country],'2018'!$O$4:$O$163),"0")</f>
        <v>2.6198229999999998</v>
      </c>
      <c r="BD223" t="str">
        <f>IFERROR(_xlfn.XLOOKUP(A223, '2023_Analysis_Hub'!$A$3:$A$141,'2023_Analysis_Hub'!$J$3:$J$141),"0")</f>
        <v>0</v>
      </c>
      <c r="BE223">
        <f t="shared" si="29"/>
        <v>2.1453501666666668</v>
      </c>
      <c r="BG223" cm="1">
        <f t="array" ref="BG223">IFERROR(_xlfn.XLOOKUP(A223,Table4[Country],'2007'!$R$4:$R$153),"0")</f>
        <v>2.5555599999999998</v>
      </c>
      <c r="BH223" cm="1">
        <f t="array" ref="BH223">IFERROR(_xlfn.XLOOKUP(A223,Table5[Country],'2010'!$S$4:$S$158),"0")</f>
        <v>3.1402779999999999</v>
      </c>
      <c r="BI223" cm="1">
        <f t="array" ref="BI223">IFERROR(_xlfn.XLOOKUP(A223,Table12[Country],'2012'!$S$4:$S$158),"0")</f>
        <v>2.714286</v>
      </c>
      <c r="BJ223" cm="1">
        <f t="array" ref="BJ223">IFERROR(_xlfn.XLOOKUP(A223,Table10[Country],'2014'!$S$4:$S$163),"0")</f>
        <v>3.0231479999999999</v>
      </c>
      <c r="BK223" cm="1">
        <f t="array" ref="BK223">IFERROR(_xlfn.XLOOKUP(A223,Table11[Country],'2016'!$S$4:$S$163),"0")</f>
        <v>2.2541509999999998</v>
      </c>
      <c r="BL223" cm="1">
        <f t="array" ref="BL223">IFERROR(_xlfn.XLOOKUP(A223,Table6[Country],'2018'!$S$4:$S$163),"0")</f>
        <v>2.6198229999999998</v>
      </c>
      <c r="BM223" t="str">
        <f>IFERROR(_xlfn.XLOOKUP(A223,'2023_Analysis_Hub'!$A$3:$A$141,'2023_Analysis_Hub'!$L$3:$L$141),"0")</f>
        <v>0</v>
      </c>
      <c r="BN223">
        <f t="shared" si="30"/>
        <v>2.7178743333333331</v>
      </c>
      <c r="BP223" cm="1">
        <f t="array" ref="BP223">IFERROR(_xlfn.XLOOKUP(A223,Table4[Country],'2007'!$N$4:$N$153),"0")</f>
        <v>1.90909</v>
      </c>
      <c r="BQ223" cm="1">
        <f t="array" ref="BQ223">IFERROR(_xlfn.XLOOKUP(A223,Table5[Country],'2010'!$Q$4:$Q$158),"0")</f>
        <v>2.6194440000000001</v>
      </c>
      <c r="BR223" cm="1">
        <f t="array" ref="BR223">IFERROR(_xlfn.XLOOKUP(A223,Table12[Country],'2012'!$Q$4:$Q$158),"0")</f>
        <v>1.571429</v>
      </c>
      <c r="BS223" cm="1">
        <f t="array" ref="BS223">IFERROR(_xlfn.XLOOKUP(A223,Table10[Country],'2014'!$Q$4:$Q$163),"0")</f>
        <v>2.7129629999999998</v>
      </c>
      <c r="BT223" cm="1">
        <f t="array" ref="BT223">IFERROR(_xlfn.XLOOKUP(A223,Table11[Country],'2016'!$Q$4:$Q$163),"0")</f>
        <v>2.071723</v>
      </c>
      <c r="BU223" cm="1">
        <f t="array" ref="BU223">IFERROR(_xlfn.XLOOKUP(A223, Table6[Country], '2018'!$Q$4:$Q$163),"0")</f>
        <v>2.3720409999999998</v>
      </c>
      <c r="BV223" t="str">
        <f>IFERROR(_xlfn.XLOOKUP(A223, '2023_Analysis_Hub'!$A$3:$A$141,'2023_Analysis_Hub'!$N$3:$N$141),"0")</f>
        <v>0</v>
      </c>
      <c r="BW223">
        <f t="shared" si="31"/>
        <v>2.2094483333333335</v>
      </c>
    </row>
    <row r="224" spans="1:75" x14ac:dyDescent="0.35">
      <c r="A224" t="s">
        <v>551</v>
      </c>
      <c r="B224" t="str" cm="1">
        <f t="array" ref="B224">IFERROR(_xlfn.XLOOKUP(A224,Table4[Country],'2007'!$B$4:$B$153),"0")</f>
        <v>0</v>
      </c>
      <c r="C224" t="str" cm="1">
        <f t="array" ref="C224">IFERROR(_xlfn.XLOOKUP(A224,Table5[Country],'2010'!$B$4:$B$158),"0")</f>
        <v>0</v>
      </c>
      <c r="D224" t="str" cm="1">
        <f t="array" ref="D224">IFERROR(_xlfn.XLOOKUP(A224,Table12[Country],'2012'!$B$4:$B$158),"0")</f>
        <v>0</v>
      </c>
      <c r="E224" t="str" cm="1">
        <f t="array" ref="E224">IFERROR(_xlfn.XLOOKUP(A224,Table10[Country],'2014'!$B$4:$B$163),"0")</f>
        <v>0</v>
      </c>
      <c r="F224" t="str" cm="1">
        <f t="array" ref="F224">IFERROR(_xlfn.XLOOKUP(A224,Table11[Country],'2016'!$B$4:$B$163),"0")</f>
        <v>0</v>
      </c>
      <c r="G224" t="str" cm="1">
        <f t="array" ref="G224">IFERROR(_xlfn.XLOOKUP(A224,Table6[Country],'2018'!$B$4:$B$163),"0")</f>
        <v>0</v>
      </c>
      <c r="H224" t="str">
        <f>IFERROR(_xlfn.XLOOKUP(A224,'2023_Analysis_Hub'!$A$3:$A$141,'2023_Analysis_Hub'!$B$3:$B$141),"0")</f>
        <v>0</v>
      </c>
      <c r="I224" t="str">
        <f t="shared" si="27"/>
        <v>0</v>
      </c>
      <c r="J224" s="68" t="str">
        <f>IFERROR(RANK(Table16[[#This Row],[Avergae LPI Score ]],Table16[[Avergae LPI Score ]],0), "No Data Available")</f>
        <v>No Data Available</v>
      </c>
      <c r="L224" t="str" cm="1">
        <f t="array" ref="L224">IFERROR(_xlfn.XLOOKUP(A224,Table4[Country],'2007'!$C$4:$C$153),"0")</f>
        <v>0</v>
      </c>
      <c r="M224" t="str" cm="1">
        <f t="array" ref="M224">IFERROR(_xlfn.XLOOKUP(A224,Table5[Country],'2010'!$E$4:$E$158),"0")</f>
        <v>0</v>
      </c>
      <c r="N224" t="str" cm="1">
        <f t="array" ref="N224">IFERROR(_xlfn.XLOOKUP(A224,Table12[Country],'2012'!$E$4:$E$158),"0")</f>
        <v>0</v>
      </c>
      <c r="O224" t="str" cm="1">
        <f t="array" ref="O224">IFERROR(_xlfn.XLOOKUP(A224,Table10[Country],'2014'!$E$4:$E$163),"0")</f>
        <v>0</v>
      </c>
      <c r="P224" t="str" cm="1">
        <f t="array" ref="P224">IFERROR(_xlfn.XLOOKUP(A224,Table11[Country],'2016'!$E$4:$E$163),"0")</f>
        <v>0</v>
      </c>
      <c r="Q224" t="str" cm="1">
        <f t="array" ref="Q224">IFERROR(_xlfn.XLOOKUP(A224,Table6[Country],'2018'!$E$4:$E$163),"0")</f>
        <v>0</v>
      </c>
      <c r="R224" t="str">
        <f>IFERROR(_xlfn.XLOOKUP(A224,'2023_Analysis_Hub'!$A$3:$A$141,'2023_Analysis_Hub'!$C$3:$C$141),"0")</f>
        <v>0</v>
      </c>
      <c r="S224" t="str">
        <f t="shared" si="32"/>
        <v>0</v>
      </c>
      <c r="T224" t="str">
        <f t="shared" si="33"/>
        <v>No Data Available</v>
      </c>
      <c r="W224" t="str" cm="1">
        <f t="array" ref="W224">IFERROR(_xlfn.XLOOKUP(A224,Table4[Country],'2007'!$F$4:$F$153),"0")</f>
        <v>0</v>
      </c>
      <c r="X224" t="str" cm="1">
        <f t="array" ref="X224">IFERROR(_xlfn.XLOOKUP('LPI_performance_time_series '!A224,Table5[Country],'2010'!$I$4:$I$158),"0")</f>
        <v>0</v>
      </c>
      <c r="Y224" t="str" cm="1">
        <f t="array" ref="Y224">IFERROR(_xlfn.XLOOKUP(A224,Table12[Country],'2012'!$I$4:$I$158),"0")</f>
        <v>0</v>
      </c>
      <c r="Z224" t="str" cm="1">
        <f t="array" ref="Z224">IFERROR(_xlfn.XLOOKUP('LPI_performance_time_series '!A224,Table10[Country],'2014'!$I$4:$I$163),"0")</f>
        <v>0</v>
      </c>
      <c r="AA224" t="str" cm="1">
        <f t="array" ref="AA224">IFERROR(_xlfn.XLOOKUP(A224,Table11[Country],'2016'!$I$4:$I$163),"0")</f>
        <v>0</v>
      </c>
      <c r="AB224" t="str" cm="1">
        <f t="array" ref="AB224">IFERROR(_xlfn.XLOOKUP(A224,Table6[Country],'2018'!$I$4:$I$163),"0")</f>
        <v>0</v>
      </c>
      <c r="AC224" t="str">
        <f>IFERROR(_xlfn.XLOOKUP(A225,'2023_Analysis_Hub'!$A$3:$A$141,'2023_Analysis_Hub'!$D$3:$D$141),"0")</f>
        <v>0</v>
      </c>
      <c r="AD224" t="str">
        <f t="shared" si="34"/>
        <v>No Data Available</v>
      </c>
      <c r="AF224" t="str" cm="1">
        <f t="array" ref="AF224">IFERROR(_xlfn.XLOOKUP(A224,Table4[Country],'2007'!$H$4:$H$153),"0")</f>
        <v>0</v>
      </c>
      <c r="AG224" t="str" cm="1">
        <f t="array" ref="AG224">IFERROR(_xlfn.XLOOKUP(A224,Table5[Country],'2010'!$K$4:$K$158),"0")</f>
        <v>0</v>
      </c>
      <c r="AH224" t="str" cm="1">
        <f t="array" ref="AH224">IFERROR(_xlfn.XLOOKUP(A224,Table12[Country],'2012'!$K$4:$K$158),"0")</f>
        <v>0</v>
      </c>
      <c r="AI224" t="str" cm="1">
        <f t="array" ref="AI224">IFERROR(_xlfn.XLOOKUP(A224,Table10[Country],'2014'!$K$4:$K$163),"0")</f>
        <v>0</v>
      </c>
      <c r="AJ224" t="str" cm="1">
        <f t="array" ref="AJ224">IFERROR(_xlfn.XLOOKUP(A224,Table11[Country],'2016'!$K$4:$K$163),"0")</f>
        <v>0</v>
      </c>
      <c r="AK224" t="str" cm="1">
        <f t="array" ref="AK224">IFERROR(_xlfn.XLOOKUP(A224,Table6[Country],'2018'!$K$4:$K$163),"0")</f>
        <v>0</v>
      </c>
      <c r="AL224" s="19" t="str">
        <f>IFERROR(_xlfn.XLOOKUP(A224,'2023_Analysis_Hub'!$A$3:$A$141,'2023_Analysis_Hub'!$F$3:$F$141),"0")</f>
        <v>0</v>
      </c>
      <c r="AM224" t="str">
        <f t="shared" si="35"/>
        <v>No Data Available</v>
      </c>
      <c r="AO224" s="71" t="str" cm="1">
        <f t="array" ref="AO224">IFERROR(_xlfn.XLOOKUP(Table18[[#This Row],[Economy]],Table4[Country],'2007'!$J$4:$J$153), "0")</f>
        <v>0</v>
      </c>
      <c r="AP224" s="71" t="str" cm="1">
        <f t="array" ref="AP224">IFERROR(_xlfn.XLOOKUP(Table18[[#This Row],[Economy]],Table5[Country],'2010'!$M$4:$M$158),"0")</f>
        <v>0</v>
      </c>
      <c r="AQ224" s="71" t="str" cm="1">
        <f t="array" ref="AQ224">IFERROR(_xlfn.XLOOKUP(Table18[[#This Row],[Economy]],Table12[Country],'2012'!$M$4:$M$158),"0")</f>
        <v>0</v>
      </c>
      <c r="AR224" s="71" t="str" cm="1">
        <f t="array" ref="AR224">IFERROR(_xlfn.XLOOKUP(Table18[[#This Row],[Economy]],Table10[Country],'2014'!$M$4:$M$163),"0")</f>
        <v>0</v>
      </c>
      <c r="AS224" s="71" t="str" cm="1">
        <f t="array" ref="AS224">IFERROR(_xlfn.XLOOKUP(A224,Table11[Country],'2016'!$M$4:$M$163),"0")</f>
        <v>0</v>
      </c>
      <c r="AT224" s="71" t="str" cm="1">
        <f t="array" ref="AT224">IFERROR(_xlfn.XLOOKUP(A224,Table6[Country],'2018'!$M$4:$M$163),"0")</f>
        <v>0</v>
      </c>
      <c r="AU224" s="71" t="str">
        <f>IFERROR(_xlfn.XLOOKUP(A224, '2023_Analysis_Hub'!$A$3:$A$141,'2023_Analysis_Hub'!$H$3:$H$141),"0")</f>
        <v>0</v>
      </c>
      <c r="AV224" t="str">
        <f t="shared" si="28"/>
        <v xml:space="preserve">No Data Available </v>
      </c>
      <c r="AX224" t="str" cm="1">
        <f t="array" ref="AX224">IFERROR(_xlfn.XLOOKUP(A224,Table4[Country],'2007'!$L$4:$L$153),"0")</f>
        <v>0</v>
      </c>
      <c r="AY224" t="str" cm="1">
        <f t="array" ref="AY224">IFERROR(_xlfn.XLOOKUP(A224,Table5[Country], '2010'!$O$4:$O$158),"0")</f>
        <v>0</v>
      </c>
      <c r="AZ224" t="str" cm="1">
        <f t="array" ref="AZ224">IFERROR(_xlfn.XLOOKUP(A224, Table12[Country], '2012'!$O$4:$O$158),"0")</f>
        <v>0</v>
      </c>
      <c r="BA224" t="str" cm="1">
        <f t="array" ref="BA224">IFERROR(_xlfn.XLOOKUP(A224, Table10[Country], '2014'!$O$4:$O$163),"0")</f>
        <v>0</v>
      </c>
      <c r="BB224" t="str" cm="1">
        <f t="array" ref="BB224">IFERROR(_xlfn.XLOOKUP(A224, Table11[Country],'2016'!$O$4:$O$163),"0")</f>
        <v>0</v>
      </c>
      <c r="BC224" t="str" cm="1">
        <f t="array" ref="BC224">IFERROR(_xlfn.XLOOKUP(A224,Table6[Country],'2018'!$O$4:$O$163),"0")</f>
        <v>0</v>
      </c>
      <c r="BD224" t="str">
        <f>IFERROR(_xlfn.XLOOKUP(A224, '2023_Analysis_Hub'!$A$3:$A$141,'2023_Analysis_Hub'!$J$3:$J$141),"0")</f>
        <v>0</v>
      </c>
      <c r="BE224" t="str">
        <f t="shared" si="29"/>
        <v>No Data Available</v>
      </c>
      <c r="BG224" t="str" cm="1">
        <f t="array" ref="BG224">IFERROR(_xlfn.XLOOKUP(A224,Table4[Country],'2007'!$R$4:$R$153),"0")</f>
        <v>0</v>
      </c>
      <c r="BH224" t="str" cm="1">
        <f t="array" ref="BH224">IFERROR(_xlfn.XLOOKUP(A224,Table5[Country],'2010'!$S$4:$S$158),"0")</f>
        <v>0</v>
      </c>
      <c r="BI224" t="str" cm="1">
        <f t="array" ref="BI224">IFERROR(_xlfn.XLOOKUP(A224,Table12[Country],'2012'!$S$4:$S$158),"0")</f>
        <v>0</v>
      </c>
      <c r="BJ224" t="str" cm="1">
        <f t="array" ref="BJ224">IFERROR(_xlfn.XLOOKUP(A224,Table10[Country],'2014'!$S$4:$S$163),"0")</f>
        <v>0</v>
      </c>
      <c r="BK224" t="str" cm="1">
        <f t="array" ref="BK224">IFERROR(_xlfn.XLOOKUP(A224,Table11[Country],'2016'!$S$4:$S$163),"0")</f>
        <v>0</v>
      </c>
      <c r="BL224" t="str" cm="1">
        <f t="array" ref="BL224">IFERROR(_xlfn.XLOOKUP(A224,Table6[Country],'2018'!$S$4:$S$163),"0")</f>
        <v>0</v>
      </c>
      <c r="BM224" t="str">
        <f>IFERROR(_xlfn.XLOOKUP(A224,'2023_Analysis_Hub'!$A$3:$A$141,'2023_Analysis_Hub'!$L$3:$L$141),"0")</f>
        <v>0</v>
      </c>
      <c r="BN224" t="str">
        <f t="shared" si="30"/>
        <v>No Data Available</v>
      </c>
      <c r="BP224" t="str" cm="1">
        <f t="array" ref="BP224">IFERROR(_xlfn.XLOOKUP(A224,Table4[Country],'2007'!$N$4:$N$153),"0")</f>
        <v>0</v>
      </c>
      <c r="BQ224" t="str" cm="1">
        <f t="array" ref="BQ224">IFERROR(_xlfn.XLOOKUP(A224,Table5[Country],'2010'!$Q$4:$Q$158),"0")</f>
        <v>0</v>
      </c>
      <c r="BR224" t="str" cm="1">
        <f t="array" ref="BR224">IFERROR(_xlfn.XLOOKUP(A224,Table12[Country],'2012'!$Q$4:$Q$158),"0")</f>
        <v>0</v>
      </c>
      <c r="BS224" t="str" cm="1">
        <f t="array" ref="BS224">IFERROR(_xlfn.XLOOKUP(A224,Table10[Country],'2014'!$Q$4:$Q$163),"0")</f>
        <v>0</v>
      </c>
      <c r="BT224" t="str" cm="1">
        <f t="array" ref="BT224">IFERROR(_xlfn.XLOOKUP(A224,Table11[Country],'2016'!$Q$4:$Q$163),"0")</f>
        <v>0</v>
      </c>
      <c r="BU224" t="str" cm="1">
        <f t="array" ref="BU224">IFERROR(_xlfn.XLOOKUP(A224, Table6[Country], '2018'!$Q$4:$Q$163),"0")</f>
        <v>0</v>
      </c>
      <c r="BV224" t="str">
        <f>IFERROR(_xlfn.XLOOKUP(A224, '2023_Analysis_Hub'!$A$3:$A$141,'2023_Analysis_Hub'!$N$3:$N$141),"0")</f>
        <v>0</v>
      </c>
      <c r="BW224" t="str">
        <f t="shared" si="31"/>
        <v>No Data Available</v>
      </c>
    </row>
    <row r="225" spans="1:75" x14ac:dyDescent="0.35">
      <c r="A225" t="s">
        <v>553</v>
      </c>
      <c r="B225" t="str" cm="1">
        <f t="array" ref="B225">IFERROR(_xlfn.XLOOKUP(A225,Table4[Country],'2007'!$B$4:$B$153),"0")</f>
        <v>0</v>
      </c>
      <c r="C225" t="str" cm="1">
        <f t="array" ref="C225">IFERROR(_xlfn.XLOOKUP(A225,Table5[Country],'2010'!$B$4:$B$158),"0")</f>
        <v>0</v>
      </c>
      <c r="D225" t="str" cm="1">
        <f t="array" ref="D225">IFERROR(_xlfn.XLOOKUP(A225,Table12[Country],'2012'!$B$4:$B$158),"0")</f>
        <v>0</v>
      </c>
      <c r="E225" t="str" cm="1">
        <f t="array" ref="E225">IFERROR(_xlfn.XLOOKUP(A225,Table10[Country],'2014'!$B$4:$B$163),"0")</f>
        <v>0</v>
      </c>
      <c r="F225" t="str" cm="1">
        <f t="array" ref="F225">IFERROR(_xlfn.XLOOKUP(A225,Table11[Country],'2016'!$B$4:$B$163),"0")</f>
        <v>0</v>
      </c>
      <c r="G225" t="str" cm="1">
        <f t="array" ref="G225">IFERROR(_xlfn.XLOOKUP(A225,Table6[Country],'2018'!$B$4:$B$163),"0")</f>
        <v>0</v>
      </c>
      <c r="H225" t="str">
        <f>IFERROR(_xlfn.XLOOKUP(A225,'2023_Analysis_Hub'!$A$3:$A$141,'2023_Analysis_Hub'!$B$3:$B$141),"0")</f>
        <v>0</v>
      </c>
      <c r="I225" t="str">
        <f t="shared" si="27"/>
        <v>0</v>
      </c>
      <c r="J225" s="68" t="str">
        <f>IFERROR(RANK(Table16[[#This Row],[Avergae LPI Score ]],Table16[[Avergae LPI Score ]],0), "No Data Available")</f>
        <v>No Data Available</v>
      </c>
      <c r="L225" t="str" cm="1">
        <f t="array" ref="L225">IFERROR(_xlfn.XLOOKUP(A225,Table4[Country],'2007'!$C$4:$C$153),"0")</f>
        <v>0</v>
      </c>
      <c r="M225" t="str" cm="1">
        <f t="array" ref="M225">IFERROR(_xlfn.XLOOKUP(A225,Table5[Country],'2010'!$E$4:$E$158),"0")</f>
        <v>0</v>
      </c>
      <c r="N225" t="str" cm="1">
        <f t="array" ref="N225">IFERROR(_xlfn.XLOOKUP(A225,Table12[Country],'2012'!$E$4:$E$158),"0")</f>
        <v>0</v>
      </c>
      <c r="O225" t="str" cm="1">
        <f t="array" ref="O225">IFERROR(_xlfn.XLOOKUP(A225,Table10[Country],'2014'!$E$4:$E$163),"0")</f>
        <v>0</v>
      </c>
      <c r="P225" t="str" cm="1">
        <f t="array" ref="P225">IFERROR(_xlfn.XLOOKUP(A225,Table11[Country],'2016'!$E$4:$E$163),"0")</f>
        <v>0</v>
      </c>
      <c r="Q225" t="str" cm="1">
        <f t="array" ref="Q225">IFERROR(_xlfn.XLOOKUP(A225,Table6[Country],'2018'!$E$4:$E$163),"0")</f>
        <v>0</v>
      </c>
      <c r="R225" t="str">
        <f>IFERROR(_xlfn.XLOOKUP(A225,'2023_Analysis_Hub'!$A$3:$A$141,'2023_Analysis_Hub'!$C$3:$C$141),"0")</f>
        <v>0</v>
      </c>
      <c r="S225" t="str">
        <f t="shared" si="32"/>
        <v>0</v>
      </c>
      <c r="T225" t="str">
        <f t="shared" si="33"/>
        <v>No Data Available</v>
      </c>
      <c r="W225" t="str" cm="1">
        <f t="array" ref="W225">IFERROR(_xlfn.XLOOKUP(A225,Table4[Country],'2007'!$F$4:$F$153),"0")</f>
        <v>0</v>
      </c>
      <c r="X225" t="str" cm="1">
        <f t="array" ref="X225">IFERROR(_xlfn.XLOOKUP('LPI_performance_time_series '!A225,Table5[Country],'2010'!$I$4:$I$158),"0")</f>
        <v>0</v>
      </c>
      <c r="Y225" t="str" cm="1">
        <f t="array" ref="Y225">IFERROR(_xlfn.XLOOKUP(A225,Table12[Country],'2012'!$I$4:$I$158),"0")</f>
        <v>0</v>
      </c>
      <c r="Z225" t="str" cm="1">
        <f t="array" ref="Z225">IFERROR(_xlfn.XLOOKUP('LPI_performance_time_series '!A225,Table10[Country],'2014'!$I$4:$I$163),"0")</f>
        <v>0</v>
      </c>
      <c r="AA225" t="str" cm="1">
        <f t="array" ref="AA225">IFERROR(_xlfn.XLOOKUP(A225,Table11[Country],'2016'!$I$4:$I$163),"0")</f>
        <v>0</v>
      </c>
      <c r="AB225" t="str" cm="1">
        <f t="array" ref="AB225">IFERROR(_xlfn.XLOOKUP(A225,Table6[Country],'2018'!$I$4:$I$163),"0")</f>
        <v>0</v>
      </c>
      <c r="AC225">
        <f>IFERROR(_xlfn.XLOOKUP(A226,'2023_Analysis_Hub'!$A$3:$A$141,'2023_Analysis_Hub'!$D$3:$D$141),"0")</f>
        <v>2.2999999999999998</v>
      </c>
      <c r="AD225">
        <f t="shared" si="34"/>
        <v>2.2999999999999998</v>
      </c>
      <c r="AF225" t="str" cm="1">
        <f t="array" ref="AF225">IFERROR(_xlfn.XLOOKUP(A225,Table4[Country],'2007'!$H$4:$H$153),"0")</f>
        <v>0</v>
      </c>
      <c r="AG225" t="str" cm="1">
        <f t="array" ref="AG225">IFERROR(_xlfn.XLOOKUP(A225,Table5[Country],'2010'!$K$4:$K$158),"0")</f>
        <v>0</v>
      </c>
      <c r="AH225" t="str" cm="1">
        <f t="array" ref="AH225">IFERROR(_xlfn.XLOOKUP(A225,Table12[Country],'2012'!$K$4:$K$158),"0")</f>
        <v>0</v>
      </c>
      <c r="AI225" t="str" cm="1">
        <f t="array" ref="AI225">IFERROR(_xlfn.XLOOKUP(A225,Table10[Country],'2014'!$K$4:$K$163),"0")</f>
        <v>0</v>
      </c>
      <c r="AJ225" t="str" cm="1">
        <f t="array" ref="AJ225">IFERROR(_xlfn.XLOOKUP(A225,Table11[Country],'2016'!$K$4:$K$163),"0")</f>
        <v>0</v>
      </c>
      <c r="AK225" t="str" cm="1">
        <f t="array" ref="AK225">IFERROR(_xlfn.XLOOKUP(A225,Table6[Country],'2018'!$K$4:$K$163),"0")</f>
        <v>0</v>
      </c>
      <c r="AL225" s="19" t="str">
        <f>IFERROR(_xlfn.XLOOKUP(A225,'2023_Analysis_Hub'!$A$3:$A$141,'2023_Analysis_Hub'!$F$3:$F$141),"0")</f>
        <v>0</v>
      </c>
      <c r="AM225" t="str">
        <f t="shared" si="35"/>
        <v>No Data Available</v>
      </c>
      <c r="AO225" s="71" t="str" cm="1">
        <f t="array" ref="AO225">IFERROR(_xlfn.XLOOKUP(Table18[[#This Row],[Economy]],Table4[Country],'2007'!$J$4:$J$153), "0")</f>
        <v>0</v>
      </c>
      <c r="AP225" s="71" t="str" cm="1">
        <f t="array" ref="AP225">IFERROR(_xlfn.XLOOKUP(Table18[[#This Row],[Economy]],Table5[Country],'2010'!$M$4:$M$158),"0")</f>
        <v>0</v>
      </c>
      <c r="AQ225" s="71" t="str" cm="1">
        <f t="array" ref="AQ225">IFERROR(_xlfn.XLOOKUP(Table18[[#This Row],[Economy]],Table12[Country],'2012'!$M$4:$M$158),"0")</f>
        <v>0</v>
      </c>
      <c r="AR225" s="71" t="str" cm="1">
        <f t="array" ref="AR225">IFERROR(_xlfn.XLOOKUP(Table18[[#This Row],[Economy]],Table10[Country],'2014'!$M$4:$M$163),"0")</f>
        <v>0</v>
      </c>
      <c r="AS225" s="71" t="str" cm="1">
        <f t="array" ref="AS225">IFERROR(_xlfn.XLOOKUP(A225,Table11[Country],'2016'!$M$4:$M$163),"0")</f>
        <v>0</v>
      </c>
      <c r="AT225" s="71" t="str" cm="1">
        <f t="array" ref="AT225">IFERROR(_xlfn.XLOOKUP(A225,Table6[Country],'2018'!$M$4:$M$163),"0")</f>
        <v>0</v>
      </c>
      <c r="AU225" s="71" t="str">
        <f>IFERROR(_xlfn.XLOOKUP(A225, '2023_Analysis_Hub'!$A$3:$A$141,'2023_Analysis_Hub'!$H$3:$H$141),"0")</f>
        <v>0</v>
      </c>
      <c r="AV225" t="str">
        <f t="shared" si="28"/>
        <v xml:space="preserve">No Data Available </v>
      </c>
      <c r="AX225" t="str" cm="1">
        <f t="array" ref="AX225">IFERROR(_xlfn.XLOOKUP(A225,Table4[Country],'2007'!$L$4:$L$153),"0")</f>
        <v>0</v>
      </c>
      <c r="AY225" t="str" cm="1">
        <f t="array" ref="AY225">IFERROR(_xlfn.XLOOKUP(A225,Table5[Country], '2010'!$O$4:$O$158),"0")</f>
        <v>0</v>
      </c>
      <c r="AZ225" t="str" cm="1">
        <f t="array" ref="AZ225">IFERROR(_xlfn.XLOOKUP(A225, Table12[Country], '2012'!$O$4:$O$158),"0")</f>
        <v>0</v>
      </c>
      <c r="BA225" t="str" cm="1">
        <f t="array" ref="BA225">IFERROR(_xlfn.XLOOKUP(A225, Table10[Country], '2014'!$O$4:$O$163),"0")</f>
        <v>0</v>
      </c>
      <c r="BB225" t="str" cm="1">
        <f t="array" ref="BB225">IFERROR(_xlfn.XLOOKUP(A225, Table11[Country],'2016'!$O$4:$O$163),"0")</f>
        <v>0</v>
      </c>
      <c r="BC225" t="str" cm="1">
        <f t="array" ref="BC225">IFERROR(_xlfn.XLOOKUP(A225,Table6[Country],'2018'!$O$4:$O$163),"0")</f>
        <v>0</v>
      </c>
      <c r="BD225" t="str">
        <f>IFERROR(_xlfn.XLOOKUP(A225, '2023_Analysis_Hub'!$A$3:$A$141,'2023_Analysis_Hub'!$J$3:$J$141),"0")</f>
        <v>0</v>
      </c>
      <c r="BE225" t="str">
        <f t="shared" si="29"/>
        <v>No Data Available</v>
      </c>
      <c r="BG225" t="str" cm="1">
        <f t="array" ref="BG225">IFERROR(_xlfn.XLOOKUP(A225,Table4[Country],'2007'!$R$4:$R$153),"0")</f>
        <v>0</v>
      </c>
      <c r="BH225" t="str" cm="1">
        <f t="array" ref="BH225">IFERROR(_xlfn.XLOOKUP(A225,Table5[Country],'2010'!$S$4:$S$158),"0")</f>
        <v>0</v>
      </c>
      <c r="BI225" t="str" cm="1">
        <f t="array" ref="BI225">IFERROR(_xlfn.XLOOKUP(A225,Table12[Country],'2012'!$S$4:$S$158),"0")</f>
        <v>0</v>
      </c>
      <c r="BJ225" t="str" cm="1">
        <f t="array" ref="BJ225">IFERROR(_xlfn.XLOOKUP(A225,Table10[Country],'2014'!$S$4:$S$163),"0")</f>
        <v>0</v>
      </c>
      <c r="BK225" t="str" cm="1">
        <f t="array" ref="BK225">IFERROR(_xlfn.XLOOKUP(A225,Table11[Country],'2016'!$S$4:$S$163),"0")</f>
        <v>0</v>
      </c>
      <c r="BL225" t="str" cm="1">
        <f t="array" ref="BL225">IFERROR(_xlfn.XLOOKUP(A225,Table6[Country],'2018'!$S$4:$S$163),"0")</f>
        <v>0</v>
      </c>
      <c r="BM225" t="str">
        <f>IFERROR(_xlfn.XLOOKUP(A225,'2023_Analysis_Hub'!$A$3:$A$141,'2023_Analysis_Hub'!$L$3:$L$141),"0")</f>
        <v>0</v>
      </c>
      <c r="BN225" t="str">
        <f t="shared" si="30"/>
        <v>No Data Available</v>
      </c>
      <c r="BP225" t="str" cm="1">
        <f t="array" ref="BP225">IFERROR(_xlfn.XLOOKUP(A225,Table4[Country],'2007'!$N$4:$N$153),"0")</f>
        <v>0</v>
      </c>
      <c r="BQ225" t="str" cm="1">
        <f t="array" ref="BQ225">IFERROR(_xlfn.XLOOKUP(A225,Table5[Country],'2010'!$Q$4:$Q$158),"0")</f>
        <v>0</v>
      </c>
      <c r="BR225" t="str" cm="1">
        <f t="array" ref="BR225">IFERROR(_xlfn.XLOOKUP(A225,Table12[Country],'2012'!$Q$4:$Q$158),"0")</f>
        <v>0</v>
      </c>
      <c r="BS225" t="str" cm="1">
        <f t="array" ref="BS225">IFERROR(_xlfn.XLOOKUP(A225,Table10[Country],'2014'!$Q$4:$Q$163),"0")</f>
        <v>0</v>
      </c>
      <c r="BT225" t="str" cm="1">
        <f t="array" ref="BT225">IFERROR(_xlfn.XLOOKUP(A225,Table11[Country],'2016'!$Q$4:$Q$163),"0")</f>
        <v>0</v>
      </c>
      <c r="BU225" t="str" cm="1">
        <f t="array" ref="BU225">IFERROR(_xlfn.XLOOKUP(A225, Table6[Country], '2018'!$Q$4:$Q$163),"0")</f>
        <v>0</v>
      </c>
      <c r="BV225" t="str">
        <f>IFERROR(_xlfn.XLOOKUP(A225, '2023_Analysis_Hub'!$A$3:$A$141,'2023_Analysis_Hub'!$N$3:$N$141),"0")</f>
        <v>0</v>
      </c>
      <c r="BW225" t="str">
        <f t="shared" si="31"/>
        <v>No Data Available</v>
      </c>
    </row>
    <row r="226" spans="1:75" x14ac:dyDescent="0.35">
      <c r="A226" t="s">
        <v>139</v>
      </c>
      <c r="B226" cm="1">
        <f t="array" ref="B226">IFERROR(_xlfn.XLOOKUP(A226,Table4[Country],'2007'!$B$4:$B$153),"0")</f>
        <v>2.2458024218704438</v>
      </c>
      <c r="C226" cm="1">
        <f t="array" ref="C226">IFERROR(_xlfn.XLOOKUP(A226,Table5[Country],'2010'!$B$4:$B$158),"0")</f>
        <v>2.5994169999999999</v>
      </c>
      <c r="D226" cm="1">
        <f t="array" ref="D226">IFERROR(_xlfn.XLOOKUP(A226,Table12[Country],'2012'!$B$4:$B$158),"0")</f>
        <v>2.5791659999999998</v>
      </c>
      <c r="E226" cm="1">
        <f t="array" ref="E226">IFERROR(_xlfn.XLOOKUP(A226,Table10[Country],'2014'!$B$4:$B$163),"0")</f>
        <v>2.31846</v>
      </c>
      <c r="F226" cm="1">
        <f t="array" ref="F226">IFERROR(_xlfn.XLOOKUP(A226,Table11[Country],'2016'!$B$4:$B$163),"0")</f>
        <v>2.6177779999999999</v>
      </c>
      <c r="G226" cm="1">
        <f t="array" ref="G226">IFERROR(_xlfn.XLOOKUP(A226,Table6[Country],'2018'!$B$4:$B$163),"0")</f>
        <v>2.4474610000000001</v>
      </c>
      <c r="H226">
        <f>IFERROR(_xlfn.XLOOKUP(A226,'2023_Analysis_Hub'!$A$3:$A$141,'2023_Analysis_Hub'!$B$3:$B$141),"0")</f>
        <v>2.5166666666666671</v>
      </c>
      <c r="I226">
        <f t="shared" si="27"/>
        <v>2.474964441219587</v>
      </c>
      <c r="J226" s="68">
        <f>IFERROR(RANK(Table16[[#This Row],[Avergae LPI Score ]],Table16[[Avergae LPI Score ]],0), "No Data Available")</f>
        <v>109</v>
      </c>
      <c r="L226" cm="1">
        <f t="array" ref="L226">IFERROR(_xlfn.XLOOKUP(A226,Table4[Country],'2007'!$C$4:$C$153),"0")</f>
        <v>119</v>
      </c>
      <c r="M226" cm="1">
        <f t="array" ref="M226">IFERROR(_xlfn.XLOOKUP(A226,Table5[Country],'2010'!$E$4:$E$158),"0")</f>
        <v>96</v>
      </c>
      <c r="N226" cm="1">
        <f t="array" ref="N226">IFERROR(_xlfn.XLOOKUP(A226,Table12[Country],'2012'!$E$4:$E$158),"0")</f>
        <v>97</v>
      </c>
      <c r="O226" cm="1">
        <f t="array" ref="O226">IFERROR(_xlfn.XLOOKUP(A226,Table10[Country],'2014'!$E$4:$E$163),"0")</f>
        <v>139</v>
      </c>
      <c r="P226" cm="1">
        <f t="array" ref="P226">IFERROR(_xlfn.XLOOKUP(A226,Table11[Country],'2016'!$E$4:$E$163),"0")</f>
        <v>92</v>
      </c>
      <c r="Q226" cm="1">
        <f t="array" ref="Q226">IFERROR(_xlfn.XLOOKUP(A226,Table6[Country],'2018'!$E$4:$E$163),"0")</f>
        <v>118</v>
      </c>
      <c r="R226">
        <f>IFERROR(_xlfn.XLOOKUP(A226,'2023_Analysis_Hub'!$A$3:$A$141,'2023_Analysis_Hub'!$C$3:$C$141),"0")</f>
        <v>97</v>
      </c>
      <c r="S226">
        <f t="shared" si="32"/>
        <v>108.28571428571429</v>
      </c>
      <c r="T226">
        <f t="shared" si="33"/>
        <v>108</v>
      </c>
      <c r="W226" cm="1">
        <f t="array" ref="W226">IFERROR(_xlfn.XLOOKUP(A226,Table4[Country],'2007'!$F$4:$F$153),"0")</f>
        <v>2.1</v>
      </c>
      <c r="X226" cm="1">
        <f t="array" ref="X226">IFERROR(_xlfn.XLOOKUP('LPI_performance_time_series '!A226,Table5[Country],'2010'!$I$4:$I$158),"0")</f>
        <v>2.4047619999999998</v>
      </c>
      <c r="Y226" cm="1">
        <f t="array" ref="Y226">IFERROR(_xlfn.XLOOKUP(A226,Table12[Country],'2012'!$I$4:$I$158),"0")</f>
        <v>2.285714</v>
      </c>
      <c r="Z226" cm="1">
        <f t="array" ref="Z226">IFERROR(_xlfn.XLOOKUP('LPI_performance_time_series '!A226,Table10[Country],'2014'!$I$4:$I$163),"0")</f>
        <v>2.0909089999999999</v>
      </c>
      <c r="AA226" cm="1">
        <f t="array" ref="AA226">IFERROR(_xlfn.XLOOKUP(A226,Table11[Country],'2016'!$I$4:$I$163),"0")</f>
        <v>2.4907870000000001</v>
      </c>
      <c r="AB226" cm="1">
        <f t="array" ref="AB226">IFERROR(_xlfn.XLOOKUP(A226,Table6[Country],'2018'!$I$4:$I$163),"0")</f>
        <v>2.3143940000000001</v>
      </c>
      <c r="AC226">
        <f>IFERROR(_xlfn.XLOOKUP(A227,'2023_Analysis_Hub'!$A$3:$A$141,'2023_Analysis_Hub'!$D$3:$D$141),"0")</f>
        <v>3.3</v>
      </c>
      <c r="AD226">
        <f t="shared" si="34"/>
        <v>2.4266522857142858</v>
      </c>
      <c r="AF226" cm="1">
        <f t="array" ref="AF226">IFERROR(_xlfn.XLOOKUP(A226,Table4[Country],'2007'!$H$4:$H$153),"0")</f>
        <v>2.25</v>
      </c>
      <c r="AG226" cm="1">
        <f t="array" ref="AG226">IFERROR(_xlfn.XLOOKUP(A226,Table5[Country],'2010'!$K$4:$K$158),"0")</f>
        <v>1.8238099999999999</v>
      </c>
      <c r="AH226" cm="1">
        <f t="array" ref="AH226">IFERROR(_xlfn.XLOOKUP(A226,Table12[Country],'2012'!$K$4:$K$158),"0")</f>
        <v>2.459184</v>
      </c>
      <c r="AI226" cm="1">
        <f t="array" ref="AI226">IFERROR(_xlfn.XLOOKUP(A226,Table10[Country],'2014'!$K$4:$K$163),"0")</f>
        <v>2.0729340000000001</v>
      </c>
      <c r="AJ226" cm="1">
        <f t="array" ref="AJ226">IFERROR(_xlfn.XLOOKUP(A226,Table11[Country],'2016'!$K$4:$K$163),"0")</f>
        <v>2.2366280000000001</v>
      </c>
      <c r="AK226" cm="1">
        <f t="array" ref="AK226">IFERROR(_xlfn.XLOOKUP(A226,Table6[Country],'2018'!$K$4:$K$163),"0")</f>
        <v>2.23245</v>
      </c>
      <c r="AL226" s="19">
        <f>IFERROR(_xlfn.XLOOKUP(A226,'2023_Analysis_Hub'!$A$3:$A$141,'2023_Analysis_Hub'!$F$3:$F$141),"0")</f>
        <v>2.2999999999999998</v>
      </c>
      <c r="AM226">
        <f t="shared" si="35"/>
        <v>2.1964294285714283</v>
      </c>
      <c r="AO226" s="71" cm="1">
        <f t="array" ref="AO226">IFERROR(_xlfn.XLOOKUP(Table18[[#This Row],[Economy]],Table4[Country],'2007'!$J$4:$J$153), "0")</f>
        <v>2.4</v>
      </c>
      <c r="AP226" s="71" cm="1">
        <f t="array" ref="AP226">IFERROR(_xlfn.XLOOKUP(Table18[[#This Row],[Economy]],Table5[Country],'2010'!$M$4:$M$158),"0")</f>
        <v>2.42381</v>
      </c>
      <c r="AQ226" s="71" cm="1">
        <f t="array" ref="AQ226">IFERROR(_xlfn.XLOOKUP(Table18[[#This Row],[Economy]],Table12[Country],'2012'!$M$4:$M$158),"0")</f>
        <v>3.1258499999999998</v>
      </c>
      <c r="AR226" s="71" cm="1">
        <f t="array" ref="AR226">IFERROR(_xlfn.XLOOKUP(Table18[[#This Row],[Economy]],Table10[Country],'2014'!$M$4:$M$163),"0")</f>
        <v>2.472934</v>
      </c>
      <c r="AS226" s="71" cm="1">
        <f t="array" ref="AS226">IFERROR(_xlfn.XLOOKUP(A226,Table11[Country],'2016'!$M$4:$M$163),"0")</f>
        <v>2.6224919999999998</v>
      </c>
      <c r="AT226" s="71" cm="1">
        <f t="array" ref="AT226">IFERROR(_xlfn.XLOOKUP(A226,Table6[Country],'2018'!$M$4:$M$163),"0")</f>
        <v>2.518939</v>
      </c>
      <c r="AU226" s="71">
        <f>IFERROR(_xlfn.XLOOKUP(A226, '2023_Analysis_Hub'!$A$3:$A$141,'2023_Analysis_Hub'!$H$3:$H$141),"0")</f>
        <v>3</v>
      </c>
      <c r="AV226">
        <f t="shared" si="28"/>
        <v>2.6520035714285717</v>
      </c>
      <c r="AX226" cm="1">
        <f t="array" ref="AX226">IFERROR(_xlfn.XLOOKUP(A226,Table4[Country],'2007'!$L$4:$L$153),"0")</f>
        <v>2.4</v>
      </c>
      <c r="AY226" cm="1">
        <f t="array" ref="AY226">IFERROR(_xlfn.XLOOKUP(A226,Table5[Country], '2010'!$O$4:$O$158),"0")</f>
        <v>2.4523809999999999</v>
      </c>
      <c r="AZ226" cm="1">
        <f t="array" ref="AZ226">IFERROR(_xlfn.XLOOKUP(A226, Table12[Country], '2012'!$O$4:$O$158),"0")</f>
        <v>2.2925170000000001</v>
      </c>
      <c r="BA226" cm="1">
        <f t="array" ref="BA226">IFERROR(_xlfn.XLOOKUP(A226, Table10[Country], '2014'!$O$4:$O$163),"0")</f>
        <v>2.139669</v>
      </c>
      <c r="BB226" cm="1">
        <f t="array" ref="BB226">IFERROR(_xlfn.XLOOKUP(A226, Table11[Country],'2016'!$O$4:$O$163),"0")</f>
        <v>2.4620160000000002</v>
      </c>
      <c r="BC226" cm="1">
        <f t="array" ref="BC226">IFERROR(_xlfn.XLOOKUP(A226,Table6[Country],'2018'!$O$4:$O$163),"0")</f>
        <v>2.2497189999999998</v>
      </c>
      <c r="BD226">
        <f>IFERROR(_xlfn.XLOOKUP(A226, '2023_Analysis_Hub'!$A$3:$A$141,'2023_Analysis_Hub'!$J$3:$J$141),"0")</f>
        <v>2.4</v>
      </c>
      <c r="BE226">
        <f t="shared" si="29"/>
        <v>2.3423288571428569</v>
      </c>
      <c r="BG226" cm="1">
        <f t="array" ref="BG226">IFERROR(_xlfn.XLOOKUP(A226,Table4[Country],'2007'!$R$4:$R$153),"0")</f>
        <v>2.11111</v>
      </c>
      <c r="BH226" cm="1">
        <f t="array" ref="BH226">IFERROR(_xlfn.XLOOKUP(A226,Table5[Country],'2010'!$S$4:$S$158),"0")</f>
        <v>3.023809</v>
      </c>
      <c r="BI226" cm="1">
        <f t="array" ref="BI226">IFERROR(_xlfn.XLOOKUP(A226,Table12[Country],'2012'!$S$4:$S$158),"0")</f>
        <v>2.7653059999999998</v>
      </c>
      <c r="BJ226" cm="1">
        <f t="array" ref="BJ226">IFERROR(_xlfn.XLOOKUP(A226,Table10[Country],'2014'!$S$4:$S$163),"0")</f>
        <v>2.599977</v>
      </c>
      <c r="BK226" cm="1">
        <f t="array" ref="BK226">IFERROR(_xlfn.XLOOKUP(A226,Table11[Country],'2016'!$S$4:$S$163),"0")</f>
        <v>3.2413720000000001</v>
      </c>
      <c r="BL226" cm="1">
        <f t="array" ref="BL226">IFERROR(_xlfn.XLOOKUP(A226,Table6[Country],'2018'!$S$4:$S$163),"0")</f>
        <v>2.8788860000000001</v>
      </c>
      <c r="BM226">
        <f>IFERROR(_xlfn.XLOOKUP(A226,'2023_Analysis_Hub'!$A$3:$A$141,'2023_Analysis_Hub'!$L$3:$L$141),"0")</f>
        <v>2.8</v>
      </c>
      <c r="BN226">
        <f t="shared" si="30"/>
        <v>2.7743514285714288</v>
      </c>
      <c r="BP226" cm="1">
        <f t="array" ref="BP226">IFERROR(_xlfn.XLOOKUP(A226,Table4[Country],'2007'!$N$4:$N$153),"0")</f>
        <v>2.2000000000000002</v>
      </c>
      <c r="BQ226" cm="1">
        <f t="array" ref="BQ226">IFERROR(_xlfn.XLOOKUP(A226,Table5[Country],'2010'!$Q$4:$Q$158),"0")</f>
        <v>3.42381</v>
      </c>
      <c r="BR226" cm="1">
        <f t="array" ref="BR226">IFERROR(_xlfn.XLOOKUP(A226,Table12[Country],'2012'!$Q$4:$Q$158),"0")</f>
        <v>2.459184</v>
      </c>
      <c r="BS226" cm="1">
        <f t="array" ref="BS226">IFERROR(_xlfn.XLOOKUP(A226,Table10[Country],'2014'!$Q$4:$Q$163),"0")</f>
        <v>2.4888659999999998</v>
      </c>
      <c r="BT226" cm="1">
        <f t="array" ref="BT226">IFERROR(_xlfn.XLOOKUP(A226,Table11[Country],'2016'!$Q$4:$Q$163),"0")</f>
        <v>2.598379</v>
      </c>
      <c r="BU226" cm="1">
        <f t="array" ref="BU226">IFERROR(_xlfn.XLOOKUP(A226, Table6[Country], '2018'!$Q$4:$Q$163),"0")</f>
        <v>2.4496349999999998</v>
      </c>
      <c r="BV226">
        <f>IFERROR(_xlfn.XLOOKUP(A226, '2023_Analysis_Hub'!$A$3:$A$141,'2023_Analysis_Hub'!$N$3:$N$141),"0")</f>
        <v>2.2999999999999998</v>
      </c>
      <c r="BW226">
        <f t="shared" si="31"/>
        <v>2.5599820000000002</v>
      </c>
    </row>
    <row r="227" spans="1:75" x14ac:dyDescent="0.35">
      <c r="A227" t="s">
        <v>140</v>
      </c>
      <c r="B227" cm="1">
        <f t="array" ref="B227">IFERROR(_xlfn.XLOOKUP(A227,Table4[Country],'2007'!$B$4:$B$153),"0")</f>
        <v>3.3114441556194909</v>
      </c>
      <c r="C227" cm="1">
        <f t="array" ref="C227">IFERROR(_xlfn.XLOOKUP(A227,Table5[Country],'2010'!$B$4:$B$158),"0")</f>
        <v>3.2922709999999999</v>
      </c>
      <c r="D227" cm="1">
        <f t="array" ref="D227">IFERROR(_xlfn.XLOOKUP(A227,Table12[Country],'2012'!$B$4:$B$158),"0")</f>
        <v>3.1761520000000001</v>
      </c>
      <c r="E227" cm="1">
        <f t="array" ref="E227">IFERROR(_xlfn.XLOOKUP(A227,Table10[Country],'2014'!$B$4:$B$163),"0")</f>
        <v>3.4295800000000001</v>
      </c>
      <c r="F227" cm="1">
        <f t="array" ref="F227">IFERROR(_xlfn.XLOOKUP(A227,Table11[Country],'2016'!$B$4:$B$163),"0")</f>
        <v>3.2551000000000001</v>
      </c>
      <c r="G227" cm="1">
        <f t="array" ref="G227">IFERROR(_xlfn.XLOOKUP(A227,Table6[Country],'2018'!$B$4:$B$163),"0")</f>
        <v>3.4110580000000001</v>
      </c>
      <c r="H227">
        <f>IFERROR(_xlfn.XLOOKUP(A227,'2023_Analysis_Hub'!$A$3:$A$141,'2023_Analysis_Hub'!$B$3:$B$141),"0")</f>
        <v>3.5166666666666671</v>
      </c>
      <c r="I227">
        <f t="shared" si="27"/>
        <v>3.3417531174694513</v>
      </c>
      <c r="J227" s="68">
        <f>IFERROR(RANK(Table16[[#This Row],[Avergae LPI Score ]],Table16[[Avergae LPI Score ]],0), "No Data Available")</f>
        <v>32</v>
      </c>
      <c r="L227" cm="1">
        <f t="array" ref="L227">IFERROR(_xlfn.XLOOKUP(A227,Table4[Country],'2007'!$C$4:$C$153),"0")</f>
        <v>31</v>
      </c>
      <c r="M227" cm="1">
        <f t="array" ref="M227">IFERROR(_xlfn.XLOOKUP(A227,Table5[Country],'2010'!$E$4:$E$158),"0")</f>
        <v>35</v>
      </c>
      <c r="N227" cm="1">
        <f t="array" ref="N227">IFERROR(_xlfn.XLOOKUP(A227,Table12[Country],'2012'!$E$4:$E$158),"0")</f>
        <v>38</v>
      </c>
      <c r="O227" cm="1">
        <f t="array" ref="O227">IFERROR(_xlfn.XLOOKUP(A227,Table10[Country],'2014'!$E$4:$E$163),"0")</f>
        <v>35</v>
      </c>
      <c r="P227" cm="1">
        <f t="array" ref="P227">IFERROR(_xlfn.XLOOKUP(A227,Table11[Country],'2016'!$E$4:$E$163),"0")</f>
        <v>45</v>
      </c>
      <c r="Q227" cm="1">
        <f t="array" ref="Q227">IFERROR(_xlfn.XLOOKUP(A227,Table6[Country],'2018'!$E$4:$E$163),"0")</f>
        <v>32</v>
      </c>
      <c r="R227">
        <f>IFERROR(_xlfn.XLOOKUP(A227,'2023_Analysis_Hub'!$A$3:$A$141,'2023_Analysis_Hub'!$C$3:$C$141),"0")</f>
        <v>34</v>
      </c>
      <c r="S227">
        <f t="shared" si="32"/>
        <v>35.714285714285715</v>
      </c>
      <c r="T227">
        <f t="shared" si="33"/>
        <v>31</v>
      </c>
      <c r="W227" cm="1">
        <f t="array" ref="W227">IFERROR(_xlfn.XLOOKUP(A227,Table4[Country],'2007'!$F$4:$F$153),"0")</f>
        <v>3.0263200000000001</v>
      </c>
      <c r="X227" cm="1">
        <f t="array" ref="X227">IFERROR(_xlfn.XLOOKUP('LPI_performance_time_series '!A227,Table5[Country],'2010'!$I$4:$I$158),"0")</f>
        <v>3.0194239999999999</v>
      </c>
      <c r="Y227" cm="1">
        <f t="array" ref="Y227">IFERROR(_xlfn.XLOOKUP(A227,Table12[Country],'2012'!$I$4:$I$158),"0")</f>
        <v>2.9585780000000002</v>
      </c>
      <c r="Z227" cm="1">
        <f t="array" ref="Z227">IFERROR(_xlfn.XLOOKUP('LPI_performance_time_series '!A227,Table10[Country],'2014'!$I$4:$I$163),"0")</f>
        <v>3.2091500000000002</v>
      </c>
      <c r="AA227" cm="1">
        <f t="array" ref="AA227">IFERROR(_xlfn.XLOOKUP(A227,Table11[Country],'2016'!$I$4:$I$163),"0")</f>
        <v>3.1050659999999999</v>
      </c>
      <c r="AB227" cm="1">
        <f t="array" ref="AB227">IFERROR(_xlfn.XLOOKUP(A227,Table6[Country],'2018'!$I$4:$I$163),"0")</f>
        <v>3.1424970000000001</v>
      </c>
      <c r="AC227">
        <f>IFERROR(_xlfn.XLOOKUP(A228,'2023_Analysis_Hub'!$A$3:$A$141,'2023_Analysis_Hub'!$D$3:$D$141),"0")</f>
        <v>2.2000000000000002</v>
      </c>
      <c r="AD227">
        <f t="shared" si="34"/>
        <v>2.9515764285714283</v>
      </c>
      <c r="AF227" cm="1">
        <f t="array" ref="AF227">IFERROR(_xlfn.XLOOKUP(A227,Table4[Country],'2007'!$H$4:$H$153),"0")</f>
        <v>3.1621600000000001</v>
      </c>
      <c r="AG227" cm="1">
        <f t="array" ref="AG227">IFERROR(_xlfn.XLOOKUP(A227,Table5[Country],'2010'!$K$4:$K$158),"0")</f>
        <v>3.1555719999999998</v>
      </c>
      <c r="AH227" cm="1">
        <f t="array" ref="AH227">IFERROR(_xlfn.XLOOKUP(A227,Table12[Country],'2012'!$K$4:$K$158),"0")</f>
        <v>3.0821390000000002</v>
      </c>
      <c r="AI227" cm="1">
        <f t="array" ref="AI227">IFERROR(_xlfn.XLOOKUP(A227,Table10[Country],'2014'!$K$4:$K$163),"0")</f>
        <v>3.4045100000000001</v>
      </c>
      <c r="AJ227" cm="1">
        <f t="array" ref="AJ227">IFERROR(_xlfn.XLOOKUP(A227,Table11[Country],'2016'!$K$4:$K$163),"0")</f>
        <v>3.1236700000000002</v>
      </c>
      <c r="AK227" cm="1">
        <f t="array" ref="AK227">IFERROR(_xlfn.XLOOKUP(A227,Table6[Country],'2018'!$K$4:$K$163),"0")</f>
        <v>3.1381329999999998</v>
      </c>
      <c r="AL227" s="19">
        <f>IFERROR(_xlfn.XLOOKUP(A227,'2023_Analysis_Hub'!$A$3:$A$141,'2023_Analysis_Hub'!$F$3:$F$141),"0")</f>
        <v>3.7</v>
      </c>
      <c r="AM227">
        <f t="shared" si="35"/>
        <v>3.2523119999999999</v>
      </c>
      <c r="AO227" s="71" cm="1">
        <f t="array" ref="AO227">IFERROR(_xlfn.XLOOKUP(Table18[[#This Row],[Economy]],Table4[Country],'2007'!$J$4:$J$153), "0")</f>
        <v>3.2432400000000001</v>
      </c>
      <c r="AP227" s="71" cm="1">
        <f t="array" ref="AP227">IFERROR(_xlfn.XLOOKUP(Table18[[#This Row],[Economy]],Table5[Country],'2010'!$M$4:$M$158),"0")</f>
        <v>3.2661690000000001</v>
      </c>
      <c r="AQ227" s="71" cm="1">
        <f t="array" ref="AQ227">IFERROR(_xlfn.XLOOKUP(Table18[[#This Row],[Economy]],Table12[Country],'2012'!$M$4:$M$158),"0")</f>
        <v>3.2117529999999999</v>
      </c>
      <c r="AR227" s="71" cm="1">
        <f t="array" ref="AR227">IFERROR(_xlfn.XLOOKUP(Table18[[#This Row],[Economy]],Table10[Country],'2014'!$M$4:$M$163),"0")</f>
        <v>3.2956370000000001</v>
      </c>
      <c r="AS227" s="71" cm="1">
        <f t="array" ref="AS227">IFERROR(_xlfn.XLOOKUP(A227,Table11[Country],'2016'!$M$4:$M$163),"0")</f>
        <v>3.36694</v>
      </c>
      <c r="AT227" s="71" cm="1">
        <f t="array" ref="AT227">IFERROR(_xlfn.XLOOKUP(A227,Table6[Country],'2018'!$M$4:$M$163),"0")</f>
        <v>3.4568979999999998</v>
      </c>
      <c r="AU227" s="71">
        <f>IFERROR(_xlfn.XLOOKUP(A227, '2023_Analysis_Hub'!$A$3:$A$141,'2023_Analysis_Hub'!$H$3:$H$141),"0")</f>
        <v>3.5</v>
      </c>
      <c r="AV227">
        <f t="shared" si="28"/>
        <v>3.3343767142857139</v>
      </c>
      <c r="AX227" cm="1">
        <f t="array" ref="AX227">IFERROR(_xlfn.XLOOKUP(A227,Table4[Country],'2007'!$L$4:$L$153),"0")</f>
        <v>3.3055599999999998</v>
      </c>
      <c r="AY227" cm="1">
        <f t="array" ref="AY227">IFERROR(_xlfn.XLOOKUP(A227,Table5[Country], '2010'!$O$4:$O$158),"0")</f>
        <v>3.1642350000000001</v>
      </c>
      <c r="AZ227" cm="1">
        <f t="array" ref="AZ227">IFERROR(_xlfn.XLOOKUP(A227, Table12[Country], '2012'!$O$4:$O$158),"0")</f>
        <v>2.9755129999999999</v>
      </c>
      <c r="BA227" cm="1">
        <f t="array" ref="BA227">IFERROR(_xlfn.XLOOKUP(A227, Table10[Country], '2014'!$O$4:$O$163),"0")</f>
        <v>3.2889349999999999</v>
      </c>
      <c r="BB227" cm="1">
        <f t="array" ref="BB227">IFERROR(_xlfn.XLOOKUP(A227, Table11[Country],'2016'!$O$4:$O$163),"0")</f>
        <v>3.135446</v>
      </c>
      <c r="BC227" cm="1">
        <f t="array" ref="BC227">IFERROR(_xlfn.XLOOKUP(A227,Table6[Country],'2018'!$O$4:$O$163),"0")</f>
        <v>3.4107259999999999</v>
      </c>
      <c r="BD227">
        <f>IFERROR(_xlfn.XLOOKUP(A227, '2023_Analysis_Hub'!$A$3:$A$141,'2023_Analysis_Hub'!$J$3:$J$141),"0")</f>
        <v>3.5</v>
      </c>
      <c r="BE227">
        <f t="shared" si="29"/>
        <v>3.2543449999999998</v>
      </c>
      <c r="BG227" cm="1">
        <f t="array" ref="BG227">IFERROR(_xlfn.XLOOKUP(A227,Table4[Country],'2007'!$R$4:$R$153),"0")</f>
        <v>3.9117600000000001</v>
      </c>
      <c r="BH227" cm="1">
        <f t="array" ref="BH227">IFERROR(_xlfn.XLOOKUP(A227,Table5[Country],'2010'!$S$4:$S$158),"0")</f>
        <v>3.7251650000000001</v>
      </c>
      <c r="BI227" cm="1">
        <f t="array" ref="BI227">IFERROR(_xlfn.XLOOKUP(A227,Table12[Country],'2012'!$S$4:$S$158),"0")</f>
        <v>3.6268090000000002</v>
      </c>
      <c r="BJ227" cm="1">
        <f t="array" ref="BJ227">IFERROR(_xlfn.XLOOKUP(A227,Table10[Country],'2014'!$S$4:$S$163),"0")</f>
        <v>3.9562400000000002</v>
      </c>
      <c r="BK227" cm="1">
        <f t="array" ref="BK227">IFERROR(_xlfn.XLOOKUP(A227,Table11[Country],'2016'!$S$4:$S$163),"0")</f>
        <v>3.5599289999999999</v>
      </c>
      <c r="BL227" cm="1">
        <f t="array" ref="BL227">IFERROR(_xlfn.XLOOKUP(A227,Table6[Country],'2018'!$S$4:$S$163),"0")</f>
        <v>3.8138169999999998</v>
      </c>
      <c r="BM227">
        <f>IFERROR(_xlfn.XLOOKUP(A227,'2023_Analysis_Hub'!$A$3:$A$141,'2023_Analysis_Hub'!$L$3:$L$141),"0")</f>
        <v>3.5</v>
      </c>
      <c r="BN227">
        <f t="shared" si="30"/>
        <v>3.7276742857142859</v>
      </c>
      <c r="BP227" cm="1">
        <f t="array" ref="BP227">IFERROR(_xlfn.XLOOKUP(A227,Table4[Country],'2007'!$N$4:$N$153),"0")</f>
        <v>3.25</v>
      </c>
      <c r="BQ227" cm="1">
        <f t="array" ref="BQ227">IFERROR(_xlfn.XLOOKUP(A227,Table5[Country],'2010'!$Q$4:$Q$158),"0")</f>
        <v>3.4060350000000001</v>
      </c>
      <c r="BR227" cm="1">
        <f t="array" ref="BR227">IFERROR(_xlfn.XLOOKUP(A227,Table12[Country],'2012'!$Q$4:$Q$158),"0")</f>
        <v>3.177225</v>
      </c>
      <c r="BS227" cm="1">
        <f t="array" ref="BS227">IFERROR(_xlfn.XLOOKUP(A227,Table10[Country],'2014'!$Q$4:$Q$163),"0")</f>
        <v>3.4519630000000001</v>
      </c>
      <c r="BT227" cm="1">
        <f t="array" ref="BT227">IFERROR(_xlfn.XLOOKUP(A227,Table11[Country],'2016'!$Q$4:$Q$163),"0")</f>
        <v>3.2036199999999999</v>
      </c>
      <c r="BU227" cm="1">
        <f t="array" ref="BU227">IFERROR(_xlfn.XLOOKUP(A227, Table6[Country], '2018'!$Q$4:$Q$163),"0")</f>
        <v>3.4671609999999999</v>
      </c>
      <c r="BV227">
        <f>IFERROR(_xlfn.XLOOKUP(A227, '2023_Analysis_Hub'!$A$3:$A$141,'2023_Analysis_Hub'!$N$3:$N$141),"0")</f>
        <v>3.6</v>
      </c>
      <c r="BW227">
        <f t="shared" si="31"/>
        <v>3.3651434285714288</v>
      </c>
    </row>
    <row r="228" spans="1:75" x14ac:dyDescent="0.35">
      <c r="A228" t="s">
        <v>141</v>
      </c>
      <c r="B228" cm="1">
        <f t="array" ref="B228">IFERROR(_xlfn.XLOOKUP(A228,Table4[Country],'2007'!$B$4:$B$153),"0")</f>
        <v>1.9333234390400071</v>
      </c>
      <c r="C228" cm="1">
        <f t="array" ref="C228">IFERROR(_xlfn.XLOOKUP(A228,Table5[Country],'2010'!$B$4:$B$158),"0")</f>
        <v>2.3466260000000001</v>
      </c>
      <c r="D228" cm="1">
        <f t="array" ref="D228">IFERROR(_xlfn.XLOOKUP(A228,Table12[Country],'2012'!$B$4:$B$158),"0")</f>
        <v>2.2836789999999998</v>
      </c>
      <c r="E228" cm="1">
        <f t="array" ref="E228">IFERROR(_xlfn.XLOOKUP(A228,Table10[Country],'2014'!$B$4:$B$163),"0")</f>
        <v>2.5274190000000001</v>
      </c>
      <c r="F228" cm="1">
        <f t="array" ref="F228">IFERROR(_xlfn.XLOOKUP(A228,Table11[Country],'2016'!$B$4:$B$163),"0")</f>
        <v>2.0627430000000002</v>
      </c>
      <c r="G228" cm="1">
        <f t="array" ref="G228">IFERROR(_xlfn.XLOOKUP(A228,Table6[Country],'2018'!$B$4:$B$163),"0")</f>
        <v>2.3395579999999998</v>
      </c>
      <c r="H228">
        <f>IFERROR(_xlfn.XLOOKUP(A228,'2023_Analysis_Hub'!$A$3:$A$141,'2023_Analysis_Hub'!$B$3:$B$141),"0")</f>
        <v>2.4833333333333334</v>
      </c>
      <c r="I228">
        <f t="shared" si="27"/>
        <v>2.2823831103390488</v>
      </c>
      <c r="J228" s="68">
        <f>IFERROR(RANK(Table16[[#This Row],[Avergae LPI Score ]],Table16[[Avergae LPI Score ]],0), "No Data Available")</f>
        <v>146</v>
      </c>
      <c r="L228" cm="1">
        <f t="array" ref="L228">IFERROR(_xlfn.XLOOKUP(A228,Table4[Country],'2007'!$C$4:$C$153),"0")</f>
        <v>146</v>
      </c>
      <c r="M228" cm="1">
        <f t="array" ref="M228">IFERROR(_xlfn.XLOOKUP(A228,Table5[Country],'2010'!$E$4:$E$158),"0")</f>
        <v>131</v>
      </c>
      <c r="N228" cm="1">
        <f t="array" ref="N228">IFERROR(_xlfn.XLOOKUP(A228,Table12[Country],'2012'!$E$4:$E$158),"0")</f>
        <v>136</v>
      </c>
      <c r="O228" cm="1">
        <f t="array" ref="O228">IFERROR(_xlfn.XLOOKUP(A228,Table10[Country],'2014'!$E$4:$E$163),"0")</f>
        <v>114</v>
      </c>
      <c r="P228" cm="1">
        <f t="array" ref="P228">IFERROR(_xlfn.XLOOKUP(A228,Table11[Country],'2016'!$E$4:$E$163),"0")</f>
        <v>153</v>
      </c>
      <c r="Q228" cm="1">
        <f t="array" ref="Q228">IFERROR(_xlfn.XLOOKUP(A228,Table6[Country],'2018'!$E$4:$E$163),"0")</f>
        <v>134</v>
      </c>
      <c r="R228">
        <f>IFERROR(_xlfn.XLOOKUP(A228,'2023_Analysis_Hub'!$A$3:$A$141,'2023_Analysis_Hub'!$C$3:$C$141),"0")</f>
        <v>97</v>
      </c>
      <c r="S228">
        <f t="shared" si="32"/>
        <v>130.14285714285714</v>
      </c>
      <c r="T228">
        <f t="shared" si="33"/>
        <v>147</v>
      </c>
      <c r="W228" cm="1">
        <f t="array" ref="W228">IFERROR(_xlfn.XLOOKUP(A228,Table4[Country],'2007'!$F$4:$F$153),"0")</f>
        <v>1.90909</v>
      </c>
      <c r="X228" cm="1">
        <f t="array" ref="X228">IFERROR(_xlfn.XLOOKUP('LPI_performance_time_series '!A228,Table5[Country],'2010'!$I$4:$I$158),"0")</f>
        <v>1.9035569999999999</v>
      </c>
      <c r="Y228" cm="1">
        <f t="array" ref="Y228">IFERROR(_xlfn.XLOOKUP(A228,Table12[Country],'2012'!$I$4:$I$158),"0")</f>
        <v>2.4342640000000002</v>
      </c>
      <c r="Z228" cm="1">
        <f t="array" ref="Z228">IFERROR(_xlfn.XLOOKUP('LPI_performance_time_series '!A228,Table10[Country],'2014'!$I$4:$I$163),"0")</f>
        <v>2.3522120000000002</v>
      </c>
      <c r="AA228" cm="1">
        <f t="array" ref="AA228">IFERROR(_xlfn.XLOOKUP(A228,Table11[Country],'2016'!$I$4:$I$163),"0")</f>
        <v>1.933333</v>
      </c>
      <c r="AB228" cm="1">
        <f t="array" ref="AB228">IFERROR(_xlfn.XLOOKUP(A228,Table6[Country],'2018'!$I$4:$I$163),"0")</f>
        <v>1.9230769999999999</v>
      </c>
      <c r="AC228" t="str">
        <f>IFERROR(_xlfn.XLOOKUP(A229,'2023_Analysis_Hub'!$A$3:$A$141,'2023_Analysis_Hub'!$D$3:$D$141),"0")</f>
        <v>0</v>
      </c>
      <c r="AD228">
        <f t="shared" si="34"/>
        <v>2.0759221666666665</v>
      </c>
      <c r="AF228" cm="1">
        <f t="array" ref="AF228">IFERROR(_xlfn.XLOOKUP(A228,Table4[Country],'2007'!$H$4:$H$153),"0")</f>
        <v>2</v>
      </c>
      <c r="AG228" cm="1">
        <f t="array" ref="AG228">IFERROR(_xlfn.XLOOKUP(A228,Table5[Country],'2010'!$K$4:$K$158),"0")</f>
        <v>2</v>
      </c>
      <c r="AH228" cm="1">
        <f t="array" ref="AH228">IFERROR(_xlfn.XLOOKUP(A228,Table12[Country],'2012'!$K$4:$K$158),"0")</f>
        <v>2.0283880000000001</v>
      </c>
      <c r="AI228" cm="1">
        <f t="array" ref="AI228">IFERROR(_xlfn.XLOOKUP(A228,Table10[Country],'2014'!$K$4:$K$163),"0")</f>
        <v>2.3640910000000002</v>
      </c>
      <c r="AJ228" cm="1">
        <f t="array" ref="AJ228">IFERROR(_xlfn.XLOOKUP(A228,Table11[Country],'2016'!$K$4:$K$163),"0")</f>
        <v>2.1333329999999999</v>
      </c>
      <c r="AK228" cm="1">
        <f t="array" ref="AK228">IFERROR(_xlfn.XLOOKUP(A228,Table6[Country],'2018'!$K$4:$K$163),"0")</f>
        <v>2.1661730000000001</v>
      </c>
      <c r="AL228" s="19">
        <f>IFERROR(_xlfn.XLOOKUP(A228,'2023_Analysis_Hub'!$A$3:$A$141,'2023_Analysis_Hub'!$F$3:$F$141),"0")</f>
        <v>2.5</v>
      </c>
      <c r="AM228">
        <f t="shared" si="35"/>
        <v>2.1702835714285715</v>
      </c>
      <c r="AO228" s="71" cm="1">
        <f t="array" ref="AO228">IFERROR(_xlfn.XLOOKUP(Table18[[#This Row],[Economy]],Table4[Country],'2007'!$J$4:$J$153), "0")</f>
        <v>2</v>
      </c>
      <c r="AP228" s="71" cm="1">
        <f t="array" ref="AP228">IFERROR(_xlfn.XLOOKUP(Table18[[#This Row],[Economy]],Table5[Country],'2010'!$M$4:$M$158),"0")</f>
        <v>2.4209489999999998</v>
      </c>
      <c r="AQ228" s="71" cm="1">
        <f t="array" ref="AQ228">IFERROR(_xlfn.XLOOKUP(Table18[[#This Row],[Economy]],Table12[Country],'2012'!$M$4:$M$158),"0")</f>
        <v>2.3316140000000001</v>
      </c>
      <c r="AR228" s="71" cm="1">
        <f t="array" ref="AR228">IFERROR(_xlfn.XLOOKUP(Table18[[#This Row],[Economy]],Table10[Country],'2014'!$M$4:$M$163),"0")</f>
        <v>2.7277269999999998</v>
      </c>
      <c r="AS228" s="71" cm="1">
        <f t="array" ref="AS228">IFERROR(_xlfn.XLOOKUP(A228,Table11[Country],'2016'!$M$4:$M$163),"0")</f>
        <v>2.1160679999999998</v>
      </c>
      <c r="AT228" s="71" cm="1">
        <f t="array" ref="AT228">IFERROR(_xlfn.XLOOKUP(A228,Table6[Country],'2018'!$M$4:$M$163),"0")</f>
        <v>2.3126120000000001</v>
      </c>
      <c r="AU228" s="71">
        <f>IFERROR(_xlfn.XLOOKUP(A228, '2023_Analysis_Hub'!$A$3:$A$141,'2023_Analysis_Hub'!$H$3:$H$141),"0")</f>
        <v>2.5</v>
      </c>
      <c r="AV228">
        <f t="shared" si="28"/>
        <v>2.3441385714285716</v>
      </c>
      <c r="AX228" cm="1">
        <f t="array" ref="AX228">IFERROR(_xlfn.XLOOKUP(A228,Table4[Country],'2007'!$L$4:$L$153),"0")</f>
        <v>1.9</v>
      </c>
      <c r="AY228" cm="1">
        <f t="array" ref="AY228">IFERROR(_xlfn.XLOOKUP(A228,Table5[Country], '2010'!$O$4:$O$158),"0")</f>
        <v>2.2544140000000001</v>
      </c>
      <c r="AZ228" cm="1">
        <f t="array" ref="AZ228">IFERROR(_xlfn.XLOOKUP(A228, Table12[Country], '2012'!$O$4:$O$158),"0")</f>
        <v>2.2205499999999998</v>
      </c>
      <c r="BA228" cm="1">
        <f t="array" ref="BA228">IFERROR(_xlfn.XLOOKUP(A228, Table10[Country], '2014'!$O$4:$O$163),"0")</f>
        <v>2.4684789999999999</v>
      </c>
      <c r="BB228" cm="1">
        <f t="array" ref="BB228">IFERROR(_xlfn.XLOOKUP(A228, Table11[Country],'2016'!$O$4:$O$163),"0")</f>
        <v>2.1160679999999998</v>
      </c>
      <c r="BC228" cm="1">
        <f t="array" ref="BC228">IFERROR(_xlfn.XLOOKUP(A228,Table6[Country],'2018'!$O$4:$O$163),"0")</f>
        <v>2.33284</v>
      </c>
      <c r="BD228">
        <f>IFERROR(_xlfn.XLOOKUP(A228, '2023_Analysis_Hub'!$A$3:$A$141,'2023_Analysis_Hub'!$J$3:$J$141),"0")</f>
        <v>2.8</v>
      </c>
      <c r="BE228">
        <f t="shared" si="29"/>
        <v>2.2989072857142858</v>
      </c>
      <c r="BG228" cm="1">
        <f t="array" ref="BG228">IFERROR(_xlfn.XLOOKUP(A228,Table4[Country],'2007'!$R$4:$R$153),"0")</f>
        <v>2.11111</v>
      </c>
      <c r="BH228" cm="1">
        <f t="array" ref="BH228">IFERROR(_xlfn.XLOOKUP(A228,Table5[Country],'2010'!$S$4:$S$158),"0")</f>
        <v>3.1635049999999998</v>
      </c>
      <c r="BI228" cm="1">
        <f t="array" ref="BI228">IFERROR(_xlfn.XLOOKUP(A228,Table12[Country],'2012'!$S$4:$S$158),"0")</f>
        <v>2.5074529999999999</v>
      </c>
      <c r="BJ228" cm="1">
        <f t="array" ref="BJ228">IFERROR(_xlfn.XLOOKUP(A228,Table10[Country],'2014'!$S$4:$S$163),"0")</f>
        <v>2.737212</v>
      </c>
      <c r="BK228" cm="1">
        <f t="array" ref="BK228">IFERROR(_xlfn.XLOOKUP(A228,Table11[Country],'2016'!$S$4:$S$163),"0")</f>
        <v>2.039145</v>
      </c>
      <c r="BL228" cm="1">
        <f t="array" ref="BL228">IFERROR(_xlfn.XLOOKUP(A228,Table6[Country],'2018'!$S$4:$S$163),"0")</f>
        <v>2.948976</v>
      </c>
      <c r="BM228">
        <f>IFERROR(_xlfn.XLOOKUP(A228,'2023_Analysis_Hub'!$A$3:$A$141,'2023_Analysis_Hub'!$L$3:$L$141),"0")</f>
        <v>2.9</v>
      </c>
      <c r="BN228">
        <f t="shared" si="30"/>
        <v>2.6296287142857144</v>
      </c>
      <c r="BP228" cm="1">
        <f t="array" ref="BP228">IFERROR(_xlfn.XLOOKUP(A228,Table4[Country],'2007'!$N$4:$N$153),"0")</f>
        <v>1.6666700000000001</v>
      </c>
      <c r="BQ228" cm="1">
        <f t="array" ref="BQ228">IFERROR(_xlfn.XLOOKUP(A228,Table5[Country],'2010'!$Q$4:$Q$158),"0")</f>
        <v>2.2544140000000001</v>
      </c>
      <c r="BR228" cm="1">
        <f t="array" ref="BR228">IFERROR(_xlfn.XLOOKUP(A228,Table12[Country],'2012'!$Q$4:$Q$158),"0")</f>
        <v>2.1296409999999999</v>
      </c>
      <c r="BS228" cm="1">
        <f t="array" ref="BS228">IFERROR(_xlfn.XLOOKUP(A228,Table10[Country],'2014'!$Q$4:$Q$163),"0")</f>
        <v>2.4684789999999999</v>
      </c>
      <c r="BT228" cm="1">
        <f t="array" ref="BT228">IFERROR(_xlfn.XLOOKUP(A228,Table11[Country],'2016'!$Q$4:$Q$163),"0")</f>
        <v>2.039145</v>
      </c>
      <c r="BU228" cm="1">
        <f t="array" ref="BU228">IFERROR(_xlfn.XLOOKUP(A228, Table6[Country], '2018'!$Q$4:$Q$163),"0")</f>
        <v>2.33284</v>
      </c>
      <c r="BV228">
        <f>IFERROR(_xlfn.XLOOKUP(A228, '2023_Analysis_Hub'!$A$3:$A$141,'2023_Analysis_Hub'!$N$3:$N$141),"0")</f>
        <v>2</v>
      </c>
      <c r="BW228">
        <f t="shared" si="31"/>
        <v>2.1273127142857144</v>
      </c>
    </row>
    <row r="229" spans="1:75" x14ac:dyDescent="0.35">
      <c r="A229" t="s">
        <v>180</v>
      </c>
      <c r="B229" t="str" cm="1">
        <f t="array" ref="B229">IFERROR(_xlfn.XLOOKUP(A229,Table4[Country],'2007'!$B$4:$B$153),"0")</f>
        <v>0</v>
      </c>
      <c r="C229" cm="1">
        <f t="array" ref="C229">IFERROR(_xlfn.XLOOKUP(A229,Table5[Country],'2010'!$B$4:$B$158),"0")</f>
        <v>2.4912920000000001</v>
      </c>
      <c r="D229" t="str" cm="1">
        <f t="array" ref="D229">IFERROR(_xlfn.XLOOKUP(A229,Table12[Country],'2012'!$B$4:$B$158),"0")</f>
        <v>0</v>
      </c>
      <c r="E229" cm="1">
        <f t="array" ref="E229">IFERROR(_xlfn.XLOOKUP(A229,Table10[Country],'2014'!$B$4:$B$163),"0")</f>
        <v>2.3049499999999998</v>
      </c>
      <c r="F229" cm="1">
        <f t="array" ref="F229">IFERROR(_xlfn.XLOOKUP(A229,Table11[Country],'2016'!$B$4:$B$163),"0")</f>
        <v>2.2113960000000001</v>
      </c>
      <c r="G229" cm="1">
        <f t="array" ref="G229">IFERROR(_xlfn.XLOOKUP(A229,Table6[Country],'2018'!$B$4:$B$163),"0")</f>
        <v>2.4098039999999998</v>
      </c>
      <c r="H229" t="str">
        <f>IFERROR(_xlfn.XLOOKUP(A229,'2023_Analysis_Hub'!$A$3:$A$141,'2023_Analysis_Hub'!$B$3:$B$141),"0")</f>
        <v>0</v>
      </c>
      <c r="I229">
        <f t="shared" si="27"/>
        <v>2.3543604999999999</v>
      </c>
      <c r="J229" s="68">
        <f>IFERROR(RANK(Table16[[#This Row],[Avergae LPI Score ]],Table16[[Avergae LPI Score ]],0), "No Data Available")</f>
        <v>138</v>
      </c>
      <c r="L229" t="str" cm="1">
        <f t="array" ref="L229">IFERROR(_xlfn.XLOOKUP(A229,Table4[Country],'2007'!$C$4:$C$153),"0")</f>
        <v>0</v>
      </c>
      <c r="M229" cm="1">
        <f t="array" ref="M229">IFERROR(_xlfn.XLOOKUP(A229,Table5[Country],'2010'!$E$4:$E$158),"0")</f>
        <v>114</v>
      </c>
      <c r="N229" t="str" cm="1">
        <f t="array" ref="N229">IFERROR(_xlfn.XLOOKUP(A229,Table12[Country],'2012'!$E$4:$E$158),"0")</f>
        <v>0</v>
      </c>
      <c r="O229" cm="1">
        <f t="array" ref="O229">IFERROR(_xlfn.XLOOKUP(A229,Table10[Country],'2014'!$E$4:$E$163),"0")</f>
        <v>140</v>
      </c>
      <c r="P229" cm="1">
        <f t="array" ref="P229">IFERROR(_xlfn.XLOOKUP(A229,Table11[Country],'2016'!$E$4:$E$163),"0")</f>
        <v>140</v>
      </c>
      <c r="Q229" cm="1">
        <f t="array" ref="Q229">IFERROR(_xlfn.XLOOKUP(A229,Table6[Country],'2018'!$E$4:$E$163),"0")</f>
        <v>126</v>
      </c>
      <c r="R229" t="str">
        <f>IFERROR(_xlfn.XLOOKUP(A229,'2023_Analysis_Hub'!$A$3:$A$141,'2023_Analysis_Hub'!$C$3:$C$141),"0")</f>
        <v>0</v>
      </c>
      <c r="S229">
        <f t="shared" si="32"/>
        <v>130</v>
      </c>
      <c r="T229">
        <f t="shared" si="33"/>
        <v>146</v>
      </c>
      <c r="W229" t="str" cm="1">
        <f t="array" ref="W229">IFERROR(_xlfn.XLOOKUP(A229,Table4[Country],'2007'!$F$4:$F$153),"0")</f>
        <v>0</v>
      </c>
      <c r="X229" cm="1">
        <f t="array" ref="X229">IFERROR(_xlfn.XLOOKUP('LPI_performance_time_series '!A229,Table5[Country],'2010'!$I$4:$I$158),"0")</f>
        <v>2.1355379999999999</v>
      </c>
      <c r="Y229" t="str" cm="1">
        <f t="array" ref="Y229">IFERROR(_xlfn.XLOOKUP(A229,Table12[Country],'2012'!$I$4:$I$158),"0")</f>
        <v>0</v>
      </c>
      <c r="Z229" cm="1">
        <f t="array" ref="Z229">IFERROR(_xlfn.XLOOKUP('LPI_performance_time_series '!A229,Table10[Country],'2014'!$I$4:$I$163),"0")</f>
        <v>2.3144290000000001</v>
      </c>
      <c r="AA229" cm="1">
        <f t="array" ref="AA229">IFERROR(_xlfn.XLOOKUP(A229,Table11[Country],'2016'!$I$4:$I$163),"0")</f>
        <v>2</v>
      </c>
      <c r="AB229" cm="1">
        <f t="array" ref="AB229">IFERROR(_xlfn.XLOOKUP(A229,Table6[Country],'2018'!$I$4:$I$163),"0")</f>
        <v>2.350292</v>
      </c>
      <c r="AC229" t="str">
        <f>IFERROR(_xlfn.XLOOKUP(A230,'2023_Analysis_Hub'!$A$3:$A$141,'2023_Analysis_Hub'!$D$3:$D$141),"0")</f>
        <v>0</v>
      </c>
      <c r="AD229">
        <f t="shared" si="34"/>
        <v>2.2000647500000001</v>
      </c>
      <c r="AF229" t="str" cm="1">
        <f t="array" ref="AF229">IFERROR(_xlfn.XLOOKUP(A229,Table4[Country],'2007'!$H$4:$H$153),"0")</f>
        <v>0</v>
      </c>
      <c r="AG229" cm="1">
        <f t="array" ref="AG229">IFERROR(_xlfn.XLOOKUP(A229,Table5[Country],'2010'!$K$4:$K$158),"0")</f>
        <v>2.2414239999999999</v>
      </c>
      <c r="AH229" t="str" cm="1">
        <f t="array" ref="AH229">IFERROR(_xlfn.XLOOKUP(A229,Table12[Country],'2012'!$K$4:$K$158),"0")</f>
        <v>0</v>
      </c>
      <c r="AI229" cm="1">
        <f t="array" ref="AI229">IFERROR(_xlfn.XLOOKUP(A229,Table10[Country],'2014'!$K$4:$K$163),"0")</f>
        <v>2.0644290000000001</v>
      </c>
      <c r="AJ229" cm="1">
        <f t="array" ref="AJ229">IFERROR(_xlfn.XLOOKUP(A229,Table11[Country],'2016'!$K$4:$K$163),"0")</f>
        <v>2.338384</v>
      </c>
      <c r="AK229" cm="1">
        <f t="array" ref="AK229">IFERROR(_xlfn.XLOOKUP(A229,Table6[Country],'2018'!$K$4:$K$163),"0")</f>
        <v>2.2288610000000002</v>
      </c>
      <c r="AL229" s="19" t="str">
        <f>IFERROR(_xlfn.XLOOKUP(A229,'2023_Analysis_Hub'!$A$3:$A$141,'2023_Analysis_Hub'!$F$3:$F$141),"0")</f>
        <v>0</v>
      </c>
      <c r="AM229">
        <f t="shared" si="35"/>
        <v>2.2182745000000001</v>
      </c>
      <c r="AO229" s="71" t="str" cm="1">
        <f t="array" ref="AO229">IFERROR(_xlfn.XLOOKUP(Table18[[#This Row],[Economy]],Table4[Country],'2007'!$J$4:$J$153), "0")</f>
        <v>0</v>
      </c>
      <c r="AP229" s="71" cm="1">
        <f t="array" ref="AP229">IFERROR(_xlfn.XLOOKUP(Table18[[#This Row],[Economy]],Table5[Country],'2010'!$M$4:$M$158),"0")</f>
        <v>2.3125</v>
      </c>
      <c r="AQ229" s="71" t="str" cm="1">
        <f t="array" ref="AQ229">IFERROR(_xlfn.XLOOKUP(Table18[[#This Row],[Economy]],Table12[Country],'2012'!$M$4:$M$158),"0")</f>
        <v>0</v>
      </c>
      <c r="AR229" s="71" cm="1">
        <f t="array" ref="AR229">IFERROR(_xlfn.XLOOKUP(Table18[[#This Row],[Economy]],Table10[Country],'2014'!$M$4:$M$163),"0")</f>
        <v>2.5555560000000002</v>
      </c>
      <c r="AS229" s="71" cm="1">
        <f t="array" ref="AS229">IFERROR(_xlfn.XLOOKUP(A229,Table11[Country],'2016'!$M$4:$M$163),"0")</f>
        <v>2.3737370000000002</v>
      </c>
      <c r="AT229" s="71" cm="1">
        <f t="array" ref="AT229">IFERROR(_xlfn.XLOOKUP(A229,Table6[Country],'2018'!$M$4:$M$163),"0")</f>
        <v>2.2876850000000002</v>
      </c>
      <c r="AU229" s="71" t="str">
        <f>IFERROR(_xlfn.XLOOKUP(A229, '2023_Analysis_Hub'!$A$3:$A$141,'2023_Analysis_Hub'!$H$3:$H$141),"0")</f>
        <v>0</v>
      </c>
      <c r="AV229">
        <f t="shared" si="28"/>
        <v>2.3823695000000003</v>
      </c>
      <c r="AX229" t="str" cm="1">
        <f t="array" ref="AX229">IFERROR(_xlfn.XLOOKUP(A229,Table4[Country],'2007'!$L$4:$L$153),"0")</f>
        <v>0</v>
      </c>
      <c r="AY229" cm="1">
        <f t="array" ref="AY229">IFERROR(_xlfn.XLOOKUP(A229,Table5[Country], '2010'!$O$4:$O$158),"0")</f>
        <v>2.3377340000000002</v>
      </c>
      <c r="AZ229" t="str" cm="1">
        <f t="array" ref="AZ229">IFERROR(_xlfn.XLOOKUP(A229, Table12[Country], '2012'!$O$4:$O$158),"0")</f>
        <v>0</v>
      </c>
      <c r="BA229" cm="1">
        <f t="array" ref="BA229">IFERROR(_xlfn.XLOOKUP(A229, Table10[Country], '2014'!$O$4:$O$163),"0")</f>
        <v>2.0720160000000001</v>
      </c>
      <c r="BB229" cm="1">
        <f t="array" ref="BB229">IFERROR(_xlfn.XLOOKUP(A229, Table11[Country],'2016'!$O$4:$O$163),"0")</f>
        <v>2.088384</v>
      </c>
      <c r="BC229" cm="1">
        <f t="array" ref="BC229">IFERROR(_xlfn.XLOOKUP(A229,Table6[Country],'2018'!$O$4:$O$163),"0")</f>
        <v>2.3075009999999998</v>
      </c>
      <c r="BD229" t="str">
        <f>IFERROR(_xlfn.XLOOKUP(A229, '2023_Analysis_Hub'!$A$3:$A$141,'2023_Analysis_Hub'!$J$3:$J$141),"0")</f>
        <v>0</v>
      </c>
      <c r="BE229">
        <f t="shared" si="29"/>
        <v>2.2014087500000001</v>
      </c>
      <c r="BG229" t="str" cm="1">
        <f t="array" ref="BG229">IFERROR(_xlfn.XLOOKUP(A229,Table4[Country],'2007'!$R$4:$R$153),"0")</f>
        <v>0</v>
      </c>
      <c r="BH229" cm="1">
        <f t="array" ref="BH229">IFERROR(_xlfn.XLOOKUP(A229,Table5[Country],'2010'!$S$4:$S$158),"0")</f>
        <v>3.5125000000000002</v>
      </c>
      <c r="BI229" t="str" cm="1">
        <f t="array" ref="BI229">IFERROR(_xlfn.XLOOKUP(A229,Table12[Country],'2012'!$S$4:$S$158),"0")</f>
        <v>0</v>
      </c>
      <c r="BJ229" cm="1">
        <f t="array" ref="BJ229">IFERROR(_xlfn.XLOOKUP(A229,Table10[Country],'2014'!$S$4:$S$163),"0")</f>
        <v>2.4470160000000001</v>
      </c>
      <c r="BK229" cm="1">
        <f t="array" ref="BK229">IFERROR(_xlfn.XLOOKUP(A229,Table11[Country],'2016'!$S$4:$S$163),"0")</f>
        <v>2.588384</v>
      </c>
      <c r="BL229" cm="1">
        <f t="array" ref="BL229">IFERROR(_xlfn.XLOOKUP(A229,Table6[Country],'2018'!$S$4:$S$163),"0")</f>
        <v>2.7186499999999998</v>
      </c>
      <c r="BM229" t="str">
        <f>IFERROR(_xlfn.XLOOKUP(A229,'2023_Analysis_Hub'!$A$3:$A$141,'2023_Analysis_Hub'!$L$3:$L$141),"0")</f>
        <v>0</v>
      </c>
      <c r="BN229">
        <f t="shared" si="30"/>
        <v>2.8166375000000001</v>
      </c>
      <c r="BP229" t="str" cm="1">
        <f t="array" ref="BP229">IFERROR(_xlfn.XLOOKUP(A229,Table4[Country],'2007'!$N$4:$N$153),"0")</f>
        <v>0</v>
      </c>
      <c r="BQ229" cm="1">
        <f t="array" ref="BQ229">IFERROR(_xlfn.XLOOKUP(A229,Table5[Country],'2010'!$Q$4:$Q$158),"0")</f>
        <v>2.3791669999999998</v>
      </c>
      <c r="BR229" t="str" cm="1">
        <f t="array" ref="BR229">IFERROR(_xlfn.XLOOKUP(A229,Table12[Country],'2012'!$Q$4:$Q$158),"0")</f>
        <v>0</v>
      </c>
      <c r="BS229" cm="1">
        <f t="array" ref="BS229">IFERROR(_xlfn.XLOOKUP(A229,Table10[Country],'2014'!$Q$4:$Q$163),"0")</f>
        <v>2.3220160000000001</v>
      </c>
      <c r="BT229" cm="1">
        <f t="array" ref="BT229">IFERROR(_xlfn.XLOOKUP(A229,Table11[Country],'2016'!$Q$4:$Q$163),"0")</f>
        <v>1.838384</v>
      </c>
      <c r="BU229" cm="1">
        <f t="array" ref="BU229">IFERROR(_xlfn.XLOOKUP(A229, Table6[Country], '2018'!$Q$4:$Q$163),"0")</f>
        <v>2.5575009999999998</v>
      </c>
      <c r="BV229" t="str">
        <f>IFERROR(_xlfn.XLOOKUP(A229, '2023_Analysis_Hub'!$A$3:$A$141,'2023_Analysis_Hub'!$N$3:$N$141),"0")</f>
        <v>0</v>
      </c>
      <c r="BW229">
        <f t="shared" si="31"/>
        <v>2.274267</v>
      </c>
    </row>
    <row r="230" spans="1:75" x14ac:dyDescent="0.35">
      <c r="A230" t="s">
        <v>559</v>
      </c>
      <c r="B230" t="str" cm="1">
        <f t="array" ref="B230">IFERROR(_xlfn.XLOOKUP(A230,Table4[Country],'2007'!$B$4:$B$153),"0")</f>
        <v>0</v>
      </c>
      <c r="C230" t="str" cm="1">
        <f t="array" ref="C230">IFERROR(_xlfn.XLOOKUP(A230,Table5[Country],'2010'!$B$4:$B$158),"0")</f>
        <v>0</v>
      </c>
      <c r="D230" t="str" cm="1">
        <f t="array" ref="D230">IFERROR(_xlfn.XLOOKUP(A230,Table12[Country],'2012'!$B$4:$B$158),"0")</f>
        <v>0</v>
      </c>
      <c r="E230" t="str" cm="1">
        <f t="array" ref="E230">IFERROR(_xlfn.XLOOKUP(A230,Table10[Country],'2014'!$B$4:$B$163),"0")</f>
        <v>0</v>
      </c>
      <c r="F230" t="str" cm="1">
        <f t="array" ref="F230">IFERROR(_xlfn.XLOOKUP(A230,Table11[Country],'2016'!$B$4:$B$163),"0")</f>
        <v>0</v>
      </c>
      <c r="G230" t="str" cm="1">
        <f t="array" ref="G230">IFERROR(_xlfn.XLOOKUP(A230,Table6[Country],'2018'!$B$4:$B$163),"0")</f>
        <v>0</v>
      </c>
      <c r="H230" t="str">
        <f>IFERROR(_xlfn.XLOOKUP(A230,'2023_Analysis_Hub'!$A$3:$A$141,'2023_Analysis_Hub'!$B$3:$B$141),"0")</f>
        <v>0</v>
      </c>
      <c r="I230" t="str">
        <f t="shared" si="27"/>
        <v>0</v>
      </c>
      <c r="J230" s="68" t="str">
        <f>IFERROR(RANK(Table16[[#This Row],[Avergae LPI Score ]],Table16[[Avergae LPI Score ]],0), "No Data Available")</f>
        <v>No Data Available</v>
      </c>
      <c r="L230" t="str" cm="1">
        <f t="array" ref="L230">IFERROR(_xlfn.XLOOKUP(A230,Table4[Country],'2007'!$C$4:$C$153),"0")</f>
        <v>0</v>
      </c>
      <c r="M230" t="str" cm="1">
        <f t="array" ref="M230">IFERROR(_xlfn.XLOOKUP(A230,Table5[Country],'2010'!$E$4:$E$158),"0")</f>
        <v>0</v>
      </c>
      <c r="N230" t="str" cm="1">
        <f t="array" ref="N230">IFERROR(_xlfn.XLOOKUP(A230,Table12[Country],'2012'!$E$4:$E$158),"0")</f>
        <v>0</v>
      </c>
      <c r="O230" t="str" cm="1">
        <f t="array" ref="O230">IFERROR(_xlfn.XLOOKUP(A230,Table10[Country],'2014'!$E$4:$E$163),"0")</f>
        <v>0</v>
      </c>
      <c r="P230" t="str" cm="1">
        <f t="array" ref="P230">IFERROR(_xlfn.XLOOKUP(A230,Table11[Country],'2016'!$E$4:$E$163),"0")</f>
        <v>0</v>
      </c>
      <c r="Q230" t="str" cm="1">
        <f t="array" ref="Q230">IFERROR(_xlfn.XLOOKUP(A230,Table6[Country],'2018'!$E$4:$E$163),"0")</f>
        <v>0</v>
      </c>
      <c r="R230" t="str">
        <f>IFERROR(_xlfn.XLOOKUP(A230,'2023_Analysis_Hub'!$A$3:$A$141,'2023_Analysis_Hub'!$C$3:$C$141),"0")</f>
        <v>0</v>
      </c>
      <c r="S230" t="str">
        <f t="shared" si="32"/>
        <v>0</v>
      </c>
      <c r="T230" t="str">
        <f t="shared" si="33"/>
        <v>No Data Available</v>
      </c>
      <c r="W230" t="str" cm="1">
        <f t="array" ref="W230">IFERROR(_xlfn.XLOOKUP(A230,Table4[Country],'2007'!$F$4:$F$153),"0")</f>
        <v>0</v>
      </c>
      <c r="X230" t="str" cm="1">
        <f t="array" ref="X230">IFERROR(_xlfn.XLOOKUP('LPI_performance_time_series '!A230,Table5[Country],'2010'!$I$4:$I$158),"0")</f>
        <v>0</v>
      </c>
      <c r="Y230" t="str" cm="1">
        <f t="array" ref="Y230">IFERROR(_xlfn.XLOOKUP(A230,Table12[Country],'2012'!$I$4:$I$158),"0")</f>
        <v>0</v>
      </c>
      <c r="Z230" t="str" cm="1">
        <f t="array" ref="Z230">IFERROR(_xlfn.XLOOKUP('LPI_performance_time_series '!A230,Table10[Country],'2014'!$I$4:$I$163),"0")</f>
        <v>0</v>
      </c>
      <c r="AA230" t="str" cm="1">
        <f t="array" ref="AA230">IFERROR(_xlfn.XLOOKUP(A230,Table11[Country],'2016'!$I$4:$I$163),"0")</f>
        <v>0</v>
      </c>
      <c r="AB230" t="str" cm="1">
        <f t="array" ref="AB230">IFERROR(_xlfn.XLOOKUP(A230,Table6[Country],'2018'!$I$4:$I$163),"0")</f>
        <v>0</v>
      </c>
      <c r="AC230" t="str">
        <f>IFERROR(_xlfn.XLOOKUP(A231,'2023_Analysis_Hub'!$A$3:$A$141,'2023_Analysis_Hub'!$D$3:$D$141),"0")</f>
        <v>0</v>
      </c>
      <c r="AD230" t="str">
        <f t="shared" si="34"/>
        <v>No Data Available</v>
      </c>
      <c r="AF230" t="str" cm="1">
        <f t="array" ref="AF230">IFERROR(_xlfn.XLOOKUP(A230,Table4[Country],'2007'!$H$4:$H$153),"0")</f>
        <v>0</v>
      </c>
      <c r="AG230" t="str" cm="1">
        <f t="array" ref="AG230">IFERROR(_xlfn.XLOOKUP(A230,Table5[Country],'2010'!$K$4:$K$158),"0")</f>
        <v>0</v>
      </c>
      <c r="AH230" t="str" cm="1">
        <f t="array" ref="AH230">IFERROR(_xlfn.XLOOKUP(A230,Table12[Country],'2012'!$K$4:$K$158),"0")</f>
        <v>0</v>
      </c>
      <c r="AI230" t="str" cm="1">
        <f t="array" ref="AI230">IFERROR(_xlfn.XLOOKUP(A230,Table10[Country],'2014'!$K$4:$K$163),"0")</f>
        <v>0</v>
      </c>
      <c r="AJ230" t="str" cm="1">
        <f t="array" ref="AJ230">IFERROR(_xlfn.XLOOKUP(A230,Table11[Country],'2016'!$K$4:$K$163),"0")</f>
        <v>0</v>
      </c>
      <c r="AK230" t="str" cm="1">
        <f t="array" ref="AK230">IFERROR(_xlfn.XLOOKUP(A230,Table6[Country],'2018'!$K$4:$K$163),"0")</f>
        <v>0</v>
      </c>
      <c r="AL230" s="19" t="str">
        <f>IFERROR(_xlfn.XLOOKUP(A230,'2023_Analysis_Hub'!$A$3:$A$141,'2023_Analysis_Hub'!$F$3:$F$141),"0")</f>
        <v>0</v>
      </c>
      <c r="AM230" t="str">
        <f t="shared" si="35"/>
        <v>No Data Available</v>
      </c>
      <c r="AO230" s="71" t="str" cm="1">
        <f t="array" ref="AO230">IFERROR(_xlfn.XLOOKUP(Table18[[#This Row],[Economy]],Table4[Country],'2007'!$J$4:$J$153), "0")</f>
        <v>0</v>
      </c>
      <c r="AP230" s="71" t="str" cm="1">
        <f t="array" ref="AP230">IFERROR(_xlfn.XLOOKUP(Table18[[#This Row],[Economy]],Table5[Country],'2010'!$M$4:$M$158),"0")</f>
        <v>0</v>
      </c>
      <c r="AQ230" s="71" t="str" cm="1">
        <f t="array" ref="AQ230">IFERROR(_xlfn.XLOOKUP(Table18[[#This Row],[Economy]],Table12[Country],'2012'!$M$4:$M$158),"0")</f>
        <v>0</v>
      </c>
      <c r="AR230" s="71" t="str" cm="1">
        <f t="array" ref="AR230">IFERROR(_xlfn.XLOOKUP(Table18[[#This Row],[Economy]],Table10[Country],'2014'!$M$4:$M$163),"0")</f>
        <v>0</v>
      </c>
      <c r="AS230" s="71" t="str" cm="1">
        <f t="array" ref="AS230">IFERROR(_xlfn.XLOOKUP(A230,Table11[Country],'2016'!$M$4:$M$163),"0")</f>
        <v>0</v>
      </c>
      <c r="AT230" s="71" t="str" cm="1">
        <f t="array" ref="AT230">IFERROR(_xlfn.XLOOKUP(A230,Table6[Country],'2018'!$M$4:$M$163),"0")</f>
        <v>0</v>
      </c>
      <c r="AU230" s="71" t="str">
        <f>IFERROR(_xlfn.XLOOKUP(A230, '2023_Analysis_Hub'!$A$3:$A$141,'2023_Analysis_Hub'!$H$3:$H$141),"0")</f>
        <v>0</v>
      </c>
      <c r="AV230" t="str">
        <f t="shared" si="28"/>
        <v xml:space="preserve">No Data Available </v>
      </c>
      <c r="AX230" t="str" cm="1">
        <f t="array" ref="AX230">IFERROR(_xlfn.XLOOKUP(A230,Table4[Country],'2007'!$L$4:$L$153),"0")</f>
        <v>0</v>
      </c>
      <c r="AY230" t="str" cm="1">
        <f t="array" ref="AY230">IFERROR(_xlfn.XLOOKUP(A230,Table5[Country], '2010'!$O$4:$O$158),"0")</f>
        <v>0</v>
      </c>
      <c r="AZ230" t="str" cm="1">
        <f t="array" ref="AZ230">IFERROR(_xlfn.XLOOKUP(A230, Table12[Country], '2012'!$O$4:$O$158),"0")</f>
        <v>0</v>
      </c>
      <c r="BA230" t="str" cm="1">
        <f t="array" ref="BA230">IFERROR(_xlfn.XLOOKUP(A230, Table10[Country], '2014'!$O$4:$O$163),"0")</f>
        <v>0</v>
      </c>
      <c r="BB230" t="str" cm="1">
        <f t="array" ref="BB230">IFERROR(_xlfn.XLOOKUP(A230, Table11[Country],'2016'!$O$4:$O$163),"0")</f>
        <v>0</v>
      </c>
      <c r="BC230" t="str" cm="1">
        <f t="array" ref="BC230">IFERROR(_xlfn.XLOOKUP(A230,Table6[Country],'2018'!$O$4:$O$163),"0")</f>
        <v>0</v>
      </c>
      <c r="BD230" t="str">
        <f>IFERROR(_xlfn.XLOOKUP(A230, '2023_Analysis_Hub'!$A$3:$A$141,'2023_Analysis_Hub'!$J$3:$J$141),"0")</f>
        <v>0</v>
      </c>
      <c r="BE230" t="str">
        <f t="shared" si="29"/>
        <v>No Data Available</v>
      </c>
      <c r="BG230" t="str" cm="1">
        <f t="array" ref="BG230">IFERROR(_xlfn.XLOOKUP(A230,Table4[Country],'2007'!$R$4:$R$153),"0")</f>
        <v>0</v>
      </c>
      <c r="BH230" t="str" cm="1">
        <f t="array" ref="BH230">IFERROR(_xlfn.XLOOKUP(A230,Table5[Country],'2010'!$S$4:$S$158),"0")</f>
        <v>0</v>
      </c>
      <c r="BI230" t="str" cm="1">
        <f t="array" ref="BI230">IFERROR(_xlfn.XLOOKUP(A230,Table12[Country],'2012'!$S$4:$S$158),"0")</f>
        <v>0</v>
      </c>
      <c r="BJ230" t="str" cm="1">
        <f t="array" ref="BJ230">IFERROR(_xlfn.XLOOKUP(A230,Table10[Country],'2014'!$S$4:$S$163),"0")</f>
        <v>0</v>
      </c>
      <c r="BK230" t="str" cm="1">
        <f t="array" ref="BK230">IFERROR(_xlfn.XLOOKUP(A230,Table11[Country],'2016'!$S$4:$S$163),"0")</f>
        <v>0</v>
      </c>
      <c r="BL230" t="str" cm="1">
        <f t="array" ref="BL230">IFERROR(_xlfn.XLOOKUP(A230,Table6[Country],'2018'!$S$4:$S$163),"0")</f>
        <v>0</v>
      </c>
      <c r="BM230" t="str">
        <f>IFERROR(_xlfn.XLOOKUP(A230,'2023_Analysis_Hub'!$A$3:$A$141,'2023_Analysis_Hub'!$L$3:$L$141),"0")</f>
        <v>0</v>
      </c>
      <c r="BN230" t="str">
        <f t="shared" si="30"/>
        <v>No Data Available</v>
      </c>
      <c r="BP230" t="str" cm="1">
        <f t="array" ref="BP230">IFERROR(_xlfn.XLOOKUP(A230,Table4[Country],'2007'!$N$4:$N$153),"0")</f>
        <v>0</v>
      </c>
      <c r="BQ230" t="str" cm="1">
        <f t="array" ref="BQ230">IFERROR(_xlfn.XLOOKUP(A230,Table5[Country],'2010'!$Q$4:$Q$158),"0")</f>
        <v>0</v>
      </c>
      <c r="BR230" t="str" cm="1">
        <f t="array" ref="BR230">IFERROR(_xlfn.XLOOKUP(A230,Table12[Country],'2012'!$Q$4:$Q$158),"0")</f>
        <v>0</v>
      </c>
      <c r="BS230" t="str" cm="1">
        <f t="array" ref="BS230">IFERROR(_xlfn.XLOOKUP(A230,Table10[Country],'2014'!$Q$4:$Q$163),"0")</f>
        <v>0</v>
      </c>
      <c r="BT230" t="str" cm="1">
        <f t="array" ref="BT230">IFERROR(_xlfn.XLOOKUP(A230,Table11[Country],'2016'!$Q$4:$Q$163),"0")</f>
        <v>0</v>
      </c>
      <c r="BU230" t="str" cm="1">
        <f t="array" ref="BU230">IFERROR(_xlfn.XLOOKUP(A230, Table6[Country], '2018'!$Q$4:$Q$163),"0")</f>
        <v>0</v>
      </c>
      <c r="BV230" t="str">
        <f>IFERROR(_xlfn.XLOOKUP(A230, '2023_Analysis_Hub'!$A$3:$A$141,'2023_Analysis_Hub'!$N$3:$N$141),"0")</f>
        <v>0</v>
      </c>
      <c r="BW230" t="str">
        <f t="shared" si="31"/>
        <v>No Data Available</v>
      </c>
    </row>
    <row r="231" spans="1:75" x14ac:dyDescent="0.35">
      <c r="A231" t="s">
        <v>142</v>
      </c>
      <c r="B231" cm="1">
        <f t="array" ref="B231">IFERROR(_xlfn.XLOOKUP(A231,Table4[Country],'2007'!$B$4:$B$153),"0")</f>
        <v>1.7117737360690919</v>
      </c>
      <c r="C231" t="str" cm="1">
        <f t="array" ref="C231">IFERROR(_xlfn.XLOOKUP(A231,Table5[Country],'2010'!$B$4:$B$158),"0")</f>
        <v>0</v>
      </c>
      <c r="D231" t="str" cm="1">
        <f t="array" ref="D231">IFERROR(_xlfn.XLOOKUP(A231,Table12[Country],'2012'!$B$4:$B$158),"0")</f>
        <v>0</v>
      </c>
      <c r="E231" t="str" cm="1">
        <f t="array" ref="E231">IFERROR(_xlfn.XLOOKUP(A231,Table10[Country],'2014'!$B$4:$B$163),"0")</f>
        <v>0</v>
      </c>
      <c r="F231" t="str" cm="1">
        <f t="array" ref="F231">IFERROR(_xlfn.XLOOKUP(A231,Table11[Country],'2016'!$B$4:$B$163),"0")</f>
        <v>0</v>
      </c>
      <c r="G231" t="str" cm="1">
        <f t="array" ref="G231">IFERROR(_xlfn.XLOOKUP(A231,Table6[Country],'2018'!$B$4:$B$163),"0")</f>
        <v>0</v>
      </c>
      <c r="H231" t="str">
        <f>IFERROR(_xlfn.XLOOKUP(A231,'2023_Analysis_Hub'!$A$3:$A$141,'2023_Analysis_Hub'!$B$3:$B$141),"0")</f>
        <v>0</v>
      </c>
      <c r="I231">
        <f t="shared" si="27"/>
        <v>1.7117737360690919</v>
      </c>
      <c r="J231" s="68">
        <f>IFERROR(RANK(Table16[[#This Row],[Avergae LPI Score ]],Table16[[Avergae LPI Score ]],0), "No Data Available")</f>
        <v>163</v>
      </c>
      <c r="L231" cm="1">
        <f t="array" ref="L231">IFERROR(_xlfn.XLOOKUP(A231,Table4[Country],'2007'!$C$4:$C$153),"0")</f>
        <v>149</v>
      </c>
      <c r="M231" t="str" cm="1">
        <f t="array" ref="M231">IFERROR(_xlfn.XLOOKUP(A231,Table5[Country],'2010'!$E$4:$E$158),"0")</f>
        <v>0</v>
      </c>
      <c r="N231" t="str" cm="1">
        <f t="array" ref="N231">IFERROR(_xlfn.XLOOKUP(A231,Table12[Country],'2012'!$E$4:$E$158),"0")</f>
        <v>0</v>
      </c>
      <c r="O231" t="str" cm="1">
        <f t="array" ref="O231">IFERROR(_xlfn.XLOOKUP(A231,Table10[Country],'2014'!$E$4:$E$163),"0")</f>
        <v>0</v>
      </c>
      <c r="P231" t="str" cm="1">
        <f t="array" ref="P231">IFERROR(_xlfn.XLOOKUP(A231,Table11[Country],'2016'!$E$4:$E$163),"0")</f>
        <v>0</v>
      </c>
      <c r="Q231" t="str" cm="1">
        <f t="array" ref="Q231">IFERROR(_xlfn.XLOOKUP(A231,Table6[Country],'2018'!$E$4:$E$163),"0")</f>
        <v>0</v>
      </c>
      <c r="R231" t="str">
        <f>IFERROR(_xlfn.XLOOKUP(A231,'2023_Analysis_Hub'!$A$3:$A$141,'2023_Analysis_Hub'!$C$3:$C$141),"0")</f>
        <v>0</v>
      </c>
      <c r="S231">
        <f t="shared" si="32"/>
        <v>149</v>
      </c>
      <c r="T231">
        <f t="shared" si="33"/>
        <v>162</v>
      </c>
      <c r="W231" cm="1">
        <f t="array" ref="W231">IFERROR(_xlfn.XLOOKUP(A231,Table4[Country],'2007'!$F$4:$F$153),"0")</f>
        <v>1.625</v>
      </c>
      <c r="X231" t="str" cm="1">
        <f t="array" ref="X231">IFERROR(_xlfn.XLOOKUP('LPI_performance_time_series '!A231,Table5[Country],'2010'!$I$4:$I$158),"0")</f>
        <v>0</v>
      </c>
      <c r="Y231" t="str" cm="1">
        <f t="array" ref="Y231">IFERROR(_xlfn.XLOOKUP(A231,Table12[Country],'2012'!$I$4:$I$158),"0")</f>
        <v>0</v>
      </c>
      <c r="Z231" t="str" cm="1">
        <f t="array" ref="Z231">IFERROR(_xlfn.XLOOKUP('LPI_performance_time_series '!A231,Table10[Country],'2014'!$I$4:$I$163),"0")</f>
        <v>0</v>
      </c>
      <c r="AA231" t="str" cm="1">
        <f t="array" ref="AA231">IFERROR(_xlfn.XLOOKUP(A231,Table11[Country],'2016'!$I$4:$I$163),"0")</f>
        <v>0</v>
      </c>
      <c r="AB231" t="str" cm="1">
        <f t="array" ref="AB231">IFERROR(_xlfn.XLOOKUP(A231,Table6[Country],'2018'!$I$4:$I$163),"0")</f>
        <v>0</v>
      </c>
      <c r="AC231" t="str">
        <f>IFERROR(_xlfn.XLOOKUP(A232,'2023_Analysis_Hub'!$A$3:$A$141,'2023_Analysis_Hub'!$D$3:$D$141),"0")</f>
        <v>0</v>
      </c>
      <c r="AD231">
        <f t="shared" si="34"/>
        <v>1.625</v>
      </c>
      <c r="AF231" cm="1">
        <f t="array" ref="AF231">IFERROR(_xlfn.XLOOKUP(A231,Table4[Country],'2007'!$H$4:$H$153),"0")</f>
        <v>1.6666700000000001</v>
      </c>
      <c r="AG231" t="str" cm="1">
        <f t="array" ref="AG231">IFERROR(_xlfn.XLOOKUP(A231,Table5[Country],'2010'!$K$4:$K$158),"0")</f>
        <v>0</v>
      </c>
      <c r="AH231" t="str" cm="1">
        <f t="array" ref="AH231">IFERROR(_xlfn.XLOOKUP(A231,Table12[Country],'2012'!$K$4:$K$158),"0")</f>
        <v>0</v>
      </c>
      <c r="AI231" t="str" cm="1">
        <f t="array" ref="AI231">IFERROR(_xlfn.XLOOKUP(A231,Table10[Country],'2014'!$K$4:$K$163),"0")</f>
        <v>0</v>
      </c>
      <c r="AJ231" t="str" cm="1">
        <f t="array" ref="AJ231">IFERROR(_xlfn.XLOOKUP(A231,Table11[Country],'2016'!$K$4:$K$163),"0")</f>
        <v>0</v>
      </c>
      <c r="AK231" t="str" cm="1">
        <f t="array" ref="AK231">IFERROR(_xlfn.XLOOKUP(A231,Table6[Country],'2018'!$K$4:$K$163),"0")</f>
        <v>0</v>
      </c>
      <c r="AL231" s="19" t="str">
        <f>IFERROR(_xlfn.XLOOKUP(A231,'2023_Analysis_Hub'!$A$3:$A$141,'2023_Analysis_Hub'!$F$3:$F$141),"0")</f>
        <v>0</v>
      </c>
      <c r="AM231">
        <f t="shared" si="35"/>
        <v>1.6666700000000001</v>
      </c>
      <c r="AO231" s="71" cm="1">
        <f t="array" ref="AO231">IFERROR(_xlfn.XLOOKUP(Table18[[#This Row],[Economy]],Table4[Country],'2007'!$J$4:$J$153), "0")</f>
        <v>1.5</v>
      </c>
      <c r="AP231" s="71" t="str" cm="1">
        <f t="array" ref="AP231">IFERROR(_xlfn.XLOOKUP(Table18[[#This Row],[Economy]],Table5[Country],'2010'!$M$4:$M$158),"0")</f>
        <v>0</v>
      </c>
      <c r="AQ231" s="71" t="str" cm="1">
        <f t="array" ref="AQ231">IFERROR(_xlfn.XLOOKUP(Table18[[#This Row],[Economy]],Table12[Country],'2012'!$M$4:$M$158),"0")</f>
        <v>0</v>
      </c>
      <c r="AR231" s="71" t="str" cm="1">
        <f t="array" ref="AR231">IFERROR(_xlfn.XLOOKUP(Table18[[#This Row],[Economy]],Table10[Country],'2014'!$M$4:$M$163),"0")</f>
        <v>0</v>
      </c>
      <c r="AS231" s="71" t="str" cm="1">
        <f t="array" ref="AS231">IFERROR(_xlfn.XLOOKUP(A231,Table11[Country],'2016'!$M$4:$M$163),"0")</f>
        <v>0</v>
      </c>
      <c r="AT231" s="71" t="str" cm="1">
        <f t="array" ref="AT231">IFERROR(_xlfn.XLOOKUP(A231,Table6[Country],'2018'!$M$4:$M$163),"0")</f>
        <v>0</v>
      </c>
      <c r="AU231" s="71" t="str">
        <f>IFERROR(_xlfn.XLOOKUP(A231, '2023_Analysis_Hub'!$A$3:$A$141,'2023_Analysis_Hub'!$H$3:$H$141),"0")</f>
        <v>0</v>
      </c>
      <c r="AV231">
        <f t="shared" si="28"/>
        <v>1.5</v>
      </c>
      <c r="AX231" cm="1">
        <f t="array" ref="AX231">IFERROR(_xlfn.XLOOKUP(A231,Table4[Country],'2007'!$L$4:$L$153),"0")</f>
        <v>1.6</v>
      </c>
      <c r="AY231" t="str" cm="1">
        <f t="array" ref="AY231">IFERROR(_xlfn.XLOOKUP(A231,Table5[Country], '2010'!$O$4:$O$158),"0")</f>
        <v>0</v>
      </c>
      <c r="AZ231" t="str" cm="1">
        <f t="array" ref="AZ231">IFERROR(_xlfn.XLOOKUP(A231, Table12[Country], '2012'!$O$4:$O$158),"0")</f>
        <v>0</v>
      </c>
      <c r="BA231" t="str" cm="1">
        <f t="array" ref="BA231">IFERROR(_xlfn.XLOOKUP(A231, Table10[Country], '2014'!$O$4:$O$163),"0")</f>
        <v>0</v>
      </c>
      <c r="BB231" t="str" cm="1">
        <f t="array" ref="BB231">IFERROR(_xlfn.XLOOKUP(A231, Table11[Country],'2016'!$O$4:$O$163),"0")</f>
        <v>0</v>
      </c>
      <c r="BC231" t="str" cm="1">
        <f t="array" ref="BC231">IFERROR(_xlfn.XLOOKUP(A231,Table6[Country],'2018'!$O$4:$O$163),"0")</f>
        <v>0</v>
      </c>
      <c r="BD231" t="str">
        <f>IFERROR(_xlfn.XLOOKUP(A231, '2023_Analysis_Hub'!$A$3:$A$141,'2023_Analysis_Hub'!$J$3:$J$141),"0")</f>
        <v>0</v>
      </c>
      <c r="BE231">
        <f t="shared" si="29"/>
        <v>1.6</v>
      </c>
      <c r="BG231" cm="1">
        <f t="array" ref="BG231">IFERROR(_xlfn.XLOOKUP(A231,Table4[Country],'2007'!$R$4:$R$153),"0")</f>
        <v>2.25</v>
      </c>
      <c r="BH231" t="str" cm="1">
        <f t="array" ref="BH231">IFERROR(_xlfn.XLOOKUP(A231,Table5[Country],'2010'!$S$4:$S$158),"0")</f>
        <v>0</v>
      </c>
      <c r="BI231" t="str" cm="1">
        <f t="array" ref="BI231">IFERROR(_xlfn.XLOOKUP(A231,Table12[Country],'2012'!$S$4:$S$158),"0")</f>
        <v>0</v>
      </c>
      <c r="BJ231" t="str" cm="1">
        <f t="array" ref="BJ231">IFERROR(_xlfn.XLOOKUP(A231,Table10[Country],'2014'!$S$4:$S$163),"0")</f>
        <v>0</v>
      </c>
      <c r="BK231" t="str" cm="1">
        <f t="array" ref="BK231">IFERROR(_xlfn.XLOOKUP(A231,Table11[Country],'2016'!$S$4:$S$163),"0")</f>
        <v>0</v>
      </c>
      <c r="BL231" t="str" cm="1">
        <f t="array" ref="BL231">IFERROR(_xlfn.XLOOKUP(A231,Table6[Country],'2018'!$S$4:$S$163),"0")</f>
        <v>0</v>
      </c>
      <c r="BM231" t="str">
        <f>IFERROR(_xlfn.XLOOKUP(A231,'2023_Analysis_Hub'!$A$3:$A$141,'2023_Analysis_Hub'!$L$3:$L$141),"0")</f>
        <v>0</v>
      </c>
      <c r="BN231">
        <f t="shared" si="30"/>
        <v>2.25</v>
      </c>
      <c r="BP231" cm="1">
        <f t="array" ref="BP231">IFERROR(_xlfn.XLOOKUP(A231,Table4[Country],'2007'!$N$4:$N$153),"0")</f>
        <v>1.6666700000000001</v>
      </c>
      <c r="BQ231" t="str" cm="1">
        <f t="array" ref="BQ231">IFERROR(_xlfn.XLOOKUP(A231,Table5[Country],'2010'!$Q$4:$Q$158),"0")</f>
        <v>0</v>
      </c>
      <c r="BR231" t="str" cm="1">
        <f t="array" ref="BR231">IFERROR(_xlfn.XLOOKUP(A231,Table12[Country],'2012'!$Q$4:$Q$158),"0")</f>
        <v>0</v>
      </c>
      <c r="BS231" t="str" cm="1">
        <f t="array" ref="BS231">IFERROR(_xlfn.XLOOKUP(A231,Table10[Country],'2014'!$Q$4:$Q$163),"0")</f>
        <v>0</v>
      </c>
      <c r="BT231" t="str" cm="1">
        <f t="array" ref="BT231">IFERROR(_xlfn.XLOOKUP(A231,Table11[Country],'2016'!$Q$4:$Q$163),"0")</f>
        <v>0</v>
      </c>
      <c r="BU231" t="str" cm="1">
        <f t="array" ref="BU231">IFERROR(_xlfn.XLOOKUP(A231, Table6[Country], '2018'!$Q$4:$Q$163),"0")</f>
        <v>0</v>
      </c>
      <c r="BV231" t="str">
        <f>IFERROR(_xlfn.XLOOKUP(A231, '2023_Analysis_Hub'!$A$3:$A$141,'2023_Analysis_Hub'!$N$3:$N$141),"0")</f>
        <v>0</v>
      </c>
      <c r="BW231">
        <f t="shared" si="31"/>
        <v>1.6666700000000001</v>
      </c>
    </row>
    <row r="232" spans="1:75" x14ac:dyDescent="0.35">
      <c r="A232" t="s">
        <v>562</v>
      </c>
      <c r="B232" t="str" cm="1">
        <f t="array" ref="B232">IFERROR(_xlfn.XLOOKUP(A232,Table4[Country],'2007'!$B$4:$B$153),"0")</f>
        <v>0</v>
      </c>
      <c r="C232" t="str" cm="1">
        <f t="array" ref="C232">IFERROR(_xlfn.XLOOKUP(A232,Table5[Country],'2010'!$B$4:$B$158),"0")</f>
        <v>0</v>
      </c>
      <c r="D232" t="str" cm="1">
        <f t="array" ref="D232">IFERROR(_xlfn.XLOOKUP(A232,Table12[Country],'2012'!$B$4:$B$158),"0")</f>
        <v>0</v>
      </c>
      <c r="E232" t="str" cm="1">
        <f t="array" ref="E232">IFERROR(_xlfn.XLOOKUP(A232,Table10[Country],'2014'!$B$4:$B$163),"0")</f>
        <v>0</v>
      </c>
      <c r="F232" t="str" cm="1">
        <f t="array" ref="F232">IFERROR(_xlfn.XLOOKUP(A232,Table11[Country],'2016'!$B$4:$B$163),"0")</f>
        <v>0</v>
      </c>
      <c r="G232" t="str" cm="1">
        <f t="array" ref="G232">IFERROR(_xlfn.XLOOKUP(A232,Table6[Country],'2018'!$B$4:$B$163),"0")</f>
        <v>0</v>
      </c>
      <c r="H232" t="str">
        <f>IFERROR(_xlfn.XLOOKUP(A232,'2023_Analysis_Hub'!$A$3:$A$141,'2023_Analysis_Hub'!$B$3:$B$141),"0")</f>
        <v>0</v>
      </c>
      <c r="I232" t="str">
        <f t="shared" si="27"/>
        <v>0</v>
      </c>
      <c r="J232" s="68" t="str">
        <f>IFERROR(RANK(Table16[[#This Row],[Avergae LPI Score ]],Table16[[Avergae LPI Score ]],0), "No Data Available")</f>
        <v>No Data Available</v>
      </c>
      <c r="L232" t="str" cm="1">
        <f t="array" ref="L232">IFERROR(_xlfn.XLOOKUP(A232,Table4[Country],'2007'!$C$4:$C$153),"0")</f>
        <v>0</v>
      </c>
      <c r="M232" t="str" cm="1">
        <f t="array" ref="M232">IFERROR(_xlfn.XLOOKUP(A232,Table5[Country],'2010'!$E$4:$E$158),"0")</f>
        <v>0</v>
      </c>
      <c r="N232" t="str" cm="1">
        <f t="array" ref="N232">IFERROR(_xlfn.XLOOKUP(A232,Table12[Country],'2012'!$E$4:$E$158),"0")</f>
        <v>0</v>
      </c>
      <c r="O232" t="str" cm="1">
        <f t="array" ref="O232">IFERROR(_xlfn.XLOOKUP(A232,Table10[Country],'2014'!$E$4:$E$163),"0")</f>
        <v>0</v>
      </c>
      <c r="P232" t="str" cm="1">
        <f t="array" ref="P232">IFERROR(_xlfn.XLOOKUP(A232,Table11[Country],'2016'!$E$4:$E$163),"0")</f>
        <v>0</v>
      </c>
      <c r="Q232" t="str" cm="1">
        <f t="array" ref="Q232">IFERROR(_xlfn.XLOOKUP(A232,Table6[Country],'2018'!$E$4:$E$163),"0")</f>
        <v>0</v>
      </c>
      <c r="R232" t="str">
        <f>IFERROR(_xlfn.XLOOKUP(A232,'2023_Analysis_Hub'!$A$3:$A$141,'2023_Analysis_Hub'!$C$3:$C$141),"0")</f>
        <v>0</v>
      </c>
      <c r="S232" t="str">
        <f t="shared" si="32"/>
        <v>0</v>
      </c>
      <c r="T232" t="str">
        <f t="shared" si="33"/>
        <v>No Data Available</v>
      </c>
      <c r="W232" t="str" cm="1">
        <f t="array" ref="W232">IFERROR(_xlfn.XLOOKUP(A232,Table4[Country],'2007'!$F$4:$F$153),"0")</f>
        <v>0</v>
      </c>
      <c r="X232" t="str" cm="1">
        <f t="array" ref="X232">IFERROR(_xlfn.XLOOKUP('LPI_performance_time_series '!A232,Table5[Country],'2010'!$I$4:$I$158),"0")</f>
        <v>0</v>
      </c>
      <c r="Y232" t="str" cm="1">
        <f t="array" ref="Y232">IFERROR(_xlfn.XLOOKUP(A232,Table12[Country],'2012'!$I$4:$I$158),"0")</f>
        <v>0</v>
      </c>
      <c r="Z232" t="str" cm="1">
        <f t="array" ref="Z232">IFERROR(_xlfn.XLOOKUP('LPI_performance_time_series '!A232,Table10[Country],'2014'!$I$4:$I$163),"0")</f>
        <v>0</v>
      </c>
      <c r="AA232" t="str" cm="1">
        <f t="array" ref="AA232">IFERROR(_xlfn.XLOOKUP(A232,Table11[Country],'2016'!$I$4:$I$163),"0")</f>
        <v>0</v>
      </c>
      <c r="AB232" t="str" cm="1">
        <f t="array" ref="AB232">IFERROR(_xlfn.XLOOKUP(A232,Table6[Country],'2018'!$I$4:$I$163),"0")</f>
        <v>0</v>
      </c>
      <c r="AC232" t="str">
        <f>IFERROR(_xlfn.XLOOKUP(A233,'2023_Analysis_Hub'!$A$3:$A$141,'2023_Analysis_Hub'!$D$3:$D$141),"0")</f>
        <v>0</v>
      </c>
      <c r="AD232" t="str">
        <f t="shared" si="34"/>
        <v>No Data Available</v>
      </c>
      <c r="AF232" t="str" cm="1">
        <f t="array" ref="AF232">IFERROR(_xlfn.XLOOKUP(A232,Table4[Country],'2007'!$H$4:$H$153),"0")</f>
        <v>0</v>
      </c>
      <c r="AG232" t="str" cm="1">
        <f t="array" ref="AG232">IFERROR(_xlfn.XLOOKUP(A232,Table5[Country],'2010'!$K$4:$K$158),"0")</f>
        <v>0</v>
      </c>
      <c r="AH232" t="str" cm="1">
        <f t="array" ref="AH232">IFERROR(_xlfn.XLOOKUP(A232,Table12[Country],'2012'!$K$4:$K$158),"0")</f>
        <v>0</v>
      </c>
      <c r="AI232" t="str" cm="1">
        <f t="array" ref="AI232">IFERROR(_xlfn.XLOOKUP(A232,Table10[Country],'2014'!$K$4:$K$163),"0")</f>
        <v>0</v>
      </c>
      <c r="AJ232" t="str" cm="1">
        <f t="array" ref="AJ232">IFERROR(_xlfn.XLOOKUP(A232,Table11[Country],'2016'!$K$4:$K$163),"0")</f>
        <v>0</v>
      </c>
      <c r="AK232" t="str" cm="1">
        <f t="array" ref="AK232">IFERROR(_xlfn.XLOOKUP(A232,Table6[Country],'2018'!$K$4:$K$163),"0")</f>
        <v>0</v>
      </c>
      <c r="AL232" s="19" t="str">
        <f>IFERROR(_xlfn.XLOOKUP(A232,'2023_Analysis_Hub'!$A$3:$A$141,'2023_Analysis_Hub'!$F$3:$F$141),"0")</f>
        <v>0</v>
      </c>
      <c r="AM232" t="str">
        <f t="shared" si="35"/>
        <v>No Data Available</v>
      </c>
      <c r="AO232" s="71" t="str" cm="1">
        <f t="array" ref="AO232">IFERROR(_xlfn.XLOOKUP(Table18[[#This Row],[Economy]],Table4[Country],'2007'!$J$4:$J$153), "0")</f>
        <v>0</v>
      </c>
      <c r="AP232" s="71" t="str" cm="1">
        <f t="array" ref="AP232">IFERROR(_xlfn.XLOOKUP(Table18[[#This Row],[Economy]],Table5[Country],'2010'!$M$4:$M$158),"0")</f>
        <v>0</v>
      </c>
      <c r="AQ232" s="71" t="str" cm="1">
        <f t="array" ref="AQ232">IFERROR(_xlfn.XLOOKUP(Table18[[#This Row],[Economy]],Table12[Country],'2012'!$M$4:$M$158),"0")</f>
        <v>0</v>
      </c>
      <c r="AR232" s="71" t="str" cm="1">
        <f t="array" ref="AR232">IFERROR(_xlfn.XLOOKUP(Table18[[#This Row],[Economy]],Table10[Country],'2014'!$M$4:$M$163),"0")</f>
        <v>0</v>
      </c>
      <c r="AS232" s="71" t="str" cm="1">
        <f t="array" ref="AS232">IFERROR(_xlfn.XLOOKUP(A232,Table11[Country],'2016'!$M$4:$M$163),"0")</f>
        <v>0</v>
      </c>
      <c r="AT232" s="71" t="str" cm="1">
        <f t="array" ref="AT232">IFERROR(_xlfn.XLOOKUP(A232,Table6[Country],'2018'!$M$4:$M$163),"0")</f>
        <v>0</v>
      </c>
      <c r="AU232" s="71" t="str">
        <f>IFERROR(_xlfn.XLOOKUP(A232, '2023_Analysis_Hub'!$A$3:$A$141,'2023_Analysis_Hub'!$H$3:$H$141),"0")</f>
        <v>0</v>
      </c>
      <c r="AV232" t="str">
        <f t="shared" si="28"/>
        <v xml:space="preserve">No Data Available </v>
      </c>
      <c r="AX232" t="str" cm="1">
        <f t="array" ref="AX232">IFERROR(_xlfn.XLOOKUP(A232,Table4[Country],'2007'!$L$4:$L$153),"0")</f>
        <v>0</v>
      </c>
      <c r="AY232" t="str" cm="1">
        <f t="array" ref="AY232">IFERROR(_xlfn.XLOOKUP(A232,Table5[Country], '2010'!$O$4:$O$158),"0")</f>
        <v>0</v>
      </c>
      <c r="AZ232" t="str" cm="1">
        <f t="array" ref="AZ232">IFERROR(_xlfn.XLOOKUP(A232, Table12[Country], '2012'!$O$4:$O$158),"0")</f>
        <v>0</v>
      </c>
      <c r="BA232" t="str" cm="1">
        <f t="array" ref="BA232">IFERROR(_xlfn.XLOOKUP(A232, Table10[Country], '2014'!$O$4:$O$163),"0")</f>
        <v>0</v>
      </c>
      <c r="BB232" t="str" cm="1">
        <f t="array" ref="BB232">IFERROR(_xlfn.XLOOKUP(A232, Table11[Country],'2016'!$O$4:$O$163),"0")</f>
        <v>0</v>
      </c>
      <c r="BC232" t="str" cm="1">
        <f t="array" ref="BC232">IFERROR(_xlfn.XLOOKUP(A232,Table6[Country],'2018'!$O$4:$O$163),"0")</f>
        <v>0</v>
      </c>
      <c r="BD232" t="str">
        <f>IFERROR(_xlfn.XLOOKUP(A232, '2023_Analysis_Hub'!$A$3:$A$141,'2023_Analysis_Hub'!$J$3:$J$141),"0")</f>
        <v>0</v>
      </c>
      <c r="BE232" t="str">
        <f t="shared" si="29"/>
        <v>No Data Available</v>
      </c>
      <c r="BG232" t="str" cm="1">
        <f t="array" ref="BG232">IFERROR(_xlfn.XLOOKUP(A232,Table4[Country],'2007'!$R$4:$R$153),"0")</f>
        <v>0</v>
      </c>
      <c r="BH232" t="str" cm="1">
        <f t="array" ref="BH232">IFERROR(_xlfn.XLOOKUP(A232,Table5[Country],'2010'!$S$4:$S$158),"0")</f>
        <v>0</v>
      </c>
      <c r="BI232" t="str" cm="1">
        <f t="array" ref="BI232">IFERROR(_xlfn.XLOOKUP(A232,Table12[Country],'2012'!$S$4:$S$158),"0")</f>
        <v>0</v>
      </c>
      <c r="BJ232" t="str" cm="1">
        <f t="array" ref="BJ232">IFERROR(_xlfn.XLOOKUP(A232,Table10[Country],'2014'!$S$4:$S$163),"0")</f>
        <v>0</v>
      </c>
      <c r="BK232" t="str" cm="1">
        <f t="array" ref="BK232">IFERROR(_xlfn.XLOOKUP(A232,Table11[Country],'2016'!$S$4:$S$163),"0")</f>
        <v>0</v>
      </c>
      <c r="BL232" t="str" cm="1">
        <f t="array" ref="BL232">IFERROR(_xlfn.XLOOKUP(A232,Table6[Country],'2018'!$S$4:$S$163),"0")</f>
        <v>0</v>
      </c>
      <c r="BM232" t="str">
        <f>IFERROR(_xlfn.XLOOKUP(A232,'2023_Analysis_Hub'!$A$3:$A$141,'2023_Analysis_Hub'!$L$3:$L$141),"0")</f>
        <v>0</v>
      </c>
      <c r="BN232" t="str">
        <f t="shared" si="30"/>
        <v>No Data Available</v>
      </c>
      <c r="BP232" t="str" cm="1">
        <f t="array" ref="BP232">IFERROR(_xlfn.XLOOKUP(A232,Table4[Country],'2007'!$N$4:$N$153),"0")</f>
        <v>0</v>
      </c>
      <c r="BQ232" t="str" cm="1">
        <f t="array" ref="BQ232">IFERROR(_xlfn.XLOOKUP(A232,Table5[Country],'2010'!$Q$4:$Q$158),"0")</f>
        <v>0</v>
      </c>
      <c r="BR232" t="str" cm="1">
        <f t="array" ref="BR232">IFERROR(_xlfn.XLOOKUP(A232,Table12[Country],'2012'!$Q$4:$Q$158),"0")</f>
        <v>0</v>
      </c>
      <c r="BS232" t="str" cm="1">
        <f t="array" ref="BS232">IFERROR(_xlfn.XLOOKUP(A232,Table10[Country],'2014'!$Q$4:$Q$163),"0")</f>
        <v>0</v>
      </c>
      <c r="BT232" t="str" cm="1">
        <f t="array" ref="BT232">IFERROR(_xlfn.XLOOKUP(A232,Table11[Country],'2016'!$Q$4:$Q$163),"0")</f>
        <v>0</v>
      </c>
      <c r="BU232" t="str" cm="1">
        <f t="array" ref="BU232">IFERROR(_xlfn.XLOOKUP(A232, Table6[Country], '2018'!$Q$4:$Q$163),"0")</f>
        <v>0</v>
      </c>
      <c r="BV232" t="str">
        <f>IFERROR(_xlfn.XLOOKUP(A232, '2023_Analysis_Hub'!$A$3:$A$141,'2023_Analysis_Hub'!$N$3:$N$141),"0")</f>
        <v>0</v>
      </c>
      <c r="BW232" t="str">
        <f t="shared" si="31"/>
        <v>No Data Available</v>
      </c>
    </row>
    <row r="233" spans="1:75" x14ac:dyDescent="0.35">
      <c r="A233" t="s">
        <v>564</v>
      </c>
      <c r="B233" t="str" cm="1">
        <f t="array" ref="B233">IFERROR(_xlfn.XLOOKUP(A233,Table4[Country],'2007'!$B$4:$B$153),"0")</f>
        <v>0</v>
      </c>
      <c r="C233" t="str" cm="1">
        <f t="array" ref="C233">IFERROR(_xlfn.XLOOKUP(A233,Table5[Country],'2010'!$B$4:$B$158),"0")</f>
        <v>0</v>
      </c>
      <c r="D233" t="str" cm="1">
        <f t="array" ref="D233">IFERROR(_xlfn.XLOOKUP(A233,Table12[Country],'2012'!$B$4:$B$158),"0")</f>
        <v>0</v>
      </c>
      <c r="E233" t="str" cm="1">
        <f t="array" ref="E233">IFERROR(_xlfn.XLOOKUP(A233,Table10[Country],'2014'!$B$4:$B$163),"0")</f>
        <v>0</v>
      </c>
      <c r="F233" t="str" cm="1">
        <f t="array" ref="F233">IFERROR(_xlfn.XLOOKUP(A233,Table11[Country],'2016'!$B$4:$B$163),"0")</f>
        <v>0</v>
      </c>
      <c r="G233" t="str" cm="1">
        <f t="array" ref="G233">IFERROR(_xlfn.XLOOKUP(A233,Table6[Country],'2018'!$B$4:$B$163),"0")</f>
        <v>0</v>
      </c>
      <c r="H233" t="str">
        <f>IFERROR(_xlfn.XLOOKUP(A233,'2023_Analysis_Hub'!$A$3:$A$141,'2023_Analysis_Hub'!$B$3:$B$141),"0")</f>
        <v>0</v>
      </c>
      <c r="I233" t="str">
        <f t="shared" si="27"/>
        <v>0</v>
      </c>
      <c r="J233" s="68" t="str">
        <f>IFERROR(RANK(Table16[[#This Row],[Avergae LPI Score ]],Table16[[Avergae LPI Score ]],0), "No Data Available")</f>
        <v>No Data Available</v>
      </c>
      <c r="L233" t="str" cm="1">
        <f t="array" ref="L233">IFERROR(_xlfn.XLOOKUP(A233,Table4[Country],'2007'!$C$4:$C$153),"0")</f>
        <v>0</v>
      </c>
      <c r="M233" t="str" cm="1">
        <f t="array" ref="M233">IFERROR(_xlfn.XLOOKUP(A233,Table5[Country],'2010'!$E$4:$E$158),"0")</f>
        <v>0</v>
      </c>
      <c r="N233" t="str" cm="1">
        <f t="array" ref="N233">IFERROR(_xlfn.XLOOKUP(A233,Table12[Country],'2012'!$E$4:$E$158),"0")</f>
        <v>0</v>
      </c>
      <c r="O233" t="str" cm="1">
        <f t="array" ref="O233">IFERROR(_xlfn.XLOOKUP(A233,Table10[Country],'2014'!$E$4:$E$163),"0")</f>
        <v>0</v>
      </c>
      <c r="P233" t="str" cm="1">
        <f t="array" ref="P233">IFERROR(_xlfn.XLOOKUP(A233,Table11[Country],'2016'!$E$4:$E$163),"0")</f>
        <v>0</v>
      </c>
      <c r="Q233" t="str" cm="1">
        <f t="array" ref="Q233">IFERROR(_xlfn.XLOOKUP(A233,Table6[Country],'2018'!$E$4:$E$163),"0")</f>
        <v>0</v>
      </c>
      <c r="R233" t="str">
        <f>IFERROR(_xlfn.XLOOKUP(A233,'2023_Analysis_Hub'!$A$3:$A$141,'2023_Analysis_Hub'!$C$3:$C$141),"0")</f>
        <v>0</v>
      </c>
      <c r="S233" t="str">
        <f t="shared" si="32"/>
        <v>0</v>
      </c>
      <c r="T233" t="str">
        <f t="shared" si="33"/>
        <v>No Data Available</v>
      </c>
      <c r="W233" t="str" cm="1">
        <f t="array" ref="W233">IFERROR(_xlfn.XLOOKUP(A233,Table4[Country],'2007'!$F$4:$F$153),"0")</f>
        <v>0</v>
      </c>
      <c r="X233" t="str" cm="1">
        <f t="array" ref="X233">IFERROR(_xlfn.XLOOKUP('LPI_performance_time_series '!A233,Table5[Country],'2010'!$I$4:$I$158),"0")</f>
        <v>0</v>
      </c>
      <c r="Y233" t="str" cm="1">
        <f t="array" ref="Y233">IFERROR(_xlfn.XLOOKUP(A233,Table12[Country],'2012'!$I$4:$I$158),"0")</f>
        <v>0</v>
      </c>
      <c r="Z233" t="str" cm="1">
        <f t="array" ref="Z233">IFERROR(_xlfn.XLOOKUP('LPI_performance_time_series '!A233,Table10[Country],'2014'!$I$4:$I$163),"0")</f>
        <v>0</v>
      </c>
      <c r="AA233" t="str" cm="1">
        <f t="array" ref="AA233">IFERROR(_xlfn.XLOOKUP(A233,Table11[Country],'2016'!$I$4:$I$163),"0")</f>
        <v>0</v>
      </c>
      <c r="AB233" t="str" cm="1">
        <f t="array" ref="AB233">IFERROR(_xlfn.XLOOKUP(A233,Table6[Country],'2018'!$I$4:$I$163),"0")</f>
        <v>0</v>
      </c>
      <c r="AC233" t="str">
        <f>IFERROR(_xlfn.XLOOKUP(A234,'2023_Analysis_Hub'!$A$3:$A$141,'2023_Analysis_Hub'!$D$3:$D$141),"0")</f>
        <v>0</v>
      </c>
      <c r="AD233" t="str">
        <f t="shared" si="34"/>
        <v>No Data Available</v>
      </c>
      <c r="AF233" t="str" cm="1">
        <f t="array" ref="AF233">IFERROR(_xlfn.XLOOKUP(A233,Table4[Country],'2007'!$H$4:$H$153),"0")</f>
        <v>0</v>
      </c>
      <c r="AG233" t="str" cm="1">
        <f t="array" ref="AG233">IFERROR(_xlfn.XLOOKUP(A233,Table5[Country],'2010'!$K$4:$K$158),"0")</f>
        <v>0</v>
      </c>
      <c r="AH233" t="str" cm="1">
        <f t="array" ref="AH233">IFERROR(_xlfn.XLOOKUP(A233,Table12[Country],'2012'!$K$4:$K$158),"0")</f>
        <v>0</v>
      </c>
      <c r="AI233" t="str" cm="1">
        <f t="array" ref="AI233">IFERROR(_xlfn.XLOOKUP(A233,Table10[Country],'2014'!$K$4:$K$163),"0")</f>
        <v>0</v>
      </c>
      <c r="AJ233" t="str" cm="1">
        <f t="array" ref="AJ233">IFERROR(_xlfn.XLOOKUP(A233,Table11[Country],'2016'!$K$4:$K$163),"0")</f>
        <v>0</v>
      </c>
      <c r="AK233" t="str" cm="1">
        <f t="array" ref="AK233">IFERROR(_xlfn.XLOOKUP(A233,Table6[Country],'2018'!$K$4:$K$163),"0")</f>
        <v>0</v>
      </c>
      <c r="AL233" s="19" t="str">
        <f>IFERROR(_xlfn.XLOOKUP(A233,'2023_Analysis_Hub'!$A$3:$A$141,'2023_Analysis_Hub'!$F$3:$F$141),"0")</f>
        <v>0</v>
      </c>
      <c r="AM233" t="str">
        <f t="shared" si="35"/>
        <v>No Data Available</v>
      </c>
      <c r="AO233" s="71" t="str" cm="1">
        <f t="array" ref="AO233">IFERROR(_xlfn.XLOOKUP(Table18[[#This Row],[Economy]],Table4[Country],'2007'!$J$4:$J$153), "0")</f>
        <v>0</v>
      </c>
      <c r="AP233" s="71" t="str" cm="1">
        <f t="array" ref="AP233">IFERROR(_xlfn.XLOOKUP(Table18[[#This Row],[Economy]],Table5[Country],'2010'!$M$4:$M$158),"0")</f>
        <v>0</v>
      </c>
      <c r="AQ233" s="71" t="str" cm="1">
        <f t="array" ref="AQ233">IFERROR(_xlfn.XLOOKUP(Table18[[#This Row],[Economy]],Table12[Country],'2012'!$M$4:$M$158),"0")</f>
        <v>0</v>
      </c>
      <c r="AR233" s="71" t="str" cm="1">
        <f t="array" ref="AR233">IFERROR(_xlfn.XLOOKUP(Table18[[#This Row],[Economy]],Table10[Country],'2014'!$M$4:$M$163),"0")</f>
        <v>0</v>
      </c>
      <c r="AS233" s="71" t="str" cm="1">
        <f t="array" ref="AS233">IFERROR(_xlfn.XLOOKUP(A233,Table11[Country],'2016'!$M$4:$M$163),"0")</f>
        <v>0</v>
      </c>
      <c r="AT233" s="71" t="str" cm="1">
        <f t="array" ref="AT233">IFERROR(_xlfn.XLOOKUP(A233,Table6[Country],'2018'!$M$4:$M$163),"0")</f>
        <v>0</v>
      </c>
      <c r="AU233" s="71" t="str">
        <f>IFERROR(_xlfn.XLOOKUP(A233, '2023_Analysis_Hub'!$A$3:$A$141,'2023_Analysis_Hub'!$H$3:$H$141),"0")</f>
        <v>0</v>
      </c>
      <c r="AV233" t="str">
        <f t="shared" si="28"/>
        <v xml:space="preserve">No Data Available </v>
      </c>
      <c r="AX233" t="str" cm="1">
        <f t="array" ref="AX233">IFERROR(_xlfn.XLOOKUP(A233,Table4[Country],'2007'!$L$4:$L$153),"0")</f>
        <v>0</v>
      </c>
      <c r="AY233" t="str" cm="1">
        <f t="array" ref="AY233">IFERROR(_xlfn.XLOOKUP(A233,Table5[Country], '2010'!$O$4:$O$158),"0")</f>
        <v>0</v>
      </c>
      <c r="AZ233" t="str" cm="1">
        <f t="array" ref="AZ233">IFERROR(_xlfn.XLOOKUP(A233, Table12[Country], '2012'!$O$4:$O$158),"0")</f>
        <v>0</v>
      </c>
      <c r="BA233" t="str" cm="1">
        <f t="array" ref="BA233">IFERROR(_xlfn.XLOOKUP(A233, Table10[Country], '2014'!$O$4:$O$163),"0")</f>
        <v>0</v>
      </c>
      <c r="BB233" t="str" cm="1">
        <f t="array" ref="BB233">IFERROR(_xlfn.XLOOKUP(A233, Table11[Country],'2016'!$O$4:$O$163),"0")</f>
        <v>0</v>
      </c>
      <c r="BC233" t="str" cm="1">
        <f t="array" ref="BC233">IFERROR(_xlfn.XLOOKUP(A233,Table6[Country],'2018'!$O$4:$O$163),"0")</f>
        <v>0</v>
      </c>
      <c r="BD233" t="str">
        <f>IFERROR(_xlfn.XLOOKUP(A233, '2023_Analysis_Hub'!$A$3:$A$141,'2023_Analysis_Hub'!$J$3:$J$141),"0")</f>
        <v>0</v>
      </c>
      <c r="BE233" t="str">
        <f t="shared" si="29"/>
        <v>No Data Available</v>
      </c>
      <c r="BG233" t="str" cm="1">
        <f t="array" ref="BG233">IFERROR(_xlfn.XLOOKUP(A233,Table4[Country],'2007'!$R$4:$R$153),"0")</f>
        <v>0</v>
      </c>
      <c r="BH233" t="str" cm="1">
        <f t="array" ref="BH233">IFERROR(_xlfn.XLOOKUP(A233,Table5[Country],'2010'!$S$4:$S$158),"0")</f>
        <v>0</v>
      </c>
      <c r="BI233" t="str" cm="1">
        <f t="array" ref="BI233">IFERROR(_xlfn.XLOOKUP(A233,Table12[Country],'2012'!$S$4:$S$158),"0")</f>
        <v>0</v>
      </c>
      <c r="BJ233" t="str" cm="1">
        <f t="array" ref="BJ233">IFERROR(_xlfn.XLOOKUP(A233,Table10[Country],'2014'!$S$4:$S$163),"0")</f>
        <v>0</v>
      </c>
      <c r="BK233" t="str" cm="1">
        <f t="array" ref="BK233">IFERROR(_xlfn.XLOOKUP(A233,Table11[Country],'2016'!$S$4:$S$163),"0")</f>
        <v>0</v>
      </c>
      <c r="BL233" t="str" cm="1">
        <f t="array" ref="BL233">IFERROR(_xlfn.XLOOKUP(A233,Table6[Country],'2018'!$S$4:$S$163),"0")</f>
        <v>0</v>
      </c>
      <c r="BM233" t="str">
        <f>IFERROR(_xlfn.XLOOKUP(A233,'2023_Analysis_Hub'!$A$3:$A$141,'2023_Analysis_Hub'!$L$3:$L$141),"0")</f>
        <v>0</v>
      </c>
      <c r="BN233" t="str">
        <f t="shared" si="30"/>
        <v>No Data Available</v>
      </c>
      <c r="BP233" t="str" cm="1">
        <f t="array" ref="BP233">IFERROR(_xlfn.XLOOKUP(A233,Table4[Country],'2007'!$N$4:$N$153),"0")</f>
        <v>0</v>
      </c>
      <c r="BQ233" t="str" cm="1">
        <f t="array" ref="BQ233">IFERROR(_xlfn.XLOOKUP(A233,Table5[Country],'2010'!$Q$4:$Q$158),"0")</f>
        <v>0</v>
      </c>
      <c r="BR233" t="str" cm="1">
        <f t="array" ref="BR233">IFERROR(_xlfn.XLOOKUP(A233,Table12[Country],'2012'!$Q$4:$Q$158),"0")</f>
        <v>0</v>
      </c>
      <c r="BS233" t="str" cm="1">
        <f t="array" ref="BS233">IFERROR(_xlfn.XLOOKUP(A233,Table10[Country],'2014'!$Q$4:$Q$163),"0")</f>
        <v>0</v>
      </c>
      <c r="BT233" t="str" cm="1">
        <f t="array" ref="BT233">IFERROR(_xlfn.XLOOKUP(A233,Table11[Country],'2016'!$Q$4:$Q$163),"0")</f>
        <v>0</v>
      </c>
      <c r="BU233" t="str" cm="1">
        <f t="array" ref="BU233">IFERROR(_xlfn.XLOOKUP(A233, Table6[Country], '2018'!$Q$4:$Q$163),"0")</f>
        <v>0</v>
      </c>
      <c r="BV233" t="str">
        <f>IFERROR(_xlfn.XLOOKUP(A233, '2023_Analysis_Hub'!$A$3:$A$141,'2023_Analysis_Hub'!$N$3:$N$141),"0")</f>
        <v>0</v>
      </c>
      <c r="BW233" t="str">
        <f t="shared" si="31"/>
        <v>No Data Available</v>
      </c>
    </row>
    <row r="234" spans="1:75" x14ac:dyDescent="0.35">
      <c r="A234" t="s">
        <v>566</v>
      </c>
      <c r="B234" t="str" cm="1">
        <f t="array" ref="B234">IFERROR(_xlfn.XLOOKUP(A234,Table4[Country],'2007'!$B$4:$B$153),"0")</f>
        <v>0</v>
      </c>
      <c r="C234" t="str" cm="1">
        <f t="array" ref="C234">IFERROR(_xlfn.XLOOKUP(A234,Table5[Country],'2010'!$B$4:$B$158),"0")</f>
        <v>0</v>
      </c>
      <c r="D234" t="str" cm="1">
        <f t="array" ref="D234">IFERROR(_xlfn.XLOOKUP(A234,Table12[Country],'2012'!$B$4:$B$158),"0")</f>
        <v>0</v>
      </c>
      <c r="E234" t="str" cm="1">
        <f t="array" ref="E234">IFERROR(_xlfn.XLOOKUP(A234,Table10[Country],'2014'!$B$4:$B$163),"0")</f>
        <v>0</v>
      </c>
      <c r="F234" t="str" cm="1">
        <f t="array" ref="F234">IFERROR(_xlfn.XLOOKUP(A234,Table11[Country],'2016'!$B$4:$B$163),"0")</f>
        <v>0</v>
      </c>
      <c r="G234" t="str" cm="1">
        <f t="array" ref="G234">IFERROR(_xlfn.XLOOKUP(A234,Table6[Country],'2018'!$B$4:$B$163),"0")</f>
        <v>0</v>
      </c>
      <c r="H234" t="str">
        <f>IFERROR(_xlfn.XLOOKUP(A234,'2023_Analysis_Hub'!$A$3:$A$141,'2023_Analysis_Hub'!$B$3:$B$141),"0")</f>
        <v>0</v>
      </c>
      <c r="I234" t="str">
        <f t="shared" si="27"/>
        <v>0</v>
      </c>
      <c r="J234" s="68" t="str">
        <f>IFERROR(RANK(Table16[[#This Row],[Avergae LPI Score ]],Table16[[Avergae LPI Score ]],0), "No Data Available")</f>
        <v>No Data Available</v>
      </c>
      <c r="L234" t="str" cm="1">
        <f t="array" ref="L234">IFERROR(_xlfn.XLOOKUP(A234,Table4[Country],'2007'!$C$4:$C$153),"0")</f>
        <v>0</v>
      </c>
      <c r="M234" t="str" cm="1">
        <f t="array" ref="M234">IFERROR(_xlfn.XLOOKUP(A234,Table5[Country],'2010'!$E$4:$E$158),"0")</f>
        <v>0</v>
      </c>
      <c r="N234" t="str" cm="1">
        <f t="array" ref="N234">IFERROR(_xlfn.XLOOKUP(A234,Table12[Country],'2012'!$E$4:$E$158),"0")</f>
        <v>0</v>
      </c>
      <c r="O234" t="str" cm="1">
        <f t="array" ref="O234">IFERROR(_xlfn.XLOOKUP(A234,Table10[Country],'2014'!$E$4:$E$163),"0")</f>
        <v>0</v>
      </c>
      <c r="P234" t="str" cm="1">
        <f t="array" ref="P234">IFERROR(_xlfn.XLOOKUP(A234,Table11[Country],'2016'!$E$4:$E$163),"0")</f>
        <v>0</v>
      </c>
      <c r="Q234" t="str" cm="1">
        <f t="array" ref="Q234">IFERROR(_xlfn.XLOOKUP(A234,Table6[Country],'2018'!$E$4:$E$163),"0")</f>
        <v>0</v>
      </c>
      <c r="R234" t="str">
        <f>IFERROR(_xlfn.XLOOKUP(A234,'2023_Analysis_Hub'!$A$3:$A$141,'2023_Analysis_Hub'!$C$3:$C$141),"0")</f>
        <v>0</v>
      </c>
      <c r="S234" t="str">
        <f t="shared" si="32"/>
        <v>0</v>
      </c>
      <c r="T234" t="str">
        <f t="shared" si="33"/>
        <v>No Data Available</v>
      </c>
      <c r="W234" t="str" cm="1">
        <f t="array" ref="W234">IFERROR(_xlfn.XLOOKUP(A234,Table4[Country],'2007'!$F$4:$F$153),"0")</f>
        <v>0</v>
      </c>
      <c r="X234" t="str" cm="1">
        <f t="array" ref="X234">IFERROR(_xlfn.XLOOKUP('LPI_performance_time_series '!A234,Table5[Country],'2010'!$I$4:$I$158),"0")</f>
        <v>0</v>
      </c>
      <c r="Y234" t="str" cm="1">
        <f t="array" ref="Y234">IFERROR(_xlfn.XLOOKUP(A234,Table12[Country],'2012'!$I$4:$I$158),"0")</f>
        <v>0</v>
      </c>
      <c r="Z234" t="str" cm="1">
        <f t="array" ref="Z234">IFERROR(_xlfn.XLOOKUP('LPI_performance_time_series '!A234,Table10[Country],'2014'!$I$4:$I$163),"0")</f>
        <v>0</v>
      </c>
      <c r="AA234" t="str" cm="1">
        <f t="array" ref="AA234">IFERROR(_xlfn.XLOOKUP(A234,Table11[Country],'2016'!$I$4:$I$163),"0")</f>
        <v>0</v>
      </c>
      <c r="AB234" t="str" cm="1">
        <f t="array" ref="AB234">IFERROR(_xlfn.XLOOKUP(A234,Table6[Country],'2018'!$I$4:$I$163),"0")</f>
        <v>0</v>
      </c>
      <c r="AC234" t="str">
        <f>IFERROR(_xlfn.XLOOKUP(A235,'2023_Analysis_Hub'!$A$3:$A$141,'2023_Analysis_Hub'!$D$3:$D$141),"0")</f>
        <v>0</v>
      </c>
      <c r="AD234" t="str">
        <f t="shared" si="34"/>
        <v>No Data Available</v>
      </c>
      <c r="AF234" t="str" cm="1">
        <f t="array" ref="AF234">IFERROR(_xlfn.XLOOKUP(A234,Table4[Country],'2007'!$H$4:$H$153),"0")</f>
        <v>0</v>
      </c>
      <c r="AG234" t="str" cm="1">
        <f t="array" ref="AG234">IFERROR(_xlfn.XLOOKUP(A234,Table5[Country],'2010'!$K$4:$K$158),"0")</f>
        <v>0</v>
      </c>
      <c r="AH234" t="str" cm="1">
        <f t="array" ref="AH234">IFERROR(_xlfn.XLOOKUP(A234,Table12[Country],'2012'!$K$4:$K$158),"0")</f>
        <v>0</v>
      </c>
      <c r="AI234" t="str" cm="1">
        <f t="array" ref="AI234">IFERROR(_xlfn.XLOOKUP(A234,Table10[Country],'2014'!$K$4:$K$163),"0")</f>
        <v>0</v>
      </c>
      <c r="AJ234" t="str" cm="1">
        <f t="array" ref="AJ234">IFERROR(_xlfn.XLOOKUP(A234,Table11[Country],'2016'!$K$4:$K$163),"0")</f>
        <v>0</v>
      </c>
      <c r="AK234" t="str" cm="1">
        <f t="array" ref="AK234">IFERROR(_xlfn.XLOOKUP(A234,Table6[Country],'2018'!$K$4:$K$163),"0")</f>
        <v>0</v>
      </c>
      <c r="AL234" s="19" t="str">
        <f>IFERROR(_xlfn.XLOOKUP(A234,'2023_Analysis_Hub'!$A$3:$A$141,'2023_Analysis_Hub'!$F$3:$F$141),"0")</f>
        <v>0</v>
      </c>
      <c r="AM234" t="str">
        <f t="shared" si="35"/>
        <v>No Data Available</v>
      </c>
      <c r="AO234" s="71" t="str" cm="1">
        <f t="array" ref="AO234">IFERROR(_xlfn.XLOOKUP(Table18[[#This Row],[Economy]],Table4[Country],'2007'!$J$4:$J$153), "0")</f>
        <v>0</v>
      </c>
      <c r="AP234" s="71" t="str" cm="1">
        <f t="array" ref="AP234">IFERROR(_xlfn.XLOOKUP(Table18[[#This Row],[Economy]],Table5[Country],'2010'!$M$4:$M$158),"0")</f>
        <v>0</v>
      </c>
      <c r="AQ234" s="71" t="str" cm="1">
        <f t="array" ref="AQ234">IFERROR(_xlfn.XLOOKUP(Table18[[#This Row],[Economy]],Table12[Country],'2012'!$M$4:$M$158),"0")</f>
        <v>0</v>
      </c>
      <c r="AR234" s="71" t="str" cm="1">
        <f t="array" ref="AR234">IFERROR(_xlfn.XLOOKUP(Table18[[#This Row],[Economy]],Table10[Country],'2014'!$M$4:$M$163),"0")</f>
        <v>0</v>
      </c>
      <c r="AS234" s="71" t="str" cm="1">
        <f t="array" ref="AS234">IFERROR(_xlfn.XLOOKUP(A234,Table11[Country],'2016'!$M$4:$M$163),"0")</f>
        <v>0</v>
      </c>
      <c r="AT234" s="71" t="str" cm="1">
        <f t="array" ref="AT234">IFERROR(_xlfn.XLOOKUP(A234,Table6[Country],'2018'!$M$4:$M$163),"0")</f>
        <v>0</v>
      </c>
      <c r="AU234" s="71" t="str">
        <f>IFERROR(_xlfn.XLOOKUP(A234, '2023_Analysis_Hub'!$A$3:$A$141,'2023_Analysis_Hub'!$H$3:$H$141),"0")</f>
        <v>0</v>
      </c>
      <c r="AV234" t="str">
        <f t="shared" si="28"/>
        <v xml:space="preserve">No Data Available </v>
      </c>
      <c r="AX234" t="str" cm="1">
        <f t="array" ref="AX234">IFERROR(_xlfn.XLOOKUP(A234,Table4[Country],'2007'!$L$4:$L$153),"0")</f>
        <v>0</v>
      </c>
      <c r="AY234" t="str" cm="1">
        <f t="array" ref="AY234">IFERROR(_xlfn.XLOOKUP(A234,Table5[Country], '2010'!$O$4:$O$158),"0")</f>
        <v>0</v>
      </c>
      <c r="AZ234" t="str" cm="1">
        <f t="array" ref="AZ234">IFERROR(_xlfn.XLOOKUP(A234, Table12[Country], '2012'!$O$4:$O$158),"0")</f>
        <v>0</v>
      </c>
      <c r="BA234" t="str" cm="1">
        <f t="array" ref="BA234">IFERROR(_xlfn.XLOOKUP(A234, Table10[Country], '2014'!$O$4:$O$163),"0")</f>
        <v>0</v>
      </c>
      <c r="BB234" t="str" cm="1">
        <f t="array" ref="BB234">IFERROR(_xlfn.XLOOKUP(A234, Table11[Country],'2016'!$O$4:$O$163),"0")</f>
        <v>0</v>
      </c>
      <c r="BC234" t="str" cm="1">
        <f t="array" ref="BC234">IFERROR(_xlfn.XLOOKUP(A234,Table6[Country],'2018'!$O$4:$O$163),"0")</f>
        <v>0</v>
      </c>
      <c r="BD234" t="str">
        <f>IFERROR(_xlfn.XLOOKUP(A234, '2023_Analysis_Hub'!$A$3:$A$141,'2023_Analysis_Hub'!$J$3:$J$141),"0")</f>
        <v>0</v>
      </c>
      <c r="BE234" t="str">
        <f t="shared" si="29"/>
        <v>No Data Available</v>
      </c>
      <c r="BG234" t="str" cm="1">
        <f t="array" ref="BG234">IFERROR(_xlfn.XLOOKUP(A234,Table4[Country],'2007'!$R$4:$R$153),"0")</f>
        <v>0</v>
      </c>
      <c r="BH234" t="str" cm="1">
        <f t="array" ref="BH234">IFERROR(_xlfn.XLOOKUP(A234,Table5[Country],'2010'!$S$4:$S$158),"0")</f>
        <v>0</v>
      </c>
      <c r="BI234" t="str" cm="1">
        <f t="array" ref="BI234">IFERROR(_xlfn.XLOOKUP(A234,Table12[Country],'2012'!$S$4:$S$158),"0")</f>
        <v>0</v>
      </c>
      <c r="BJ234" t="str" cm="1">
        <f t="array" ref="BJ234">IFERROR(_xlfn.XLOOKUP(A234,Table10[Country],'2014'!$S$4:$S$163),"0")</f>
        <v>0</v>
      </c>
      <c r="BK234" t="str" cm="1">
        <f t="array" ref="BK234">IFERROR(_xlfn.XLOOKUP(A234,Table11[Country],'2016'!$S$4:$S$163),"0")</f>
        <v>0</v>
      </c>
      <c r="BL234" t="str" cm="1">
        <f t="array" ref="BL234">IFERROR(_xlfn.XLOOKUP(A234,Table6[Country],'2018'!$S$4:$S$163),"0")</f>
        <v>0</v>
      </c>
      <c r="BM234" t="str">
        <f>IFERROR(_xlfn.XLOOKUP(A234,'2023_Analysis_Hub'!$A$3:$A$141,'2023_Analysis_Hub'!$L$3:$L$141),"0")</f>
        <v>0</v>
      </c>
      <c r="BN234" t="str">
        <f t="shared" si="30"/>
        <v>No Data Available</v>
      </c>
      <c r="BP234" t="str" cm="1">
        <f t="array" ref="BP234">IFERROR(_xlfn.XLOOKUP(A234,Table4[Country],'2007'!$N$4:$N$153),"0")</f>
        <v>0</v>
      </c>
      <c r="BQ234" t="str" cm="1">
        <f t="array" ref="BQ234">IFERROR(_xlfn.XLOOKUP(A234,Table5[Country],'2010'!$Q$4:$Q$158),"0")</f>
        <v>0</v>
      </c>
      <c r="BR234" t="str" cm="1">
        <f t="array" ref="BR234">IFERROR(_xlfn.XLOOKUP(A234,Table12[Country],'2012'!$Q$4:$Q$158),"0")</f>
        <v>0</v>
      </c>
      <c r="BS234" t="str" cm="1">
        <f t="array" ref="BS234">IFERROR(_xlfn.XLOOKUP(A234,Table10[Country],'2014'!$Q$4:$Q$163),"0")</f>
        <v>0</v>
      </c>
      <c r="BT234" t="str" cm="1">
        <f t="array" ref="BT234">IFERROR(_xlfn.XLOOKUP(A234,Table11[Country],'2016'!$Q$4:$Q$163),"0")</f>
        <v>0</v>
      </c>
      <c r="BU234" t="str" cm="1">
        <f t="array" ref="BU234">IFERROR(_xlfn.XLOOKUP(A234, Table6[Country], '2018'!$Q$4:$Q$163),"0")</f>
        <v>0</v>
      </c>
      <c r="BV234" t="str">
        <f>IFERROR(_xlfn.XLOOKUP(A234, '2023_Analysis_Hub'!$A$3:$A$141,'2023_Analysis_Hub'!$N$3:$N$141),"0")</f>
        <v>0</v>
      </c>
      <c r="BW234" t="str">
        <f t="shared" si="31"/>
        <v>No Data Available</v>
      </c>
    </row>
    <row r="235" spans="1:75" x14ac:dyDescent="0.35">
      <c r="A235" t="s">
        <v>568</v>
      </c>
      <c r="B235" t="str" cm="1">
        <f t="array" ref="B235">IFERROR(_xlfn.XLOOKUP(A235,Table4[Country],'2007'!$B$4:$B$153),"0")</f>
        <v>0</v>
      </c>
      <c r="C235" t="str" cm="1">
        <f t="array" ref="C235">IFERROR(_xlfn.XLOOKUP(A235,Table5[Country],'2010'!$B$4:$B$158),"0")</f>
        <v>0</v>
      </c>
      <c r="D235" t="str" cm="1">
        <f t="array" ref="D235">IFERROR(_xlfn.XLOOKUP(A235,Table12[Country],'2012'!$B$4:$B$158),"0")</f>
        <v>0</v>
      </c>
      <c r="E235" t="str" cm="1">
        <f t="array" ref="E235">IFERROR(_xlfn.XLOOKUP(A235,Table10[Country],'2014'!$B$4:$B$163),"0")</f>
        <v>0</v>
      </c>
      <c r="F235" t="str" cm="1">
        <f t="array" ref="F235">IFERROR(_xlfn.XLOOKUP(A235,Table11[Country],'2016'!$B$4:$B$163),"0")</f>
        <v>0</v>
      </c>
      <c r="G235" t="str" cm="1">
        <f t="array" ref="G235">IFERROR(_xlfn.XLOOKUP(A235,Table6[Country],'2018'!$B$4:$B$163),"0")</f>
        <v>0</v>
      </c>
      <c r="H235" t="str">
        <f>IFERROR(_xlfn.XLOOKUP(A235,'2023_Analysis_Hub'!$A$3:$A$141,'2023_Analysis_Hub'!$B$3:$B$141),"0")</f>
        <v>0</v>
      </c>
      <c r="I235" t="str">
        <f t="shared" si="27"/>
        <v>0</v>
      </c>
      <c r="J235" s="68" t="str">
        <f>IFERROR(RANK(Table16[[#This Row],[Avergae LPI Score ]],Table16[[Avergae LPI Score ]],0), "No Data Available")</f>
        <v>No Data Available</v>
      </c>
      <c r="L235" t="str" cm="1">
        <f t="array" ref="L235">IFERROR(_xlfn.XLOOKUP(A235,Table4[Country],'2007'!$C$4:$C$153),"0")</f>
        <v>0</v>
      </c>
      <c r="M235" t="str" cm="1">
        <f t="array" ref="M235">IFERROR(_xlfn.XLOOKUP(A235,Table5[Country],'2010'!$E$4:$E$158),"0")</f>
        <v>0</v>
      </c>
      <c r="N235" t="str" cm="1">
        <f t="array" ref="N235">IFERROR(_xlfn.XLOOKUP(A235,Table12[Country],'2012'!$E$4:$E$158),"0")</f>
        <v>0</v>
      </c>
      <c r="O235" t="str" cm="1">
        <f t="array" ref="O235">IFERROR(_xlfn.XLOOKUP(A235,Table10[Country],'2014'!$E$4:$E$163),"0")</f>
        <v>0</v>
      </c>
      <c r="P235" t="str" cm="1">
        <f t="array" ref="P235">IFERROR(_xlfn.XLOOKUP(A235,Table11[Country],'2016'!$E$4:$E$163),"0")</f>
        <v>0</v>
      </c>
      <c r="Q235" t="str" cm="1">
        <f t="array" ref="Q235">IFERROR(_xlfn.XLOOKUP(A235,Table6[Country],'2018'!$E$4:$E$163),"0")</f>
        <v>0</v>
      </c>
      <c r="R235" t="str">
        <f>IFERROR(_xlfn.XLOOKUP(A235,'2023_Analysis_Hub'!$A$3:$A$141,'2023_Analysis_Hub'!$C$3:$C$141),"0")</f>
        <v>0</v>
      </c>
      <c r="S235" t="str">
        <f t="shared" si="32"/>
        <v>0</v>
      </c>
      <c r="T235" t="str">
        <f t="shared" si="33"/>
        <v>No Data Available</v>
      </c>
      <c r="W235" t="str" cm="1">
        <f t="array" ref="W235">IFERROR(_xlfn.XLOOKUP(A235,Table4[Country],'2007'!$F$4:$F$153),"0")</f>
        <v>0</v>
      </c>
      <c r="X235" t="str" cm="1">
        <f t="array" ref="X235">IFERROR(_xlfn.XLOOKUP('LPI_performance_time_series '!A235,Table5[Country],'2010'!$I$4:$I$158),"0")</f>
        <v>0</v>
      </c>
      <c r="Y235" t="str" cm="1">
        <f t="array" ref="Y235">IFERROR(_xlfn.XLOOKUP(A235,Table12[Country],'2012'!$I$4:$I$158),"0")</f>
        <v>0</v>
      </c>
      <c r="Z235" t="str" cm="1">
        <f t="array" ref="Z235">IFERROR(_xlfn.XLOOKUP('LPI_performance_time_series '!A235,Table10[Country],'2014'!$I$4:$I$163),"0")</f>
        <v>0</v>
      </c>
      <c r="AA235" t="str" cm="1">
        <f t="array" ref="AA235">IFERROR(_xlfn.XLOOKUP(A235,Table11[Country],'2016'!$I$4:$I$163),"0")</f>
        <v>0</v>
      </c>
      <c r="AB235" t="str" cm="1">
        <f t="array" ref="AB235">IFERROR(_xlfn.XLOOKUP(A235,Table6[Country],'2018'!$I$4:$I$163),"0")</f>
        <v>0</v>
      </c>
      <c r="AC235">
        <f>IFERROR(_xlfn.XLOOKUP(A236,'2023_Analysis_Hub'!$A$3:$A$141,'2023_Analysis_Hub'!$D$3:$D$141),"0")</f>
        <v>2.2000000000000002</v>
      </c>
      <c r="AD235">
        <f t="shared" si="34"/>
        <v>2.2000000000000002</v>
      </c>
      <c r="AF235" t="str" cm="1">
        <f t="array" ref="AF235">IFERROR(_xlfn.XLOOKUP(A235,Table4[Country],'2007'!$H$4:$H$153),"0")</f>
        <v>0</v>
      </c>
      <c r="AG235" t="str" cm="1">
        <f t="array" ref="AG235">IFERROR(_xlfn.XLOOKUP(A235,Table5[Country],'2010'!$K$4:$K$158),"0")</f>
        <v>0</v>
      </c>
      <c r="AH235" t="str" cm="1">
        <f t="array" ref="AH235">IFERROR(_xlfn.XLOOKUP(A235,Table12[Country],'2012'!$K$4:$K$158),"0")</f>
        <v>0</v>
      </c>
      <c r="AI235" t="str" cm="1">
        <f t="array" ref="AI235">IFERROR(_xlfn.XLOOKUP(A235,Table10[Country],'2014'!$K$4:$K$163),"0")</f>
        <v>0</v>
      </c>
      <c r="AJ235" t="str" cm="1">
        <f t="array" ref="AJ235">IFERROR(_xlfn.XLOOKUP(A235,Table11[Country],'2016'!$K$4:$K$163),"0")</f>
        <v>0</v>
      </c>
      <c r="AK235" t="str" cm="1">
        <f t="array" ref="AK235">IFERROR(_xlfn.XLOOKUP(A235,Table6[Country],'2018'!$K$4:$K$163),"0")</f>
        <v>0</v>
      </c>
      <c r="AL235" s="19" t="str">
        <f>IFERROR(_xlfn.XLOOKUP(A235,'2023_Analysis_Hub'!$A$3:$A$141,'2023_Analysis_Hub'!$F$3:$F$141),"0")</f>
        <v>0</v>
      </c>
      <c r="AM235" t="str">
        <f t="shared" si="35"/>
        <v>No Data Available</v>
      </c>
      <c r="AO235" s="71" t="str" cm="1">
        <f t="array" ref="AO235">IFERROR(_xlfn.XLOOKUP(Table18[[#This Row],[Economy]],Table4[Country],'2007'!$J$4:$J$153), "0")</f>
        <v>0</v>
      </c>
      <c r="AP235" s="71" t="str" cm="1">
        <f t="array" ref="AP235">IFERROR(_xlfn.XLOOKUP(Table18[[#This Row],[Economy]],Table5[Country],'2010'!$M$4:$M$158),"0")</f>
        <v>0</v>
      </c>
      <c r="AQ235" s="71" t="str" cm="1">
        <f t="array" ref="AQ235">IFERROR(_xlfn.XLOOKUP(Table18[[#This Row],[Economy]],Table12[Country],'2012'!$M$4:$M$158),"0")</f>
        <v>0</v>
      </c>
      <c r="AR235" s="71" t="str" cm="1">
        <f t="array" ref="AR235">IFERROR(_xlfn.XLOOKUP(Table18[[#This Row],[Economy]],Table10[Country],'2014'!$M$4:$M$163),"0")</f>
        <v>0</v>
      </c>
      <c r="AS235" s="71" t="str" cm="1">
        <f t="array" ref="AS235">IFERROR(_xlfn.XLOOKUP(A235,Table11[Country],'2016'!$M$4:$M$163),"0")</f>
        <v>0</v>
      </c>
      <c r="AT235" s="71" t="str" cm="1">
        <f t="array" ref="AT235">IFERROR(_xlfn.XLOOKUP(A235,Table6[Country],'2018'!$M$4:$M$163),"0")</f>
        <v>0</v>
      </c>
      <c r="AU235" s="71" t="str">
        <f>IFERROR(_xlfn.XLOOKUP(A235, '2023_Analysis_Hub'!$A$3:$A$141,'2023_Analysis_Hub'!$H$3:$H$141),"0")</f>
        <v>0</v>
      </c>
      <c r="AV235" t="str">
        <f t="shared" si="28"/>
        <v xml:space="preserve">No Data Available </v>
      </c>
      <c r="AX235" t="str" cm="1">
        <f t="array" ref="AX235">IFERROR(_xlfn.XLOOKUP(A235,Table4[Country],'2007'!$L$4:$L$153),"0")</f>
        <v>0</v>
      </c>
      <c r="AY235" t="str" cm="1">
        <f t="array" ref="AY235">IFERROR(_xlfn.XLOOKUP(A235,Table5[Country], '2010'!$O$4:$O$158),"0")</f>
        <v>0</v>
      </c>
      <c r="AZ235" t="str" cm="1">
        <f t="array" ref="AZ235">IFERROR(_xlfn.XLOOKUP(A235, Table12[Country], '2012'!$O$4:$O$158),"0")</f>
        <v>0</v>
      </c>
      <c r="BA235" t="str" cm="1">
        <f t="array" ref="BA235">IFERROR(_xlfn.XLOOKUP(A235, Table10[Country], '2014'!$O$4:$O$163),"0")</f>
        <v>0</v>
      </c>
      <c r="BB235" t="str" cm="1">
        <f t="array" ref="BB235">IFERROR(_xlfn.XLOOKUP(A235, Table11[Country],'2016'!$O$4:$O$163),"0")</f>
        <v>0</v>
      </c>
      <c r="BC235" t="str" cm="1">
        <f t="array" ref="BC235">IFERROR(_xlfn.XLOOKUP(A235,Table6[Country],'2018'!$O$4:$O$163),"0")</f>
        <v>0</v>
      </c>
      <c r="BD235" t="str">
        <f>IFERROR(_xlfn.XLOOKUP(A235, '2023_Analysis_Hub'!$A$3:$A$141,'2023_Analysis_Hub'!$J$3:$J$141),"0")</f>
        <v>0</v>
      </c>
      <c r="BE235" t="str">
        <f t="shared" si="29"/>
        <v>No Data Available</v>
      </c>
      <c r="BG235" t="str" cm="1">
        <f t="array" ref="BG235">IFERROR(_xlfn.XLOOKUP(A235,Table4[Country],'2007'!$R$4:$R$153),"0")</f>
        <v>0</v>
      </c>
      <c r="BH235" t="str" cm="1">
        <f t="array" ref="BH235">IFERROR(_xlfn.XLOOKUP(A235,Table5[Country],'2010'!$S$4:$S$158),"0")</f>
        <v>0</v>
      </c>
      <c r="BI235" t="str" cm="1">
        <f t="array" ref="BI235">IFERROR(_xlfn.XLOOKUP(A235,Table12[Country],'2012'!$S$4:$S$158),"0")</f>
        <v>0</v>
      </c>
      <c r="BJ235" t="str" cm="1">
        <f t="array" ref="BJ235">IFERROR(_xlfn.XLOOKUP(A235,Table10[Country],'2014'!$S$4:$S$163),"0")</f>
        <v>0</v>
      </c>
      <c r="BK235" t="str" cm="1">
        <f t="array" ref="BK235">IFERROR(_xlfn.XLOOKUP(A235,Table11[Country],'2016'!$S$4:$S$163),"0")</f>
        <v>0</v>
      </c>
      <c r="BL235" t="str" cm="1">
        <f t="array" ref="BL235">IFERROR(_xlfn.XLOOKUP(A235,Table6[Country],'2018'!$S$4:$S$163),"0")</f>
        <v>0</v>
      </c>
      <c r="BM235" t="str">
        <f>IFERROR(_xlfn.XLOOKUP(A235,'2023_Analysis_Hub'!$A$3:$A$141,'2023_Analysis_Hub'!$L$3:$L$141),"0")</f>
        <v>0</v>
      </c>
      <c r="BN235" t="str">
        <f t="shared" si="30"/>
        <v>No Data Available</v>
      </c>
      <c r="BP235" t="str" cm="1">
        <f t="array" ref="BP235">IFERROR(_xlfn.XLOOKUP(A235,Table4[Country],'2007'!$N$4:$N$153),"0")</f>
        <v>0</v>
      </c>
      <c r="BQ235" t="str" cm="1">
        <f t="array" ref="BQ235">IFERROR(_xlfn.XLOOKUP(A235,Table5[Country],'2010'!$Q$4:$Q$158),"0")</f>
        <v>0</v>
      </c>
      <c r="BR235" t="str" cm="1">
        <f t="array" ref="BR235">IFERROR(_xlfn.XLOOKUP(A235,Table12[Country],'2012'!$Q$4:$Q$158),"0")</f>
        <v>0</v>
      </c>
      <c r="BS235" t="str" cm="1">
        <f t="array" ref="BS235">IFERROR(_xlfn.XLOOKUP(A235,Table10[Country],'2014'!$Q$4:$Q$163),"0")</f>
        <v>0</v>
      </c>
      <c r="BT235" t="str" cm="1">
        <f t="array" ref="BT235">IFERROR(_xlfn.XLOOKUP(A235,Table11[Country],'2016'!$Q$4:$Q$163),"0")</f>
        <v>0</v>
      </c>
      <c r="BU235" t="str" cm="1">
        <f t="array" ref="BU235">IFERROR(_xlfn.XLOOKUP(A235, Table6[Country], '2018'!$Q$4:$Q$163),"0")</f>
        <v>0</v>
      </c>
      <c r="BV235" t="str">
        <f>IFERROR(_xlfn.XLOOKUP(A235, '2023_Analysis_Hub'!$A$3:$A$141,'2023_Analysis_Hub'!$N$3:$N$141),"0")</f>
        <v>0</v>
      </c>
      <c r="BW235" t="str">
        <f t="shared" si="31"/>
        <v>No Data Available</v>
      </c>
    </row>
    <row r="236" spans="1:75" x14ac:dyDescent="0.35">
      <c r="A236" t="s">
        <v>211</v>
      </c>
      <c r="B236" t="str" cm="1">
        <f t="array" ref="B236">IFERROR(_xlfn.XLOOKUP(A236,Table4[Country],'2007'!$B$4:$B$153),"0")</f>
        <v>0</v>
      </c>
      <c r="C236" t="str" cm="1">
        <f t="array" ref="C236">IFERROR(_xlfn.XLOOKUP(A236,Table5[Country],'2010'!$B$4:$B$158),"0")</f>
        <v>0</v>
      </c>
      <c r="D236" t="str" cm="1">
        <f t="array" ref="D236">IFERROR(_xlfn.XLOOKUP(A236,Table12[Country],'2012'!$B$4:$B$158),"0")</f>
        <v>0</v>
      </c>
      <c r="E236" t="str" cm="1">
        <f t="array" ref="E236">IFERROR(_xlfn.XLOOKUP(A236,Table10[Country],'2014'!$B$4:$B$163),"0")</f>
        <v>0</v>
      </c>
      <c r="F236" cm="1">
        <f t="array" ref="F236">IFERROR(_xlfn.XLOOKUP(A236,Table11[Country],'2016'!$B$4:$B$163),"0")</f>
        <v>2.3984179999999999</v>
      </c>
      <c r="G236" cm="1">
        <f t="array" ref="G236">IFERROR(_xlfn.XLOOKUP(A236,Table6[Country],'2018'!$B$4:$B$163),"0")</f>
        <v>2.4156420000000001</v>
      </c>
      <c r="H236">
        <f>IFERROR(_xlfn.XLOOKUP(A236,'2023_Analysis_Hub'!$A$3:$A$141,'2023_Analysis_Hub'!$B$3:$B$141),"0")</f>
        <v>2.4833333333333334</v>
      </c>
      <c r="I236">
        <f t="shared" si="27"/>
        <v>2.4324644444444443</v>
      </c>
      <c r="J236" s="68">
        <f>IFERROR(RANK(Table16[[#This Row],[Avergae LPI Score ]],Table16[[Avergae LPI Score ]],0), "No Data Available")</f>
        <v>118</v>
      </c>
      <c r="L236" t="str" cm="1">
        <f t="array" ref="L236">IFERROR(_xlfn.XLOOKUP(A236,Table4[Country],'2007'!$C$4:$C$153),"0")</f>
        <v>0</v>
      </c>
      <c r="M236" t="str" cm="1">
        <f t="array" ref="M236">IFERROR(_xlfn.XLOOKUP(A236,Table5[Country],'2010'!$E$4:$E$158),"0")</f>
        <v>0</v>
      </c>
      <c r="N236" t="str" cm="1">
        <f t="array" ref="N236">IFERROR(_xlfn.XLOOKUP(A236,Table12[Country],'2012'!$E$4:$E$158),"0")</f>
        <v>0</v>
      </c>
      <c r="O236" t="str" cm="1">
        <f t="array" ref="O236">IFERROR(_xlfn.XLOOKUP(A236,Table10[Country],'2014'!$E$4:$E$163),"0")</f>
        <v>0</v>
      </c>
      <c r="P236" cm="1">
        <f t="array" ref="P236">IFERROR(_xlfn.XLOOKUP(A236,Table11[Country],'2016'!$E$4:$E$163),"0")</f>
        <v>121</v>
      </c>
      <c r="Q236" cm="1">
        <f t="array" ref="Q236">IFERROR(_xlfn.XLOOKUP(A236,Table6[Country],'2018'!$E$4:$E$163),"0")</f>
        <v>124</v>
      </c>
      <c r="R236">
        <f>IFERROR(_xlfn.XLOOKUP(A236,'2023_Analysis_Hub'!$A$3:$A$141,'2023_Analysis_Hub'!$C$3:$C$141),"0")</f>
        <v>97</v>
      </c>
      <c r="S236">
        <f t="shared" si="32"/>
        <v>114</v>
      </c>
      <c r="T236">
        <f t="shared" si="33"/>
        <v>116</v>
      </c>
      <c r="W236" t="str" cm="1">
        <f t="array" ref="W236">IFERROR(_xlfn.XLOOKUP(A236,Table4[Country],'2007'!$F$4:$F$153),"0")</f>
        <v>0</v>
      </c>
      <c r="X236" t="str" cm="1">
        <f t="array" ref="X236">IFERROR(_xlfn.XLOOKUP('LPI_performance_time_series '!A236,Table5[Country],'2010'!$I$4:$I$158),"0")</f>
        <v>0</v>
      </c>
      <c r="Y236" t="str" cm="1">
        <f t="array" ref="Y236">IFERROR(_xlfn.XLOOKUP(A236,Table12[Country],'2012'!$I$4:$I$158),"0")</f>
        <v>0</v>
      </c>
      <c r="Z236" t="str" cm="1">
        <f t="array" ref="Z236">IFERROR(_xlfn.XLOOKUP('LPI_performance_time_series '!A236,Table10[Country],'2014'!$I$4:$I$163),"0")</f>
        <v>0</v>
      </c>
      <c r="AA236" cm="1">
        <f t="array" ref="AA236">IFERROR(_xlfn.XLOOKUP(A236,Table11[Country],'2016'!$I$4:$I$163),"0")</f>
        <v>2.3777170000000001</v>
      </c>
      <c r="AB236" cm="1">
        <f t="array" ref="AB236">IFERROR(_xlfn.XLOOKUP(A236,Table6[Country],'2018'!$I$4:$I$163),"0")</f>
        <v>2.4231959999999999</v>
      </c>
      <c r="AC236" t="str">
        <f>IFERROR(_xlfn.XLOOKUP(A237,'2023_Analysis_Hub'!$A$3:$A$141,'2023_Analysis_Hub'!$D$3:$D$141),"0")</f>
        <v>0</v>
      </c>
      <c r="AD236">
        <f t="shared" si="34"/>
        <v>2.4004564999999998</v>
      </c>
      <c r="AF236" t="str" cm="1">
        <f t="array" ref="AF236">IFERROR(_xlfn.XLOOKUP(A236,Table4[Country],'2007'!$H$4:$H$153),"0")</f>
        <v>0</v>
      </c>
      <c r="AG236" t="str" cm="1">
        <f t="array" ref="AG236">IFERROR(_xlfn.XLOOKUP(A236,Table5[Country],'2010'!$K$4:$K$158),"0")</f>
        <v>0</v>
      </c>
      <c r="AH236" t="str" cm="1">
        <f t="array" ref="AH236">IFERROR(_xlfn.XLOOKUP(A236,Table12[Country],'2012'!$K$4:$K$158),"0")</f>
        <v>0</v>
      </c>
      <c r="AI236" t="str" cm="1">
        <f t="array" ref="AI236">IFERROR(_xlfn.XLOOKUP(A236,Table10[Country],'2014'!$K$4:$K$163),"0")</f>
        <v>0</v>
      </c>
      <c r="AJ236" cm="1">
        <f t="array" ref="AJ236">IFERROR(_xlfn.XLOOKUP(A236,Table11[Country],'2016'!$K$4:$K$163),"0")</f>
        <v>2.3373179999999998</v>
      </c>
      <c r="AK236" cm="1">
        <f t="array" ref="AK236">IFERROR(_xlfn.XLOOKUP(A236,Table6[Country],'2018'!$K$4:$K$163),"0")</f>
        <v>2.382692</v>
      </c>
      <c r="AL236" s="19">
        <f>IFERROR(_xlfn.XLOOKUP(A236,'2023_Analysis_Hub'!$A$3:$A$141,'2023_Analysis_Hub'!$F$3:$F$141),"0")</f>
        <v>2.4</v>
      </c>
      <c r="AM236">
        <f t="shared" si="35"/>
        <v>2.3733366666666669</v>
      </c>
      <c r="AO236" s="71" t="str" cm="1">
        <f t="array" ref="AO236">IFERROR(_xlfn.XLOOKUP(Table18[[#This Row],[Economy]],Table4[Country],'2007'!$J$4:$J$153), "0")</f>
        <v>0</v>
      </c>
      <c r="AP236" s="71" t="str" cm="1">
        <f t="array" ref="AP236">IFERROR(_xlfn.XLOOKUP(Table18[[#This Row],[Economy]],Table5[Country],'2010'!$M$4:$M$158),"0")</f>
        <v>0</v>
      </c>
      <c r="AQ236" s="71" t="str" cm="1">
        <f t="array" ref="AQ236">IFERROR(_xlfn.XLOOKUP(Table18[[#This Row],[Economy]],Table12[Country],'2012'!$M$4:$M$158),"0")</f>
        <v>0</v>
      </c>
      <c r="AR236" s="71" t="str" cm="1">
        <f t="array" ref="AR236">IFERROR(_xlfn.XLOOKUP(Table18[[#This Row],[Economy]],Table10[Country],'2014'!$M$4:$M$163),"0")</f>
        <v>0</v>
      </c>
      <c r="AS236" s="71" cm="1">
        <f t="array" ref="AS236">IFERROR(_xlfn.XLOOKUP(A236,Table11[Country],'2016'!$M$4:$M$163),"0")</f>
        <v>2.308907</v>
      </c>
      <c r="AT236" s="71" cm="1">
        <f t="array" ref="AT236">IFERROR(_xlfn.XLOOKUP(A236,Table6[Country],'2018'!$M$4:$M$163),"0")</f>
        <v>2.5863670000000001</v>
      </c>
      <c r="AU236" s="71">
        <f>IFERROR(_xlfn.XLOOKUP(A236, '2023_Analysis_Hub'!$A$3:$A$141,'2023_Analysis_Hub'!$H$3:$H$141),"0")</f>
        <v>2.5</v>
      </c>
      <c r="AV236">
        <f t="shared" si="28"/>
        <v>2.4650913333333335</v>
      </c>
      <c r="AX236" t="str" cm="1">
        <f t="array" ref="AX236">IFERROR(_xlfn.XLOOKUP(A236,Table4[Country],'2007'!$L$4:$L$153),"0")</f>
        <v>0</v>
      </c>
      <c r="AY236" t="str" cm="1">
        <f t="array" ref="AY236">IFERROR(_xlfn.XLOOKUP(A236,Table5[Country], '2010'!$O$4:$O$158),"0")</f>
        <v>0</v>
      </c>
      <c r="AZ236" t="str" cm="1">
        <f t="array" ref="AZ236">IFERROR(_xlfn.XLOOKUP(A236, Table12[Country], '2012'!$O$4:$O$158),"0")</f>
        <v>0</v>
      </c>
      <c r="BA236" t="str" cm="1">
        <f t="array" ref="BA236">IFERROR(_xlfn.XLOOKUP(A236, Table10[Country], '2014'!$O$4:$O$163),"0")</f>
        <v>0</v>
      </c>
      <c r="BB236" cm="1">
        <f t="array" ref="BB236">IFERROR(_xlfn.XLOOKUP(A236, Table11[Country],'2016'!$O$4:$O$163),"0")</f>
        <v>2.2838419999999999</v>
      </c>
      <c r="BC236" cm="1">
        <f t="array" ref="BC236">IFERROR(_xlfn.XLOOKUP(A236,Table6[Country],'2018'!$O$4:$O$163),"0")</f>
        <v>2.2707510000000002</v>
      </c>
      <c r="BD236">
        <f>IFERROR(_xlfn.XLOOKUP(A236, '2023_Analysis_Hub'!$A$3:$A$141,'2023_Analysis_Hub'!$J$3:$J$141),"0")</f>
        <v>2.4</v>
      </c>
      <c r="BE236">
        <f t="shared" si="29"/>
        <v>2.3181976666666668</v>
      </c>
      <c r="BG236" t="str" cm="1">
        <f t="array" ref="BG236">IFERROR(_xlfn.XLOOKUP(A236,Table4[Country],'2007'!$R$4:$R$153),"0")</f>
        <v>0</v>
      </c>
      <c r="BH236" t="str" cm="1">
        <f t="array" ref="BH236">IFERROR(_xlfn.XLOOKUP(A236,Table5[Country],'2010'!$S$4:$S$158),"0")</f>
        <v>0</v>
      </c>
      <c r="BI236" t="str" cm="1">
        <f t="array" ref="BI236">IFERROR(_xlfn.XLOOKUP(A236,Table12[Country],'2012'!$S$4:$S$158),"0")</f>
        <v>0</v>
      </c>
      <c r="BJ236" t="str" cm="1">
        <f t="array" ref="BJ236">IFERROR(_xlfn.XLOOKUP(A236,Table10[Country],'2014'!$S$4:$S$163),"0")</f>
        <v>0</v>
      </c>
      <c r="BK236" cm="1">
        <f t="array" ref="BK236">IFERROR(_xlfn.XLOOKUP(A236,Table11[Country],'2016'!$S$4:$S$163),"0")</f>
        <v>2.7886760000000002</v>
      </c>
      <c r="BL236" cm="1">
        <f t="array" ref="BL236">IFERROR(_xlfn.XLOOKUP(A236,Table6[Country],'2018'!$S$4:$S$163),"0")</f>
        <v>2.5319259999999999</v>
      </c>
      <c r="BM236">
        <f>IFERROR(_xlfn.XLOOKUP(A236,'2023_Analysis_Hub'!$A$3:$A$141,'2023_Analysis_Hub'!$L$3:$L$141),"0")</f>
        <v>2.9</v>
      </c>
      <c r="BN236">
        <f t="shared" si="30"/>
        <v>2.7402006666666665</v>
      </c>
      <c r="BP236" t="str" cm="1">
        <f t="array" ref="BP236">IFERROR(_xlfn.XLOOKUP(A236,Table4[Country],'2007'!$N$4:$N$153),"0")</f>
        <v>0</v>
      </c>
      <c r="BQ236" t="str" cm="1">
        <f t="array" ref="BQ236">IFERROR(_xlfn.XLOOKUP(A236,Table5[Country],'2010'!$Q$4:$Q$158),"0")</f>
        <v>0</v>
      </c>
      <c r="BR236" t="str" cm="1">
        <f t="array" ref="BR236">IFERROR(_xlfn.XLOOKUP(A236,Table12[Country],'2012'!$Q$4:$Q$158),"0")</f>
        <v>0</v>
      </c>
      <c r="BS236" t="str" cm="1">
        <f t="array" ref="BS236">IFERROR(_xlfn.XLOOKUP(A236,Table10[Country],'2014'!$Q$4:$Q$163),"0")</f>
        <v>0</v>
      </c>
      <c r="BT236" cm="1">
        <f t="array" ref="BT236">IFERROR(_xlfn.XLOOKUP(A236,Table11[Country],'2016'!$Q$4:$Q$163),"0")</f>
        <v>2.2799140000000002</v>
      </c>
      <c r="BU236" cm="1">
        <f t="array" ref="BU236">IFERROR(_xlfn.XLOOKUP(A236, Table6[Country], '2018'!$Q$4:$Q$163),"0")</f>
        <v>2.2670669999999999</v>
      </c>
      <c r="BV236">
        <f>IFERROR(_xlfn.XLOOKUP(A236, '2023_Analysis_Hub'!$A$3:$A$141,'2023_Analysis_Hub'!$N$3:$N$141),"0")</f>
        <v>2.5</v>
      </c>
      <c r="BW236">
        <f t="shared" si="31"/>
        <v>2.3489936666666669</v>
      </c>
    </row>
    <row r="237" spans="1:75" x14ac:dyDescent="0.35">
      <c r="A237" t="s">
        <v>143</v>
      </c>
      <c r="B237" cm="1">
        <f t="array" ref="B237">IFERROR(_xlfn.XLOOKUP(A237,Table4[Country],'2007'!$B$4:$B$153),"0")</f>
        <v>2.7644200714113607</v>
      </c>
      <c r="C237" cm="1">
        <f t="array" ref="C237">IFERROR(_xlfn.XLOOKUP(A237,Table5[Country],'2010'!$B$4:$B$158),"0")</f>
        <v>2.8354789999999999</v>
      </c>
      <c r="D237" cm="1">
        <f t="array" ref="D237">IFERROR(_xlfn.XLOOKUP(A237,Table12[Country],'2012'!$B$4:$B$158),"0")</f>
        <v>3.168596</v>
      </c>
      <c r="E237" cm="1">
        <f t="array" ref="E237">IFERROR(_xlfn.XLOOKUP(A237,Table10[Country],'2014'!$B$4:$B$163),"0")</f>
        <v>2.550996</v>
      </c>
      <c r="F237" cm="1">
        <f t="array" ref="F237">IFERROR(_xlfn.XLOOKUP(A237,Table11[Country],'2016'!$B$4:$B$163),"0")</f>
        <v>2.4966879999999998</v>
      </c>
      <c r="G237" cm="1">
        <f t="array" ref="G237">IFERROR(_xlfn.XLOOKUP(A237,Table6[Country],'2018'!$B$4:$B$163),"0")</f>
        <v>2.569547</v>
      </c>
      <c r="H237" t="str">
        <f>IFERROR(_xlfn.XLOOKUP(A237,'2023_Analysis_Hub'!$A$3:$A$141,'2023_Analysis_Hub'!$B$3:$B$141),"0")</f>
        <v>0</v>
      </c>
      <c r="I237">
        <f t="shared" si="27"/>
        <v>2.7309543452352272</v>
      </c>
      <c r="J237" s="68">
        <f>IFERROR(RANK(Table16[[#This Row],[Avergae LPI Score ]],Table16[[Avergae LPI Score ]],0), "No Data Available")</f>
        <v>75</v>
      </c>
      <c r="L237" cm="1">
        <f t="array" ref="L237">IFERROR(_xlfn.XLOOKUP(A237,Table4[Country],'2007'!$C$4:$C$153),"0")</f>
        <v>60</v>
      </c>
      <c r="M237" cm="1">
        <f t="array" ref="M237">IFERROR(_xlfn.XLOOKUP(A237,Table5[Country],'2010'!$E$4:$E$158),"0")</f>
        <v>61</v>
      </c>
      <c r="N237" cm="1">
        <f t="array" ref="N237">IFERROR(_xlfn.XLOOKUP(A237,Table12[Country],'2012'!$E$4:$E$158),"0")</f>
        <v>41</v>
      </c>
      <c r="O237" cm="1">
        <f t="array" ref="O237">IFERROR(_xlfn.XLOOKUP(A237,Table10[Country],'2014'!$E$4:$E$163),"0")</f>
        <v>110</v>
      </c>
      <c r="P237" cm="1">
        <f t="array" ref="P237">IFERROR(_xlfn.XLOOKUP(A237,Table11[Country],'2016'!$E$4:$E$163),"0")</f>
        <v>110</v>
      </c>
      <c r="Q237" cm="1">
        <f t="array" ref="Q237">IFERROR(_xlfn.XLOOKUP(A237,Table6[Country],'2018'!$E$4:$E$163),"0")</f>
        <v>105</v>
      </c>
      <c r="R237" t="str">
        <f>IFERROR(_xlfn.XLOOKUP(A237,'2023_Analysis_Hub'!$A$3:$A$141,'2023_Analysis_Hub'!$C$3:$C$141),"0")</f>
        <v>0</v>
      </c>
      <c r="S237">
        <f t="shared" si="32"/>
        <v>81.166666666666671</v>
      </c>
      <c r="T237">
        <f t="shared" si="33"/>
        <v>74</v>
      </c>
      <c r="W237" cm="1">
        <f t="array" ref="W237">IFERROR(_xlfn.XLOOKUP(A237,Table4[Country],'2007'!$F$4:$F$153),"0")</f>
        <v>2.8333300000000001</v>
      </c>
      <c r="X237" cm="1">
        <f t="array" ref="X237">IFERROR(_xlfn.XLOOKUP('LPI_performance_time_series '!A237,Table5[Country],'2010'!$I$4:$I$158),"0")</f>
        <v>2.431905</v>
      </c>
      <c r="Y237" cm="1">
        <f t="array" ref="Y237">IFERROR(_xlfn.XLOOKUP(A237,Table12[Country],'2012'!$I$4:$I$158),"0")</f>
        <v>3.125</v>
      </c>
      <c r="Z237" cm="1">
        <f t="array" ref="Z237">IFERROR(_xlfn.XLOOKUP('LPI_performance_time_series '!A237,Table10[Country],'2014'!$I$4:$I$163),"0")</f>
        <v>2.015987</v>
      </c>
      <c r="AA237" cm="1">
        <f t="array" ref="AA237">IFERROR(_xlfn.XLOOKUP(A237,Table11[Country],'2016'!$I$4:$I$163),"0")</f>
        <v>1.963889</v>
      </c>
      <c r="AB237" cm="1">
        <f t="array" ref="AB237">IFERROR(_xlfn.XLOOKUP(A237,Table6[Country],'2018'!$I$4:$I$163),"0")</f>
        <v>2.375</v>
      </c>
      <c r="AC237" t="str">
        <f>IFERROR(_xlfn.XLOOKUP(A238,'2023_Analysis_Hub'!$A$3:$A$141,'2023_Analysis_Hub'!$D$3:$D$141),"0")</f>
        <v>0</v>
      </c>
      <c r="AD237">
        <f t="shared" si="34"/>
        <v>2.4575184999999999</v>
      </c>
      <c r="AF237" cm="1">
        <f t="array" ref="AF237">IFERROR(_xlfn.XLOOKUP(A237,Table4[Country],'2007'!$H$4:$H$153),"0")</f>
        <v>2.8333300000000001</v>
      </c>
      <c r="AG237" cm="1">
        <f t="array" ref="AG237">IFERROR(_xlfn.XLOOKUP(A237,Table5[Country],'2010'!$K$4:$K$158),"0")</f>
        <v>2.5619049999999999</v>
      </c>
      <c r="AH237" cm="1">
        <f t="array" ref="AH237">IFERROR(_xlfn.XLOOKUP(A237,Table12[Country],'2012'!$K$4:$K$158),"0")</f>
        <v>2.875</v>
      </c>
      <c r="AI237" cm="1">
        <f t="array" ref="AI237">IFERROR(_xlfn.XLOOKUP(A237,Table10[Country],'2014'!$K$4:$K$163),"0")</f>
        <v>2.2990819999999998</v>
      </c>
      <c r="AJ237" cm="1">
        <f t="array" ref="AJ237">IFERROR(_xlfn.XLOOKUP(A237,Table11[Country],'2016'!$K$4:$K$163),"0")</f>
        <v>2.4444439999999998</v>
      </c>
      <c r="AK237" cm="1">
        <f t="array" ref="AK237">IFERROR(_xlfn.XLOOKUP(A237,Table6[Country],'2018'!$K$4:$K$163),"0")</f>
        <v>2.097569</v>
      </c>
      <c r="AL237" s="19" t="str">
        <f>IFERROR(_xlfn.XLOOKUP(A237,'2023_Analysis_Hub'!$A$3:$A$141,'2023_Analysis_Hub'!$F$3:$F$141),"0")</f>
        <v>0</v>
      </c>
      <c r="AM237">
        <f t="shared" si="35"/>
        <v>2.5185549999999997</v>
      </c>
      <c r="AO237" s="71" cm="1">
        <f t="array" ref="AO237">IFERROR(_xlfn.XLOOKUP(Table18[[#This Row],[Economy]],Table4[Country],'2007'!$J$4:$J$153), "0")</f>
        <v>2.8571399999999998</v>
      </c>
      <c r="AP237" s="71" cm="1">
        <f t="array" ref="AP237">IFERROR(_xlfn.XLOOKUP(Table18[[#This Row],[Economy]],Table5[Country],'2010'!$M$4:$M$158),"0")</f>
        <v>3.3619050000000001</v>
      </c>
      <c r="AQ237" s="71" cm="1">
        <f t="array" ref="AQ237">IFERROR(_xlfn.XLOOKUP(Table18[[#This Row],[Economy]],Table12[Country],'2012'!$M$4:$M$158),"0")</f>
        <v>2.875</v>
      </c>
      <c r="AR237" s="71" cm="1">
        <f t="array" ref="AR237">IFERROR(_xlfn.XLOOKUP(Table18[[#This Row],[Economy]],Table10[Country],'2014'!$M$4:$M$163),"0")</f>
        <v>2.9090910000000001</v>
      </c>
      <c r="AS237" s="71" cm="1">
        <f t="array" ref="AS237">IFERROR(_xlfn.XLOOKUP(A237,Table11[Country],'2016'!$M$4:$M$163),"0")</f>
        <v>2.3333330000000001</v>
      </c>
      <c r="AT237" s="71" cm="1">
        <f t="array" ref="AT237">IFERROR(_xlfn.XLOOKUP(A237,Table6[Country],'2018'!$M$4:$M$163),"0")</f>
        <v>2.4975700000000001</v>
      </c>
      <c r="AU237" s="71" t="str">
        <f>IFERROR(_xlfn.XLOOKUP(A237, '2023_Analysis_Hub'!$A$3:$A$141,'2023_Analysis_Hub'!$H$3:$H$141),"0")</f>
        <v>0</v>
      </c>
      <c r="AV237">
        <f t="shared" si="28"/>
        <v>2.8056731666666668</v>
      </c>
      <c r="AX237" cm="1">
        <f t="array" ref="AX237">IFERROR(_xlfn.XLOOKUP(A237,Table4[Country],'2007'!$L$4:$L$153),"0")</f>
        <v>2.4285700000000001</v>
      </c>
      <c r="AY237" cm="1">
        <f t="array" ref="AY237">IFERROR(_xlfn.XLOOKUP(A237,Table5[Country], '2010'!$O$4:$O$158),"0")</f>
        <v>2.3619050000000001</v>
      </c>
      <c r="AZ237" cm="1">
        <f t="array" ref="AZ237">IFERROR(_xlfn.XLOOKUP(A237, Table12[Country], '2012'!$O$4:$O$158),"0")</f>
        <v>3.125</v>
      </c>
      <c r="BA237" cm="1">
        <f t="array" ref="BA237">IFERROR(_xlfn.XLOOKUP(A237, Table10[Country], '2014'!$O$4:$O$163),"0")</f>
        <v>2.4220160000000002</v>
      </c>
      <c r="BB237" cm="1">
        <f t="array" ref="BB237">IFERROR(_xlfn.XLOOKUP(A237, Table11[Country],'2016'!$O$4:$O$163),"0")</f>
        <v>2.588889</v>
      </c>
      <c r="BC237" cm="1">
        <f t="array" ref="BC237">IFERROR(_xlfn.XLOOKUP(A237,Table6[Country],'2018'!$O$4:$O$163),"0")</f>
        <v>2.2975699999999999</v>
      </c>
      <c r="BD237" t="str">
        <f>IFERROR(_xlfn.XLOOKUP(A237, '2023_Analysis_Hub'!$A$3:$A$141,'2023_Analysis_Hub'!$J$3:$J$141),"0")</f>
        <v>0</v>
      </c>
      <c r="BE237">
        <f t="shared" si="29"/>
        <v>2.5373250000000001</v>
      </c>
      <c r="BG237" cm="1">
        <f t="array" ref="BG237">IFERROR(_xlfn.XLOOKUP(A237,Table4[Country],'2007'!$R$4:$R$153),"0")</f>
        <v>2.8</v>
      </c>
      <c r="BH237" cm="1">
        <f t="array" ref="BH237">IFERROR(_xlfn.XLOOKUP(A237,Table5[Country],'2010'!$S$4:$S$158),"0")</f>
        <v>3.5652379999999999</v>
      </c>
      <c r="BI237" cm="1">
        <f t="array" ref="BI237">IFERROR(_xlfn.XLOOKUP(A237,Table12[Country],'2012'!$S$4:$S$158),"0")</f>
        <v>3.75</v>
      </c>
      <c r="BJ237" cm="1">
        <f t="array" ref="BJ237">IFERROR(_xlfn.XLOOKUP(A237,Table10[Country],'2014'!$S$4:$S$163),"0")</f>
        <v>3.1590449999999999</v>
      </c>
      <c r="BK237" cm="1">
        <f t="array" ref="BK237">IFERROR(_xlfn.XLOOKUP(A237,Table11[Country],'2016'!$S$4:$S$163),"0")</f>
        <v>3</v>
      </c>
      <c r="BL237" cm="1">
        <f t="array" ref="BL237">IFERROR(_xlfn.XLOOKUP(A237,Table6[Country],'2018'!$S$4:$S$163),"0")</f>
        <v>3.2360419999999999</v>
      </c>
      <c r="BM237" t="str">
        <f>IFERROR(_xlfn.XLOOKUP(A237,'2023_Analysis_Hub'!$A$3:$A$141,'2023_Analysis_Hub'!$L$3:$L$141),"0")</f>
        <v>0</v>
      </c>
      <c r="BN237">
        <f t="shared" si="30"/>
        <v>3.2517208333333336</v>
      </c>
      <c r="BP237" cm="1">
        <f t="array" ref="BP237">IFERROR(_xlfn.XLOOKUP(A237,Table4[Country],'2007'!$N$4:$N$153),"0")</f>
        <v>2.8333300000000001</v>
      </c>
      <c r="BQ237" cm="1">
        <f t="array" ref="BQ237">IFERROR(_xlfn.XLOOKUP(A237,Table5[Country],'2010'!$Q$4:$Q$158),"0")</f>
        <v>2.5619049999999999</v>
      </c>
      <c r="BR237" cm="1">
        <f t="array" ref="BR237">IFERROR(_xlfn.XLOOKUP(A237,Table12[Country],'2012'!$Q$4:$Q$158),"0")</f>
        <v>3.25</v>
      </c>
      <c r="BS237" cm="1">
        <f t="array" ref="BS237">IFERROR(_xlfn.XLOOKUP(A237,Table10[Country],'2014'!$Q$4:$Q$163),"0")</f>
        <v>2.4220160000000002</v>
      </c>
      <c r="BT237" cm="1">
        <f t="array" ref="BT237">IFERROR(_xlfn.XLOOKUP(A237,Table11[Country],'2016'!$Q$4:$Q$163),"0")</f>
        <v>2.6666669999999999</v>
      </c>
      <c r="BU237" cm="1">
        <f t="array" ref="BU237">IFERROR(_xlfn.XLOOKUP(A237, Table6[Country], '2018'!$Q$4:$Q$163),"0")</f>
        <v>2.8645830000000001</v>
      </c>
      <c r="BV237" t="str">
        <f>IFERROR(_xlfn.XLOOKUP(A237, '2023_Analysis_Hub'!$A$3:$A$141,'2023_Analysis_Hub'!$N$3:$N$141),"0")</f>
        <v>0</v>
      </c>
      <c r="BW237">
        <f t="shared" si="31"/>
        <v>2.766416833333333</v>
      </c>
    </row>
    <row r="238" spans="1:75" x14ac:dyDescent="0.35">
      <c r="A238" t="s">
        <v>572</v>
      </c>
      <c r="B238" t="str" cm="1">
        <f t="array" ref="B238">IFERROR(_xlfn.XLOOKUP(A238,Table4[Country],'2007'!$B$4:$B$153),"0")</f>
        <v>0</v>
      </c>
      <c r="C238" t="str" cm="1">
        <f t="array" ref="C238">IFERROR(_xlfn.XLOOKUP(A238,Table5[Country],'2010'!$B$4:$B$158),"0")</f>
        <v>0</v>
      </c>
      <c r="D238" t="str" cm="1">
        <f t="array" ref="D238">IFERROR(_xlfn.XLOOKUP(A238,Table12[Country],'2012'!$B$4:$B$158),"0")</f>
        <v>0</v>
      </c>
      <c r="E238" t="str" cm="1">
        <f t="array" ref="E238">IFERROR(_xlfn.XLOOKUP(A238,Table10[Country],'2014'!$B$4:$B$163),"0")</f>
        <v>0</v>
      </c>
      <c r="F238" t="str" cm="1">
        <f t="array" ref="F238">IFERROR(_xlfn.XLOOKUP(A238,Table11[Country],'2016'!$B$4:$B$163),"0")</f>
        <v>0</v>
      </c>
      <c r="G238" t="str" cm="1">
        <f t="array" ref="G238">IFERROR(_xlfn.XLOOKUP(A238,Table6[Country],'2018'!$B$4:$B$163),"0")</f>
        <v>0</v>
      </c>
      <c r="H238" t="str">
        <f>IFERROR(_xlfn.XLOOKUP(A238,'2023_Analysis_Hub'!$A$3:$A$141,'2023_Analysis_Hub'!$B$3:$B$141),"0")</f>
        <v>0</v>
      </c>
      <c r="I238" t="str">
        <f t="shared" si="27"/>
        <v>0</v>
      </c>
      <c r="J238" s="68" t="str">
        <f>IFERROR(RANK(Table16[[#This Row],[Avergae LPI Score ]],Table16[[Avergae LPI Score ]],0), "No Data Available")</f>
        <v>No Data Available</v>
      </c>
      <c r="L238" t="str" cm="1">
        <f t="array" ref="L238">IFERROR(_xlfn.XLOOKUP(A238,Table4[Country],'2007'!$C$4:$C$153),"0")</f>
        <v>0</v>
      </c>
      <c r="M238" t="str" cm="1">
        <f t="array" ref="M238">IFERROR(_xlfn.XLOOKUP(A238,Table5[Country],'2010'!$E$4:$E$158),"0")</f>
        <v>0</v>
      </c>
      <c r="N238" t="str" cm="1">
        <f t="array" ref="N238">IFERROR(_xlfn.XLOOKUP(A238,Table12[Country],'2012'!$E$4:$E$158),"0")</f>
        <v>0</v>
      </c>
      <c r="O238" t="str" cm="1">
        <f t="array" ref="O238">IFERROR(_xlfn.XLOOKUP(A238,Table10[Country],'2014'!$E$4:$E$163),"0")</f>
        <v>0</v>
      </c>
      <c r="P238" t="str" cm="1">
        <f t="array" ref="P238">IFERROR(_xlfn.XLOOKUP(A238,Table11[Country],'2016'!$E$4:$E$163),"0")</f>
        <v>0</v>
      </c>
      <c r="Q238" t="str" cm="1">
        <f t="array" ref="Q238">IFERROR(_xlfn.XLOOKUP(A238,Table6[Country],'2018'!$E$4:$E$163),"0")</f>
        <v>0</v>
      </c>
      <c r="R238" t="str">
        <f>IFERROR(_xlfn.XLOOKUP(A238,'2023_Analysis_Hub'!$A$3:$A$141,'2023_Analysis_Hub'!$C$3:$C$141),"0")</f>
        <v>0</v>
      </c>
      <c r="S238" t="str">
        <f t="shared" si="32"/>
        <v>0</v>
      </c>
      <c r="T238" t="str">
        <f t="shared" si="33"/>
        <v>No Data Available</v>
      </c>
      <c r="W238" t="str" cm="1">
        <f t="array" ref="W238">IFERROR(_xlfn.XLOOKUP(A238,Table4[Country],'2007'!$F$4:$F$153),"0")</f>
        <v>0</v>
      </c>
      <c r="X238" t="str" cm="1">
        <f t="array" ref="X238">IFERROR(_xlfn.XLOOKUP('LPI_performance_time_series '!A238,Table5[Country],'2010'!$I$4:$I$158),"0")</f>
        <v>0</v>
      </c>
      <c r="Y238" t="str" cm="1">
        <f t="array" ref="Y238">IFERROR(_xlfn.XLOOKUP(A238,Table12[Country],'2012'!$I$4:$I$158),"0")</f>
        <v>0</v>
      </c>
      <c r="Z238" t="str" cm="1">
        <f t="array" ref="Z238">IFERROR(_xlfn.XLOOKUP('LPI_performance_time_series '!A238,Table10[Country],'2014'!$I$4:$I$163),"0")</f>
        <v>0</v>
      </c>
      <c r="AA238" t="str" cm="1">
        <f t="array" ref="AA238">IFERROR(_xlfn.XLOOKUP(A238,Table11[Country],'2016'!$I$4:$I$163),"0")</f>
        <v>0</v>
      </c>
      <c r="AB238" t="str" cm="1">
        <f t="array" ref="AB238">IFERROR(_xlfn.XLOOKUP(A238,Table6[Country],'2018'!$I$4:$I$163),"0")</f>
        <v>0</v>
      </c>
      <c r="AC238" t="str">
        <f>IFERROR(_xlfn.XLOOKUP(A239,'2023_Analysis_Hub'!$A$3:$A$141,'2023_Analysis_Hub'!$D$3:$D$141),"0")</f>
        <v>0</v>
      </c>
      <c r="AD238" t="str">
        <f t="shared" si="34"/>
        <v>No Data Available</v>
      </c>
      <c r="AF238" t="str" cm="1">
        <f t="array" ref="AF238">IFERROR(_xlfn.XLOOKUP(A238,Table4[Country],'2007'!$H$4:$H$153),"0")</f>
        <v>0</v>
      </c>
      <c r="AG238" t="str" cm="1">
        <f t="array" ref="AG238">IFERROR(_xlfn.XLOOKUP(A238,Table5[Country],'2010'!$K$4:$K$158),"0")</f>
        <v>0</v>
      </c>
      <c r="AH238" t="str" cm="1">
        <f t="array" ref="AH238">IFERROR(_xlfn.XLOOKUP(A238,Table12[Country],'2012'!$K$4:$K$158),"0")</f>
        <v>0</v>
      </c>
      <c r="AI238" t="str" cm="1">
        <f t="array" ref="AI238">IFERROR(_xlfn.XLOOKUP(A238,Table10[Country],'2014'!$K$4:$K$163),"0")</f>
        <v>0</v>
      </c>
      <c r="AJ238" t="str" cm="1">
        <f t="array" ref="AJ238">IFERROR(_xlfn.XLOOKUP(A238,Table11[Country],'2016'!$K$4:$K$163),"0")</f>
        <v>0</v>
      </c>
      <c r="AK238" t="str" cm="1">
        <f t="array" ref="AK238">IFERROR(_xlfn.XLOOKUP(A238,Table6[Country],'2018'!$K$4:$K$163),"0")</f>
        <v>0</v>
      </c>
      <c r="AL238" s="19" t="str">
        <f>IFERROR(_xlfn.XLOOKUP(A238,'2023_Analysis_Hub'!$A$3:$A$141,'2023_Analysis_Hub'!$F$3:$F$141),"0")</f>
        <v>0</v>
      </c>
      <c r="AM238" t="str">
        <f t="shared" si="35"/>
        <v>No Data Available</v>
      </c>
      <c r="AO238" s="71" t="str" cm="1">
        <f t="array" ref="AO238">IFERROR(_xlfn.XLOOKUP(Table18[[#This Row],[Economy]],Table4[Country],'2007'!$J$4:$J$153), "0")</f>
        <v>0</v>
      </c>
      <c r="AP238" s="71" t="str" cm="1">
        <f t="array" ref="AP238">IFERROR(_xlfn.XLOOKUP(Table18[[#This Row],[Economy]],Table5[Country],'2010'!$M$4:$M$158),"0")</f>
        <v>0</v>
      </c>
      <c r="AQ238" s="71" t="str" cm="1">
        <f t="array" ref="AQ238">IFERROR(_xlfn.XLOOKUP(Table18[[#This Row],[Economy]],Table12[Country],'2012'!$M$4:$M$158),"0")</f>
        <v>0</v>
      </c>
      <c r="AR238" s="71" t="str" cm="1">
        <f t="array" ref="AR238">IFERROR(_xlfn.XLOOKUP(Table18[[#This Row],[Economy]],Table10[Country],'2014'!$M$4:$M$163),"0")</f>
        <v>0</v>
      </c>
      <c r="AS238" s="71" t="str" cm="1">
        <f t="array" ref="AS238">IFERROR(_xlfn.XLOOKUP(A238,Table11[Country],'2016'!$M$4:$M$163),"0")</f>
        <v>0</v>
      </c>
      <c r="AT238" s="71" t="str" cm="1">
        <f t="array" ref="AT238">IFERROR(_xlfn.XLOOKUP(A238,Table6[Country],'2018'!$M$4:$M$163),"0")</f>
        <v>0</v>
      </c>
      <c r="AU238" s="71" t="str">
        <f>IFERROR(_xlfn.XLOOKUP(A238, '2023_Analysis_Hub'!$A$3:$A$141,'2023_Analysis_Hub'!$H$3:$H$141),"0")</f>
        <v>0</v>
      </c>
      <c r="AV238" t="str">
        <f t="shared" si="28"/>
        <v xml:space="preserve">No Data Available </v>
      </c>
      <c r="AX238" t="str" cm="1">
        <f t="array" ref="AX238">IFERROR(_xlfn.XLOOKUP(A238,Table4[Country],'2007'!$L$4:$L$153),"0")</f>
        <v>0</v>
      </c>
      <c r="AY238" t="str" cm="1">
        <f t="array" ref="AY238">IFERROR(_xlfn.XLOOKUP(A238,Table5[Country], '2010'!$O$4:$O$158),"0")</f>
        <v>0</v>
      </c>
      <c r="AZ238" t="str" cm="1">
        <f t="array" ref="AZ238">IFERROR(_xlfn.XLOOKUP(A238, Table12[Country], '2012'!$O$4:$O$158),"0")</f>
        <v>0</v>
      </c>
      <c r="BA238" t="str" cm="1">
        <f t="array" ref="BA238">IFERROR(_xlfn.XLOOKUP(A238, Table10[Country], '2014'!$O$4:$O$163),"0")</f>
        <v>0</v>
      </c>
      <c r="BB238" t="str" cm="1">
        <f t="array" ref="BB238">IFERROR(_xlfn.XLOOKUP(A238, Table11[Country],'2016'!$O$4:$O$163),"0")</f>
        <v>0</v>
      </c>
      <c r="BC238" t="str" cm="1">
        <f t="array" ref="BC238">IFERROR(_xlfn.XLOOKUP(A238,Table6[Country],'2018'!$O$4:$O$163),"0")</f>
        <v>0</v>
      </c>
      <c r="BD238" t="str">
        <f>IFERROR(_xlfn.XLOOKUP(A238, '2023_Analysis_Hub'!$A$3:$A$141,'2023_Analysis_Hub'!$J$3:$J$141),"0")</f>
        <v>0</v>
      </c>
      <c r="BE238" t="str">
        <f t="shared" si="29"/>
        <v>No Data Available</v>
      </c>
      <c r="BG238" t="str" cm="1">
        <f t="array" ref="BG238">IFERROR(_xlfn.XLOOKUP(A238,Table4[Country],'2007'!$R$4:$R$153),"0")</f>
        <v>0</v>
      </c>
      <c r="BH238" t="str" cm="1">
        <f t="array" ref="BH238">IFERROR(_xlfn.XLOOKUP(A238,Table5[Country],'2010'!$S$4:$S$158),"0")</f>
        <v>0</v>
      </c>
      <c r="BI238" t="str" cm="1">
        <f t="array" ref="BI238">IFERROR(_xlfn.XLOOKUP(A238,Table12[Country],'2012'!$S$4:$S$158),"0")</f>
        <v>0</v>
      </c>
      <c r="BJ238" t="str" cm="1">
        <f t="array" ref="BJ238">IFERROR(_xlfn.XLOOKUP(A238,Table10[Country],'2014'!$S$4:$S$163),"0")</f>
        <v>0</v>
      </c>
      <c r="BK238" t="str" cm="1">
        <f t="array" ref="BK238">IFERROR(_xlfn.XLOOKUP(A238,Table11[Country],'2016'!$S$4:$S$163),"0")</f>
        <v>0</v>
      </c>
      <c r="BL238" t="str" cm="1">
        <f t="array" ref="BL238">IFERROR(_xlfn.XLOOKUP(A238,Table6[Country],'2018'!$S$4:$S$163),"0")</f>
        <v>0</v>
      </c>
      <c r="BM238" t="str">
        <f>IFERROR(_xlfn.XLOOKUP(A238,'2023_Analysis_Hub'!$A$3:$A$141,'2023_Analysis_Hub'!$L$3:$L$141),"0")</f>
        <v>0</v>
      </c>
      <c r="BN238" t="str">
        <f t="shared" si="30"/>
        <v>No Data Available</v>
      </c>
      <c r="BP238" t="str" cm="1">
        <f t="array" ref="BP238">IFERROR(_xlfn.XLOOKUP(A238,Table4[Country],'2007'!$N$4:$N$153),"0")</f>
        <v>0</v>
      </c>
      <c r="BQ238" t="str" cm="1">
        <f t="array" ref="BQ238">IFERROR(_xlfn.XLOOKUP(A238,Table5[Country],'2010'!$Q$4:$Q$158),"0")</f>
        <v>0</v>
      </c>
      <c r="BR238" t="str" cm="1">
        <f t="array" ref="BR238">IFERROR(_xlfn.XLOOKUP(A238,Table12[Country],'2012'!$Q$4:$Q$158),"0")</f>
        <v>0</v>
      </c>
      <c r="BS238" t="str" cm="1">
        <f t="array" ref="BS238">IFERROR(_xlfn.XLOOKUP(A238,Table10[Country],'2014'!$Q$4:$Q$163),"0")</f>
        <v>0</v>
      </c>
      <c r="BT238" t="str" cm="1">
        <f t="array" ref="BT238">IFERROR(_xlfn.XLOOKUP(A238,Table11[Country],'2016'!$Q$4:$Q$163),"0")</f>
        <v>0</v>
      </c>
      <c r="BU238" t="str" cm="1">
        <f t="array" ref="BU238">IFERROR(_xlfn.XLOOKUP(A238, Table6[Country], '2018'!$Q$4:$Q$163),"0")</f>
        <v>0</v>
      </c>
      <c r="BV238" t="str">
        <f>IFERROR(_xlfn.XLOOKUP(A238, '2023_Analysis_Hub'!$A$3:$A$141,'2023_Analysis_Hub'!$N$3:$N$141),"0")</f>
        <v>0</v>
      </c>
      <c r="BW238" t="str">
        <f t="shared" si="31"/>
        <v>No Data Available</v>
      </c>
    </row>
    <row r="239" spans="1:75" x14ac:dyDescent="0.35">
      <c r="A239" t="s">
        <v>574</v>
      </c>
      <c r="B239" t="str" cm="1">
        <f t="array" ref="B239">IFERROR(_xlfn.XLOOKUP(A239,Table4[Country],'2007'!$B$4:$B$153),"0")</f>
        <v>0</v>
      </c>
      <c r="C239" t="str" cm="1">
        <f t="array" ref="C239">IFERROR(_xlfn.XLOOKUP(A239,Table5[Country],'2010'!$B$4:$B$158),"0")</f>
        <v>0</v>
      </c>
      <c r="D239" t="str" cm="1">
        <f t="array" ref="D239">IFERROR(_xlfn.XLOOKUP(A239,Table12[Country],'2012'!$B$4:$B$158),"0")</f>
        <v>0</v>
      </c>
      <c r="E239" t="str" cm="1">
        <f t="array" ref="E239">IFERROR(_xlfn.XLOOKUP(A239,Table10[Country],'2014'!$B$4:$B$163),"0")</f>
        <v>0</v>
      </c>
      <c r="F239" t="str" cm="1">
        <f t="array" ref="F239">IFERROR(_xlfn.XLOOKUP(A239,Table11[Country],'2016'!$B$4:$B$163),"0")</f>
        <v>0</v>
      </c>
      <c r="G239" t="str" cm="1">
        <f t="array" ref="G239">IFERROR(_xlfn.XLOOKUP(A239,Table6[Country],'2018'!$B$4:$B$163),"0")</f>
        <v>0</v>
      </c>
      <c r="H239" t="str">
        <f>IFERROR(_xlfn.XLOOKUP(A239,'2023_Analysis_Hub'!$A$3:$A$141,'2023_Analysis_Hub'!$B$3:$B$141),"0")</f>
        <v>0</v>
      </c>
      <c r="I239" t="str">
        <f t="shared" si="27"/>
        <v>0</v>
      </c>
      <c r="J239" s="68" t="str">
        <f>IFERROR(RANK(Table16[[#This Row],[Avergae LPI Score ]],Table16[[Avergae LPI Score ]],0), "No Data Available")</f>
        <v>No Data Available</v>
      </c>
      <c r="L239" t="str" cm="1">
        <f t="array" ref="L239">IFERROR(_xlfn.XLOOKUP(A239,Table4[Country],'2007'!$C$4:$C$153),"0")</f>
        <v>0</v>
      </c>
      <c r="M239" t="str" cm="1">
        <f t="array" ref="M239">IFERROR(_xlfn.XLOOKUP(A239,Table5[Country],'2010'!$E$4:$E$158),"0")</f>
        <v>0</v>
      </c>
      <c r="N239" t="str" cm="1">
        <f t="array" ref="N239">IFERROR(_xlfn.XLOOKUP(A239,Table12[Country],'2012'!$E$4:$E$158),"0")</f>
        <v>0</v>
      </c>
      <c r="O239" t="str" cm="1">
        <f t="array" ref="O239">IFERROR(_xlfn.XLOOKUP(A239,Table10[Country],'2014'!$E$4:$E$163),"0")</f>
        <v>0</v>
      </c>
      <c r="P239" t="str" cm="1">
        <f t="array" ref="P239">IFERROR(_xlfn.XLOOKUP(A239,Table11[Country],'2016'!$E$4:$E$163),"0")</f>
        <v>0</v>
      </c>
      <c r="Q239" t="str" cm="1">
        <f t="array" ref="Q239">IFERROR(_xlfn.XLOOKUP(A239,Table6[Country],'2018'!$E$4:$E$163),"0")</f>
        <v>0</v>
      </c>
      <c r="R239" t="str">
        <f>IFERROR(_xlfn.XLOOKUP(A239,'2023_Analysis_Hub'!$A$3:$A$141,'2023_Analysis_Hub'!$C$3:$C$141),"0")</f>
        <v>0</v>
      </c>
      <c r="S239" t="str">
        <f t="shared" si="32"/>
        <v>0</v>
      </c>
      <c r="T239" t="str">
        <f t="shared" si="33"/>
        <v>No Data Available</v>
      </c>
      <c r="W239" t="str" cm="1">
        <f t="array" ref="W239">IFERROR(_xlfn.XLOOKUP(A239,Table4[Country],'2007'!$F$4:$F$153),"0")</f>
        <v>0</v>
      </c>
      <c r="X239" t="str" cm="1">
        <f t="array" ref="X239">IFERROR(_xlfn.XLOOKUP('LPI_performance_time_series '!A239,Table5[Country],'2010'!$I$4:$I$158),"0")</f>
        <v>0</v>
      </c>
      <c r="Y239" t="str" cm="1">
        <f t="array" ref="Y239">IFERROR(_xlfn.XLOOKUP(A239,Table12[Country],'2012'!$I$4:$I$158),"0")</f>
        <v>0</v>
      </c>
      <c r="Z239" t="str" cm="1">
        <f t="array" ref="Z239">IFERROR(_xlfn.XLOOKUP('LPI_performance_time_series '!A239,Table10[Country],'2014'!$I$4:$I$163),"0")</f>
        <v>0</v>
      </c>
      <c r="AA239" t="str" cm="1">
        <f t="array" ref="AA239">IFERROR(_xlfn.XLOOKUP(A239,Table11[Country],'2016'!$I$4:$I$163),"0")</f>
        <v>0</v>
      </c>
      <c r="AB239" t="str" cm="1">
        <f t="array" ref="AB239">IFERROR(_xlfn.XLOOKUP(A239,Table6[Country],'2018'!$I$4:$I$163),"0")</f>
        <v>0</v>
      </c>
      <c r="AC239" t="str">
        <f>IFERROR(_xlfn.XLOOKUP(A240,'2023_Analysis_Hub'!$A$3:$A$141,'2023_Analysis_Hub'!$D$3:$D$141),"0")</f>
        <v>0</v>
      </c>
      <c r="AD239" t="str">
        <f t="shared" si="34"/>
        <v>No Data Available</v>
      </c>
      <c r="AF239" t="str" cm="1">
        <f t="array" ref="AF239">IFERROR(_xlfn.XLOOKUP(A239,Table4[Country],'2007'!$H$4:$H$153),"0")</f>
        <v>0</v>
      </c>
      <c r="AG239" t="str" cm="1">
        <f t="array" ref="AG239">IFERROR(_xlfn.XLOOKUP(A239,Table5[Country],'2010'!$K$4:$K$158),"0")</f>
        <v>0</v>
      </c>
      <c r="AH239" t="str" cm="1">
        <f t="array" ref="AH239">IFERROR(_xlfn.XLOOKUP(A239,Table12[Country],'2012'!$K$4:$K$158),"0")</f>
        <v>0</v>
      </c>
      <c r="AI239" t="str" cm="1">
        <f t="array" ref="AI239">IFERROR(_xlfn.XLOOKUP(A239,Table10[Country],'2014'!$K$4:$K$163),"0")</f>
        <v>0</v>
      </c>
      <c r="AJ239" t="str" cm="1">
        <f t="array" ref="AJ239">IFERROR(_xlfn.XLOOKUP(A239,Table11[Country],'2016'!$K$4:$K$163),"0")</f>
        <v>0</v>
      </c>
      <c r="AK239" t="str" cm="1">
        <f t="array" ref="AK239">IFERROR(_xlfn.XLOOKUP(A239,Table6[Country],'2018'!$K$4:$K$163),"0")</f>
        <v>0</v>
      </c>
      <c r="AL239" s="19" t="str">
        <f>IFERROR(_xlfn.XLOOKUP(A239,'2023_Analysis_Hub'!$A$3:$A$141,'2023_Analysis_Hub'!$F$3:$F$141),"0")</f>
        <v>0</v>
      </c>
      <c r="AM239" t="str">
        <f t="shared" si="35"/>
        <v>No Data Available</v>
      </c>
      <c r="AO239" s="71" t="str" cm="1">
        <f t="array" ref="AO239">IFERROR(_xlfn.XLOOKUP(Table18[[#This Row],[Economy]],Table4[Country],'2007'!$J$4:$J$153), "0")</f>
        <v>0</v>
      </c>
      <c r="AP239" s="71" t="str" cm="1">
        <f t="array" ref="AP239">IFERROR(_xlfn.XLOOKUP(Table18[[#This Row],[Economy]],Table5[Country],'2010'!$M$4:$M$158),"0")</f>
        <v>0</v>
      </c>
      <c r="AQ239" s="71" t="str" cm="1">
        <f t="array" ref="AQ239">IFERROR(_xlfn.XLOOKUP(Table18[[#This Row],[Economy]],Table12[Country],'2012'!$M$4:$M$158),"0")</f>
        <v>0</v>
      </c>
      <c r="AR239" s="71" t="str" cm="1">
        <f t="array" ref="AR239">IFERROR(_xlfn.XLOOKUP(Table18[[#This Row],[Economy]],Table10[Country],'2014'!$M$4:$M$163),"0")</f>
        <v>0</v>
      </c>
      <c r="AS239" s="71" t="str" cm="1">
        <f t="array" ref="AS239">IFERROR(_xlfn.XLOOKUP(A239,Table11[Country],'2016'!$M$4:$M$163),"0")</f>
        <v>0</v>
      </c>
      <c r="AT239" s="71" t="str" cm="1">
        <f t="array" ref="AT239">IFERROR(_xlfn.XLOOKUP(A239,Table6[Country],'2018'!$M$4:$M$163),"0")</f>
        <v>0</v>
      </c>
      <c r="AU239" s="71" t="str">
        <f>IFERROR(_xlfn.XLOOKUP(A239, '2023_Analysis_Hub'!$A$3:$A$141,'2023_Analysis_Hub'!$H$3:$H$141),"0")</f>
        <v>0</v>
      </c>
      <c r="AV239" t="str">
        <f t="shared" si="28"/>
        <v xml:space="preserve">No Data Available </v>
      </c>
      <c r="AX239" t="str" cm="1">
        <f t="array" ref="AX239">IFERROR(_xlfn.XLOOKUP(A239,Table4[Country],'2007'!$L$4:$L$153),"0")</f>
        <v>0</v>
      </c>
      <c r="AY239" t="str" cm="1">
        <f t="array" ref="AY239">IFERROR(_xlfn.XLOOKUP(A239,Table5[Country], '2010'!$O$4:$O$158),"0")</f>
        <v>0</v>
      </c>
      <c r="AZ239" t="str" cm="1">
        <f t="array" ref="AZ239">IFERROR(_xlfn.XLOOKUP(A239, Table12[Country], '2012'!$O$4:$O$158),"0")</f>
        <v>0</v>
      </c>
      <c r="BA239" t="str" cm="1">
        <f t="array" ref="BA239">IFERROR(_xlfn.XLOOKUP(A239, Table10[Country], '2014'!$O$4:$O$163),"0")</f>
        <v>0</v>
      </c>
      <c r="BB239" t="str" cm="1">
        <f t="array" ref="BB239">IFERROR(_xlfn.XLOOKUP(A239, Table11[Country],'2016'!$O$4:$O$163),"0")</f>
        <v>0</v>
      </c>
      <c r="BC239" t="str" cm="1">
        <f t="array" ref="BC239">IFERROR(_xlfn.XLOOKUP(A239,Table6[Country],'2018'!$O$4:$O$163),"0")</f>
        <v>0</v>
      </c>
      <c r="BD239" t="str">
        <f>IFERROR(_xlfn.XLOOKUP(A239, '2023_Analysis_Hub'!$A$3:$A$141,'2023_Analysis_Hub'!$J$3:$J$141),"0")</f>
        <v>0</v>
      </c>
      <c r="BE239" t="str">
        <f t="shared" si="29"/>
        <v>No Data Available</v>
      </c>
      <c r="BG239" t="str" cm="1">
        <f t="array" ref="BG239">IFERROR(_xlfn.XLOOKUP(A239,Table4[Country],'2007'!$R$4:$R$153),"0")</f>
        <v>0</v>
      </c>
      <c r="BH239" t="str" cm="1">
        <f t="array" ref="BH239">IFERROR(_xlfn.XLOOKUP(A239,Table5[Country],'2010'!$S$4:$S$158),"0")</f>
        <v>0</v>
      </c>
      <c r="BI239" t="str" cm="1">
        <f t="array" ref="BI239">IFERROR(_xlfn.XLOOKUP(A239,Table12[Country],'2012'!$S$4:$S$158),"0")</f>
        <v>0</v>
      </c>
      <c r="BJ239" t="str" cm="1">
        <f t="array" ref="BJ239">IFERROR(_xlfn.XLOOKUP(A239,Table10[Country],'2014'!$S$4:$S$163),"0")</f>
        <v>0</v>
      </c>
      <c r="BK239" t="str" cm="1">
        <f t="array" ref="BK239">IFERROR(_xlfn.XLOOKUP(A239,Table11[Country],'2016'!$S$4:$S$163),"0")</f>
        <v>0</v>
      </c>
      <c r="BL239" t="str" cm="1">
        <f t="array" ref="BL239">IFERROR(_xlfn.XLOOKUP(A239,Table6[Country],'2018'!$S$4:$S$163),"0")</f>
        <v>0</v>
      </c>
      <c r="BM239" t="str">
        <f>IFERROR(_xlfn.XLOOKUP(A239,'2023_Analysis_Hub'!$A$3:$A$141,'2023_Analysis_Hub'!$L$3:$L$141),"0")</f>
        <v>0</v>
      </c>
      <c r="BN239" t="str">
        <f t="shared" si="30"/>
        <v>No Data Available</v>
      </c>
      <c r="BP239" t="str" cm="1">
        <f t="array" ref="BP239">IFERROR(_xlfn.XLOOKUP(A239,Table4[Country],'2007'!$N$4:$N$153),"0")</f>
        <v>0</v>
      </c>
      <c r="BQ239" t="str" cm="1">
        <f t="array" ref="BQ239">IFERROR(_xlfn.XLOOKUP(A239,Table5[Country],'2010'!$Q$4:$Q$158),"0")</f>
        <v>0</v>
      </c>
      <c r="BR239" t="str" cm="1">
        <f t="array" ref="BR239">IFERROR(_xlfn.XLOOKUP(A239,Table12[Country],'2012'!$Q$4:$Q$158),"0")</f>
        <v>0</v>
      </c>
      <c r="BS239" t="str" cm="1">
        <f t="array" ref="BS239">IFERROR(_xlfn.XLOOKUP(A239,Table10[Country],'2014'!$Q$4:$Q$163),"0")</f>
        <v>0</v>
      </c>
      <c r="BT239" t="str" cm="1">
        <f t="array" ref="BT239">IFERROR(_xlfn.XLOOKUP(A239,Table11[Country],'2016'!$Q$4:$Q$163),"0")</f>
        <v>0</v>
      </c>
      <c r="BU239" t="str" cm="1">
        <f t="array" ref="BU239">IFERROR(_xlfn.XLOOKUP(A239, Table6[Country], '2018'!$Q$4:$Q$163),"0")</f>
        <v>0</v>
      </c>
      <c r="BV239" t="str">
        <f>IFERROR(_xlfn.XLOOKUP(A239, '2023_Analysis_Hub'!$A$3:$A$141,'2023_Analysis_Hub'!$N$3:$N$141),"0")</f>
        <v>0</v>
      </c>
      <c r="BW239" t="str">
        <f t="shared" si="31"/>
        <v>No Data Available</v>
      </c>
    </row>
    <row r="240" spans="1:75" x14ac:dyDescent="0.35">
      <c r="A240" t="s">
        <v>146</v>
      </c>
      <c r="B240" cm="1">
        <f t="array" ref="B240">IFERROR(_xlfn.XLOOKUP(A240,Table4[Country],'2007'!$B$4:$B$153),"0")</f>
        <v>2.0837034810645019</v>
      </c>
      <c r="C240" cm="1">
        <f t="array" ref="C240">IFERROR(_xlfn.XLOOKUP(A240,Table5[Country],'2010'!$B$4:$B$158),"0")</f>
        <v>2.5995140000000001</v>
      </c>
      <c r="D240" cm="1">
        <f t="array" ref="D240">IFERROR(_xlfn.XLOOKUP(A240,Table12[Country],'2012'!$B$4:$B$158),"0")</f>
        <v>2.6536810000000002</v>
      </c>
      <c r="E240" cm="1">
        <f t="array" ref="E240">IFERROR(_xlfn.XLOOKUP(A240,Table10[Country],'2014'!$B$4:$B$163),"0")</f>
        <v>2.3308339999999999</v>
      </c>
      <c r="F240" cm="1">
        <f t="array" ref="F240">IFERROR(_xlfn.XLOOKUP(A240,Table11[Country],'2016'!$B$4:$B$163),"0")</f>
        <v>2.9901849999999999</v>
      </c>
      <c r="G240" t="str" cm="1">
        <f t="array" ref="G240">IFERROR(_xlfn.XLOOKUP(A240,Table6[Country],'2018'!$B$4:$B$163),"0")</f>
        <v>0</v>
      </c>
      <c r="H240" t="str">
        <f>IFERROR(_xlfn.XLOOKUP(A240,'2023_Analysis_Hub'!$A$3:$A$141,'2023_Analysis_Hub'!$B$3:$B$141),"0")</f>
        <v>0</v>
      </c>
      <c r="I240">
        <f t="shared" si="27"/>
        <v>2.5315834962129005</v>
      </c>
      <c r="J240" s="68">
        <f>IFERROR(RANK(Table16[[#This Row],[Avergae LPI Score ]],Table16[[Avergae LPI Score ]],0), "No Data Available")</f>
        <v>98</v>
      </c>
      <c r="L240" cm="1">
        <f t="array" ref="L240">IFERROR(_xlfn.XLOOKUP(A240,Table4[Country],'2007'!$C$4:$C$153),"0")</f>
        <v>137</v>
      </c>
      <c r="M240" cm="1">
        <f t="array" ref="M240">IFERROR(_xlfn.XLOOKUP(A240,Table5[Country],'2010'!$E$4:$E$158),"0")</f>
        <v>95</v>
      </c>
      <c r="N240" cm="1">
        <f t="array" ref="N240">IFERROR(_xlfn.XLOOKUP(A240,Table12[Country],'2012'!$E$4:$E$158),"0")</f>
        <v>88</v>
      </c>
      <c r="O240" cm="1">
        <f t="array" ref="O240">IFERROR(_xlfn.XLOOKUP(A240,Table10[Country],'2014'!$E$4:$E$163),"0")</f>
        <v>138</v>
      </c>
      <c r="P240" cm="1">
        <f t="array" ref="P240">IFERROR(_xlfn.XLOOKUP(A240,Table11[Country],'2016'!$E$4:$E$163),"0")</f>
        <v>61</v>
      </c>
      <c r="Q240" t="str" cm="1">
        <f t="array" ref="Q240">IFERROR(_xlfn.XLOOKUP(A240,Table6[Country],'2018'!$E$4:$E$163),"0")</f>
        <v>0</v>
      </c>
      <c r="R240" t="str">
        <f>IFERROR(_xlfn.XLOOKUP(A240,'2023_Analysis_Hub'!$A$3:$A$141,'2023_Analysis_Hub'!$C$3:$C$141),"0")</f>
        <v>0</v>
      </c>
      <c r="S240">
        <f t="shared" si="32"/>
        <v>103.8</v>
      </c>
      <c r="T240">
        <f t="shared" si="33"/>
        <v>100</v>
      </c>
      <c r="W240" cm="1">
        <f t="array" ref="W240">IFERROR(_xlfn.XLOOKUP(A240,Table4[Country],'2007'!$F$4:$F$153),"0")</f>
        <v>2.0714299999999999</v>
      </c>
      <c r="X240" cm="1">
        <f t="array" ref="X240">IFERROR(_xlfn.XLOOKUP('LPI_performance_time_series '!A240,Table5[Country],'2010'!$I$4:$I$158),"0")</f>
        <v>2.415292</v>
      </c>
      <c r="Y240" cm="1">
        <f t="array" ref="Y240">IFERROR(_xlfn.XLOOKUP(A240,Table12[Country],'2012'!$I$4:$I$158),"0")</f>
        <v>2.167414</v>
      </c>
      <c r="Z240" cm="1">
        <f t="array" ref="Z240">IFERROR(_xlfn.XLOOKUP('LPI_performance_time_series '!A240,Table10[Country],'2014'!$I$4:$I$163),"0")</f>
        <v>2.1875</v>
      </c>
      <c r="AA240" cm="1">
        <f t="array" ref="AA240">IFERROR(_xlfn.XLOOKUP(A240,Table11[Country],'2016'!$I$4:$I$163),"0")</f>
        <v>2.7756609999999999</v>
      </c>
      <c r="AB240" t="str" cm="1">
        <f t="array" ref="AB240">IFERROR(_xlfn.XLOOKUP(A240,Table6[Country],'2018'!$I$4:$I$163),"0")</f>
        <v>0</v>
      </c>
      <c r="AC240" t="str">
        <f>IFERROR(_xlfn.XLOOKUP(A241,'2023_Analysis_Hub'!$A$3:$A$141,'2023_Analysis_Hub'!$D$3:$D$141),"0")</f>
        <v>0</v>
      </c>
      <c r="AD240">
        <f t="shared" si="34"/>
        <v>2.3234594</v>
      </c>
      <c r="AF240" cm="1">
        <f t="array" ref="AF240">IFERROR(_xlfn.XLOOKUP(A240,Table4[Country],'2007'!$H$4:$H$153),"0")</f>
        <v>2</v>
      </c>
      <c r="AG240" cm="1">
        <f t="array" ref="AG240">IFERROR(_xlfn.XLOOKUP(A240,Table5[Country],'2010'!$K$4:$K$158),"0")</f>
        <v>1.9950779999999999</v>
      </c>
      <c r="AH240" cm="1">
        <f t="array" ref="AH240">IFERROR(_xlfn.XLOOKUP(A240,Table12[Country],'2012'!$K$4:$K$158),"0")</f>
        <v>2.405322</v>
      </c>
      <c r="AI240" cm="1">
        <f t="array" ref="AI240">IFERROR(_xlfn.XLOOKUP(A240,Table10[Country],'2014'!$K$4:$K$163),"0")</f>
        <v>2.3174480000000002</v>
      </c>
      <c r="AJ240" cm="1">
        <f t="array" ref="AJ240">IFERROR(_xlfn.XLOOKUP(A240,Table11[Country],'2016'!$K$4:$K$163),"0")</f>
        <v>2.8115860000000001</v>
      </c>
      <c r="AK240" t="str" cm="1">
        <f t="array" ref="AK240">IFERROR(_xlfn.XLOOKUP(A240,Table6[Country],'2018'!$K$4:$K$163),"0")</f>
        <v>0</v>
      </c>
      <c r="AL240" s="19" t="str">
        <f>IFERROR(_xlfn.XLOOKUP(A240,'2023_Analysis_Hub'!$A$3:$A$141,'2023_Analysis_Hub'!$F$3:$F$141),"0")</f>
        <v>0</v>
      </c>
      <c r="AM240">
        <f t="shared" si="35"/>
        <v>2.3058868000000001</v>
      </c>
      <c r="AO240" s="71" cm="1">
        <f t="array" ref="AO240">IFERROR(_xlfn.XLOOKUP(Table18[[#This Row],[Economy]],Table4[Country],'2007'!$J$4:$J$153), "0")</f>
        <v>2.0833300000000001</v>
      </c>
      <c r="AP240" s="71" cm="1">
        <f t="array" ref="AP240">IFERROR(_xlfn.XLOOKUP(Table18[[#This Row],[Economy]],Table5[Country],'2010'!$M$4:$M$158),"0")</f>
        <v>2.7800319999999998</v>
      </c>
      <c r="AQ240" s="71" cm="1">
        <f t="array" ref="AQ240">IFERROR(_xlfn.XLOOKUP(Table18[[#This Row],[Economy]],Table12[Country],'2012'!$M$4:$M$158),"0")</f>
        <v>2.9133520000000002</v>
      </c>
      <c r="AR240" s="71" cm="1">
        <f t="array" ref="AR240">IFERROR(_xlfn.XLOOKUP(Table18[[#This Row],[Economy]],Table10[Country],'2014'!$M$4:$M$163),"0")</f>
        <v>2.3174480000000002</v>
      </c>
      <c r="AS240" s="71" cm="1">
        <f t="array" ref="AS240">IFERROR(_xlfn.XLOOKUP(A240,Table11[Country],'2016'!$M$4:$M$163),"0")</f>
        <v>2.9824190000000002</v>
      </c>
      <c r="AT240" s="71" t="str" cm="1">
        <f t="array" ref="AT240">IFERROR(_xlfn.XLOOKUP(A240,Table6[Country],'2018'!$M$4:$M$163),"0")</f>
        <v>0</v>
      </c>
      <c r="AU240" s="71" t="str">
        <f>IFERROR(_xlfn.XLOOKUP(A240, '2023_Analysis_Hub'!$A$3:$A$141,'2023_Analysis_Hub'!$H$3:$H$141),"0")</f>
        <v>0</v>
      </c>
      <c r="AV240">
        <f t="shared" si="28"/>
        <v>2.6153162000000001</v>
      </c>
      <c r="AX240" cm="1">
        <f t="array" ref="AX240">IFERROR(_xlfn.XLOOKUP(A240,Table4[Country],'2007'!$L$4:$L$153),"0")</f>
        <v>1.9166700000000001</v>
      </c>
      <c r="AY240" cm="1">
        <f t="array" ref="AY240">IFERROR(_xlfn.XLOOKUP(A240,Table5[Country], '2010'!$O$4:$O$158),"0")</f>
        <v>2.3763130000000001</v>
      </c>
      <c r="AZ240" cm="1">
        <f t="array" ref="AZ240">IFERROR(_xlfn.XLOOKUP(A240, Table12[Country], '2012'!$O$4:$O$158),"0")</f>
        <v>2.635294</v>
      </c>
      <c r="BA240" cm="1">
        <f t="array" ref="BA240">IFERROR(_xlfn.XLOOKUP(A240, Table10[Country], '2014'!$O$4:$O$163),"0")</f>
        <v>2.1786210000000001</v>
      </c>
      <c r="BB240" cm="1">
        <f t="array" ref="BB240">IFERROR(_xlfn.XLOOKUP(A240, Table11[Country],'2016'!$O$4:$O$163),"0")</f>
        <v>2.9167670000000001</v>
      </c>
      <c r="BC240" t="str" cm="1">
        <f t="array" ref="BC240">IFERROR(_xlfn.XLOOKUP(A240,Table6[Country],'2018'!$O$4:$O$163),"0")</f>
        <v>0</v>
      </c>
      <c r="BD240" t="str">
        <f>IFERROR(_xlfn.XLOOKUP(A240, '2023_Analysis_Hub'!$A$3:$A$141,'2023_Analysis_Hub'!$J$3:$J$141),"0")</f>
        <v>0</v>
      </c>
      <c r="BE240">
        <f t="shared" si="29"/>
        <v>2.4047330000000002</v>
      </c>
      <c r="BG240" cm="1">
        <f t="array" ref="BG240">IFERROR(_xlfn.XLOOKUP(A240,Table4[Country],'2007'!$R$4:$R$153),"0")</f>
        <v>2.2727300000000001</v>
      </c>
      <c r="BH240" cm="1">
        <f t="array" ref="BH240">IFERROR(_xlfn.XLOOKUP(A240,Table5[Country],'2010'!$S$4:$S$158),"0")</f>
        <v>3.334206</v>
      </c>
      <c r="BI240" cm="1">
        <f t="array" ref="BI240">IFERROR(_xlfn.XLOOKUP(A240,Table12[Country],'2012'!$S$4:$S$158),"0")</f>
        <v>2.9686270000000001</v>
      </c>
      <c r="BJ240" cm="1">
        <f t="array" ref="BJ240">IFERROR(_xlfn.XLOOKUP(A240,Table10[Country],'2014'!$S$4:$S$163),"0")</f>
        <v>2.8929070000000001</v>
      </c>
      <c r="BK240" cm="1">
        <f t="array" ref="BK240">IFERROR(_xlfn.XLOOKUP(A240,Table11[Country],'2016'!$S$4:$S$163),"0")</f>
        <v>3.4435880000000001</v>
      </c>
      <c r="BL240" t="str" cm="1">
        <f t="array" ref="BL240">IFERROR(_xlfn.XLOOKUP(A240,Table6[Country],'2018'!$S$4:$S$163),"0")</f>
        <v>0</v>
      </c>
      <c r="BM240" t="str">
        <f>IFERROR(_xlfn.XLOOKUP(A240,'2023_Analysis_Hub'!$A$3:$A$141,'2023_Analysis_Hub'!$L$3:$L$141),"0")</f>
        <v>0</v>
      </c>
      <c r="BN240">
        <f t="shared" si="30"/>
        <v>2.9824115999999998</v>
      </c>
      <c r="BP240" cm="1">
        <f t="array" ref="BP240">IFERROR(_xlfn.XLOOKUP(A240,Table4[Country],'2007'!$N$4:$N$153),"0")</f>
        <v>2.1666699999999999</v>
      </c>
      <c r="BQ240" cm="1">
        <f t="array" ref="BQ240">IFERROR(_xlfn.XLOOKUP(A240,Table5[Country],'2010'!$Q$4:$Q$158),"0")</f>
        <v>2.5575899999999998</v>
      </c>
      <c r="BR240" cm="1">
        <f t="array" ref="BR240">IFERROR(_xlfn.XLOOKUP(A240,Table12[Country],'2012'!$Q$4:$Q$158),"0")</f>
        <v>2.7704949999999999</v>
      </c>
      <c r="BS240" cm="1">
        <f t="array" ref="BS240">IFERROR(_xlfn.XLOOKUP(A240,Table10[Country],'2014'!$Q$4:$Q$163),"0")</f>
        <v>2.1071930000000001</v>
      </c>
      <c r="BT240" cm="1">
        <f t="array" ref="BT240">IFERROR(_xlfn.XLOOKUP(A240,Table11[Country],'2016'!$Q$4:$Q$163),"0")</f>
        <v>2.983806</v>
      </c>
      <c r="BU240" t="str" cm="1">
        <f t="array" ref="BU240">IFERROR(_xlfn.XLOOKUP(A240, Table6[Country], '2018'!$Q$4:$Q$163),"0")</f>
        <v>0</v>
      </c>
      <c r="BV240" t="str">
        <f>IFERROR(_xlfn.XLOOKUP(A240, '2023_Analysis_Hub'!$A$3:$A$141,'2023_Analysis_Hub'!$N$3:$N$141),"0")</f>
        <v>0</v>
      </c>
      <c r="BW240">
        <f t="shared" si="31"/>
        <v>2.5171508</v>
      </c>
    </row>
    <row r="241" spans="1:75" x14ac:dyDescent="0.35">
      <c r="A241" t="s">
        <v>147</v>
      </c>
      <c r="B241" cm="1">
        <f t="array" ref="B241">IFERROR(_xlfn.XLOOKUP(A241,Table4[Country],'2007'!$B$4:$B$153),"0")</f>
        <v>2.4905074597924957</v>
      </c>
      <c r="C241" cm="1">
        <f t="array" ref="C241">IFERROR(_xlfn.XLOOKUP(A241,Table5[Country],'2010'!$B$4:$B$158),"0")</f>
        <v>2.8175050000000001</v>
      </c>
      <c r="D241" t="str" cm="1">
        <f t="array" ref="D241">IFERROR(_xlfn.XLOOKUP(A241,Table12[Country],'2012'!$B$4:$B$158),"0")</f>
        <v>0</v>
      </c>
      <c r="E241" t="str" cm="1">
        <f t="array" ref="E241">IFERROR(_xlfn.XLOOKUP(A241,Table10[Country],'2014'!$B$4:$B$163),"0")</f>
        <v>0</v>
      </c>
      <c r="F241" cm="1">
        <f t="array" ref="F241">IFERROR(_xlfn.XLOOKUP(A241,Table11[Country],'2016'!$B$4:$B$163),"0")</f>
        <v>3.0432839999999999</v>
      </c>
      <c r="G241" cm="1">
        <f t="array" ref="G241">IFERROR(_xlfn.XLOOKUP(A241,Table6[Country],'2018'!$B$4:$B$163),"0")</f>
        <v>2.5754049999999999</v>
      </c>
      <c r="H241" t="str">
        <f>IFERROR(_xlfn.XLOOKUP(A241,'2023_Analysis_Hub'!$A$3:$A$141,'2023_Analysis_Hub'!$B$3:$B$141),"0")</f>
        <v>0</v>
      </c>
      <c r="I241">
        <f t="shared" si="27"/>
        <v>2.7316753649481238</v>
      </c>
      <c r="J241" s="68">
        <f>IFERROR(RANK(Table16[[#This Row],[Avergae LPI Score ]],Table16[[Avergae LPI Score ]],0), "No Data Available")</f>
        <v>74</v>
      </c>
      <c r="L241" cm="1">
        <f t="array" ref="L241">IFERROR(_xlfn.XLOOKUP(A241,Table4[Country],'2007'!$C$4:$C$153),"0")</f>
        <v>83</v>
      </c>
      <c r="M241" cm="1">
        <f t="array" ref="M241">IFERROR(_xlfn.XLOOKUP(A241,Table5[Country],'2010'!$E$4:$E$158),"0")</f>
        <v>66</v>
      </c>
      <c r="N241" t="str" cm="1">
        <f t="array" ref="N241">IFERROR(_xlfn.XLOOKUP(A241,Table12[Country],'2012'!$E$4:$E$158),"0")</f>
        <v>0</v>
      </c>
      <c r="O241" t="str" cm="1">
        <f t="array" ref="O241">IFERROR(_xlfn.XLOOKUP(A241,Table10[Country],'2014'!$E$4:$E$163),"0")</f>
        <v>0</v>
      </c>
      <c r="P241" cm="1">
        <f t="array" ref="P241">IFERROR(_xlfn.XLOOKUP(A241,Table11[Country],'2016'!$E$4:$E$163),"0")</f>
        <v>58</v>
      </c>
      <c r="Q241" cm="1">
        <f t="array" ref="Q241">IFERROR(_xlfn.XLOOKUP(A241,Table6[Country],'2018'!$E$4:$E$163),"0")</f>
        <v>102</v>
      </c>
      <c r="R241" t="str">
        <f>IFERROR(_xlfn.XLOOKUP(A241,'2023_Analysis_Hub'!$A$3:$A$141,'2023_Analysis_Hub'!$C$3:$C$141),"0")</f>
        <v>0</v>
      </c>
      <c r="S241">
        <f t="shared" si="32"/>
        <v>77.25</v>
      </c>
      <c r="T241">
        <f t="shared" si="33"/>
        <v>70</v>
      </c>
      <c r="W241" cm="1">
        <f t="array" ref="W241">IFERROR(_xlfn.XLOOKUP(A241,Table4[Country],'2007'!$F$4:$F$153),"0")</f>
        <v>2.2142900000000001</v>
      </c>
      <c r="X241" cm="1">
        <f t="array" ref="X241">IFERROR(_xlfn.XLOOKUP('LPI_performance_time_series '!A241,Table5[Country],'2010'!$I$4:$I$158),"0")</f>
        <v>2.8354509999999999</v>
      </c>
      <c r="Y241" t="str" cm="1">
        <f t="array" ref="Y241">IFERROR(_xlfn.XLOOKUP(A241,Table12[Country],'2012'!$I$4:$I$158),"0")</f>
        <v>0</v>
      </c>
      <c r="Z241" t="str" cm="1">
        <f t="array" ref="Z241">IFERROR(_xlfn.XLOOKUP('LPI_performance_time_series '!A241,Table10[Country],'2014'!$I$4:$I$163),"0")</f>
        <v>0</v>
      </c>
      <c r="AA241" cm="1">
        <f t="array" ref="AA241">IFERROR(_xlfn.XLOOKUP(A241,Table11[Country],'2016'!$I$4:$I$163),"0")</f>
        <v>2.9722900000000001</v>
      </c>
      <c r="AB241" cm="1">
        <f t="array" ref="AB241">IFERROR(_xlfn.XLOOKUP(A241,Table6[Country],'2018'!$I$4:$I$163),"0")</f>
        <v>2.6105580000000002</v>
      </c>
      <c r="AC241">
        <f>IFERROR(_xlfn.XLOOKUP(A242,'2023_Analysis_Hub'!$A$3:$A$141,'2023_Analysis_Hub'!$D$3:$D$141),"0")</f>
        <v>2.4</v>
      </c>
      <c r="AD241">
        <f t="shared" si="34"/>
        <v>2.6065177999999998</v>
      </c>
      <c r="AF241" cm="1">
        <f t="array" ref="AF241">IFERROR(_xlfn.XLOOKUP(A241,Table4[Country],'2007'!$H$4:$H$153),"0")</f>
        <v>2.1666699999999999</v>
      </c>
      <c r="AG241" cm="1">
        <f t="array" ref="AG241">IFERROR(_xlfn.XLOOKUP(A241,Table5[Country],'2010'!$K$4:$K$158),"0")</f>
        <v>2.3459970000000001</v>
      </c>
      <c r="AH241" t="str" cm="1">
        <f t="array" ref="AH241">IFERROR(_xlfn.XLOOKUP(A241,Table12[Country],'2012'!$K$4:$K$158),"0")</f>
        <v>0</v>
      </c>
      <c r="AI241" t="str" cm="1">
        <f t="array" ref="AI241">IFERROR(_xlfn.XLOOKUP(A241,Table10[Country],'2014'!$K$4:$K$163),"0")</f>
        <v>0</v>
      </c>
      <c r="AJ241" cm="1">
        <f t="array" ref="AJ241">IFERROR(_xlfn.XLOOKUP(A241,Table11[Country],'2016'!$K$4:$K$163),"0")</f>
        <v>2.7397239999999998</v>
      </c>
      <c r="AK241" cm="1">
        <f t="array" ref="AK241">IFERROR(_xlfn.XLOOKUP(A241,Table6[Country],'2018'!$K$4:$K$163),"0")</f>
        <v>2.1939929999999999</v>
      </c>
      <c r="AL241" s="19" t="str">
        <f>IFERROR(_xlfn.XLOOKUP(A241,'2023_Analysis_Hub'!$A$3:$A$141,'2023_Analysis_Hub'!$F$3:$F$141),"0")</f>
        <v>0</v>
      </c>
      <c r="AM241">
        <f t="shared" si="35"/>
        <v>2.361596</v>
      </c>
      <c r="AO241" s="71" cm="1">
        <f t="array" ref="AO241">IFERROR(_xlfn.XLOOKUP(Table18[[#This Row],[Economy]],Table4[Country],'2007'!$J$4:$J$153), "0")</f>
        <v>2.4166699999999999</v>
      </c>
      <c r="AP241" s="71" cm="1">
        <f t="array" ref="AP241">IFERROR(_xlfn.XLOOKUP(Table18[[#This Row],[Economy]],Table5[Country],'2010'!$M$4:$M$158),"0")</f>
        <v>3.0187590000000002</v>
      </c>
      <c r="AQ241" s="71" t="str" cm="1">
        <f t="array" ref="AQ241">IFERROR(_xlfn.XLOOKUP(Table18[[#This Row],[Economy]],Table12[Country],'2012'!$M$4:$M$158),"0")</f>
        <v>0</v>
      </c>
      <c r="AR241" s="71" t="str" cm="1">
        <f t="array" ref="AR241">IFERROR(_xlfn.XLOOKUP(Table18[[#This Row],[Economy]],Table10[Country],'2014'!$M$4:$M$163),"0")</f>
        <v>0</v>
      </c>
      <c r="AS241" s="71" cm="1">
        <f t="array" ref="AS241">IFERROR(_xlfn.XLOOKUP(A241,Table11[Country],'2016'!$M$4:$M$163),"0")</f>
        <v>2.8786130000000001</v>
      </c>
      <c r="AT241" s="71" cm="1">
        <f t="array" ref="AT241">IFERROR(_xlfn.XLOOKUP(A241,Table6[Country],'2018'!$M$4:$M$163),"0")</f>
        <v>2.7608929999999998</v>
      </c>
      <c r="AU241" s="71" t="str">
        <f>IFERROR(_xlfn.XLOOKUP(A241, '2023_Analysis_Hub'!$A$3:$A$141,'2023_Analysis_Hub'!$H$3:$H$141),"0")</f>
        <v>0</v>
      </c>
      <c r="AV241">
        <f t="shared" si="28"/>
        <v>2.76873375</v>
      </c>
      <c r="AX241" cm="1">
        <f t="array" ref="AX241">IFERROR(_xlfn.XLOOKUP(A241,Table4[Country],'2007'!$L$4:$L$153),"0")</f>
        <v>2.5454500000000002</v>
      </c>
      <c r="AY241" cm="1">
        <f t="array" ref="AY241">IFERROR(_xlfn.XLOOKUP(A241,Table5[Country], '2010'!$O$4:$O$158),"0")</f>
        <v>2.5870850000000001</v>
      </c>
      <c r="AZ241" t="str" cm="1">
        <f t="array" ref="AZ241">IFERROR(_xlfn.XLOOKUP(A241, Table12[Country], '2012'!$O$4:$O$158),"0")</f>
        <v>0</v>
      </c>
      <c r="BA241" t="str" cm="1">
        <f t="array" ref="BA241">IFERROR(_xlfn.XLOOKUP(A241, Table10[Country], '2014'!$O$4:$O$163),"0")</f>
        <v>0</v>
      </c>
      <c r="BB241" cm="1">
        <f t="array" ref="BB241">IFERROR(_xlfn.XLOOKUP(A241, Table11[Country],'2016'!$O$4:$O$163),"0")</f>
        <v>2.9312290000000001</v>
      </c>
      <c r="BC241" cm="1">
        <f t="array" ref="BC241">IFERROR(_xlfn.XLOOKUP(A241,Table6[Country],'2018'!$O$4:$O$163),"0")</f>
        <v>2.4963669999999998</v>
      </c>
      <c r="BD241" t="str">
        <f>IFERROR(_xlfn.XLOOKUP(A241, '2023_Analysis_Hub'!$A$3:$A$141,'2023_Analysis_Hub'!$J$3:$J$141),"0")</f>
        <v>0</v>
      </c>
      <c r="BE241">
        <f t="shared" si="29"/>
        <v>2.64003275</v>
      </c>
      <c r="BG241" cm="1">
        <f t="array" ref="BG241">IFERROR(_xlfn.XLOOKUP(A241,Table4[Country],'2007'!$R$4:$R$153),"0")</f>
        <v>3.2857099999999999</v>
      </c>
      <c r="BH241" cm="1">
        <f t="array" ref="BH241">IFERROR(_xlfn.XLOOKUP(A241,Table5[Country],'2010'!$S$4:$S$158),"0")</f>
        <v>3.5225939999999998</v>
      </c>
      <c r="BI241" t="str" cm="1">
        <f t="array" ref="BI241">IFERROR(_xlfn.XLOOKUP(A241,Table12[Country],'2012'!$S$4:$S$158),"0")</f>
        <v>0</v>
      </c>
      <c r="BJ241" t="str" cm="1">
        <f t="array" ref="BJ241">IFERROR(_xlfn.XLOOKUP(A241,Table10[Country],'2014'!$S$4:$S$163),"0")</f>
        <v>0</v>
      </c>
      <c r="BK241" cm="1">
        <f t="array" ref="BK241">IFERROR(_xlfn.XLOOKUP(A241,Table11[Country],'2016'!$S$4:$S$163),"0")</f>
        <v>3.6980849999999998</v>
      </c>
      <c r="BL241" cm="1">
        <f t="array" ref="BL241">IFERROR(_xlfn.XLOOKUP(A241,Table6[Country],'2018'!$S$4:$S$163),"0")</f>
        <v>2.8992170000000002</v>
      </c>
      <c r="BM241" t="str">
        <f>IFERROR(_xlfn.XLOOKUP(A241,'2023_Analysis_Hub'!$A$3:$A$141,'2023_Analysis_Hub'!$L$3:$L$141),"0")</f>
        <v>0</v>
      </c>
      <c r="BN241">
        <f t="shared" si="30"/>
        <v>3.3514014999999997</v>
      </c>
      <c r="BP241" cm="1">
        <f t="array" ref="BP241">IFERROR(_xlfn.XLOOKUP(A241,Table4[Country],'2007'!$N$4:$N$153),"0")</f>
        <v>2.3333300000000001</v>
      </c>
      <c r="BQ241" cm="1">
        <f t="array" ref="BQ241">IFERROR(_xlfn.XLOOKUP(A241,Table5[Country],'2010'!$Q$4:$Q$158),"0")</f>
        <v>2.453751</v>
      </c>
      <c r="BR241" t="str" cm="1">
        <f t="array" ref="BR241">IFERROR(_xlfn.XLOOKUP(A241,Table12[Country],'2012'!$Q$4:$Q$158),"0")</f>
        <v>0</v>
      </c>
      <c r="BS241" t="str" cm="1">
        <f t="array" ref="BS241">IFERROR(_xlfn.XLOOKUP(A241,Table10[Country],'2014'!$Q$4:$Q$163),"0")</f>
        <v>0</v>
      </c>
      <c r="BT241" cm="1">
        <f t="array" ref="BT241">IFERROR(_xlfn.XLOOKUP(A241,Table11[Country],'2016'!$Q$4:$Q$163),"0")</f>
        <v>3.0093920000000001</v>
      </c>
      <c r="BU241" cm="1">
        <f t="array" ref="BU241">IFERROR(_xlfn.XLOOKUP(A241, Table6[Country], '2018'!$Q$4:$Q$163),"0")</f>
        <v>2.414145</v>
      </c>
      <c r="BV241" t="str">
        <f>IFERROR(_xlfn.XLOOKUP(A241, '2023_Analysis_Hub'!$A$3:$A$141,'2023_Analysis_Hub'!$N$3:$N$141),"0")</f>
        <v>0</v>
      </c>
      <c r="BW241">
        <f t="shared" si="31"/>
        <v>2.5526545</v>
      </c>
    </row>
    <row r="242" spans="1:75" x14ac:dyDescent="0.35">
      <c r="A242" t="s">
        <v>148</v>
      </c>
      <c r="B242" cm="1">
        <f t="array" ref="B242">IFERROR(_xlfn.XLOOKUP(A242,Table4[Country],'2007'!$B$4:$B$153),"0")</f>
        <v>2.5539505014213768</v>
      </c>
      <c r="C242" cm="1">
        <f t="array" ref="C242">IFERROR(_xlfn.XLOOKUP(A242,Table5[Country],'2010'!$B$4:$B$158),"0")</f>
        <v>2.574824</v>
      </c>
      <c r="D242" cm="1">
        <f t="array" ref="D242">IFERROR(_xlfn.XLOOKUP(A242,Table12[Country],'2012'!$B$4:$B$158),"0")</f>
        <v>2.8544109999999998</v>
      </c>
      <c r="E242" cm="1">
        <f t="array" ref="E242">IFERROR(_xlfn.XLOOKUP(A242,Table10[Country],'2014'!$B$4:$B$163),"0")</f>
        <v>2.9764439999999999</v>
      </c>
      <c r="F242" cm="1">
        <f t="array" ref="F242">IFERROR(_xlfn.XLOOKUP(A242,Table11[Country],'2016'!$B$4:$B$163),"0")</f>
        <v>2.7366830000000002</v>
      </c>
      <c r="G242" cm="1">
        <f t="array" ref="G242">IFERROR(_xlfn.XLOOKUP(A242,Table6[Country],'2018'!$B$4:$B$163),"0")</f>
        <v>2.8301780000000001</v>
      </c>
      <c r="H242">
        <f>IFERROR(_xlfn.XLOOKUP(A242,'2023_Analysis_Hub'!$A$3:$A$141,'2023_Analysis_Hub'!$B$3:$B$141),"0")</f>
        <v>2.65</v>
      </c>
      <c r="I242">
        <f t="shared" si="27"/>
        <v>2.7394986430601969</v>
      </c>
      <c r="J242" s="68">
        <f>IFERROR(RANK(Table16[[#This Row],[Avergae LPI Score ]],Table16[[Avergae LPI Score ]],0), "No Data Available")</f>
        <v>73</v>
      </c>
      <c r="L242" cm="1">
        <f t="array" ref="L242">IFERROR(_xlfn.XLOOKUP(A242,Table4[Country],'2007'!$C$4:$C$153),"0")</f>
        <v>73</v>
      </c>
      <c r="M242" cm="1">
        <f t="array" ref="M242">IFERROR(_xlfn.XLOOKUP(A242,Table5[Country],'2010'!$E$4:$E$158),"0")</f>
        <v>102</v>
      </c>
      <c r="N242" cm="1">
        <f t="array" ref="N242">IFERROR(_xlfn.XLOOKUP(A242,Table12[Country],'2012'!$E$4:$E$158),"0")</f>
        <v>66</v>
      </c>
      <c r="O242" cm="1">
        <f t="array" ref="O242">IFERROR(_xlfn.XLOOKUP(A242,Table10[Country],'2014'!$E$4:$E$163),"0")</f>
        <v>61</v>
      </c>
      <c r="P242" cm="1">
        <f t="array" ref="P242">IFERROR(_xlfn.XLOOKUP(A242,Table11[Country],'2016'!$E$4:$E$163),"0")</f>
        <v>80</v>
      </c>
      <c r="Q242" cm="1">
        <f t="array" ref="Q242">IFERROR(_xlfn.XLOOKUP(A242,Table6[Country],'2018'!$E$4:$E$163),"0")</f>
        <v>66</v>
      </c>
      <c r="R242">
        <f>IFERROR(_xlfn.XLOOKUP(A242,'2023_Analysis_Hub'!$A$3:$A$141,'2023_Analysis_Hub'!$C$3:$C$141),"0")</f>
        <v>79</v>
      </c>
      <c r="S242">
        <f t="shared" si="32"/>
        <v>75.285714285714292</v>
      </c>
      <c r="T242">
        <f t="shared" si="33"/>
        <v>67</v>
      </c>
      <c r="W242" cm="1">
        <f t="array" ref="W242">IFERROR(_xlfn.XLOOKUP(A242,Table4[Country],'2007'!$F$4:$F$153),"0")</f>
        <v>2.2222200000000001</v>
      </c>
      <c r="X242" cm="1">
        <f t="array" ref="X242">IFERROR(_xlfn.XLOOKUP('LPI_performance_time_series '!A242,Table5[Country],'2010'!$I$4:$I$158),"0")</f>
        <v>2.0248050000000002</v>
      </c>
      <c r="Y242" cm="1">
        <f t="array" ref="Y242">IFERROR(_xlfn.XLOOKUP(A242,Table12[Country],'2012'!$I$4:$I$158),"0")</f>
        <v>2.4091170000000002</v>
      </c>
      <c r="Z242" cm="1">
        <f t="array" ref="Z242">IFERROR(_xlfn.XLOOKUP('LPI_performance_time_series '!A242,Table10[Country],'2014'!$I$4:$I$163),"0")</f>
        <v>2.690782</v>
      </c>
      <c r="AA242" cm="1">
        <f t="array" ref="AA242">IFERROR(_xlfn.XLOOKUP(A242,Table11[Country],'2016'!$I$4:$I$163),"0")</f>
        <v>2.303671</v>
      </c>
      <c r="AB242" cm="1">
        <f t="array" ref="AB242">IFERROR(_xlfn.XLOOKUP(A242,Table6[Country],'2018'!$I$4:$I$163),"0")</f>
        <v>2.4911799999999999</v>
      </c>
      <c r="AC242" t="str">
        <f>IFERROR(_xlfn.XLOOKUP(A243,'2023_Analysis_Hub'!$A$3:$A$141,'2023_Analysis_Hub'!$D$3:$D$141),"0")</f>
        <v>0</v>
      </c>
      <c r="AD242">
        <f t="shared" si="34"/>
        <v>2.3569625000000003</v>
      </c>
      <c r="AF242" cm="1">
        <f t="array" ref="AF242">IFERROR(_xlfn.XLOOKUP(A242,Table4[Country],'2007'!$H$4:$H$153),"0")</f>
        <v>2.3529399999999998</v>
      </c>
      <c r="AG242" cm="1">
        <f t="array" ref="AG242">IFERROR(_xlfn.XLOOKUP(A242,Table5[Country],'2010'!$K$4:$K$158),"0")</f>
        <v>2.4350649999999998</v>
      </c>
      <c r="AH242" cm="1">
        <f t="array" ref="AH242">IFERROR(_xlfn.XLOOKUP(A242,Table12[Country],'2012'!$K$4:$K$158),"0")</f>
        <v>2.6928070000000002</v>
      </c>
      <c r="AI242" cm="1">
        <f t="array" ref="AI242">IFERROR(_xlfn.XLOOKUP(A242,Table10[Country],'2014'!$K$4:$K$163),"0")</f>
        <v>2.6497540000000002</v>
      </c>
      <c r="AJ242" cm="1">
        <f t="array" ref="AJ242">IFERROR(_xlfn.XLOOKUP(A242,Table11[Country],'2016'!$K$4:$K$163),"0")</f>
        <v>2.4948070000000002</v>
      </c>
      <c r="AK242" cm="1">
        <f t="array" ref="AK242">IFERROR(_xlfn.XLOOKUP(A242,Table6[Country],'2018'!$K$4:$K$163),"0")</f>
        <v>2.2212960000000002</v>
      </c>
      <c r="AL242" s="19">
        <f>IFERROR(_xlfn.XLOOKUP(A242,'2023_Analysis_Hub'!$A$3:$A$141,'2023_Analysis_Hub'!$F$3:$F$141),"0")</f>
        <v>2.4</v>
      </c>
      <c r="AM242">
        <f t="shared" si="35"/>
        <v>2.4638098571428571</v>
      </c>
      <c r="AO242" s="71" cm="1">
        <f t="array" ref="AO242">IFERROR(_xlfn.XLOOKUP(Table18[[#This Row],[Economy]],Table4[Country],'2007'!$J$4:$J$153), "0")</f>
        <v>2.5294099999999999</v>
      </c>
      <c r="AP242" s="71" cm="1">
        <f t="array" ref="AP242">IFERROR(_xlfn.XLOOKUP(Table18[[#This Row],[Economy]],Table5[Country],'2010'!$M$4:$M$158),"0")</f>
        <v>2.787013</v>
      </c>
      <c r="AQ242" s="71" cm="1">
        <f t="array" ref="AQ242">IFERROR(_xlfn.XLOOKUP(Table18[[#This Row],[Economy]],Table12[Country],'2012'!$M$4:$M$158),"0")</f>
        <v>2.7197420000000001</v>
      </c>
      <c r="AR242" s="71" cm="1">
        <f t="array" ref="AR242">IFERROR(_xlfn.XLOOKUP(Table18[[#This Row],[Economy]],Table10[Country],'2014'!$M$4:$M$163),"0")</f>
        <v>2.947146</v>
      </c>
      <c r="AS242" s="71" cm="1">
        <f t="array" ref="AS242">IFERROR(_xlfn.XLOOKUP(A242,Table11[Country],'2016'!$M$4:$M$163),"0")</f>
        <v>2.5923099999999999</v>
      </c>
      <c r="AT242" s="71" cm="1">
        <f t="array" ref="AT242">IFERROR(_xlfn.XLOOKUP(A242,Table6[Country],'2018'!$M$4:$M$163),"0")</f>
        <v>2.8292820000000001</v>
      </c>
      <c r="AU242" s="71">
        <f>IFERROR(_xlfn.XLOOKUP(A242, '2023_Analysis_Hub'!$A$3:$A$141,'2023_Analysis_Hub'!$H$3:$H$141),"0")</f>
        <v>2.8</v>
      </c>
      <c r="AV242">
        <f t="shared" si="28"/>
        <v>2.7435575714285716</v>
      </c>
      <c r="AX242" cm="1">
        <f t="array" ref="AX242">IFERROR(_xlfn.XLOOKUP(A242,Table4[Country],'2007'!$L$4:$L$153),"0")</f>
        <v>2.4117600000000001</v>
      </c>
      <c r="AY242" cm="1">
        <f t="array" ref="AY242">IFERROR(_xlfn.XLOOKUP(A242,Table5[Country], '2010'!$O$4:$O$158),"0")</f>
        <v>2.5870129999999998</v>
      </c>
      <c r="AZ242" cm="1">
        <f t="array" ref="AZ242">IFERROR(_xlfn.XLOOKUP(A242, Table12[Country], '2012'!$O$4:$O$158),"0")</f>
        <v>2.8478599999999998</v>
      </c>
      <c r="BA242" cm="1">
        <f t="array" ref="BA242">IFERROR(_xlfn.XLOOKUP(A242, Table10[Country], '2014'!$O$4:$O$163),"0")</f>
        <v>2.8406389999999999</v>
      </c>
      <c r="BB242" cm="1">
        <f t="array" ref="BB242">IFERROR(_xlfn.XLOOKUP(A242, Table11[Country],'2016'!$O$4:$O$163),"0")</f>
        <v>2.5489830000000002</v>
      </c>
      <c r="BC242" cm="1">
        <f t="array" ref="BC242">IFERROR(_xlfn.XLOOKUP(A242,Table6[Country],'2018'!$O$4:$O$163),"0")</f>
        <v>2.8426309999999999</v>
      </c>
      <c r="BD242">
        <f>IFERROR(_xlfn.XLOOKUP(A242, '2023_Analysis_Hub'!$A$3:$A$141,'2023_Analysis_Hub'!$J$3:$J$141),"0")</f>
        <v>2.6</v>
      </c>
      <c r="BE242">
        <f t="shared" si="29"/>
        <v>2.668412285714286</v>
      </c>
      <c r="BG242" cm="1">
        <f t="array" ref="BG242">IFERROR(_xlfn.XLOOKUP(A242,Table4[Country],'2007'!$R$4:$R$153),"0")</f>
        <v>3.3125</v>
      </c>
      <c r="BH242" cm="1">
        <f t="array" ref="BH242">IFERROR(_xlfn.XLOOKUP(A242,Table5[Country],'2010'!$S$4:$S$158),"0")</f>
        <v>3.0584419999999999</v>
      </c>
      <c r="BI242" cm="1">
        <f t="array" ref="BI242">IFERROR(_xlfn.XLOOKUP(A242,Table12[Country],'2012'!$S$4:$S$158),"0")</f>
        <v>3.3117179999999999</v>
      </c>
      <c r="BJ242" cm="1">
        <f t="array" ref="BJ242">IFERROR(_xlfn.XLOOKUP(A242,Table10[Country],'2014'!$S$4:$S$163),"0")</f>
        <v>3.509188</v>
      </c>
      <c r="BK242" cm="1">
        <f t="array" ref="BK242">IFERROR(_xlfn.XLOOKUP(A242,Table11[Country],'2016'!$S$4:$S$163),"0")</f>
        <v>3.511889</v>
      </c>
      <c r="BL242" cm="1">
        <f t="array" ref="BL242">IFERROR(_xlfn.XLOOKUP(A242,Table6[Country],'2018'!$S$4:$S$163),"0")</f>
        <v>3.422145</v>
      </c>
      <c r="BM242">
        <f>IFERROR(_xlfn.XLOOKUP(A242,'2023_Analysis_Hub'!$A$3:$A$141,'2023_Analysis_Hub'!$L$3:$L$141),"0")</f>
        <v>3.1</v>
      </c>
      <c r="BN242">
        <f t="shared" si="30"/>
        <v>3.3179831428571425</v>
      </c>
      <c r="BP242" cm="1">
        <f t="array" ref="BP242">IFERROR(_xlfn.XLOOKUP(A242,Table4[Country],'2007'!$N$4:$N$153),"0")</f>
        <v>2.5294099999999999</v>
      </c>
      <c r="BQ242" cm="1">
        <f t="array" ref="BQ242">IFERROR(_xlfn.XLOOKUP(A242,Table5[Country],'2010'!$Q$4:$Q$158),"0")</f>
        <v>2.4870130000000001</v>
      </c>
      <c r="BR242" cm="1">
        <f t="array" ref="BR242">IFERROR(_xlfn.XLOOKUP(A242,Table12[Country],'2012'!$Q$4:$Q$158),"0")</f>
        <v>3.1453090000000001</v>
      </c>
      <c r="BS242" cm="1">
        <f t="array" ref="BS242">IFERROR(_xlfn.XLOOKUP(A242,Table10[Country],'2014'!$Q$4:$Q$163),"0")</f>
        <v>3.1998199999999999</v>
      </c>
      <c r="BT242" cm="1">
        <f t="array" ref="BT242">IFERROR(_xlfn.XLOOKUP(A242,Table11[Country],'2016'!$Q$4:$Q$163),"0")</f>
        <v>2.9623949999999999</v>
      </c>
      <c r="BU242" cm="1">
        <f t="array" ref="BU242">IFERROR(_xlfn.XLOOKUP(A242, Table6[Country], '2018'!$Q$4:$Q$163),"0")</f>
        <v>3.1092979999999999</v>
      </c>
      <c r="BV242">
        <f>IFERROR(_xlfn.XLOOKUP(A242, '2023_Analysis_Hub'!$A$3:$A$141,'2023_Analysis_Hub'!$N$3:$N$141),"0")</f>
        <v>2.6</v>
      </c>
      <c r="BW242">
        <f t="shared" si="31"/>
        <v>2.8618921428571431</v>
      </c>
    </row>
    <row r="243" spans="1:75" x14ac:dyDescent="0.35">
      <c r="A243" t="s">
        <v>579</v>
      </c>
      <c r="B243" t="str" cm="1">
        <f t="array" ref="B243">IFERROR(_xlfn.XLOOKUP(A243,Table4[Country],'2007'!$B$4:$B$153),"0")</f>
        <v>0</v>
      </c>
      <c r="C243" t="str" cm="1">
        <f t="array" ref="C243">IFERROR(_xlfn.XLOOKUP(A243,Table5[Country],'2010'!$B$4:$B$158),"0")</f>
        <v>0</v>
      </c>
      <c r="D243" t="str" cm="1">
        <f t="array" ref="D243">IFERROR(_xlfn.XLOOKUP(A243,Table12[Country],'2012'!$B$4:$B$158),"0")</f>
        <v>0</v>
      </c>
      <c r="E243" t="str" cm="1">
        <f t="array" ref="E243">IFERROR(_xlfn.XLOOKUP(A243,Table10[Country],'2014'!$B$4:$B$163),"0")</f>
        <v>0</v>
      </c>
      <c r="F243" t="str" cm="1">
        <f t="array" ref="F243">IFERROR(_xlfn.XLOOKUP(A243,Table11[Country],'2016'!$B$4:$B$163),"0")</f>
        <v>0</v>
      </c>
      <c r="G243" t="str" cm="1">
        <f t="array" ref="G243">IFERROR(_xlfn.XLOOKUP(A243,Table6[Country],'2018'!$B$4:$B$163),"0")</f>
        <v>0</v>
      </c>
      <c r="H243" t="str">
        <f>IFERROR(_xlfn.XLOOKUP(A243,'2023_Analysis_Hub'!$A$3:$A$141,'2023_Analysis_Hub'!$B$3:$B$141),"0")</f>
        <v>0</v>
      </c>
      <c r="I243" t="str">
        <f t="shared" si="27"/>
        <v>0</v>
      </c>
      <c r="J243" s="68" t="str">
        <f>IFERROR(RANK(Table16[[#This Row],[Avergae LPI Score ]],Table16[[Avergae LPI Score ]],0), "No Data Available")</f>
        <v>No Data Available</v>
      </c>
      <c r="L243" t="str" cm="1">
        <f t="array" ref="L243">IFERROR(_xlfn.XLOOKUP(A243,Table4[Country],'2007'!$C$4:$C$153),"0")</f>
        <v>0</v>
      </c>
      <c r="M243" t="str" cm="1">
        <f t="array" ref="M243">IFERROR(_xlfn.XLOOKUP(A243,Table5[Country],'2010'!$E$4:$E$158),"0")</f>
        <v>0</v>
      </c>
      <c r="N243" t="str" cm="1">
        <f t="array" ref="N243">IFERROR(_xlfn.XLOOKUP(A243,Table12[Country],'2012'!$E$4:$E$158),"0")</f>
        <v>0</v>
      </c>
      <c r="O243" t="str" cm="1">
        <f t="array" ref="O243">IFERROR(_xlfn.XLOOKUP(A243,Table10[Country],'2014'!$E$4:$E$163),"0")</f>
        <v>0</v>
      </c>
      <c r="P243" t="str" cm="1">
        <f t="array" ref="P243">IFERROR(_xlfn.XLOOKUP(A243,Table11[Country],'2016'!$E$4:$E$163),"0")</f>
        <v>0</v>
      </c>
      <c r="Q243" t="str" cm="1">
        <f t="array" ref="Q243">IFERROR(_xlfn.XLOOKUP(A243,Table6[Country],'2018'!$E$4:$E$163),"0")</f>
        <v>0</v>
      </c>
      <c r="R243" t="str">
        <f>IFERROR(_xlfn.XLOOKUP(A243,'2023_Analysis_Hub'!$A$3:$A$141,'2023_Analysis_Hub'!$C$3:$C$141),"0")</f>
        <v>0</v>
      </c>
      <c r="S243" t="str">
        <f t="shared" si="32"/>
        <v>0</v>
      </c>
      <c r="T243" t="str">
        <f t="shared" si="33"/>
        <v>No Data Available</v>
      </c>
      <c r="W243" t="str" cm="1">
        <f t="array" ref="W243">IFERROR(_xlfn.XLOOKUP(A243,Table4[Country],'2007'!$F$4:$F$153),"0")</f>
        <v>0</v>
      </c>
      <c r="X243" t="str" cm="1">
        <f t="array" ref="X243">IFERROR(_xlfn.XLOOKUP('LPI_performance_time_series '!A243,Table5[Country],'2010'!$I$4:$I$158),"0")</f>
        <v>0</v>
      </c>
      <c r="Y243" t="str" cm="1">
        <f t="array" ref="Y243">IFERROR(_xlfn.XLOOKUP(A243,Table12[Country],'2012'!$I$4:$I$158),"0")</f>
        <v>0</v>
      </c>
      <c r="Z243" t="str" cm="1">
        <f t="array" ref="Z243">IFERROR(_xlfn.XLOOKUP('LPI_performance_time_series '!A243,Table10[Country],'2014'!$I$4:$I$163),"0")</f>
        <v>0</v>
      </c>
      <c r="AA243" t="str" cm="1">
        <f t="array" ref="AA243">IFERROR(_xlfn.XLOOKUP(A243,Table11[Country],'2016'!$I$4:$I$163),"0")</f>
        <v>0</v>
      </c>
      <c r="AB243" t="str" cm="1">
        <f t="array" ref="AB243">IFERROR(_xlfn.XLOOKUP(A243,Table6[Country],'2018'!$I$4:$I$163),"0")</f>
        <v>0</v>
      </c>
      <c r="AC243">
        <f>IFERROR(_xlfn.XLOOKUP(A244,'2023_Analysis_Hub'!$A$3:$A$141,'2023_Analysis_Hub'!$D$3:$D$141),"0")</f>
        <v>2.9</v>
      </c>
      <c r="AD243">
        <f t="shared" si="34"/>
        <v>2.9</v>
      </c>
      <c r="AF243" t="str" cm="1">
        <f t="array" ref="AF243">IFERROR(_xlfn.XLOOKUP(A243,Table4[Country],'2007'!$H$4:$H$153),"0")</f>
        <v>0</v>
      </c>
      <c r="AG243" t="str" cm="1">
        <f t="array" ref="AG243">IFERROR(_xlfn.XLOOKUP(A243,Table5[Country],'2010'!$K$4:$K$158),"0")</f>
        <v>0</v>
      </c>
      <c r="AH243" t="str" cm="1">
        <f t="array" ref="AH243">IFERROR(_xlfn.XLOOKUP(A243,Table12[Country],'2012'!$K$4:$K$158),"0")</f>
        <v>0</v>
      </c>
      <c r="AI243" t="str" cm="1">
        <f t="array" ref="AI243">IFERROR(_xlfn.XLOOKUP(A243,Table10[Country],'2014'!$K$4:$K$163),"0")</f>
        <v>0</v>
      </c>
      <c r="AJ243" t="str" cm="1">
        <f t="array" ref="AJ243">IFERROR(_xlfn.XLOOKUP(A243,Table11[Country],'2016'!$K$4:$K$163),"0")</f>
        <v>0</v>
      </c>
      <c r="AK243" t="str" cm="1">
        <f t="array" ref="AK243">IFERROR(_xlfn.XLOOKUP(A243,Table6[Country],'2018'!$K$4:$K$163),"0")</f>
        <v>0</v>
      </c>
      <c r="AL243" s="19" t="str">
        <f>IFERROR(_xlfn.XLOOKUP(A243,'2023_Analysis_Hub'!$A$3:$A$141,'2023_Analysis_Hub'!$F$3:$F$141),"0")</f>
        <v>0</v>
      </c>
      <c r="AM243" t="str">
        <f t="shared" si="35"/>
        <v>No Data Available</v>
      </c>
      <c r="AO243" s="71" t="str" cm="1">
        <f t="array" ref="AO243">IFERROR(_xlfn.XLOOKUP(Table18[[#This Row],[Economy]],Table4[Country],'2007'!$J$4:$J$153), "0")</f>
        <v>0</v>
      </c>
      <c r="AP243" s="71" t="str" cm="1">
        <f t="array" ref="AP243">IFERROR(_xlfn.XLOOKUP(Table18[[#This Row],[Economy]],Table5[Country],'2010'!$M$4:$M$158),"0")</f>
        <v>0</v>
      </c>
      <c r="AQ243" s="71" t="str" cm="1">
        <f t="array" ref="AQ243">IFERROR(_xlfn.XLOOKUP(Table18[[#This Row],[Economy]],Table12[Country],'2012'!$M$4:$M$158),"0")</f>
        <v>0</v>
      </c>
      <c r="AR243" s="71" t="str" cm="1">
        <f t="array" ref="AR243">IFERROR(_xlfn.XLOOKUP(Table18[[#This Row],[Economy]],Table10[Country],'2014'!$M$4:$M$163),"0")</f>
        <v>0</v>
      </c>
      <c r="AS243" s="71" t="str" cm="1">
        <f t="array" ref="AS243">IFERROR(_xlfn.XLOOKUP(A243,Table11[Country],'2016'!$M$4:$M$163),"0")</f>
        <v>0</v>
      </c>
      <c r="AT243" s="71" t="str" cm="1">
        <f t="array" ref="AT243">IFERROR(_xlfn.XLOOKUP(A243,Table6[Country],'2018'!$M$4:$M$163),"0")</f>
        <v>0</v>
      </c>
      <c r="AU243" s="71" t="str">
        <f>IFERROR(_xlfn.XLOOKUP(A243, '2023_Analysis_Hub'!$A$3:$A$141,'2023_Analysis_Hub'!$H$3:$H$141),"0")</f>
        <v>0</v>
      </c>
      <c r="AV243" t="str">
        <f t="shared" si="28"/>
        <v xml:space="preserve">No Data Available </v>
      </c>
      <c r="AX243" t="str" cm="1">
        <f t="array" ref="AX243">IFERROR(_xlfn.XLOOKUP(A243,Table4[Country],'2007'!$L$4:$L$153),"0")</f>
        <v>0</v>
      </c>
      <c r="AY243" t="str" cm="1">
        <f t="array" ref="AY243">IFERROR(_xlfn.XLOOKUP(A243,Table5[Country], '2010'!$O$4:$O$158),"0")</f>
        <v>0</v>
      </c>
      <c r="AZ243" t="str" cm="1">
        <f t="array" ref="AZ243">IFERROR(_xlfn.XLOOKUP(A243, Table12[Country], '2012'!$O$4:$O$158),"0")</f>
        <v>0</v>
      </c>
      <c r="BA243" t="str" cm="1">
        <f t="array" ref="BA243">IFERROR(_xlfn.XLOOKUP(A243, Table10[Country], '2014'!$O$4:$O$163),"0")</f>
        <v>0</v>
      </c>
      <c r="BB243" t="str" cm="1">
        <f t="array" ref="BB243">IFERROR(_xlfn.XLOOKUP(A243, Table11[Country],'2016'!$O$4:$O$163),"0")</f>
        <v>0</v>
      </c>
      <c r="BC243" t="str" cm="1">
        <f t="array" ref="BC243">IFERROR(_xlfn.XLOOKUP(A243,Table6[Country],'2018'!$O$4:$O$163),"0")</f>
        <v>0</v>
      </c>
      <c r="BD243" t="str">
        <f>IFERROR(_xlfn.XLOOKUP(A243, '2023_Analysis_Hub'!$A$3:$A$141,'2023_Analysis_Hub'!$J$3:$J$141),"0")</f>
        <v>0</v>
      </c>
      <c r="BE243" t="str">
        <f t="shared" si="29"/>
        <v>No Data Available</v>
      </c>
      <c r="BG243" t="str" cm="1">
        <f t="array" ref="BG243">IFERROR(_xlfn.XLOOKUP(A243,Table4[Country],'2007'!$R$4:$R$153),"0")</f>
        <v>0</v>
      </c>
      <c r="BH243" t="str" cm="1">
        <f t="array" ref="BH243">IFERROR(_xlfn.XLOOKUP(A243,Table5[Country],'2010'!$S$4:$S$158),"0")</f>
        <v>0</v>
      </c>
      <c r="BI243" t="str" cm="1">
        <f t="array" ref="BI243">IFERROR(_xlfn.XLOOKUP(A243,Table12[Country],'2012'!$S$4:$S$158),"0")</f>
        <v>0</v>
      </c>
      <c r="BJ243" t="str" cm="1">
        <f t="array" ref="BJ243">IFERROR(_xlfn.XLOOKUP(A243,Table10[Country],'2014'!$S$4:$S$163),"0")</f>
        <v>0</v>
      </c>
      <c r="BK243" t="str" cm="1">
        <f t="array" ref="BK243">IFERROR(_xlfn.XLOOKUP(A243,Table11[Country],'2016'!$S$4:$S$163),"0")</f>
        <v>0</v>
      </c>
      <c r="BL243" t="str" cm="1">
        <f t="array" ref="BL243">IFERROR(_xlfn.XLOOKUP(A243,Table6[Country],'2018'!$S$4:$S$163),"0")</f>
        <v>0</v>
      </c>
      <c r="BM243" t="str">
        <f>IFERROR(_xlfn.XLOOKUP(A243,'2023_Analysis_Hub'!$A$3:$A$141,'2023_Analysis_Hub'!$L$3:$L$141),"0")</f>
        <v>0</v>
      </c>
      <c r="BN243" t="str">
        <f t="shared" si="30"/>
        <v>No Data Available</v>
      </c>
      <c r="BP243" t="str" cm="1">
        <f t="array" ref="BP243">IFERROR(_xlfn.XLOOKUP(A243,Table4[Country],'2007'!$N$4:$N$153),"0")</f>
        <v>0</v>
      </c>
      <c r="BQ243" t="str" cm="1">
        <f t="array" ref="BQ243">IFERROR(_xlfn.XLOOKUP(A243,Table5[Country],'2010'!$Q$4:$Q$158),"0")</f>
        <v>0</v>
      </c>
      <c r="BR243" t="str" cm="1">
        <f t="array" ref="BR243">IFERROR(_xlfn.XLOOKUP(A243,Table12[Country],'2012'!$Q$4:$Q$158),"0")</f>
        <v>0</v>
      </c>
      <c r="BS243" t="str" cm="1">
        <f t="array" ref="BS243">IFERROR(_xlfn.XLOOKUP(A243,Table10[Country],'2014'!$Q$4:$Q$163),"0")</f>
        <v>0</v>
      </c>
      <c r="BT243" t="str" cm="1">
        <f t="array" ref="BT243">IFERROR(_xlfn.XLOOKUP(A243,Table11[Country],'2016'!$Q$4:$Q$163),"0")</f>
        <v>0</v>
      </c>
      <c r="BU243" t="str" cm="1">
        <f t="array" ref="BU243">IFERROR(_xlfn.XLOOKUP(A243, Table6[Country], '2018'!$Q$4:$Q$163),"0")</f>
        <v>0</v>
      </c>
      <c r="BV243" t="str">
        <f>IFERROR(_xlfn.XLOOKUP(A243, '2023_Analysis_Hub'!$A$3:$A$141,'2023_Analysis_Hub'!$N$3:$N$141),"0")</f>
        <v>0</v>
      </c>
      <c r="BW243" t="str">
        <f t="shared" si="31"/>
        <v>No Data Available</v>
      </c>
    </row>
    <row r="244" spans="1:75" x14ac:dyDescent="0.35">
      <c r="A244" t="s">
        <v>149</v>
      </c>
      <c r="B244" cm="1">
        <f t="array" ref="B244">IFERROR(_xlfn.XLOOKUP(A244,Table4[Country],'2007'!$B$4:$B$153),"0")</f>
        <v>2.5085200524759643</v>
      </c>
      <c r="C244" cm="1">
        <f t="array" ref="C244">IFERROR(_xlfn.XLOOKUP(A244,Table5[Country],'2010'!$B$4:$B$158),"0")</f>
        <v>2.7527180000000002</v>
      </c>
      <c r="D244" cm="1">
        <f t="array" ref="D244">IFERROR(_xlfn.XLOOKUP(A244,Table12[Country],'2012'!$B$4:$B$158),"0")</f>
        <v>2.9835340000000001</v>
      </c>
      <c r="E244" cm="1">
        <f t="array" ref="E244">IFERROR(_xlfn.XLOOKUP(A244,Table10[Country],'2014'!$B$4:$B$163),"0")</f>
        <v>2.6786490000000001</v>
      </c>
      <c r="F244" cm="1">
        <f t="array" ref="F244">IFERROR(_xlfn.XLOOKUP(A244,Table11[Country],'2016'!$B$4:$B$163),"0")</f>
        <v>2.974545</v>
      </c>
      <c r="G244" cm="1">
        <f t="array" ref="G244">IFERROR(_xlfn.XLOOKUP(A244,Table6[Country],'2018'!$B$4:$B$163),"0")</f>
        <v>2.6850869999999998</v>
      </c>
      <c r="H244">
        <f>IFERROR(_xlfn.XLOOKUP(A244,'2023_Analysis_Hub'!$A$3:$A$141,'2023_Analysis_Hub'!$B$3:$B$141),"0")</f>
        <v>2.9833333333333338</v>
      </c>
      <c r="I244">
        <f t="shared" si="27"/>
        <v>2.7951980551156139</v>
      </c>
      <c r="J244" s="68">
        <f>IFERROR(RANK(Table16[[#This Row],[Avergae LPI Score ]],Table16[[Avergae LPI Score ]],0), "No Data Available")</f>
        <v>63</v>
      </c>
      <c r="L244" cm="1">
        <f t="array" ref="L244">IFERROR(_xlfn.XLOOKUP(A244,Table4[Country],'2007'!$C$4:$C$153),"0")</f>
        <v>79</v>
      </c>
      <c r="M244" cm="1">
        <f t="array" ref="M244">IFERROR(_xlfn.XLOOKUP(A244,Table5[Country],'2010'!$E$4:$E$158),"0")</f>
        <v>77</v>
      </c>
      <c r="N244" cm="1">
        <f t="array" ref="N244">IFERROR(_xlfn.XLOOKUP(A244,Table12[Country],'2012'!$E$4:$E$158),"0")</f>
        <v>56</v>
      </c>
      <c r="O244" cm="1">
        <f t="array" ref="O244">IFERROR(_xlfn.XLOOKUP(A244,Table10[Country],'2014'!$E$4:$E$163),"0")</f>
        <v>91</v>
      </c>
      <c r="P244" cm="1">
        <f t="array" ref="P244">IFERROR(_xlfn.XLOOKUP(A244,Table11[Country],'2016'!$E$4:$E$163),"0")</f>
        <v>65</v>
      </c>
      <c r="Q244" cm="1">
        <f t="array" ref="Q244">IFERROR(_xlfn.XLOOKUP(A244,Table6[Country],'2018'!$E$4:$E$163),"0")</f>
        <v>85</v>
      </c>
      <c r="R244">
        <f>IFERROR(_xlfn.XLOOKUP(A244,'2023_Analysis_Hub'!$A$3:$A$141,'2023_Analysis_Hub'!$C$3:$C$141),"0")</f>
        <v>61</v>
      </c>
      <c r="S244">
        <f t="shared" si="32"/>
        <v>73.428571428571431</v>
      </c>
      <c r="T244">
        <f t="shared" si="33"/>
        <v>63</v>
      </c>
      <c r="W244" cm="1">
        <f t="array" ref="W244">IFERROR(_xlfn.XLOOKUP(A244,Table4[Country],'2007'!$F$4:$F$153),"0")</f>
        <v>2.2857099999999999</v>
      </c>
      <c r="X244" cm="1">
        <f t="array" ref="X244">IFERROR(_xlfn.XLOOKUP('LPI_performance_time_series '!A244,Table5[Country],'2010'!$I$4:$I$158),"0")</f>
        <v>2.7058819999999999</v>
      </c>
      <c r="Y244" cm="1">
        <f t="array" ref="Y244">IFERROR(_xlfn.XLOOKUP(A244,Table12[Country],'2012'!$I$4:$I$158),"0")</f>
        <v>2.9882430000000002</v>
      </c>
      <c r="Z244" cm="1">
        <f t="array" ref="Z244">IFERROR(_xlfn.XLOOKUP('LPI_performance_time_series '!A244,Table10[Country],'2014'!$I$4:$I$163),"0")</f>
        <v>2.3888889999999998</v>
      </c>
      <c r="AA244" cm="1">
        <f t="array" ref="AA244">IFERROR(_xlfn.XLOOKUP(A244,Table11[Country],'2016'!$I$4:$I$163),"0")</f>
        <v>2.7812730000000001</v>
      </c>
      <c r="AB244" cm="1">
        <f t="array" ref="AB244">IFERROR(_xlfn.XLOOKUP(A244,Table6[Country],'2018'!$I$4:$I$163),"0")</f>
        <v>2.5148820000000001</v>
      </c>
      <c r="AC244">
        <f>IFERROR(_xlfn.XLOOKUP(A245,'2023_Analysis_Hub'!$A$3:$A$141,'2023_Analysis_Hub'!$D$3:$D$141),"0")</f>
        <v>3.7</v>
      </c>
      <c r="AD244">
        <f t="shared" si="34"/>
        <v>2.7664112857142862</v>
      </c>
      <c r="AF244" cm="1">
        <f t="array" ref="AF244">IFERROR(_xlfn.XLOOKUP(A244,Table4[Country],'2007'!$H$4:$H$153),"0")</f>
        <v>2.3809499999999999</v>
      </c>
      <c r="AG244" cm="1">
        <f t="array" ref="AG244">IFERROR(_xlfn.XLOOKUP(A244,Table5[Country],'2010'!$K$4:$K$158),"0")</f>
        <v>2.5798009999999998</v>
      </c>
      <c r="AH244" cm="1">
        <f t="array" ref="AH244">IFERROR(_xlfn.XLOOKUP(A244,Table12[Country],'2012'!$K$4:$K$158),"0")</f>
        <v>2.871105</v>
      </c>
      <c r="AI244" cm="1">
        <f t="array" ref="AI244">IFERROR(_xlfn.XLOOKUP(A244,Table10[Country],'2014'!$K$4:$K$163),"0")</f>
        <v>2.5110749999999999</v>
      </c>
      <c r="AJ244" cm="1">
        <f t="array" ref="AJ244">IFERROR(_xlfn.XLOOKUP(A244,Table11[Country],'2016'!$K$4:$K$163),"0")</f>
        <v>2.7948719999999998</v>
      </c>
      <c r="AK244" cm="1">
        <f t="array" ref="AK244">IFERROR(_xlfn.XLOOKUP(A244,Table6[Country],'2018'!$K$4:$K$163),"0")</f>
        <v>2.4332400000000001</v>
      </c>
      <c r="AL244" s="19">
        <f>IFERROR(_xlfn.XLOOKUP(A244,'2023_Analysis_Hub'!$A$3:$A$141,'2023_Analysis_Hub'!$F$3:$F$141),"0")</f>
        <v>2.7</v>
      </c>
      <c r="AM244">
        <f t="shared" si="35"/>
        <v>2.6101489999999998</v>
      </c>
      <c r="AO244" s="71" cm="1">
        <f t="array" ref="AO244">IFERROR(_xlfn.XLOOKUP(Table18[[#This Row],[Economy]],Table4[Country],'2007'!$J$4:$J$153), "0")</f>
        <v>2.4</v>
      </c>
      <c r="AP244" s="71" cm="1">
        <f t="array" ref="AP244">IFERROR(_xlfn.XLOOKUP(Table18[[#This Row],[Economy]],Table5[Country],'2010'!$M$4:$M$158),"0")</f>
        <v>2.7673009999999998</v>
      </c>
      <c r="AQ244" s="71" cm="1">
        <f t="array" ref="AQ244">IFERROR(_xlfn.XLOOKUP(Table18[[#This Row],[Economy]],Table12[Country],'2012'!$M$4:$M$158),"0")</f>
        <v>2.9085220000000001</v>
      </c>
      <c r="AR244" s="71" cm="1">
        <f t="array" ref="AR244">IFERROR(_xlfn.XLOOKUP(Table18[[#This Row],[Economy]],Table10[Country],'2014'!$M$4:$M$163),"0")</f>
        <v>2.6387529999999999</v>
      </c>
      <c r="AS244" s="71" cm="1">
        <f t="array" ref="AS244">IFERROR(_xlfn.XLOOKUP(A244,Table11[Country],'2016'!$M$4:$M$163),"0")</f>
        <v>2.9115530000000001</v>
      </c>
      <c r="AT244" s="71" cm="1">
        <f t="array" ref="AT244">IFERROR(_xlfn.XLOOKUP(A244,Table6[Country],'2018'!$M$4:$M$163),"0")</f>
        <v>2.7349739999999998</v>
      </c>
      <c r="AU244" s="71">
        <f>IFERROR(_xlfn.XLOOKUP(A244, '2023_Analysis_Hub'!$A$3:$A$141,'2023_Analysis_Hub'!$H$3:$H$141),"0")</f>
        <v>2.7</v>
      </c>
      <c r="AV244">
        <f t="shared" si="28"/>
        <v>2.7230147142857142</v>
      </c>
      <c r="AX244" cm="1">
        <f t="array" ref="AX244">IFERROR(_xlfn.XLOOKUP(A244,Table4[Country],'2007'!$L$4:$L$153),"0")</f>
        <v>2.4500000000000002</v>
      </c>
      <c r="AY244" cm="1">
        <f t="array" ref="AY244">IFERROR(_xlfn.XLOOKUP(A244,Table5[Country], '2010'!$O$4:$O$158),"0")</f>
        <v>2.5894900000000001</v>
      </c>
      <c r="AZ244" cm="1">
        <f t="array" ref="AZ244">IFERROR(_xlfn.XLOOKUP(A244, Table12[Country], '2012'!$O$4:$O$158),"0")</f>
        <v>2.9791300000000001</v>
      </c>
      <c r="BA244" cm="1">
        <f t="array" ref="BA244">IFERROR(_xlfn.XLOOKUP(A244, Table10[Country], '2014'!$O$4:$O$163),"0")</f>
        <v>2.5762529999999999</v>
      </c>
      <c r="BB244" cm="1">
        <f t="array" ref="BB244">IFERROR(_xlfn.XLOOKUP(A244, Table11[Country],'2016'!$O$4:$O$163),"0")</f>
        <v>3.0092949999999998</v>
      </c>
      <c r="BC244" cm="1">
        <f t="array" ref="BC244">IFERROR(_xlfn.XLOOKUP(A244,Table6[Country],'2018'!$O$4:$O$163),"0")</f>
        <v>2.7086260000000002</v>
      </c>
      <c r="BD244">
        <f>IFERROR(_xlfn.XLOOKUP(A244, '2023_Analysis_Hub'!$A$3:$A$141,'2023_Analysis_Hub'!$J$3:$J$141),"0")</f>
        <v>3.1</v>
      </c>
      <c r="BE244">
        <f t="shared" si="29"/>
        <v>2.773256285714286</v>
      </c>
      <c r="BG244" cm="1">
        <f t="array" ref="BG244">IFERROR(_xlfn.XLOOKUP(A244,Table4[Country],'2007'!$R$4:$R$153),"0")</f>
        <v>3</v>
      </c>
      <c r="BH244" cm="1">
        <f t="array" ref="BH244">IFERROR(_xlfn.XLOOKUP(A244,Table5[Country],'2010'!$S$4:$S$158),"0")</f>
        <v>3.0627490000000002</v>
      </c>
      <c r="BI244" cm="1">
        <f t="array" ref="BI244">IFERROR(_xlfn.XLOOKUP(A244,Table12[Country],'2012'!$S$4:$S$158),"0")</f>
        <v>3.1622189999999999</v>
      </c>
      <c r="BJ244" cm="1">
        <f t="array" ref="BJ244">IFERROR(_xlfn.XLOOKUP(A244,Table10[Country],'2014'!$S$4:$S$163),"0")</f>
        <v>3.0598399999999999</v>
      </c>
      <c r="BK244" cm="1">
        <f t="array" ref="BK244">IFERROR(_xlfn.XLOOKUP(A244,Table11[Country],'2016'!$S$4:$S$163),"0")</f>
        <v>3.4745110000000001</v>
      </c>
      <c r="BL244" cm="1">
        <f t="array" ref="BL244">IFERROR(_xlfn.XLOOKUP(A244,Table6[Country],'2018'!$S$4:$S$163),"0")</f>
        <v>2.9064350000000001</v>
      </c>
      <c r="BM244">
        <f>IFERROR(_xlfn.XLOOKUP(A244,'2023_Analysis_Hub'!$A$3:$A$141,'2023_Analysis_Hub'!$L$3:$L$141),"0")</f>
        <v>3.2</v>
      </c>
      <c r="BN244">
        <f t="shared" si="30"/>
        <v>3.1236791428571427</v>
      </c>
      <c r="BP244" cm="1">
        <f t="array" ref="BP244">IFERROR(_xlfn.XLOOKUP(A244,Table4[Country],'2007'!$N$4:$N$153),"0")</f>
        <v>2.5714299999999999</v>
      </c>
      <c r="BQ244" cm="1">
        <f t="array" ref="BQ244">IFERROR(_xlfn.XLOOKUP(A244,Table5[Country],'2010'!$Q$4:$Q$158),"0")</f>
        <v>2.777034</v>
      </c>
      <c r="BR244" cm="1">
        <f t="array" ref="BR244">IFERROR(_xlfn.XLOOKUP(A244,Table12[Country],'2012'!$Q$4:$Q$158),"0")</f>
        <v>2.982596</v>
      </c>
      <c r="BS244" cm="1">
        <f t="array" ref="BS244">IFERROR(_xlfn.XLOOKUP(A244,Table10[Country],'2014'!$Q$4:$Q$163),"0")</f>
        <v>2.8887529999999999</v>
      </c>
      <c r="BT244" cm="1">
        <f t="array" ref="BT244">IFERROR(_xlfn.XLOOKUP(A244,Table11[Country],'2016'!$Q$4:$Q$163),"0")</f>
        <v>2.8429319999999998</v>
      </c>
      <c r="BU244" cm="1">
        <f t="array" ref="BU244">IFERROR(_xlfn.XLOOKUP(A244, Table6[Country], '2018'!$Q$4:$Q$163),"0")</f>
        <v>2.7803529999999999</v>
      </c>
      <c r="BV244">
        <f>IFERROR(_xlfn.XLOOKUP(A244, '2023_Analysis_Hub'!$A$3:$A$141,'2023_Analysis_Hub'!$N$3:$N$141),"0")</f>
        <v>3.3</v>
      </c>
      <c r="BW244">
        <f t="shared" si="31"/>
        <v>2.8775854285714284</v>
      </c>
    </row>
    <row r="245" spans="1:75" x14ac:dyDescent="0.35">
      <c r="A245" t="s">
        <v>150</v>
      </c>
      <c r="B245" cm="1">
        <f t="array" ref="B245">IFERROR(_xlfn.XLOOKUP(A245,Table4[Country],'2007'!$B$4:$B$153),"0")</f>
        <v>3.8436715006807303</v>
      </c>
      <c r="C245" cm="1">
        <f t="array" ref="C245">IFERROR(_xlfn.XLOOKUP(A245,Table5[Country],'2010'!$B$4:$B$158),"0")</f>
        <v>3.8558110000000001</v>
      </c>
      <c r="D245" cm="1">
        <f t="array" ref="D245">IFERROR(_xlfn.XLOOKUP(A245,Table12[Country],'2012'!$B$4:$B$158),"0")</f>
        <v>3.9300630000000001</v>
      </c>
      <c r="E245" cm="1">
        <f t="array" ref="E245">IFERROR(_xlfn.XLOOKUP(A245,Table10[Country],'2014'!$B$4:$B$163),"0")</f>
        <v>3.9178250000000001</v>
      </c>
      <c r="F245" cm="1">
        <f t="array" ref="F245">IFERROR(_xlfn.XLOOKUP(A245,Table11[Country],'2016'!$B$4:$B$163),"0")</f>
        <v>3.9921720000000001</v>
      </c>
      <c r="G245" cm="1">
        <f t="array" ref="G245">IFERROR(_xlfn.XLOOKUP(A245,Table6[Country],'2018'!$B$4:$B$163),"0")</f>
        <v>3.8851290000000001</v>
      </c>
      <c r="H245">
        <f>IFERROR(_xlfn.XLOOKUP(A245,'2023_Analysis_Hub'!$A$3:$A$141,'2023_Analysis_Hub'!$B$3:$B$141),"0")</f>
        <v>3.8166666666666664</v>
      </c>
      <c r="I245">
        <f t="shared" si="27"/>
        <v>3.8916197381924853</v>
      </c>
      <c r="J245" s="68">
        <f>IFERROR(RANK(Table16[[#This Row],[Avergae LPI Score ]],Table16[[Avergae LPI Score ]],0), "No Data Available")</f>
        <v>13</v>
      </c>
      <c r="L245" cm="1">
        <f t="array" ref="L245">IFERROR(_xlfn.XLOOKUP(A245,Table4[Country],'2007'!$C$4:$C$153),"0")</f>
        <v>14</v>
      </c>
      <c r="M245" cm="1">
        <f t="array" ref="M245">IFERROR(_xlfn.XLOOKUP(A245,Table5[Country],'2010'!$E$4:$E$158),"0")</f>
        <v>15</v>
      </c>
      <c r="N245" cm="1">
        <f t="array" ref="N245">IFERROR(_xlfn.XLOOKUP(A245,Table12[Country],'2012'!$E$4:$E$158),"0")</f>
        <v>9</v>
      </c>
      <c r="O245" cm="1">
        <f t="array" ref="O245">IFERROR(_xlfn.XLOOKUP(A245,Table10[Country],'2014'!$E$4:$E$163),"0")</f>
        <v>9</v>
      </c>
      <c r="P245" cm="1">
        <f t="array" ref="P245">IFERROR(_xlfn.XLOOKUP(A245,Table11[Country],'2016'!$E$4:$E$163),"0")</f>
        <v>10</v>
      </c>
      <c r="Q245" cm="1">
        <f t="array" ref="Q245">IFERROR(_xlfn.XLOOKUP(A245,Table6[Country],'2018'!$E$4:$E$163),"0")</f>
        <v>14</v>
      </c>
      <c r="R245">
        <f>IFERROR(_xlfn.XLOOKUP(A245,'2023_Analysis_Hub'!$A$3:$A$141,'2023_Analysis_Hub'!$C$3:$C$141),"0")</f>
        <v>17</v>
      </c>
      <c r="S245">
        <f t="shared" si="32"/>
        <v>12.571428571428571</v>
      </c>
      <c r="T245">
        <f t="shared" si="33"/>
        <v>13</v>
      </c>
      <c r="W245" cm="1">
        <f t="array" ref="W245">IFERROR(_xlfn.XLOOKUP(A245,Table4[Country],'2007'!$F$4:$F$153),"0")</f>
        <v>3.51919</v>
      </c>
      <c r="X245" cm="1">
        <f t="array" ref="X245">IFERROR(_xlfn.XLOOKUP('LPI_performance_time_series '!A245,Table5[Country],'2010'!$I$4:$I$158),"0")</f>
        <v>3.6805460000000001</v>
      </c>
      <c r="Y245" cm="1">
        <f t="array" ref="Y245">IFERROR(_xlfn.XLOOKUP(A245,Table12[Country],'2012'!$I$4:$I$158),"0")</f>
        <v>3.6718120000000001</v>
      </c>
      <c r="Z245" cm="1">
        <f t="array" ref="Z245">IFERROR(_xlfn.XLOOKUP('LPI_performance_time_series '!A245,Table10[Country],'2014'!$I$4:$I$163),"0")</f>
        <v>3.728529</v>
      </c>
      <c r="AA245" cm="1">
        <f t="array" ref="AA245">IFERROR(_xlfn.XLOOKUP(A245,Table11[Country],'2016'!$I$4:$I$163),"0")</f>
        <v>3.7524860000000002</v>
      </c>
      <c r="AB245" cm="1">
        <f t="array" ref="AB245">IFERROR(_xlfn.XLOOKUP(A245,Table6[Country],'2018'!$I$4:$I$163),"0")</f>
        <v>3.7751420000000002</v>
      </c>
      <c r="AC245">
        <f>IFERROR(_xlfn.XLOOKUP(A246,'2023_Analysis_Hub'!$A$3:$A$141,'2023_Analysis_Hub'!$D$3:$D$141),"0")</f>
        <v>2.6</v>
      </c>
      <c r="AD245">
        <f t="shared" si="34"/>
        <v>3.5325292857142858</v>
      </c>
      <c r="AF245" cm="1">
        <f t="array" ref="AF245">IFERROR(_xlfn.XLOOKUP(A245,Table4[Country],'2007'!$H$4:$H$153),"0")</f>
        <v>4.0711300000000001</v>
      </c>
      <c r="AG245" cm="1">
        <f t="array" ref="AG245">IFERROR(_xlfn.XLOOKUP(A245,Table5[Country],'2010'!$K$4:$K$158),"0")</f>
        <v>4.152495</v>
      </c>
      <c r="AH245" cm="1">
        <f t="array" ref="AH245">IFERROR(_xlfn.XLOOKUP(A245,Table12[Country],'2012'!$K$4:$K$158),"0")</f>
        <v>4.138655</v>
      </c>
      <c r="AI245" cm="1">
        <f t="array" ref="AI245">IFERROR(_xlfn.XLOOKUP(A245,Table10[Country],'2014'!$K$4:$K$163),"0")</f>
        <v>4.184653</v>
      </c>
      <c r="AJ245" cm="1">
        <f t="array" ref="AJ245">IFERROR(_xlfn.XLOOKUP(A245,Table11[Country],'2016'!$K$4:$K$163),"0")</f>
        <v>4.1520109999999999</v>
      </c>
      <c r="AK245" cm="1">
        <f t="array" ref="AK245">IFERROR(_xlfn.XLOOKUP(A245,Table6[Country],'2018'!$K$4:$K$163),"0")</f>
        <v>4.0451319999999997</v>
      </c>
      <c r="AL245" s="19">
        <f>IFERROR(_xlfn.XLOOKUP(A245,'2023_Analysis_Hub'!$A$3:$A$141,'2023_Analysis_Hub'!$F$3:$F$141),"0")</f>
        <v>3.9</v>
      </c>
      <c r="AM245">
        <f t="shared" si="35"/>
        <v>4.0920108571428564</v>
      </c>
      <c r="AO245" s="71" cm="1">
        <f t="array" ref="AO245">IFERROR(_xlfn.XLOOKUP(Table18[[#This Row],[Economy]],Table4[Country],'2007'!$J$4:$J$153), "0")</f>
        <v>3.5817000000000001</v>
      </c>
      <c r="AP245" s="71" cm="1">
        <f t="array" ref="AP245">IFERROR(_xlfn.XLOOKUP(Table18[[#This Row],[Economy]],Table5[Country],'2010'!$M$4:$M$158),"0")</f>
        <v>3.2069589999999999</v>
      </c>
      <c r="AQ245" s="71" cm="1">
        <f t="array" ref="AQ245">IFERROR(_xlfn.XLOOKUP(Table18[[#This Row],[Economy]],Table12[Country],'2012'!$M$4:$M$158),"0")</f>
        <v>3.5617890000000001</v>
      </c>
      <c r="AR245" s="71" cm="1">
        <f t="array" ref="AR245">IFERROR(_xlfn.XLOOKUP(Table18[[#This Row],[Economy]],Table10[Country],'2014'!$M$4:$M$163),"0")</f>
        <v>3.4480400000000002</v>
      </c>
      <c r="AS245" s="71" cm="1">
        <f t="array" ref="AS245">IFERROR(_xlfn.XLOOKUP(A245,Table11[Country],'2016'!$M$4:$M$163),"0")</f>
        <v>3.6503060000000001</v>
      </c>
      <c r="AT245" s="71" cm="1">
        <f t="array" ref="AT245">IFERROR(_xlfn.XLOOKUP(A245,Table6[Country],'2018'!$M$4:$M$163),"0")</f>
        <v>3.5063249999999999</v>
      </c>
      <c r="AU245" s="71">
        <f>IFERROR(_xlfn.XLOOKUP(A245, '2023_Analysis_Hub'!$A$3:$A$141,'2023_Analysis_Hub'!$H$3:$H$141),"0")</f>
        <v>3.4</v>
      </c>
      <c r="AV245">
        <f t="shared" si="28"/>
        <v>3.4793027142857142</v>
      </c>
      <c r="AX245" cm="1">
        <f t="array" ref="AX245">IFERROR(_xlfn.XLOOKUP(A245,Table4[Country],'2007'!$L$4:$L$153),"0")</f>
        <v>3.8452899999999999</v>
      </c>
      <c r="AY245" cm="1">
        <f t="array" ref="AY245">IFERROR(_xlfn.XLOOKUP(A245,Table5[Country], '2010'!$O$4:$O$158),"0")</f>
        <v>3.9150079999999998</v>
      </c>
      <c r="AZ245" cm="1">
        <f t="array" ref="AZ245">IFERROR(_xlfn.XLOOKUP(A245, Table12[Country], '2012'!$O$4:$O$158),"0")</f>
        <v>3.964769</v>
      </c>
      <c r="BA245" cm="1">
        <f t="array" ref="BA245">IFERROR(_xlfn.XLOOKUP(A245, Table10[Country], '2014'!$O$4:$O$163),"0")</f>
        <v>3.970199</v>
      </c>
      <c r="BB245" cm="1">
        <f t="array" ref="BB245">IFERROR(_xlfn.XLOOKUP(A245, Table11[Country],'2016'!$O$4:$O$163),"0")</f>
        <v>4.0142259999999998</v>
      </c>
      <c r="BC245" cm="1">
        <f t="array" ref="BC245">IFERROR(_xlfn.XLOOKUP(A245,Table6[Country],'2018'!$O$4:$O$163),"0")</f>
        <v>3.8742529999999999</v>
      </c>
      <c r="BD245">
        <f>IFERROR(_xlfn.XLOOKUP(A245, '2023_Analysis_Hub'!$A$3:$A$141,'2023_Analysis_Hub'!$J$3:$J$141),"0")</f>
        <v>3.9</v>
      </c>
      <c r="BE245">
        <f t="shared" si="29"/>
        <v>3.9262492857142854</v>
      </c>
      <c r="BG245" cm="1">
        <f t="array" ref="BG245">IFERROR(_xlfn.XLOOKUP(A245,Table4[Country],'2007'!$R$4:$R$153),"0")</f>
        <v>4.1144299999999996</v>
      </c>
      <c r="BH245" cm="1">
        <f t="array" ref="BH245">IFERROR(_xlfn.XLOOKUP(A245,Table5[Country],'2010'!$S$4:$S$158),"0")</f>
        <v>4.1853749999999996</v>
      </c>
      <c r="BI245" cm="1">
        <f t="array" ref="BI245">IFERROR(_xlfn.XLOOKUP(A245,Table12[Country],'2012'!$S$4:$S$158),"0")</f>
        <v>4.2052639999999997</v>
      </c>
      <c r="BJ245" cm="1">
        <f t="array" ref="BJ245">IFERROR(_xlfn.XLOOKUP(A245,Table10[Country],'2014'!$S$4:$S$163),"0")</f>
        <v>4.136495</v>
      </c>
      <c r="BK245" cm="1">
        <f t="array" ref="BK245">IFERROR(_xlfn.XLOOKUP(A245,Table11[Country],'2016'!$S$4:$S$163),"0")</f>
        <v>4.2505269999999999</v>
      </c>
      <c r="BL245" cm="1">
        <f t="array" ref="BL245">IFERROR(_xlfn.XLOOKUP(A245,Table6[Country],'2018'!$S$4:$S$163),"0")</f>
        <v>4.0836230000000002</v>
      </c>
      <c r="BM245">
        <f>IFERROR(_xlfn.XLOOKUP(A245,'2023_Analysis_Hub'!$A$3:$A$141,'2023_Analysis_Hub'!$L$3:$L$141),"0")</f>
        <v>3.8</v>
      </c>
      <c r="BN245">
        <f t="shared" si="30"/>
        <v>4.1108162857142858</v>
      </c>
      <c r="BP245" cm="1">
        <f t="array" ref="BP245">IFERROR(_xlfn.XLOOKUP(A245,Table4[Country],'2007'!$N$4:$N$153),"0")</f>
        <v>4.0091999999999999</v>
      </c>
      <c r="BQ245" cm="1">
        <f t="array" ref="BQ245">IFERROR(_xlfn.XLOOKUP(A245,Table5[Country],'2010'!$Q$4:$Q$158),"0")</f>
        <v>4.1686649999999998</v>
      </c>
      <c r="BR245" cm="1">
        <f t="array" ref="BR245">IFERROR(_xlfn.XLOOKUP(A245,Table12[Country],'2012'!$Q$4:$Q$158),"0")</f>
        <v>4.1104450000000003</v>
      </c>
      <c r="BS245" cm="1">
        <f t="array" ref="BS245">IFERROR(_xlfn.XLOOKUP(A245,Table10[Country],'2014'!$Q$4:$Q$163),"0")</f>
        <v>4.1375960000000003</v>
      </c>
      <c r="BT245" cm="1">
        <f t="array" ref="BT245">IFERROR(_xlfn.XLOOKUP(A245,Table11[Country],'2016'!$Q$4:$Q$163),"0")</f>
        <v>4.2000250000000001</v>
      </c>
      <c r="BU245" cm="1">
        <f t="array" ref="BU245">IFERROR(_xlfn.XLOOKUP(A245, Table6[Country], '2018'!$Q$4:$Q$163),"0")</f>
        <v>4.0917510000000004</v>
      </c>
      <c r="BV245">
        <f>IFERROR(_xlfn.XLOOKUP(A245, '2023_Analysis_Hub'!$A$3:$A$141,'2023_Analysis_Hub'!$N$3:$N$141),"0")</f>
        <v>4.2</v>
      </c>
      <c r="BW245">
        <f t="shared" si="31"/>
        <v>4.1310974285714286</v>
      </c>
    </row>
    <row r="246" spans="1:75" x14ac:dyDescent="0.35">
      <c r="A246" t="s">
        <v>151</v>
      </c>
      <c r="B246" cm="1">
        <f t="array" ref="B246">IFERROR(_xlfn.XLOOKUP(A246,Table4[Country],'2007'!$B$4:$B$153),"0")</f>
        <v>2.1567464494774229</v>
      </c>
      <c r="C246" cm="1">
        <f t="array" ref="C246">IFERROR(_xlfn.XLOOKUP(A246,Table5[Country],'2010'!$B$4:$B$158),"0")</f>
        <v>2.791121</v>
      </c>
      <c r="D246" cm="1">
        <f t="array" ref="D246">IFERROR(_xlfn.XLOOKUP(A246,Table12[Country],'2012'!$B$4:$B$158),"0")</f>
        <v>2.4648599999999998</v>
      </c>
      <c r="E246" cm="1">
        <f t="array" ref="E246">IFERROR(_xlfn.XLOOKUP(A246,Table10[Country],'2014'!$B$4:$B$163),"0")</f>
        <v>2.3947699999999998</v>
      </c>
      <c r="F246" cm="1">
        <f t="array" ref="F246">IFERROR(_xlfn.XLOOKUP(A246,Table11[Country],'2016'!$B$4:$B$163),"0")</f>
        <v>2.404525</v>
      </c>
      <c r="G246" cm="1">
        <f t="array" ref="G246">IFERROR(_xlfn.XLOOKUP(A246,Table6[Country],'2018'!$B$4:$B$163),"0")</f>
        <v>2.5772560000000002</v>
      </c>
      <c r="H246">
        <f>IFERROR(_xlfn.XLOOKUP(A246,'2023_Analysis_Hub'!$A$3:$A$141,'2023_Analysis_Hub'!$B$3:$B$141),"0")</f>
        <v>2.5666666666666669</v>
      </c>
      <c r="I246">
        <f t="shared" si="27"/>
        <v>2.479420730877727</v>
      </c>
      <c r="J246" s="68">
        <f>IFERROR(RANK(Table16[[#This Row],[Avergae LPI Score ]],Table16[[Avergae LPI Score ]],0), "No Data Available")</f>
        <v>108</v>
      </c>
      <c r="L246" cm="1">
        <f t="array" ref="L246">IFERROR(_xlfn.XLOOKUP(A246,Table4[Country],'2007'!$C$4:$C$153),"0")</f>
        <v>129</v>
      </c>
      <c r="M246" cm="1">
        <f t="array" ref="M246">IFERROR(_xlfn.XLOOKUP(A246,Table5[Country],'2010'!$E$4:$E$158),"0")</f>
        <v>68</v>
      </c>
      <c r="N246" cm="1">
        <f t="array" ref="N246">IFERROR(_xlfn.XLOOKUP(A246,Table12[Country],'2012'!$E$4:$E$158),"0")</f>
        <v>117</v>
      </c>
      <c r="O246" cm="1">
        <f t="array" ref="O246">IFERROR(_xlfn.XLOOKUP(A246,Table10[Country],'2014'!$E$4:$E$163),"0")</f>
        <v>129</v>
      </c>
      <c r="P246" cm="1">
        <f t="array" ref="P246">IFERROR(_xlfn.XLOOKUP(A246,Table11[Country],'2016'!$E$4:$E$163),"0")</f>
        <v>118</v>
      </c>
      <c r="Q246" cm="1">
        <f t="array" ref="Q246">IFERROR(_xlfn.XLOOKUP(A246,Table6[Country],'2018'!$E$4:$E$163),"0")</f>
        <v>99</v>
      </c>
      <c r="R246">
        <f>IFERROR(_xlfn.XLOOKUP(A246,'2023_Analysis_Hub'!$A$3:$A$141,'2023_Analysis_Hub'!$C$3:$C$141),"0")</f>
        <v>88</v>
      </c>
      <c r="S246">
        <f t="shared" si="32"/>
        <v>106.85714285714286</v>
      </c>
      <c r="T246">
        <f t="shared" si="33"/>
        <v>105</v>
      </c>
      <c r="W246" cm="1">
        <f t="array" ref="W246">IFERROR(_xlfn.XLOOKUP(A246,Table4[Country],'2007'!$F$4:$F$153),"0")</f>
        <v>1.9411799999999999</v>
      </c>
      <c r="X246" cm="1">
        <f t="array" ref="X246">IFERROR(_xlfn.XLOOKUP('LPI_performance_time_series '!A246,Table5[Country],'2010'!$I$4:$I$158),"0")</f>
        <v>2.202474</v>
      </c>
      <c r="Y246" cm="1">
        <f t="array" ref="Y246">IFERROR(_xlfn.XLOOKUP(A246,Table12[Country],'2012'!$I$4:$I$158),"0")</f>
        <v>2.25</v>
      </c>
      <c r="Z246" cm="1">
        <f t="array" ref="Z246">IFERROR(_xlfn.XLOOKUP('LPI_performance_time_series '!A246,Table10[Country],'2014'!$I$4:$I$163),"0")</f>
        <v>1.8</v>
      </c>
      <c r="AA246" cm="1">
        <f t="array" ref="AA246">IFERROR(_xlfn.XLOOKUP(A246,Table11[Country],'2016'!$I$4:$I$163),"0")</f>
        <v>2.3189739999999999</v>
      </c>
      <c r="AB246" cm="1">
        <f t="array" ref="AB246">IFERROR(_xlfn.XLOOKUP(A246,Table6[Country],'2018'!$I$4:$I$163),"0")</f>
        <v>2.1033330000000001</v>
      </c>
      <c r="AC246" t="str">
        <f>IFERROR(_xlfn.XLOOKUP(A247,'2023_Analysis_Hub'!$A$3:$A$141,'2023_Analysis_Hub'!$D$3:$D$141),"0")</f>
        <v>0</v>
      </c>
      <c r="AD246">
        <f t="shared" si="34"/>
        <v>2.1026601666666664</v>
      </c>
      <c r="AF246" cm="1">
        <f t="array" ref="AF246">IFERROR(_xlfn.XLOOKUP(A246,Table4[Country],'2007'!$H$4:$H$153),"0")</f>
        <v>2</v>
      </c>
      <c r="AG246" cm="1">
        <f t="array" ref="AG246">IFERROR(_xlfn.XLOOKUP(A246,Table5[Country],'2010'!$K$4:$K$158),"0")</f>
        <v>2.535066</v>
      </c>
      <c r="AH246" cm="1">
        <f t="array" ref="AH246">IFERROR(_xlfn.XLOOKUP(A246,Table12[Country],'2012'!$K$4:$K$158),"0")</f>
        <v>2.25</v>
      </c>
      <c r="AI246" cm="1">
        <f t="array" ref="AI246">IFERROR(_xlfn.XLOOKUP(A246,Table10[Country],'2014'!$K$4:$K$163),"0")</f>
        <v>2.0111110000000001</v>
      </c>
      <c r="AJ246" cm="1">
        <f t="array" ref="AJ246">IFERROR(_xlfn.XLOOKUP(A246,Table11[Country],'2016'!$K$4:$K$163),"0")</f>
        <v>2.4468299999999998</v>
      </c>
      <c r="AK246" cm="1">
        <f t="array" ref="AK246">IFERROR(_xlfn.XLOOKUP(A246,Table6[Country],'2018'!$K$4:$K$163),"0")</f>
        <v>2.57</v>
      </c>
      <c r="AL246" s="19">
        <f>IFERROR(_xlfn.XLOOKUP(A246,'2023_Analysis_Hub'!$A$3:$A$141,'2023_Analysis_Hub'!$F$3:$F$141),"0")</f>
        <v>2.4</v>
      </c>
      <c r="AM246">
        <f t="shared" si="35"/>
        <v>2.3161438571428574</v>
      </c>
      <c r="AO246" s="71" cm="1">
        <f t="array" ref="AO246">IFERROR(_xlfn.XLOOKUP(Table18[[#This Row],[Economy]],Table4[Country],'2007'!$J$4:$J$153), "0")</f>
        <v>2.0666699999999998</v>
      </c>
      <c r="AP246" s="71" cm="1">
        <f t="array" ref="AP246">IFERROR(_xlfn.XLOOKUP(Table18[[#This Row],[Economy]],Table5[Country],'2010'!$M$4:$M$158),"0")</f>
        <v>2.7916620000000001</v>
      </c>
      <c r="AQ246" s="71" cm="1">
        <f t="array" ref="AQ246">IFERROR(_xlfn.XLOOKUP(Table18[[#This Row],[Economy]],Table12[Country],'2012'!$M$4:$M$158),"0")</f>
        <v>2.375</v>
      </c>
      <c r="AR246" s="71" cm="1">
        <f t="array" ref="AR246">IFERROR(_xlfn.XLOOKUP(Table18[[#This Row],[Economy]],Table10[Country],'2014'!$M$4:$M$163),"0")</f>
        <v>2.2253970000000001</v>
      </c>
      <c r="AS246" s="71" cm="1">
        <f t="array" ref="AS246">IFERROR(_xlfn.XLOOKUP(A246,Table11[Country],'2016'!$M$4:$M$163),"0")</f>
        <v>2.3612639999999998</v>
      </c>
      <c r="AT246" s="71" cm="1">
        <f t="array" ref="AT246">IFERROR(_xlfn.XLOOKUP(A246,Table6[Country],'2018'!$M$4:$M$163),"0")</f>
        <v>2.423333</v>
      </c>
      <c r="AU246" s="71">
        <f>IFERROR(_xlfn.XLOOKUP(A246, '2023_Analysis_Hub'!$A$3:$A$141,'2023_Analysis_Hub'!$H$3:$H$141),"0")</f>
        <v>2.6</v>
      </c>
      <c r="AV246">
        <f t="shared" si="28"/>
        <v>2.4061894285714289</v>
      </c>
      <c r="AX246" cm="1">
        <f t="array" ref="AX246">IFERROR(_xlfn.XLOOKUP(A246,Table4[Country],'2007'!$L$4:$L$153),"0")</f>
        <v>2.1538499999999998</v>
      </c>
      <c r="AY246" cm="1">
        <f t="array" ref="AY246">IFERROR(_xlfn.XLOOKUP(A246,Table5[Country], '2010'!$O$4:$O$158),"0")</f>
        <v>2.495679</v>
      </c>
      <c r="AZ246" cm="1">
        <f t="array" ref="AZ246">IFERROR(_xlfn.XLOOKUP(A246, Table12[Country], '2012'!$O$4:$O$158),"0")</f>
        <v>2.3921130000000002</v>
      </c>
      <c r="BA246" cm="1">
        <f t="array" ref="BA246">IFERROR(_xlfn.XLOOKUP(A246, Table10[Country], '2014'!$O$4:$O$163),"0")</f>
        <v>2.3682539999999999</v>
      </c>
      <c r="BB246" cm="1">
        <f t="array" ref="BB246">IFERROR(_xlfn.XLOOKUP(A246, Table11[Country],'2016'!$O$4:$O$163),"0")</f>
        <v>2.3866130000000001</v>
      </c>
      <c r="BC246" cm="1">
        <f t="array" ref="BC246">IFERROR(_xlfn.XLOOKUP(A246,Table6[Country],'2018'!$O$4:$O$163),"0")</f>
        <v>2.5877140000000001</v>
      </c>
      <c r="BD246">
        <f>IFERROR(_xlfn.XLOOKUP(A246, '2023_Analysis_Hub'!$A$3:$A$141,'2023_Analysis_Hub'!$J$3:$J$141),"0")</f>
        <v>2.6</v>
      </c>
      <c r="BE246">
        <f t="shared" si="29"/>
        <v>2.4263175714285716</v>
      </c>
      <c r="BG246" cm="1">
        <f t="array" ref="BG246">IFERROR(_xlfn.XLOOKUP(A246,Table4[Country],'2007'!$R$4:$R$153),"0")</f>
        <v>2.7272699999999999</v>
      </c>
      <c r="BH246" cm="1">
        <f t="array" ref="BH246">IFERROR(_xlfn.XLOOKUP(A246,Table5[Country],'2010'!$S$4:$S$158),"0")</f>
        <v>3.7202329999999999</v>
      </c>
      <c r="BI246" cm="1">
        <f t="array" ref="BI246">IFERROR(_xlfn.XLOOKUP(A246,Table12[Country],'2012'!$S$4:$S$158),"0")</f>
        <v>2.9635419999999999</v>
      </c>
      <c r="BJ246" cm="1">
        <f t="array" ref="BJ246">IFERROR(_xlfn.XLOOKUP(A246,Table10[Country],'2014'!$S$4:$S$163),"0")</f>
        <v>3.0825399999999998</v>
      </c>
      <c r="BK246" cm="1">
        <f t="array" ref="BK246">IFERROR(_xlfn.XLOOKUP(A246,Table11[Country],'2016'!$S$4:$S$163),"0")</f>
        <v>2.8324319999999998</v>
      </c>
      <c r="BL246" cm="1">
        <f t="array" ref="BL246">IFERROR(_xlfn.XLOOKUP(A246,Table6[Country],'2018'!$S$4:$S$163),"0")</f>
        <v>3.09</v>
      </c>
      <c r="BM246">
        <f>IFERROR(_xlfn.XLOOKUP(A246,'2023_Analysis_Hub'!$A$3:$A$141,'2023_Analysis_Hub'!$L$3:$L$141),"0")</f>
        <v>2.8</v>
      </c>
      <c r="BN246">
        <f t="shared" si="30"/>
        <v>3.0308595714285715</v>
      </c>
      <c r="BP246" cm="1">
        <f t="array" ref="BP246">IFERROR(_xlfn.XLOOKUP(A246,Table4[Country],'2007'!$N$4:$N$153),"0")</f>
        <v>2.0769199999999999</v>
      </c>
      <c r="BQ246" cm="1">
        <f t="array" ref="BQ246">IFERROR(_xlfn.XLOOKUP(A246,Table5[Country],'2010'!$Q$4:$Q$158),"0")</f>
        <v>2.9555549999999999</v>
      </c>
      <c r="BR246" cm="1">
        <f t="array" ref="BR246">IFERROR(_xlfn.XLOOKUP(A246,Table12[Country],'2012'!$Q$4:$Q$158),"0")</f>
        <v>2.5349699999999999</v>
      </c>
      <c r="BS246" cm="1">
        <f t="array" ref="BS246">IFERROR(_xlfn.XLOOKUP(A246,Table10[Country],'2014'!$Q$4:$Q$163),"0")</f>
        <v>2.8666670000000001</v>
      </c>
      <c r="BT246" cm="1">
        <f t="array" ref="BT246">IFERROR(_xlfn.XLOOKUP(A246,Table11[Country],'2016'!$Q$4:$Q$163),"0")</f>
        <v>2.05328</v>
      </c>
      <c r="BU246" cm="1">
        <f t="array" ref="BU246">IFERROR(_xlfn.XLOOKUP(A246, Table6[Country], '2018'!$Q$4:$Q$163),"0")</f>
        <v>2.7090480000000001</v>
      </c>
      <c r="BV246">
        <f>IFERROR(_xlfn.XLOOKUP(A246, '2023_Analysis_Hub'!$A$3:$A$141,'2023_Analysis_Hub'!$N$3:$N$141),"0")</f>
        <v>2.4</v>
      </c>
      <c r="BW246">
        <f t="shared" si="31"/>
        <v>2.5137771428571427</v>
      </c>
    </row>
    <row r="247" spans="1:75" x14ac:dyDescent="0.35">
      <c r="A247" t="s">
        <v>584</v>
      </c>
      <c r="B247" t="str" cm="1">
        <f t="array" ref="B247">IFERROR(_xlfn.XLOOKUP(A247,Table4[Country],'2007'!$B$4:$B$153),"0")</f>
        <v>0</v>
      </c>
      <c r="C247" t="str" cm="1">
        <f t="array" ref="C247">IFERROR(_xlfn.XLOOKUP(A247,Table5[Country],'2010'!$B$4:$B$158),"0")</f>
        <v>0</v>
      </c>
      <c r="D247" t="str" cm="1">
        <f t="array" ref="D247">IFERROR(_xlfn.XLOOKUP(A247,Table12[Country],'2012'!$B$4:$B$158),"0")</f>
        <v>0</v>
      </c>
      <c r="E247" t="str" cm="1">
        <f t="array" ref="E247">IFERROR(_xlfn.XLOOKUP(A247,Table10[Country],'2014'!$B$4:$B$163),"0")</f>
        <v>0</v>
      </c>
      <c r="F247" t="str" cm="1">
        <f t="array" ref="F247">IFERROR(_xlfn.XLOOKUP(A247,Table11[Country],'2016'!$B$4:$B$163),"0")</f>
        <v>0</v>
      </c>
      <c r="G247" t="str" cm="1">
        <f t="array" ref="G247">IFERROR(_xlfn.XLOOKUP(A247,Table6[Country],'2018'!$B$4:$B$163),"0")</f>
        <v>0</v>
      </c>
      <c r="H247" t="str">
        <f>IFERROR(_xlfn.XLOOKUP(A247,'2023_Analysis_Hub'!$A$3:$A$141,'2023_Analysis_Hub'!$B$3:$B$141),"0")</f>
        <v>0</v>
      </c>
      <c r="I247" t="str">
        <f t="shared" si="27"/>
        <v>0</v>
      </c>
      <c r="J247" s="68" t="str">
        <f>IFERROR(RANK(Table16[[#This Row],[Avergae LPI Score ]],Table16[[Avergae LPI Score ]],0), "No Data Available")</f>
        <v>No Data Available</v>
      </c>
      <c r="L247" t="str" cm="1">
        <f t="array" ref="L247">IFERROR(_xlfn.XLOOKUP(A247,Table4[Country],'2007'!$C$4:$C$153),"0")</f>
        <v>0</v>
      </c>
      <c r="M247" t="str" cm="1">
        <f t="array" ref="M247">IFERROR(_xlfn.XLOOKUP(A247,Table5[Country],'2010'!$E$4:$E$158),"0")</f>
        <v>0</v>
      </c>
      <c r="N247" t="str" cm="1">
        <f t="array" ref="N247">IFERROR(_xlfn.XLOOKUP(A247,Table12[Country],'2012'!$E$4:$E$158),"0")</f>
        <v>0</v>
      </c>
      <c r="O247" t="str" cm="1">
        <f t="array" ref="O247">IFERROR(_xlfn.XLOOKUP(A247,Table10[Country],'2014'!$E$4:$E$163),"0")</f>
        <v>0</v>
      </c>
      <c r="P247" t="str" cm="1">
        <f t="array" ref="P247">IFERROR(_xlfn.XLOOKUP(A247,Table11[Country],'2016'!$E$4:$E$163),"0")</f>
        <v>0</v>
      </c>
      <c r="Q247" t="str" cm="1">
        <f t="array" ref="Q247">IFERROR(_xlfn.XLOOKUP(A247,Table6[Country],'2018'!$E$4:$E$163),"0")</f>
        <v>0</v>
      </c>
      <c r="R247" t="str">
        <f>IFERROR(_xlfn.XLOOKUP(A247,'2023_Analysis_Hub'!$A$3:$A$141,'2023_Analysis_Hub'!$C$3:$C$141),"0")</f>
        <v>0</v>
      </c>
      <c r="S247" t="str">
        <f t="shared" si="32"/>
        <v>0</v>
      </c>
      <c r="T247" t="str">
        <f t="shared" si="33"/>
        <v>No Data Available</v>
      </c>
      <c r="W247" t="str" cm="1">
        <f t="array" ref="W247">IFERROR(_xlfn.XLOOKUP(A247,Table4[Country],'2007'!$F$4:$F$153),"0")</f>
        <v>0</v>
      </c>
      <c r="X247" t="str" cm="1">
        <f t="array" ref="X247">IFERROR(_xlfn.XLOOKUP('LPI_performance_time_series '!A247,Table5[Country],'2010'!$I$4:$I$158),"0")</f>
        <v>0</v>
      </c>
      <c r="Y247" t="str" cm="1">
        <f t="array" ref="Y247">IFERROR(_xlfn.XLOOKUP(A247,Table12[Country],'2012'!$I$4:$I$158),"0")</f>
        <v>0</v>
      </c>
      <c r="Z247" t="str" cm="1">
        <f t="array" ref="Z247">IFERROR(_xlfn.XLOOKUP('LPI_performance_time_series '!A247,Table10[Country],'2014'!$I$4:$I$163),"0")</f>
        <v>0</v>
      </c>
      <c r="AA247" t="str" cm="1">
        <f t="array" ref="AA247">IFERROR(_xlfn.XLOOKUP(A247,Table11[Country],'2016'!$I$4:$I$163),"0")</f>
        <v>0</v>
      </c>
      <c r="AB247" t="str" cm="1">
        <f t="array" ref="AB247">IFERROR(_xlfn.XLOOKUP(A247,Table6[Country],'2018'!$I$4:$I$163),"0")</f>
        <v>0</v>
      </c>
      <c r="AC247">
        <f>IFERROR(_xlfn.XLOOKUP(A248,'2023_Analysis_Hub'!$A$3:$A$141,'2023_Analysis_Hub'!$D$3:$D$141),"0")</f>
        <v>2.1</v>
      </c>
      <c r="AD247">
        <f t="shared" si="34"/>
        <v>2.1</v>
      </c>
      <c r="AF247" t="str" cm="1">
        <f t="array" ref="AF247">IFERROR(_xlfn.XLOOKUP(A247,Table4[Country],'2007'!$H$4:$H$153),"0")</f>
        <v>0</v>
      </c>
      <c r="AG247" t="str" cm="1">
        <f t="array" ref="AG247">IFERROR(_xlfn.XLOOKUP(A247,Table5[Country],'2010'!$K$4:$K$158),"0")</f>
        <v>0</v>
      </c>
      <c r="AH247" t="str" cm="1">
        <f t="array" ref="AH247">IFERROR(_xlfn.XLOOKUP(A247,Table12[Country],'2012'!$K$4:$K$158),"0")</f>
        <v>0</v>
      </c>
      <c r="AI247" t="str" cm="1">
        <f t="array" ref="AI247">IFERROR(_xlfn.XLOOKUP(A247,Table10[Country],'2014'!$K$4:$K$163),"0")</f>
        <v>0</v>
      </c>
      <c r="AJ247" t="str" cm="1">
        <f t="array" ref="AJ247">IFERROR(_xlfn.XLOOKUP(A247,Table11[Country],'2016'!$K$4:$K$163),"0")</f>
        <v>0</v>
      </c>
      <c r="AK247" t="str" cm="1">
        <f t="array" ref="AK247">IFERROR(_xlfn.XLOOKUP(A247,Table6[Country],'2018'!$K$4:$K$163),"0")</f>
        <v>0</v>
      </c>
      <c r="AL247" s="19" t="str">
        <f>IFERROR(_xlfn.XLOOKUP(A247,'2023_Analysis_Hub'!$A$3:$A$141,'2023_Analysis_Hub'!$F$3:$F$141),"0")</f>
        <v>0</v>
      </c>
      <c r="AM247" t="str">
        <f t="shared" si="35"/>
        <v>No Data Available</v>
      </c>
      <c r="AO247" s="71" t="str" cm="1">
        <f t="array" ref="AO247">IFERROR(_xlfn.XLOOKUP(Table18[[#This Row],[Economy]],Table4[Country],'2007'!$J$4:$J$153), "0")</f>
        <v>0</v>
      </c>
      <c r="AP247" s="71" t="str" cm="1">
        <f t="array" ref="AP247">IFERROR(_xlfn.XLOOKUP(Table18[[#This Row],[Economy]],Table5[Country],'2010'!$M$4:$M$158),"0")</f>
        <v>0</v>
      </c>
      <c r="AQ247" s="71" t="str" cm="1">
        <f t="array" ref="AQ247">IFERROR(_xlfn.XLOOKUP(Table18[[#This Row],[Economy]],Table12[Country],'2012'!$M$4:$M$158),"0")</f>
        <v>0</v>
      </c>
      <c r="AR247" s="71" t="str" cm="1">
        <f t="array" ref="AR247">IFERROR(_xlfn.XLOOKUP(Table18[[#This Row],[Economy]],Table10[Country],'2014'!$M$4:$M$163),"0")</f>
        <v>0</v>
      </c>
      <c r="AS247" s="71" t="str" cm="1">
        <f t="array" ref="AS247">IFERROR(_xlfn.XLOOKUP(A247,Table11[Country],'2016'!$M$4:$M$163),"0")</f>
        <v>0</v>
      </c>
      <c r="AT247" s="71" t="str" cm="1">
        <f t="array" ref="AT247">IFERROR(_xlfn.XLOOKUP(A247,Table6[Country],'2018'!$M$4:$M$163),"0")</f>
        <v>0</v>
      </c>
      <c r="AU247" s="71" t="str">
        <f>IFERROR(_xlfn.XLOOKUP(A247, '2023_Analysis_Hub'!$A$3:$A$141,'2023_Analysis_Hub'!$H$3:$H$141),"0")</f>
        <v>0</v>
      </c>
      <c r="AV247" t="str">
        <f t="shared" si="28"/>
        <v xml:space="preserve">No Data Available </v>
      </c>
      <c r="AX247" t="str" cm="1">
        <f t="array" ref="AX247">IFERROR(_xlfn.XLOOKUP(A247,Table4[Country],'2007'!$L$4:$L$153),"0")</f>
        <v>0</v>
      </c>
      <c r="AY247" t="str" cm="1">
        <f t="array" ref="AY247">IFERROR(_xlfn.XLOOKUP(A247,Table5[Country], '2010'!$O$4:$O$158),"0")</f>
        <v>0</v>
      </c>
      <c r="AZ247" t="str" cm="1">
        <f t="array" ref="AZ247">IFERROR(_xlfn.XLOOKUP(A247, Table12[Country], '2012'!$O$4:$O$158),"0")</f>
        <v>0</v>
      </c>
      <c r="BA247" t="str" cm="1">
        <f t="array" ref="BA247">IFERROR(_xlfn.XLOOKUP(A247, Table10[Country], '2014'!$O$4:$O$163),"0")</f>
        <v>0</v>
      </c>
      <c r="BB247" t="str" cm="1">
        <f t="array" ref="BB247">IFERROR(_xlfn.XLOOKUP(A247, Table11[Country],'2016'!$O$4:$O$163),"0")</f>
        <v>0</v>
      </c>
      <c r="BC247" t="str" cm="1">
        <f t="array" ref="BC247">IFERROR(_xlfn.XLOOKUP(A247,Table6[Country],'2018'!$O$4:$O$163),"0")</f>
        <v>0</v>
      </c>
      <c r="BD247" t="str">
        <f>IFERROR(_xlfn.XLOOKUP(A247, '2023_Analysis_Hub'!$A$3:$A$141,'2023_Analysis_Hub'!$J$3:$J$141),"0")</f>
        <v>0</v>
      </c>
      <c r="BE247" t="str">
        <f t="shared" si="29"/>
        <v>No Data Available</v>
      </c>
      <c r="BG247" t="str" cm="1">
        <f t="array" ref="BG247">IFERROR(_xlfn.XLOOKUP(A247,Table4[Country],'2007'!$R$4:$R$153),"0")</f>
        <v>0</v>
      </c>
      <c r="BH247" t="str" cm="1">
        <f t="array" ref="BH247">IFERROR(_xlfn.XLOOKUP(A247,Table5[Country],'2010'!$S$4:$S$158),"0")</f>
        <v>0</v>
      </c>
      <c r="BI247" t="str" cm="1">
        <f t="array" ref="BI247">IFERROR(_xlfn.XLOOKUP(A247,Table12[Country],'2012'!$S$4:$S$158),"0")</f>
        <v>0</v>
      </c>
      <c r="BJ247" t="str" cm="1">
        <f t="array" ref="BJ247">IFERROR(_xlfn.XLOOKUP(A247,Table10[Country],'2014'!$S$4:$S$163),"0")</f>
        <v>0</v>
      </c>
      <c r="BK247" t="str" cm="1">
        <f t="array" ref="BK247">IFERROR(_xlfn.XLOOKUP(A247,Table11[Country],'2016'!$S$4:$S$163),"0")</f>
        <v>0</v>
      </c>
      <c r="BL247" t="str" cm="1">
        <f t="array" ref="BL247">IFERROR(_xlfn.XLOOKUP(A247,Table6[Country],'2018'!$S$4:$S$163),"0")</f>
        <v>0</v>
      </c>
      <c r="BM247" t="str">
        <f>IFERROR(_xlfn.XLOOKUP(A247,'2023_Analysis_Hub'!$A$3:$A$141,'2023_Analysis_Hub'!$L$3:$L$141),"0")</f>
        <v>0</v>
      </c>
      <c r="BN247" t="str">
        <f t="shared" si="30"/>
        <v>No Data Available</v>
      </c>
      <c r="BP247" t="str" cm="1">
        <f t="array" ref="BP247">IFERROR(_xlfn.XLOOKUP(A247,Table4[Country],'2007'!$N$4:$N$153),"0")</f>
        <v>0</v>
      </c>
      <c r="BQ247" t="str" cm="1">
        <f t="array" ref="BQ247">IFERROR(_xlfn.XLOOKUP(A247,Table5[Country],'2010'!$Q$4:$Q$158),"0")</f>
        <v>0</v>
      </c>
      <c r="BR247" t="str" cm="1">
        <f t="array" ref="BR247">IFERROR(_xlfn.XLOOKUP(A247,Table12[Country],'2012'!$Q$4:$Q$158),"0")</f>
        <v>0</v>
      </c>
      <c r="BS247" t="str" cm="1">
        <f t="array" ref="BS247">IFERROR(_xlfn.XLOOKUP(A247,Table10[Country],'2014'!$Q$4:$Q$163),"0")</f>
        <v>0</v>
      </c>
      <c r="BT247" t="str" cm="1">
        <f t="array" ref="BT247">IFERROR(_xlfn.XLOOKUP(A247,Table11[Country],'2016'!$Q$4:$Q$163),"0")</f>
        <v>0</v>
      </c>
      <c r="BU247" t="str" cm="1">
        <f t="array" ref="BU247">IFERROR(_xlfn.XLOOKUP(A247, Table6[Country], '2018'!$Q$4:$Q$163),"0")</f>
        <v>0</v>
      </c>
      <c r="BV247" t="str">
        <f>IFERROR(_xlfn.XLOOKUP(A247, '2023_Analysis_Hub'!$A$3:$A$141,'2023_Analysis_Hub'!$N$3:$N$141),"0")</f>
        <v>0</v>
      </c>
      <c r="BW247" t="str">
        <f t="shared" si="31"/>
        <v>No Data Available</v>
      </c>
    </row>
    <row r="248" spans="1:75" x14ac:dyDescent="0.35">
      <c r="A248" t="s">
        <v>173</v>
      </c>
      <c r="B248" t="str" cm="1">
        <f t="array" ref="B248">IFERROR(_xlfn.XLOOKUP(A248,Table4[Country],'2007'!$B$4:$B$153),"0")</f>
        <v>0</v>
      </c>
      <c r="C248" cm="1">
        <f t="array" ref="C248">IFERROR(_xlfn.XLOOKUP(A248,Table5[Country],'2010'!$B$4:$B$158),"0")</f>
        <v>2.6775829999999998</v>
      </c>
      <c r="D248" cm="1">
        <f t="array" ref="D248">IFERROR(_xlfn.XLOOKUP(A248,Table12[Country],'2012'!$B$4:$B$158),"0")</f>
        <v>2.4895320000000001</v>
      </c>
      <c r="E248" cm="1">
        <f t="array" ref="E248">IFERROR(_xlfn.XLOOKUP(A248,Table10[Country],'2014'!$B$4:$B$163),"0")</f>
        <v>2.8081109999999998</v>
      </c>
      <c r="F248" cm="1">
        <f t="array" ref="F248">IFERROR(_xlfn.XLOOKUP(A248,Table11[Country],'2016'!$B$4:$B$163),"0")</f>
        <v>2.3907799999999999</v>
      </c>
      <c r="G248" cm="1">
        <f t="array" ref="G248">IFERROR(_xlfn.XLOOKUP(A248,Table6[Country],'2018'!$B$4:$B$163),"0")</f>
        <v>2.2292160000000001</v>
      </c>
      <c r="H248">
        <f>IFERROR(_xlfn.XLOOKUP(A248,'2023_Analysis_Hub'!$A$3:$A$141,'2023_Analysis_Hub'!$B$3:$B$141),"0")</f>
        <v>2.3000000000000003</v>
      </c>
      <c r="I248">
        <f t="shared" si="27"/>
        <v>2.4825370000000002</v>
      </c>
      <c r="J248" s="68">
        <f>IFERROR(RANK(Table16[[#This Row],[Avergae LPI Score ]],Table16[[Avergae LPI Score ]],0), "No Data Available")</f>
        <v>105</v>
      </c>
      <c r="L248" t="str" cm="1">
        <f t="array" ref="L248">IFERROR(_xlfn.XLOOKUP(A248,Table4[Country],'2007'!$C$4:$C$153),"0")</f>
        <v>0</v>
      </c>
      <c r="M248" cm="1">
        <f t="array" ref="M248">IFERROR(_xlfn.XLOOKUP(A248,Table5[Country],'2010'!$E$4:$E$158),"0")</f>
        <v>84</v>
      </c>
      <c r="N248" cm="1">
        <f t="array" ref="N248">IFERROR(_xlfn.XLOOKUP(A248,Table12[Country],'2012'!$E$4:$E$158),"0")</f>
        <v>111</v>
      </c>
      <c r="O248" cm="1">
        <f t="array" ref="O248">IFERROR(_xlfn.XLOOKUP(A248,Table10[Country],'2014'!$E$4:$E$163),"0")</f>
        <v>76</v>
      </c>
      <c r="P248" cm="1">
        <f t="array" ref="P248">IFERROR(_xlfn.XLOOKUP(A248,Table11[Country],'2016'!$E$4:$E$163),"0")</f>
        <v>122</v>
      </c>
      <c r="Q248" cm="1">
        <f t="array" ref="Q248">IFERROR(_xlfn.XLOOKUP(A248,Table6[Country],'2018'!$E$4:$E$163),"0")</f>
        <v>142</v>
      </c>
      <c r="R248">
        <f>IFERROR(_xlfn.XLOOKUP(A248,'2023_Analysis_Hub'!$A$3:$A$141,'2023_Analysis_Hub'!$C$3:$C$141),"0")</f>
        <v>123</v>
      </c>
      <c r="S248">
        <f t="shared" si="32"/>
        <v>109.66666666666667</v>
      </c>
      <c r="T248">
        <f t="shared" si="33"/>
        <v>111</v>
      </c>
      <c r="W248" t="str" cm="1">
        <f t="array" ref="W248">IFERROR(_xlfn.XLOOKUP(A248,Table4[Country],'2007'!$F$4:$F$153),"0")</f>
        <v>0</v>
      </c>
      <c r="X248" cm="1">
        <f t="array" ref="X248">IFERROR(_xlfn.XLOOKUP('LPI_performance_time_series '!A248,Table5[Country],'2010'!$I$4:$I$158),"0")</f>
        <v>2.0562809999999998</v>
      </c>
      <c r="Y248" cm="1">
        <f t="array" ref="Y248">IFERROR(_xlfn.XLOOKUP(A248,Table12[Country],'2012'!$I$4:$I$158),"0")</f>
        <v>2.0976569999999999</v>
      </c>
      <c r="Z248" cm="1">
        <f t="array" ref="Z248">IFERROR(_xlfn.XLOOKUP('LPI_performance_time_series '!A248,Table10[Country],'2014'!$I$4:$I$163),"0")</f>
        <v>2.3913039999999999</v>
      </c>
      <c r="AA248" cm="1">
        <f t="array" ref="AA248">IFERROR(_xlfn.XLOOKUP(A248,Table11[Country],'2016'!$I$4:$I$163),"0")</f>
        <v>1.985438</v>
      </c>
      <c r="AB248" cm="1">
        <f t="array" ref="AB248">IFERROR(_xlfn.XLOOKUP(A248,Table6[Country],'2018'!$I$4:$I$163),"0")</f>
        <v>1.7873840000000001</v>
      </c>
      <c r="AC248" t="str">
        <f>IFERROR(_xlfn.XLOOKUP(A249,'2023_Analysis_Hub'!$A$3:$A$141,'2023_Analysis_Hub'!$D$3:$D$141),"0")</f>
        <v>0</v>
      </c>
      <c r="AD248">
        <f t="shared" si="34"/>
        <v>2.0636128</v>
      </c>
      <c r="AF248" t="str" cm="1">
        <f t="array" ref="AF248">IFERROR(_xlfn.XLOOKUP(A248,Table4[Country],'2007'!$H$4:$H$153),"0")</f>
        <v>0</v>
      </c>
      <c r="AG248" cm="1">
        <f t="array" ref="AG248">IFERROR(_xlfn.XLOOKUP(A248,Table5[Country],'2010'!$K$4:$K$158),"0")</f>
        <v>2.4423629999999998</v>
      </c>
      <c r="AH248" cm="1">
        <f t="array" ref="AH248">IFERROR(_xlfn.XLOOKUP(A248,Table12[Country],'2012'!$K$4:$K$158),"0")</f>
        <v>2.1671559999999999</v>
      </c>
      <c r="AI248" cm="1">
        <f t="array" ref="AI248">IFERROR(_xlfn.XLOOKUP(A248,Table10[Country],'2014'!$K$4:$K$163),"0")</f>
        <v>2.6050819999999999</v>
      </c>
      <c r="AJ248" cm="1">
        <f t="array" ref="AJ248">IFERROR(_xlfn.XLOOKUP(A248,Table11[Country],'2016'!$K$4:$K$163),"0")</f>
        <v>2.3452950000000001</v>
      </c>
      <c r="AK248" cm="1">
        <f t="array" ref="AK248">IFERROR(_xlfn.XLOOKUP(A248,Table6[Country],'2018'!$K$4:$K$163),"0")</f>
        <v>2.0969359999999999</v>
      </c>
      <c r="AL248" s="19">
        <f>IFERROR(_xlfn.XLOOKUP(A248,'2023_Analysis_Hub'!$A$3:$A$141,'2023_Analysis_Hub'!$F$3:$F$141),"0")</f>
        <v>2.4</v>
      </c>
      <c r="AM248">
        <f t="shared" si="35"/>
        <v>2.3428053333333332</v>
      </c>
      <c r="AO248" s="71" t="str" cm="1">
        <f t="array" ref="AO248">IFERROR(_xlfn.XLOOKUP(Table18[[#This Row],[Economy]],Table4[Country],'2007'!$J$4:$J$153), "0")</f>
        <v>0</v>
      </c>
      <c r="AP248" s="71" cm="1">
        <f t="array" ref="AP248">IFERROR(_xlfn.XLOOKUP(Table18[[#This Row],[Economy]],Table5[Country],'2010'!$M$4:$M$158),"0")</f>
        <v>3.0518519999999998</v>
      </c>
      <c r="AQ248" s="71" cm="1">
        <f t="array" ref="AQ248">IFERROR(_xlfn.XLOOKUP(Table18[[#This Row],[Economy]],Table12[Country],'2012'!$M$4:$M$158),"0")</f>
        <v>2.5445799999999998</v>
      </c>
      <c r="AR248" s="71" cm="1">
        <f t="array" ref="AR248">IFERROR(_xlfn.XLOOKUP(Table18[[#This Row],[Economy]],Table10[Country],'2014'!$M$4:$M$163),"0")</f>
        <v>2.938415</v>
      </c>
      <c r="AS248" s="71" cm="1">
        <f t="array" ref="AS248">IFERROR(_xlfn.XLOOKUP(A248,Table11[Country],'2016'!$M$4:$M$163),"0")</f>
        <v>2.4698579999999999</v>
      </c>
      <c r="AT248" s="71" cm="1">
        <f t="array" ref="AT248">IFERROR(_xlfn.XLOOKUP(A248,Table6[Country],'2018'!$M$4:$M$163),"0")</f>
        <v>2.379562</v>
      </c>
      <c r="AU248" s="71">
        <f>IFERROR(_xlfn.XLOOKUP(A248, '2023_Analysis_Hub'!$A$3:$A$141,'2023_Analysis_Hub'!$H$3:$H$141),"0")</f>
        <v>2</v>
      </c>
      <c r="AV248">
        <f t="shared" si="28"/>
        <v>2.5640445000000001</v>
      </c>
      <c r="AX248" t="str" cm="1">
        <f t="array" ref="AX248">IFERROR(_xlfn.XLOOKUP(A248,Table4[Country],'2007'!$L$4:$L$153),"0")</f>
        <v>0</v>
      </c>
      <c r="AY248" cm="1">
        <f t="array" ref="AY248">IFERROR(_xlfn.XLOOKUP(A248,Table5[Country], '2010'!$O$4:$O$158),"0")</f>
        <v>2.5338470000000002</v>
      </c>
      <c r="AZ248" cm="1">
        <f t="array" ref="AZ248">IFERROR(_xlfn.XLOOKUP(A248, Table12[Country], '2012'!$O$4:$O$158),"0")</f>
        <v>2.3271549999999999</v>
      </c>
      <c r="BA248" cm="1">
        <f t="array" ref="BA248">IFERROR(_xlfn.XLOOKUP(A248, Table10[Country], '2014'!$O$4:$O$163),"0")</f>
        <v>2.7637290000000001</v>
      </c>
      <c r="BB248" cm="1">
        <f t="array" ref="BB248">IFERROR(_xlfn.XLOOKUP(A248, Table11[Country],'2016'!$O$4:$O$163),"0")</f>
        <v>2.3414570000000001</v>
      </c>
      <c r="BC248" cm="1">
        <f t="array" ref="BC248">IFERROR(_xlfn.XLOOKUP(A248,Table6[Country],'2018'!$O$4:$O$163),"0")</f>
        <v>2.206915</v>
      </c>
      <c r="BD248">
        <f>IFERROR(_xlfn.XLOOKUP(A248, '2023_Analysis_Hub'!$A$3:$A$141,'2023_Analysis_Hub'!$J$3:$J$141),"0")</f>
        <v>2.5</v>
      </c>
      <c r="BE248">
        <f t="shared" si="29"/>
        <v>2.4455171666666669</v>
      </c>
      <c r="BG248" t="str" cm="1">
        <f t="array" ref="BG248">IFERROR(_xlfn.XLOOKUP(A248,Table4[Country],'2007'!$R$4:$R$153),"0")</f>
        <v>0</v>
      </c>
      <c r="BH248" cm="1">
        <f t="array" ref="BH248">IFERROR(_xlfn.XLOOKUP(A248,Table5[Country],'2010'!$S$4:$S$158),"0")</f>
        <v>3.04589</v>
      </c>
      <c r="BI248" cm="1">
        <f t="array" ref="BI248">IFERROR(_xlfn.XLOOKUP(A248,Table12[Country],'2012'!$S$4:$S$158),"0")</f>
        <v>3.1763729999999999</v>
      </c>
      <c r="BJ248" cm="1">
        <f t="array" ref="BJ248">IFERROR(_xlfn.XLOOKUP(A248,Table10[Country],'2014'!$S$4:$S$163),"0")</f>
        <v>3.1847810000000001</v>
      </c>
      <c r="BK248" cm="1">
        <f t="array" ref="BK248">IFERROR(_xlfn.XLOOKUP(A248,Table11[Country],'2016'!$S$4:$S$163),"0")</f>
        <v>2.7131050000000001</v>
      </c>
      <c r="BL248" cm="1">
        <f t="array" ref="BL248">IFERROR(_xlfn.XLOOKUP(A248,Table6[Country],'2018'!$S$4:$S$163),"0")</f>
        <v>2.5817589999999999</v>
      </c>
      <c r="BM248">
        <f>IFERROR(_xlfn.XLOOKUP(A248,'2023_Analysis_Hub'!$A$3:$A$141,'2023_Analysis_Hub'!$L$3:$L$141),"0")</f>
        <v>2.5</v>
      </c>
      <c r="BN248">
        <f t="shared" si="30"/>
        <v>2.8669846666666667</v>
      </c>
      <c r="BP248" t="str" cm="1">
        <f t="array" ref="BP248">IFERROR(_xlfn.XLOOKUP(A248,Table4[Country],'2007'!$N$4:$N$153),"0")</f>
        <v>0</v>
      </c>
      <c r="BQ248" cm="1">
        <f t="array" ref="BQ248">IFERROR(_xlfn.XLOOKUP(A248,Table5[Country],'2010'!$Q$4:$Q$158),"0")</f>
        <v>2.8363710000000002</v>
      </c>
      <c r="BR248" cm="1">
        <f t="array" ref="BR248">IFERROR(_xlfn.XLOOKUP(A248,Table12[Country],'2012'!$Q$4:$Q$158),"0")</f>
        <v>2.5671550000000001</v>
      </c>
      <c r="BS248" cm="1">
        <f t="array" ref="BS248">IFERROR(_xlfn.XLOOKUP(A248,Table10[Country],'2014'!$Q$4:$Q$163),"0")</f>
        <v>2.9216229999999999</v>
      </c>
      <c r="BT248" cm="1">
        <f t="array" ref="BT248">IFERROR(_xlfn.XLOOKUP(A248,Table11[Country],'2016'!$Q$4:$Q$163),"0")</f>
        <v>2.477916</v>
      </c>
      <c r="BU248" cm="1">
        <f t="array" ref="BU248">IFERROR(_xlfn.XLOOKUP(A248, Table6[Country], '2018'!$Q$4:$Q$163),"0")</f>
        <v>2.294127</v>
      </c>
      <c r="BV248">
        <f>IFERROR(_xlfn.XLOOKUP(A248, '2023_Analysis_Hub'!$A$3:$A$141,'2023_Analysis_Hub'!$N$3:$N$141),"0")</f>
        <v>2.2999999999999998</v>
      </c>
      <c r="BW248">
        <f t="shared" si="31"/>
        <v>2.5661986666666667</v>
      </c>
    </row>
    <row r="249" spans="1:75" x14ac:dyDescent="0.35">
      <c r="A249" t="s">
        <v>587</v>
      </c>
      <c r="B249" t="str" cm="1">
        <f t="array" ref="B249">IFERROR(_xlfn.XLOOKUP(A249,Table4[Country],'2007'!$B$4:$B$153),"0")</f>
        <v>0</v>
      </c>
      <c r="C249" t="str" cm="1">
        <f t="array" ref="C249">IFERROR(_xlfn.XLOOKUP(A249,Table5[Country],'2010'!$B$4:$B$158),"0")</f>
        <v>0</v>
      </c>
      <c r="D249" t="str" cm="1">
        <f t="array" ref="D249">IFERROR(_xlfn.XLOOKUP(A249,Table12[Country],'2012'!$B$4:$B$158),"0")</f>
        <v>0</v>
      </c>
      <c r="E249" t="str" cm="1">
        <f t="array" ref="E249">IFERROR(_xlfn.XLOOKUP(A249,Table10[Country],'2014'!$B$4:$B$163),"0")</f>
        <v>0</v>
      </c>
      <c r="F249" t="str" cm="1">
        <f t="array" ref="F249">IFERROR(_xlfn.XLOOKUP(A249,Table11[Country],'2016'!$B$4:$B$163),"0")</f>
        <v>0</v>
      </c>
      <c r="G249" t="str" cm="1">
        <f t="array" ref="G249">IFERROR(_xlfn.XLOOKUP(A249,Table6[Country],'2018'!$B$4:$B$163),"0")</f>
        <v>0</v>
      </c>
      <c r="H249" t="str">
        <f>IFERROR(_xlfn.XLOOKUP(A249,'2023_Analysis_Hub'!$A$3:$A$141,'2023_Analysis_Hub'!$B$3:$B$141),"0")</f>
        <v>0</v>
      </c>
      <c r="I249" t="str">
        <f t="shared" si="27"/>
        <v>0</v>
      </c>
      <c r="J249" s="68" t="str">
        <f>IFERROR(RANK(Table16[[#This Row],[Avergae LPI Score ]],Table16[[Avergae LPI Score ]],0), "No Data Available")</f>
        <v>No Data Available</v>
      </c>
      <c r="L249" t="str" cm="1">
        <f t="array" ref="L249">IFERROR(_xlfn.XLOOKUP(A249,Table4[Country],'2007'!$C$4:$C$153),"0")</f>
        <v>0</v>
      </c>
      <c r="M249" t="str" cm="1">
        <f t="array" ref="M249">IFERROR(_xlfn.XLOOKUP(A249,Table5[Country],'2010'!$E$4:$E$158),"0")</f>
        <v>0</v>
      </c>
      <c r="N249" t="str" cm="1">
        <f t="array" ref="N249">IFERROR(_xlfn.XLOOKUP(A249,Table12[Country],'2012'!$E$4:$E$158),"0")</f>
        <v>0</v>
      </c>
      <c r="O249" t="str" cm="1">
        <f t="array" ref="O249">IFERROR(_xlfn.XLOOKUP(A249,Table10[Country],'2014'!$E$4:$E$163),"0")</f>
        <v>0</v>
      </c>
      <c r="P249" t="str" cm="1">
        <f t="array" ref="P249">IFERROR(_xlfn.XLOOKUP(A249,Table11[Country],'2016'!$E$4:$E$163),"0")</f>
        <v>0</v>
      </c>
      <c r="Q249" t="str" cm="1">
        <f t="array" ref="Q249">IFERROR(_xlfn.XLOOKUP(A249,Table6[Country],'2018'!$E$4:$E$163),"0")</f>
        <v>0</v>
      </c>
      <c r="R249" t="str">
        <f>IFERROR(_xlfn.XLOOKUP(A249,'2023_Analysis_Hub'!$A$3:$A$141,'2023_Analysis_Hub'!$C$3:$C$141),"0")</f>
        <v>0</v>
      </c>
      <c r="S249" t="str">
        <f t="shared" si="32"/>
        <v>0</v>
      </c>
      <c r="T249" t="str">
        <f t="shared" si="33"/>
        <v>No Data Available</v>
      </c>
      <c r="W249" t="str" cm="1">
        <f t="array" ref="W249">IFERROR(_xlfn.XLOOKUP(A249,Table4[Country],'2007'!$F$4:$F$153),"0")</f>
        <v>0</v>
      </c>
      <c r="X249" t="str" cm="1">
        <f t="array" ref="X249">IFERROR(_xlfn.XLOOKUP('LPI_performance_time_series '!A249,Table5[Country],'2010'!$I$4:$I$158),"0")</f>
        <v>0</v>
      </c>
      <c r="Y249" t="str" cm="1">
        <f t="array" ref="Y249">IFERROR(_xlfn.XLOOKUP(A249,Table12[Country],'2012'!$I$4:$I$158),"0")</f>
        <v>0</v>
      </c>
      <c r="Z249" t="str" cm="1">
        <f t="array" ref="Z249">IFERROR(_xlfn.XLOOKUP('LPI_performance_time_series '!A249,Table10[Country],'2014'!$I$4:$I$163),"0")</f>
        <v>0</v>
      </c>
      <c r="AA249" t="str" cm="1">
        <f t="array" ref="AA249">IFERROR(_xlfn.XLOOKUP(A249,Table11[Country],'2016'!$I$4:$I$163),"0")</f>
        <v>0</v>
      </c>
      <c r="AB249" t="str" cm="1">
        <f t="array" ref="AB249">IFERROR(_xlfn.XLOOKUP(A249,Table6[Country],'2018'!$I$4:$I$163),"0")</f>
        <v>0</v>
      </c>
      <c r="AC249" t="str">
        <f>IFERROR(_xlfn.XLOOKUP(A250,'2023_Analysis_Hub'!$A$3:$A$141,'2023_Analysis_Hub'!$D$3:$D$141),"0")</f>
        <v>0</v>
      </c>
      <c r="AD249" t="str">
        <f t="shared" si="34"/>
        <v>No Data Available</v>
      </c>
      <c r="AF249" t="str" cm="1">
        <f t="array" ref="AF249">IFERROR(_xlfn.XLOOKUP(A249,Table4[Country],'2007'!$H$4:$H$153),"0")</f>
        <v>0</v>
      </c>
      <c r="AG249" t="str" cm="1">
        <f t="array" ref="AG249">IFERROR(_xlfn.XLOOKUP(A249,Table5[Country],'2010'!$K$4:$K$158),"0")</f>
        <v>0</v>
      </c>
      <c r="AH249" t="str" cm="1">
        <f t="array" ref="AH249">IFERROR(_xlfn.XLOOKUP(A249,Table12[Country],'2012'!$K$4:$K$158),"0")</f>
        <v>0</v>
      </c>
      <c r="AI249" t="str" cm="1">
        <f t="array" ref="AI249">IFERROR(_xlfn.XLOOKUP(A249,Table10[Country],'2014'!$K$4:$K$163),"0")</f>
        <v>0</v>
      </c>
      <c r="AJ249" t="str" cm="1">
        <f t="array" ref="AJ249">IFERROR(_xlfn.XLOOKUP(A249,Table11[Country],'2016'!$K$4:$K$163),"0")</f>
        <v>0</v>
      </c>
      <c r="AK249" t="str" cm="1">
        <f t="array" ref="AK249">IFERROR(_xlfn.XLOOKUP(A249,Table6[Country],'2018'!$K$4:$K$163),"0")</f>
        <v>0</v>
      </c>
      <c r="AL249" s="19" t="str">
        <f>IFERROR(_xlfn.XLOOKUP(A249,'2023_Analysis_Hub'!$A$3:$A$141,'2023_Analysis_Hub'!$F$3:$F$141),"0")</f>
        <v>0</v>
      </c>
      <c r="AM249" t="str">
        <f t="shared" si="35"/>
        <v>No Data Available</v>
      </c>
      <c r="AO249" s="71" t="str" cm="1">
        <f t="array" ref="AO249">IFERROR(_xlfn.XLOOKUP(Table18[[#This Row],[Economy]],Table4[Country],'2007'!$J$4:$J$153), "0")</f>
        <v>0</v>
      </c>
      <c r="AP249" s="71" t="str" cm="1">
        <f t="array" ref="AP249">IFERROR(_xlfn.XLOOKUP(Table18[[#This Row],[Economy]],Table5[Country],'2010'!$M$4:$M$158),"0")</f>
        <v>0</v>
      </c>
      <c r="AQ249" s="71" t="str" cm="1">
        <f t="array" ref="AQ249">IFERROR(_xlfn.XLOOKUP(Table18[[#This Row],[Economy]],Table12[Country],'2012'!$M$4:$M$158),"0")</f>
        <v>0</v>
      </c>
      <c r="AR249" s="71" t="str" cm="1">
        <f t="array" ref="AR249">IFERROR(_xlfn.XLOOKUP(Table18[[#This Row],[Economy]],Table10[Country],'2014'!$M$4:$M$163),"0")</f>
        <v>0</v>
      </c>
      <c r="AS249" s="71" t="str" cm="1">
        <f t="array" ref="AS249">IFERROR(_xlfn.XLOOKUP(A249,Table11[Country],'2016'!$M$4:$M$163),"0")</f>
        <v>0</v>
      </c>
      <c r="AT249" s="71" t="str" cm="1">
        <f t="array" ref="AT249">IFERROR(_xlfn.XLOOKUP(A249,Table6[Country],'2018'!$M$4:$M$163),"0")</f>
        <v>0</v>
      </c>
      <c r="AU249" s="71" t="str">
        <f>IFERROR(_xlfn.XLOOKUP(A249, '2023_Analysis_Hub'!$A$3:$A$141,'2023_Analysis_Hub'!$H$3:$H$141),"0")</f>
        <v>0</v>
      </c>
      <c r="AV249" t="str">
        <f t="shared" si="28"/>
        <v xml:space="preserve">No Data Available </v>
      </c>
      <c r="AX249" t="str" cm="1">
        <f t="array" ref="AX249">IFERROR(_xlfn.XLOOKUP(A249,Table4[Country],'2007'!$L$4:$L$153),"0")</f>
        <v>0</v>
      </c>
      <c r="AY249" t="str" cm="1">
        <f t="array" ref="AY249">IFERROR(_xlfn.XLOOKUP(A249,Table5[Country], '2010'!$O$4:$O$158),"0")</f>
        <v>0</v>
      </c>
      <c r="AZ249" t="str" cm="1">
        <f t="array" ref="AZ249">IFERROR(_xlfn.XLOOKUP(A249, Table12[Country], '2012'!$O$4:$O$158),"0")</f>
        <v>0</v>
      </c>
      <c r="BA249" t="str" cm="1">
        <f t="array" ref="BA249">IFERROR(_xlfn.XLOOKUP(A249, Table10[Country], '2014'!$O$4:$O$163),"0")</f>
        <v>0</v>
      </c>
      <c r="BB249" t="str" cm="1">
        <f t="array" ref="BB249">IFERROR(_xlfn.XLOOKUP(A249, Table11[Country],'2016'!$O$4:$O$163),"0")</f>
        <v>0</v>
      </c>
      <c r="BC249" t="str" cm="1">
        <f t="array" ref="BC249">IFERROR(_xlfn.XLOOKUP(A249,Table6[Country],'2018'!$O$4:$O$163),"0")</f>
        <v>0</v>
      </c>
      <c r="BD249" t="str">
        <f>IFERROR(_xlfn.XLOOKUP(A249, '2023_Analysis_Hub'!$A$3:$A$141,'2023_Analysis_Hub'!$J$3:$J$141),"0")</f>
        <v>0</v>
      </c>
      <c r="BE249" t="str">
        <f t="shared" si="29"/>
        <v>No Data Available</v>
      </c>
      <c r="BG249" t="str" cm="1">
        <f t="array" ref="BG249">IFERROR(_xlfn.XLOOKUP(A249,Table4[Country],'2007'!$R$4:$R$153),"0")</f>
        <v>0</v>
      </c>
      <c r="BH249" t="str" cm="1">
        <f t="array" ref="BH249">IFERROR(_xlfn.XLOOKUP(A249,Table5[Country],'2010'!$S$4:$S$158),"0")</f>
        <v>0</v>
      </c>
      <c r="BI249" t="str" cm="1">
        <f t="array" ref="BI249">IFERROR(_xlfn.XLOOKUP(A249,Table12[Country],'2012'!$S$4:$S$158),"0")</f>
        <v>0</v>
      </c>
      <c r="BJ249" t="str" cm="1">
        <f t="array" ref="BJ249">IFERROR(_xlfn.XLOOKUP(A249,Table10[Country],'2014'!$S$4:$S$163),"0")</f>
        <v>0</v>
      </c>
      <c r="BK249" t="str" cm="1">
        <f t="array" ref="BK249">IFERROR(_xlfn.XLOOKUP(A249,Table11[Country],'2016'!$S$4:$S$163),"0")</f>
        <v>0</v>
      </c>
      <c r="BL249" t="str" cm="1">
        <f t="array" ref="BL249">IFERROR(_xlfn.XLOOKUP(A249,Table6[Country],'2018'!$S$4:$S$163),"0")</f>
        <v>0</v>
      </c>
      <c r="BM249" t="str">
        <f>IFERROR(_xlfn.XLOOKUP(A249,'2023_Analysis_Hub'!$A$3:$A$141,'2023_Analysis_Hub'!$L$3:$L$141),"0")</f>
        <v>0</v>
      </c>
      <c r="BN249" t="str">
        <f t="shared" si="30"/>
        <v>No Data Available</v>
      </c>
      <c r="BP249" t="str" cm="1">
        <f t="array" ref="BP249">IFERROR(_xlfn.XLOOKUP(A249,Table4[Country],'2007'!$N$4:$N$153),"0")</f>
        <v>0</v>
      </c>
      <c r="BQ249" t="str" cm="1">
        <f t="array" ref="BQ249">IFERROR(_xlfn.XLOOKUP(A249,Table5[Country],'2010'!$Q$4:$Q$158),"0")</f>
        <v>0</v>
      </c>
      <c r="BR249" t="str" cm="1">
        <f t="array" ref="BR249">IFERROR(_xlfn.XLOOKUP(A249,Table12[Country],'2012'!$Q$4:$Q$158),"0")</f>
        <v>0</v>
      </c>
      <c r="BS249" t="str" cm="1">
        <f t="array" ref="BS249">IFERROR(_xlfn.XLOOKUP(A249,Table10[Country],'2014'!$Q$4:$Q$163),"0")</f>
        <v>0</v>
      </c>
      <c r="BT249" t="str" cm="1">
        <f t="array" ref="BT249">IFERROR(_xlfn.XLOOKUP(A249,Table11[Country],'2016'!$Q$4:$Q$163),"0")</f>
        <v>0</v>
      </c>
      <c r="BU249" t="str" cm="1">
        <f t="array" ref="BU249">IFERROR(_xlfn.XLOOKUP(A249, Table6[Country], '2018'!$Q$4:$Q$163),"0")</f>
        <v>0</v>
      </c>
      <c r="BV249" t="str">
        <f>IFERROR(_xlfn.XLOOKUP(A249, '2023_Analysis_Hub'!$A$3:$A$141,'2023_Analysis_Hub'!$N$3:$N$141),"0")</f>
        <v>0</v>
      </c>
      <c r="BW249" t="str">
        <f t="shared" si="31"/>
        <v>No Data Available</v>
      </c>
    </row>
    <row r="250" spans="1:75" x14ac:dyDescent="0.35">
      <c r="A250" t="s">
        <v>589</v>
      </c>
      <c r="B250" t="str" cm="1">
        <f t="array" ref="B250">IFERROR(_xlfn.XLOOKUP(A250,Table4[Country],'2007'!$B$4:$B$153),"0")</f>
        <v>0</v>
      </c>
      <c r="C250" t="str" cm="1">
        <f t="array" ref="C250">IFERROR(_xlfn.XLOOKUP(A250,Table5[Country],'2010'!$B$4:$B$158),"0")</f>
        <v>0</v>
      </c>
      <c r="D250" t="str" cm="1">
        <f t="array" ref="D250">IFERROR(_xlfn.XLOOKUP(A250,Table12[Country],'2012'!$B$4:$B$158),"0")</f>
        <v>0</v>
      </c>
      <c r="E250" t="str" cm="1">
        <f t="array" ref="E250">IFERROR(_xlfn.XLOOKUP(A250,Table10[Country],'2014'!$B$4:$B$163),"0")</f>
        <v>0</v>
      </c>
      <c r="F250" t="str" cm="1">
        <f t="array" ref="F250">IFERROR(_xlfn.XLOOKUP(A250,Table11[Country],'2016'!$B$4:$B$163),"0")</f>
        <v>0</v>
      </c>
      <c r="G250" t="str" cm="1">
        <f t="array" ref="G250">IFERROR(_xlfn.XLOOKUP(A250,Table6[Country],'2018'!$B$4:$B$163),"0")</f>
        <v>0</v>
      </c>
      <c r="H250" t="str">
        <f>IFERROR(_xlfn.XLOOKUP(A250,'2023_Analysis_Hub'!$A$3:$A$141,'2023_Analysis_Hub'!$B$3:$B$141),"0")</f>
        <v>0</v>
      </c>
      <c r="I250" t="str">
        <f t="shared" si="27"/>
        <v>0</v>
      </c>
      <c r="J250" s="68" t="str">
        <f>IFERROR(RANK(Table16[[#This Row],[Avergae LPI Score ]],Table16[[Avergae LPI Score ]],0), "No Data Available")</f>
        <v>No Data Available</v>
      </c>
      <c r="L250" t="str" cm="1">
        <f t="array" ref="L250">IFERROR(_xlfn.XLOOKUP(A250,Table4[Country],'2007'!$C$4:$C$153),"0")</f>
        <v>0</v>
      </c>
      <c r="M250" t="str" cm="1">
        <f t="array" ref="M250">IFERROR(_xlfn.XLOOKUP(A250,Table5[Country],'2010'!$E$4:$E$158),"0")</f>
        <v>0</v>
      </c>
      <c r="N250" t="str" cm="1">
        <f t="array" ref="N250">IFERROR(_xlfn.XLOOKUP(A250,Table12[Country],'2012'!$E$4:$E$158),"0")</f>
        <v>0</v>
      </c>
      <c r="O250" t="str" cm="1">
        <f t="array" ref="O250">IFERROR(_xlfn.XLOOKUP(A250,Table10[Country],'2014'!$E$4:$E$163),"0")</f>
        <v>0</v>
      </c>
      <c r="P250" t="str" cm="1">
        <f t="array" ref="P250">IFERROR(_xlfn.XLOOKUP(A250,Table11[Country],'2016'!$E$4:$E$163),"0")</f>
        <v>0</v>
      </c>
      <c r="Q250" t="str" cm="1">
        <f t="array" ref="Q250">IFERROR(_xlfn.XLOOKUP(A250,Table6[Country],'2018'!$E$4:$E$163),"0")</f>
        <v>0</v>
      </c>
      <c r="R250" t="str">
        <f>IFERROR(_xlfn.XLOOKUP(A250,'2023_Analysis_Hub'!$A$3:$A$141,'2023_Analysis_Hub'!$C$3:$C$141),"0")</f>
        <v>0</v>
      </c>
      <c r="S250" t="str">
        <f t="shared" si="32"/>
        <v>0</v>
      </c>
      <c r="T250" t="str">
        <f t="shared" si="33"/>
        <v>No Data Available</v>
      </c>
      <c r="W250" t="str" cm="1">
        <f t="array" ref="W250">IFERROR(_xlfn.XLOOKUP(A250,Table4[Country],'2007'!$F$4:$F$153),"0")</f>
        <v>0</v>
      </c>
      <c r="X250" t="str" cm="1">
        <f t="array" ref="X250">IFERROR(_xlfn.XLOOKUP('LPI_performance_time_series '!A250,Table5[Country],'2010'!$I$4:$I$158),"0")</f>
        <v>0</v>
      </c>
      <c r="Y250" t="str" cm="1">
        <f t="array" ref="Y250">IFERROR(_xlfn.XLOOKUP(A250,Table12[Country],'2012'!$I$4:$I$158),"0")</f>
        <v>0</v>
      </c>
      <c r="Z250" t="str" cm="1">
        <f t="array" ref="Z250">IFERROR(_xlfn.XLOOKUP('LPI_performance_time_series '!A250,Table10[Country],'2014'!$I$4:$I$163),"0")</f>
        <v>0</v>
      </c>
      <c r="AA250" t="str" cm="1">
        <f t="array" ref="AA250">IFERROR(_xlfn.XLOOKUP(A250,Table11[Country],'2016'!$I$4:$I$163),"0")</f>
        <v>0</v>
      </c>
      <c r="AB250" t="str" cm="1">
        <f t="array" ref="AB250">IFERROR(_xlfn.XLOOKUP(A250,Table6[Country],'2018'!$I$4:$I$163),"0")</f>
        <v>0</v>
      </c>
      <c r="AC250" t="str">
        <f>IFERROR(_xlfn.XLOOKUP(A251,'2023_Analysis_Hub'!$A$3:$A$141,'2023_Analysis_Hub'!$D$3:$D$141),"0")</f>
        <v>0</v>
      </c>
      <c r="AD250" t="str">
        <f t="shared" si="34"/>
        <v>No Data Available</v>
      </c>
      <c r="AF250" t="str" cm="1">
        <f t="array" ref="AF250">IFERROR(_xlfn.XLOOKUP(A250,Table4[Country],'2007'!$H$4:$H$153),"0")</f>
        <v>0</v>
      </c>
      <c r="AG250" t="str" cm="1">
        <f t="array" ref="AG250">IFERROR(_xlfn.XLOOKUP(A250,Table5[Country],'2010'!$K$4:$K$158),"0")</f>
        <v>0</v>
      </c>
      <c r="AH250" t="str" cm="1">
        <f t="array" ref="AH250">IFERROR(_xlfn.XLOOKUP(A250,Table12[Country],'2012'!$K$4:$K$158),"0")</f>
        <v>0</v>
      </c>
      <c r="AI250" t="str" cm="1">
        <f t="array" ref="AI250">IFERROR(_xlfn.XLOOKUP(A250,Table10[Country],'2014'!$K$4:$K$163),"0")</f>
        <v>0</v>
      </c>
      <c r="AJ250" t="str" cm="1">
        <f t="array" ref="AJ250">IFERROR(_xlfn.XLOOKUP(A250,Table11[Country],'2016'!$K$4:$K$163),"0")</f>
        <v>0</v>
      </c>
      <c r="AK250" t="str" cm="1">
        <f t="array" ref="AK250">IFERROR(_xlfn.XLOOKUP(A250,Table6[Country],'2018'!$K$4:$K$163),"0")</f>
        <v>0</v>
      </c>
      <c r="AL250" s="19" t="str">
        <f>IFERROR(_xlfn.XLOOKUP(A250,'2023_Analysis_Hub'!$A$3:$A$141,'2023_Analysis_Hub'!$F$3:$F$141),"0")</f>
        <v>0</v>
      </c>
      <c r="AM250" t="str">
        <f t="shared" si="35"/>
        <v>No Data Available</v>
      </c>
      <c r="AO250" s="71" t="str" cm="1">
        <f t="array" ref="AO250">IFERROR(_xlfn.XLOOKUP(Table18[[#This Row],[Economy]],Table4[Country],'2007'!$J$4:$J$153), "0")</f>
        <v>0</v>
      </c>
      <c r="AP250" s="71" t="str" cm="1">
        <f t="array" ref="AP250">IFERROR(_xlfn.XLOOKUP(Table18[[#This Row],[Economy]],Table5[Country],'2010'!$M$4:$M$158),"0")</f>
        <v>0</v>
      </c>
      <c r="AQ250" s="71" t="str" cm="1">
        <f t="array" ref="AQ250">IFERROR(_xlfn.XLOOKUP(Table18[[#This Row],[Economy]],Table12[Country],'2012'!$M$4:$M$158),"0")</f>
        <v>0</v>
      </c>
      <c r="AR250" s="71" t="str" cm="1">
        <f t="array" ref="AR250">IFERROR(_xlfn.XLOOKUP(Table18[[#This Row],[Economy]],Table10[Country],'2014'!$M$4:$M$163),"0")</f>
        <v>0</v>
      </c>
      <c r="AS250" s="71" t="str" cm="1">
        <f t="array" ref="AS250">IFERROR(_xlfn.XLOOKUP(A250,Table11[Country],'2016'!$M$4:$M$163),"0")</f>
        <v>0</v>
      </c>
      <c r="AT250" s="71" t="str" cm="1">
        <f t="array" ref="AT250">IFERROR(_xlfn.XLOOKUP(A250,Table6[Country],'2018'!$M$4:$M$163),"0")</f>
        <v>0</v>
      </c>
      <c r="AU250" s="71" t="str">
        <f>IFERROR(_xlfn.XLOOKUP(A250, '2023_Analysis_Hub'!$A$3:$A$141,'2023_Analysis_Hub'!$H$3:$H$141),"0")</f>
        <v>0</v>
      </c>
      <c r="AV250" t="str">
        <f t="shared" si="28"/>
        <v xml:space="preserve">No Data Available </v>
      </c>
      <c r="AX250" t="str" cm="1">
        <f t="array" ref="AX250">IFERROR(_xlfn.XLOOKUP(A250,Table4[Country],'2007'!$L$4:$L$153),"0")</f>
        <v>0</v>
      </c>
      <c r="AY250" t="str" cm="1">
        <f t="array" ref="AY250">IFERROR(_xlfn.XLOOKUP(A250,Table5[Country], '2010'!$O$4:$O$158),"0")</f>
        <v>0</v>
      </c>
      <c r="AZ250" t="str" cm="1">
        <f t="array" ref="AZ250">IFERROR(_xlfn.XLOOKUP(A250, Table12[Country], '2012'!$O$4:$O$158),"0")</f>
        <v>0</v>
      </c>
      <c r="BA250" t="str" cm="1">
        <f t="array" ref="BA250">IFERROR(_xlfn.XLOOKUP(A250, Table10[Country], '2014'!$O$4:$O$163),"0")</f>
        <v>0</v>
      </c>
      <c r="BB250" t="str" cm="1">
        <f t="array" ref="BB250">IFERROR(_xlfn.XLOOKUP(A250, Table11[Country],'2016'!$O$4:$O$163),"0")</f>
        <v>0</v>
      </c>
      <c r="BC250" t="str" cm="1">
        <f t="array" ref="BC250">IFERROR(_xlfn.XLOOKUP(A250,Table6[Country],'2018'!$O$4:$O$163),"0")</f>
        <v>0</v>
      </c>
      <c r="BD250" t="str">
        <f>IFERROR(_xlfn.XLOOKUP(A250, '2023_Analysis_Hub'!$A$3:$A$141,'2023_Analysis_Hub'!$J$3:$J$141),"0")</f>
        <v>0</v>
      </c>
      <c r="BE250" t="str">
        <f t="shared" si="29"/>
        <v>No Data Available</v>
      </c>
      <c r="BG250" t="str" cm="1">
        <f t="array" ref="BG250">IFERROR(_xlfn.XLOOKUP(A250,Table4[Country],'2007'!$R$4:$R$153),"0")</f>
        <v>0</v>
      </c>
      <c r="BH250" t="str" cm="1">
        <f t="array" ref="BH250">IFERROR(_xlfn.XLOOKUP(A250,Table5[Country],'2010'!$S$4:$S$158),"0")</f>
        <v>0</v>
      </c>
      <c r="BI250" t="str" cm="1">
        <f t="array" ref="BI250">IFERROR(_xlfn.XLOOKUP(A250,Table12[Country],'2012'!$S$4:$S$158),"0")</f>
        <v>0</v>
      </c>
      <c r="BJ250" t="str" cm="1">
        <f t="array" ref="BJ250">IFERROR(_xlfn.XLOOKUP(A250,Table10[Country],'2014'!$S$4:$S$163),"0")</f>
        <v>0</v>
      </c>
      <c r="BK250" t="str" cm="1">
        <f t="array" ref="BK250">IFERROR(_xlfn.XLOOKUP(A250,Table11[Country],'2016'!$S$4:$S$163),"0")</f>
        <v>0</v>
      </c>
      <c r="BL250" t="str" cm="1">
        <f t="array" ref="BL250">IFERROR(_xlfn.XLOOKUP(A250,Table6[Country],'2018'!$S$4:$S$163),"0")</f>
        <v>0</v>
      </c>
      <c r="BM250" t="str">
        <f>IFERROR(_xlfn.XLOOKUP(A250,'2023_Analysis_Hub'!$A$3:$A$141,'2023_Analysis_Hub'!$L$3:$L$141),"0")</f>
        <v>0</v>
      </c>
      <c r="BN250" t="str">
        <f t="shared" si="30"/>
        <v>No Data Available</v>
      </c>
      <c r="BP250" t="str" cm="1">
        <f t="array" ref="BP250">IFERROR(_xlfn.XLOOKUP(A250,Table4[Country],'2007'!$N$4:$N$153),"0")</f>
        <v>0</v>
      </c>
      <c r="BQ250" t="str" cm="1">
        <f t="array" ref="BQ250">IFERROR(_xlfn.XLOOKUP(A250,Table5[Country],'2010'!$Q$4:$Q$158),"0")</f>
        <v>0</v>
      </c>
      <c r="BR250" t="str" cm="1">
        <f t="array" ref="BR250">IFERROR(_xlfn.XLOOKUP(A250,Table12[Country],'2012'!$Q$4:$Q$158),"0")</f>
        <v>0</v>
      </c>
      <c r="BS250" t="str" cm="1">
        <f t="array" ref="BS250">IFERROR(_xlfn.XLOOKUP(A250,Table10[Country],'2014'!$Q$4:$Q$163),"0")</f>
        <v>0</v>
      </c>
      <c r="BT250" t="str" cm="1">
        <f t="array" ref="BT250">IFERROR(_xlfn.XLOOKUP(A250,Table11[Country],'2016'!$Q$4:$Q$163),"0")</f>
        <v>0</v>
      </c>
      <c r="BU250" t="str" cm="1">
        <f t="array" ref="BU250">IFERROR(_xlfn.XLOOKUP(A250, Table6[Country], '2018'!$Q$4:$Q$163),"0")</f>
        <v>0</v>
      </c>
      <c r="BV250" t="str">
        <f>IFERROR(_xlfn.XLOOKUP(A250, '2023_Analysis_Hub'!$A$3:$A$141,'2023_Analysis_Hub'!$N$3:$N$141),"0")</f>
        <v>0</v>
      </c>
      <c r="BW250" t="str">
        <f t="shared" si="31"/>
        <v>No Data Available</v>
      </c>
    </row>
    <row r="251" spans="1:75" x14ac:dyDescent="0.35">
      <c r="A251" t="s">
        <v>591</v>
      </c>
      <c r="B251" t="str" cm="1">
        <f t="array" ref="B251">IFERROR(_xlfn.XLOOKUP(A251,Table4[Country],'2007'!$B$4:$B$153),"0")</f>
        <v>0</v>
      </c>
      <c r="C251" t="str" cm="1">
        <f t="array" ref="C251">IFERROR(_xlfn.XLOOKUP(A251,Table5[Country],'2010'!$B$4:$B$158),"0")</f>
        <v>0</v>
      </c>
      <c r="D251" t="str" cm="1">
        <f t="array" ref="D251">IFERROR(_xlfn.XLOOKUP(A251,Table12[Country],'2012'!$B$4:$B$158),"0")</f>
        <v>0</v>
      </c>
      <c r="E251" t="str" cm="1">
        <f t="array" ref="E251">IFERROR(_xlfn.XLOOKUP(A251,Table10[Country],'2014'!$B$4:$B$163),"0")</f>
        <v>0</v>
      </c>
      <c r="F251" t="str" cm="1">
        <f t="array" ref="F251">IFERROR(_xlfn.XLOOKUP(A251,Table11[Country],'2016'!$B$4:$B$163),"0")</f>
        <v>0</v>
      </c>
      <c r="G251" t="str" cm="1">
        <f t="array" ref="G251">IFERROR(_xlfn.XLOOKUP(A251,Table6[Country],'2018'!$B$4:$B$163),"0")</f>
        <v>0</v>
      </c>
      <c r="H251" t="str">
        <f>IFERROR(_xlfn.XLOOKUP(A251,'2023_Analysis_Hub'!$A$3:$A$141,'2023_Analysis_Hub'!$B$3:$B$141),"0")</f>
        <v>0</v>
      </c>
      <c r="I251" t="str">
        <f t="shared" si="27"/>
        <v>0</v>
      </c>
      <c r="J251" s="68" t="str">
        <f>IFERROR(RANK(Table16[[#This Row],[Avergae LPI Score ]],Table16[[Avergae LPI Score ]],0), "No Data Available")</f>
        <v>No Data Available</v>
      </c>
      <c r="L251" t="str" cm="1">
        <f t="array" ref="L251">IFERROR(_xlfn.XLOOKUP(A251,Table4[Country],'2007'!$C$4:$C$153),"0")</f>
        <v>0</v>
      </c>
      <c r="M251" t="str" cm="1">
        <f t="array" ref="M251">IFERROR(_xlfn.XLOOKUP(A251,Table5[Country],'2010'!$E$4:$E$158),"0")</f>
        <v>0</v>
      </c>
      <c r="N251" t="str" cm="1">
        <f t="array" ref="N251">IFERROR(_xlfn.XLOOKUP(A251,Table12[Country],'2012'!$E$4:$E$158),"0")</f>
        <v>0</v>
      </c>
      <c r="O251" t="str" cm="1">
        <f t="array" ref="O251">IFERROR(_xlfn.XLOOKUP(A251,Table10[Country],'2014'!$E$4:$E$163),"0")</f>
        <v>0</v>
      </c>
      <c r="P251" t="str" cm="1">
        <f t="array" ref="P251">IFERROR(_xlfn.XLOOKUP(A251,Table11[Country],'2016'!$E$4:$E$163),"0")</f>
        <v>0</v>
      </c>
      <c r="Q251" t="str" cm="1">
        <f t="array" ref="Q251">IFERROR(_xlfn.XLOOKUP(A251,Table6[Country],'2018'!$E$4:$E$163),"0")</f>
        <v>0</v>
      </c>
      <c r="R251" t="str">
        <f>IFERROR(_xlfn.XLOOKUP(A251,'2023_Analysis_Hub'!$A$3:$A$141,'2023_Analysis_Hub'!$C$3:$C$141),"0")</f>
        <v>0</v>
      </c>
      <c r="S251" t="str">
        <f t="shared" si="32"/>
        <v>0</v>
      </c>
      <c r="T251" t="str">
        <f t="shared" si="33"/>
        <v>No Data Available</v>
      </c>
      <c r="W251" t="str" cm="1">
        <f t="array" ref="W251">IFERROR(_xlfn.XLOOKUP(A251,Table4[Country],'2007'!$F$4:$F$153),"0")</f>
        <v>0</v>
      </c>
      <c r="X251" t="str" cm="1">
        <f t="array" ref="X251">IFERROR(_xlfn.XLOOKUP('LPI_performance_time_series '!A251,Table5[Country],'2010'!$I$4:$I$158),"0")</f>
        <v>0</v>
      </c>
      <c r="Y251" t="str" cm="1">
        <f t="array" ref="Y251">IFERROR(_xlfn.XLOOKUP(A251,Table12[Country],'2012'!$I$4:$I$158),"0")</f>
        <v>0</v>
      </c>
      <c r="Z251" t="str" cm="1">
        <f t="array" ref="Z251">IFERROR(_xlfn.XLOOKUP('LPI_performance_time_series '!A251,Table10[Country],'2014'!$I$4:$I$163),"0")</f>
        <v>0</v>
      </c>
      <c r="AA251" t="str" cm="1">
        <f t="array" ref="AA251">IFERROR(_xlfn.XLOOKUP(A251,Table11[Country],'2016'!$I$4:$I$163),"0")</f>
        <v>0</v>
      </c>
      <c r="AB251" t="str" cm="1">
        <f t="array" ref="AB251">IFERROR(_xlfn.XLOOKUP(A251,Table6[Country],'2018'!$I$4:$I$163),"0")</f>
        <v>0</v>
      </c>
      <c r="AC251" t="str">
        <f>IFERROR(_xlfn.XLOOKUP(A252,'2023_Analysis_Hub'!$A$3:$A$141,'2023_Analysis_Hub'!$D$3:$D$141),"0")</f>
        <v>0</v>
      </c>
      <c r="AD251" t="str">
        <f t="shared" si="34"/>
        <v>No Data Available</v>
      </c>
      <c r="AF251" t="str" cm="1">
        <f t="array" ref="AF251">IFERROR(_xlfn.XLOOKUP(A251,Table4[Country],'2007'!$H$4:$H$153),"0")</f>
        <v>0</v>
      </c>
      <c r="AG251" t="str" cm="1">
        <f t="array" ref="AG251">IFERROR(_xlfn.XLOOKUP(A251,Table5[Country],'2010'!$K$4:$K$158),"0")</f>
        <v>0</v>
      </c>
      <c r="AH251" t="str" cm="1">
        <f t="array" ref="AH251">IFERROR(_xlfn.XLOOKUP(A251,Table12[Country],'2012'!$K$4:$K$158),"0")</f>
        <v>0</v>
      </c>
      <c r="AI251" t="str" cm="1">
        <f t="array" ref="AI251">IFERROR(_xlfn.XLOOKUP(A251,Table10[Country],'2014'!$K$4:$K$163),"0")</f>
        <v>0</v>
      </c>
      <c r="AJ251" t="str" cm="1">
        <f t="array" ref="AJ251">IFERROR(_xlfn.XLOOKUP(A251,Table11[Country],'2016'!$K$4:$K$163),"0")</f>
        <v>0</v>
      </c>
      <c r="AK251" t="str" cm="1">
        <f t="array" ref="AK251">IFERROR(_xlfn.XLOOKUP(A251,Table6[Country],'2018'!$K$4:$K$163),"0")</f>
        <v>0</v>
      </c>
      <c r="AL251" s="19" t="str">
        <f>IFERROR(_xlfn.XLOOKUP(A251,'2023_Analysis_Hub'!$A$3:$A$141,'2023_Analysis_Hub'!$F$3:$F$141),"0")</f>
        <v>0</v>
      </c>
      <c r="AM251" t="str">
        <f t="shared" si="35"/>
        <v>No Data Available</v>
      </c>
      <c r="AO251" s="71" t="str" cm="1">
        <f t="array" ref="AO251">IFERROR(_xlfn.XLOOKUP(Table18[[#This Row],[Economy]],Table4[Country],'2007'!$J$4:$J$153), "0")</f>
        <v>0</v>
      </c>
      <c r="AP251" s="71" t="str" cm="1">
        <f t="array" ref="AP251">IFERROR(_xlfn.XLOOKUP(Table18[[#This Row],[Economy]],Table5[Country],'2010'!$M$4:$M$158),"0")</f>
        <v>0</v>
      </c>
      <c r="AQ251" s="71" t="str" cm="1">
        <f t="array" ref="AQ251">IFERROR(_xlfn.XLOOKUP(Table18[[#This Row],[Economy]],Table12[Country],'2012'!$M$4:$M$158),"0")</f>
        <v>0</v>
      </c>
      <c r="AR251" s="71" t="str" cm="1">
        <f t="array" ref="AR251">IFERROR(_xlfn.XLOOKUP(Table18[[#This Row],[Economy]],Table10[Country],'2014'!$M$4:$M$163),"0")</f>
        <v>0</v>
      </c>
      <c r="AS251" s="71" t="str" cm="1">
        <f t="array" ref="AS251">IFERROR(_xlfn.XLOOKUP(A251,Table11[Country],'2016'!$M$4:$M$163),"0")</f>
        <v>0</v>
      </c>
      <c r="AT251" s="71" t="str" cm="1">
        <f t="array" ref="AT251">IFERROR(_xlfn.XLOOKUP(A251,Table6[Country],'2018'!$M$4:$M$163),"0")</f>
        <v>0</v>
      </c>
      <c r="AU251" s="71" t="str">
        <f>IFERROR(_xlfn.XLOOKUP(A251, '2023_Analysis_Hub'!$A$3:$A$141,'2023_Analysis_Hub'!$H$3:$H$141),"0")</f>
        <v>0</v>
      </c>
      <c r="AV251" t="str">
        <f t="shared" si="28"/>
        <v xml:space="preserve">No Data Available </v>
      </c>
      <c r="AX251" t="str" cm="1">
        <f t="array" ref="AX251">IFERROR(_xlfn.XLOOKUP(A251,Table4[Country],'2007'!$L$4:$L$153),"0")</f>
        <v>0</v>
      </c>
      <c r="AY251" t="str" cm="1">
        <f t="array" ref="AY251">IFERROR(_xlfn.XLOOKUP(A251,Table5[Country], '2010'!$O$4:$O$158),"0")</f>
        <v>0</v>
      </c>
      <c r="AZ251" t="str" cm="1">
        <f t="array" ref="AZ251">IFERROR(_xlfn.XLOOKUP(A251, Table12[Country], '2012'!$O$4:$O$158),"0")</f>
        <v>0</v>
      </c>
      <c r="BA251" t="str" cm="1">
        <f t="array" ref="BA251">IFERROR(_xlfn.XLOOKUP(A251, Table10[Country], '2014'!$O$4:$O$163),"0")</f>
        <v>0</v>
      </c>
      <c r="BB251" t="str" cm="1">
        <f t="array" ref="BB251">IFERROR(_xlfn.XLOOKUP(A251, Table11[Country],'2016'!$O$4:$O$163),"0")</f>
        <v>0</v>
      </c>
      <c r="BC251" t="str" cm="1">
        <f t="array" ref="BC251">IFERROR(_xlfn.XLOOKUP(A251,Table6[Country],'2018'!$O$4:$O$163),"0")</f>
        <v>0</v>
      </c>
      <c r="BD251" t="str">
        <f>IFERROR(_xlfn.XLOOKUP(A251, '2023_Analysis_Hub'!$A$3:$A$141,'2023_Analysis_Hub'!$J$3:$J$141),"0")</f>
        <v>0</v>
      </c>
      <c r="BE251" t="str">
        <f t="shared" si="29"/>
        <v>No Data Available</v>
      </c>
      <c r="BG251" t="str" cm="1">
        <f t="array" ref="BG251">IFERROR(_xlfn.XLOOKUP(A251,Table4[Country],'2007'!$R$4:$R$153),"0")</f>
        <v>0</v>
      </c>
      <c r="BH251" t="str" cm="1">
        <f t="array" ref="BH251">IFERROR(_xlfn.XLOOKUP(A251,Table5[Country],'2010'!$S$4:$S$158),"0")</f>
        <v>0</v>
      </c>
      <c r="BI251" t="str" cm="1">
        <f t="array" ref="BI251">IFERROR(_xlfn.XLOOKUP(A251,Table12[Country],'2012'!$S$4:$S$158),"0")</f>
        <v>0</v>
      </c>
      <c r="BJ251" t="str" cm="1">
        <f t="array" ref="BJ251">IFERROR(_xlfn.XLOOKUP(A251,Table10[Country],'2014'!$S$4:$S$163),"0")</f>
        <v>0</v>
      </c>
      <c r="BK251" t="str" cm="1">
        <f t="array" ref="BK251">IFERROR(_xlfn.XLOOKUP(A251,Table11[Country],'2016'!$S$4:$S$163),"0")</f>
        <v>0</v>
      </c>
      <c r="BL251" t="str" cm="1">
        <f t="array" ref="BL251">IFERROR(_xlfn.XLOOKUP(A251,Table6[Country],'2018'!$S$4:$S$163),"0")</f>
        <v>0</v>
      </c>
      <c r="BM251" t="str">
        <f>IFERROR(_xlfn.XLOOKUP(A251,'2023_Analysis_Hub'!$A$3:$A$141,'2023_Analysis_Hub'!$L$3:$L$141),"0")</f>
        <v>0</v>
      </c>
      <c r="BN251" t="str">
        <f t="shared" si="30"/>
        <v>No Data Available</v>
      </c>
      <c r="BP251" t="str" cm="1">
        <f t="array" ref="BP251">IFERROR(_xlfn.XLOOKUP(A251,Table4[Country],'2007'!$N$4:$N$153),"0")</f>
        <v>0</v>
      </c>
      <c r="BQ251" t="str" cm="1">
        <f t="array" ref="BQ251">IFERROR(_xlfn.XLOOKUP(A251,Table5[Country],'2010'!$Q$4:$Q$158),"0")</f>
        <v>0</v>
      </c>
      <c r="BR251" t="str" cm="1">
        <f t="array" ref="BR251">IFERROR(_xlfn.XLOOKUP(A251,Table12[Country],'2012'!$Q$4:$Q$158),"0")</f>
        <v>0</v>
      </c>
      <c r="BS251" t="str" cm="1">
        <f t="array" ref="BS251">IFERROR(_xlfn.XLOOKUP(A251,Table10[Country],'2014'!$Q$4:$Q$163),"0")</f>
        <v>0</v>
      </c>
      <c r="BT251" t="str" cm="1">
        <f t="array" ref="BT251">IFERROR(_xlfn.XLOOKUP(A251,Table11[Country],'2016'!$Q$4:$Q$163),"0")</f>
        <v>0</v>
      </c>
      <c r="BU251" t="str" cm="1">
        <f t="array" ref="BU251">IFERROR(_xlfn.XLOOKUP(A251, Table6[Country], '2018'!$Q$4:$Q$163),"0")</f>
        <v>0</v>
      </c>
      <c r="BV251" t="str">
        <f>IFERROR(_xlfn.XLOOKUP(A251, '2023_Analysis_Hub'!$A$3:$A$141,'2023_Analysis_Hub'!$N$3:$N$141),"0")</f>
        <v>0</v>
      </c>
      <c r="BW251" t="str">
        <f t="shared" si="31"/>
        <v>No Data Available</v>
      </c>
    </row>
    <row r="252" spans="1:75" x14ac:dyDescent="0.35">
      <c r="A252" t="s">
        <v>593</v>
      </c>
      <c r="B252" t="str" cm="1">
        <f t="array" ref="B252">IFERROR(_xlfn.XLOOKUP(A252,Table4[Country],'2007'!$B$4:$B$153),"0")</f>
        <v>0</v>
      </c>
      <c r="C252" t="str" cm="1">
        <f t="array" ref="C252">IFERROR(_xlfn.XLOOKUP(A252,Table5[Country],'2010'!$B$4:$B$158),"0")</f>
        <v>0</v>
      </c>
      <c r="D252" t="str" cm="1">
        <f t="array" ref="D252">IFERROR(_xlfn.XLOOKUP(A252,Table12[Country],'2012'!$B$4:$B$158),"0")</f>
        <v>0</v>
      </c>
      <c r="E252" t="str" cm="1">
        <f t="array" ref="E252">IFERROR(_xlfn.XLOOKUP(A252,Table10[Country],'2014'!$B$4:$B$163),"0")</f>
        <v>0</v>
      </c>
      <c r="F252" t="str" cm="1">
        <f t="array" ref="F252">IFERROR(_xlfn.XLOOKUP(A252,Table11[Country],'2016'!$B$4:$B$163),"0")</f>
        <v>0</v>
      </c>
      <c r="G252" t="str" cm="1">
        <f t="array" ref="G252">IFERROR(_xlfn.XLOOKUP(A252,Table6[Country],'2018'!$B$4:$B$163),"0")</f>
        <v>0</v>
      </c>
      <c r="H252" t="str">
        <f>IFERROR(_xlfn.XLOOKUP(A252,'2023_Analysis_Hub'!$A$3:$A$141,'2023_Analysis_Hub'!$B$3:$B$141),"0")</f>
        <v>0</v>
      </c>
      <c r="I252" t="str">
        <f t="shared" si="27"/>
        <v>0</v>
      </c>
      <c r="J252" s="68" t="str">
        <f>IFERROR(RANK(Table16[[#This Row],[Avergae LPI Score ]],Table16[[Avergae LPI Score ]],0), "No Data Available")</f>
        <v>No Data Available</v>
      </c>
      <c r="L252" t="str" cm="1">
        <f t="array" ref="L252">IFERROR(_xlfn.XLOOKUP(A252,Table4[Country],'2007'!$C$4:$C$153),"0")</f>
        <v>0</v>
      </c>
      <c r="M252" t="str" cm="1">
        <f t="array" ref="M252">IFERROR(_xlfn.XLOOKUP(A252,Table5[Country],'2010'!$E$4:$E$158),"0")</f>
        <v>0</v>
      </c>
      <c r="N252" t="str" cm="1">
        <f t="array" ref="N252">IFERROR(_xlfn.XLOOKUP(A252,Table12[Country],'2012'!$E$4:$E$158),"0")</f>
        <v>0</v>
      </c>
      <c r="O252" t="str" cm="1">
        <f t="array" ref="O252">IFERROR(_xlfn.XLOOKUP(A252,Table10[Country],'2014'!$E$4:$E$163),"0")</f>
        <v>0</v>
      </c>
      <c r="P252" t="str" cm="1">
        <f t="array" ref="P252">IFERROR(_xlfn.XLOOKUP(A252,Table11[Country],'2016'!$E$4:$E$163),"0")</f>
        <v>0</v>
      </c>
      <c r="Q252" t="str" cm="1">
        <f t="array" ref="Q252">IFERROR(_xlfn.XLOOKUP(A252,Table6[Country],'2018'!$E$4:$E$163),"0")</f>
        <v>0</v>
      </c>
      <c r="R252" t="str">
        <f>IFERROR(_xlfn.XLOOKUP(A252,'2023_Analysis_Hub'!$A$3:$A$141,'2023_Analysis_Hub'!$C$3:$C$141),"0")</f>
        <v>0</v>
      </c>
      <c r="S252" t="str">
        <f t="shared" si="32"/>
        <v>0</v>
      </c>
      <c r="T252" t="str">
        <f t="shared" si="33"/>
        <v>No Data Available</v>
      </c>
      <c r="W252" t="str" cm="1">
        <f t="array" ref="W252">IFERROR(_xlfn.XLOOKUP(A252,Table4[Country],'2007'!$F$4:$F$153),"0")</f>
        <v>0</v>
      </c>
      <c r="X252" t="str" cm="1">
        <f t="array" ref="X252">IFERROR(_xlfn.XLOOKUP('LPI_performance_time_series '!A252,Table5[Country],'2010'!$I$4:$I$158),"0")</f>
        <v>0</v>
      </c>
      <c r="Y252" t="str" cm="1">
        <f t="array" ref="Y252">IFERROR(_xlfn.XLOOKUP(A252,Table12[Country],'2012'!$I$4:$I$158),"0")</f>
        <v>0</v>
      </c>
      <c r="Z252" t="str" cm="1">
        <f t="array" ref="Z252">IFERROR(_xlfn.XLOOKUP('LPI_performance_time_series '!A252,Table10[Country],'2014'!$I$4:$I$163),"0")</f>
        <v>0</v>
      </c>
      <c r="AA252" t="str" cm="1">
        <f t="array" ref="AA252">IFERROR(_xlfn.XLOOKUP(A252,Table11[Country],'2016'!$I$4:$I$163),"0")</f>
        <v>0</v>
      </c>
      <c r="AB252" t="str" cm="1">
        <f t="array" ref="AB252">IFERROR(_xlfn.XLOOKUP(A252,Table6[Country],'2018'!$I$4:$I$163),"0")</f>
        <v>0</v>
      </c>
      <c r="AC252" t="str">
        <f>IFERROR(_xlfn.XLOOKUP(A253,'2023_Analysis_Hub'!$A$3:$A$141,'2023_Analysis_Hub'!$D$3:$D$141),"0")</f>
        <v>0</v>
      </c>
      <c r="AD252" t="str">
        <f t="shared" si="34"/>
        <v>No Data Available</v>
      </c>
      <c r="AF252" t="str" cm="1">
        <f t="array" ref="AF252">IFERROR(_xlfn.XLOOKUP(A252,Table4[Country],'2007'!$H$4:$H$153),"0")</f>
        <v>0</v>
      </c>
      <c r="AG252" t="str" cm="1">
        <f t="array" ref="AG252">IFERROR(_xlfn.XLOOKUP(A252,Table5[Country],'2010'!$K$4:$K$158),"0")</f>
        <v>0</v>
      </c>
      <c r="AH252" t="str" cm="1">
        <f t="array" ref="AH252">IFERROR(_xlfn.XLOOKUP(A252,Table12[Country],'2012'!$K$4:$K$158),"0")</f>
        <v>0</v>
      </c>
      <c r="AI252" t="str" cm="1">
        <f t="array" ref="AI252">IFERROR(_xlfn.XLOOKUP(A252,Table10[Country],'2014'!$K$4:$K$163),"0")</f>
        <v>0</v>
      </c>
      <c r="AJ252" t="str" cm="1">
        <f t="array" ref="AJ252">IFERROR(_xlfn.XLOOKUP(A252,Table11[Country],'2016'!$K$4:$K$163),"0")</f>
        <v>0</v>
      </c>
      <c r="AK252" t="str" cm="1">
        <f t="array" ref="AK252">IFERROR(_xlfn.XLOOKUP(A252,Table6[Country],'2018'!$K$4:$K$163),"0")</f>
        <v>0</v>
      </c>
      <c r="AL252" s="19" t="str">
        <f>IFERROR(_xlfn.XLOOKUP(A252,'2023_Analysis_Hub'!$A$3:$A$141,'2023_Analysis_Hub'!$F$3:$F$141),"0")</f>
        <v>0</v>
      </c>
      <c r="AM252" t="str">
        <f t="shared" si="35"/>
        <v>No Data Available</v>
      </c>
      <c r="AO252" s="71" t="str" cm="1">
        <f t="array" ref="AO252">IFERROR(_xlfn.XLOOKUP(Table18[[#This Row],[Economy]],Table4[Country],'2007'!$J$4:$J$153), "0")</f>
        <v>0</v>
      </c>
      <c r="AP252" s="71" t="str" cm="1">
        <f t="array" ref="AP252">IFERROR(_xlfn.XLOOKUP(Table18[[#This Row],[Economy]],Table5[Country],'2010'!$M$4:$M$158),"0")</f>
        <v>0</v>
      </c>
      <c r="AQ252" s="71" t="str" cm="1">
        <f t="array" ref="AQ252">IFERROR(_xlfn.XLOOKUP(Table18[[#This Row],[Economy]],Table12[Country],'2012'!$M$4:$M$158),"0")</f>
        <v>0</v>
      </c>
      <c r="AR252" s="71" t="str" cm="1">
        <f t="array" ref="AR252">IFERROR(_xlfn.XLOOKUP(Table18[[#This Row],[Economy]],Table10[Country],'2014'!$M$4:$M$163),"0")</f>
        <v>0</v>
      </c>
      <c r="AS252" s="71" t="str" cm="1">
        <f t="array" ref="AS252">IFERROR(_xlfn.XLOOKUP(A252,Table11[Country],'2016'!$M$4:$M$163),"0")</f>
        <v>0</v>
      </c>
      <c r="AT252" s="71" t="str" cm="1">
        <f t="array" ref="AT252">IFERROR(_xlfn.XLOOKUP(A252,Table6[Country],'2018'!$M$4:$M$163),"0")</f>
        <v>0</v>
      </c>
      <c r="AU252" s="71" t="str">
        <f>IFERROR(_xlfn.XLOOKUP(A252, '2023_Analysis_Hub'!$A$3:$A$141,'2023_Analysis_Hub'!$H$3:$H$141),"0")</f>
        <v>0</v>
      </c>
      <c r="AV252" t="str">
        <f t="shared" si="28"/>
        <v xml:space="preserve">No Data Available </v>
      </c>
      <c r="AX252" t="str" cm="1">
        <f t="array" ref="AX252">IFERROR(_xlfn.XLOOKUP(A252,Table4[Country],'2007'!$L$4:$L$153),"0")</f>
        <v>0</v>
      </c>
      <c r="AY252" t="str" cm="1">
        <f t="array" ref="AY252">IFERROR(_xlfn.XLOOKUP(A252,Table5[Country], '2010'!$O$4:$O$158),"0")</f>
        <v>0</v>
      </c>
      <c r="AZ252" t="str" cm="1">
        <f t="array" ref="AZ252">IFERROR(_xlfn.XLOOKUP(A252, Table12[Country], '2012'!$O$4:$O$158),"0")</f>
        <v>0</v>
      </c>
      <c r="BA252" t="str" cm="1">
        <f t="array" ref="BA252">IFERROR(_xlfn.XLOOKUP(A252, Table10[Country], '2014'!$O$4:$O$163),"0")</f>
        <v>0</v>
      </c>
      <c r="BB252" t="str" cm="1">
        <f t="array" ref="BB252">IFERROR(_xlfn.XLOOKUP(A252, Table11[Country],'2016'!$O$4:$O$163),"0")</f>
        <v>0</v>
      </c>
      <c r="BC252" t="str" cm="1">
        <f t="array" ref="BC252">IFERROR(_xlfn.XLOOKUP(A252,Table6[Country],'2018'!$O$4:$O$163),"0")</f>
        <v>0</v>
      </c>
      <c r="BD252" t="str">
        <f>IFERROR(_xlfn.XLOOKUP(A252, '2023_Analysis_Hub'!$A$3:$A$141,'2023_Analysis_Hub'!$J$3:$J$141),"0")</f>
        <v>0</v>
      </c>
      <c r="BE252" t="str">
        <f t="shared" si="29"/>
        <v>No Data Available</v>
      </c>
      <c r="BG252" t="str" cm="1">
        <f t="array" ref="BG252">IFERROR(_xlfn.XLOOKUP(A252,Table4[Country],'2007'!$R$4:$R$153),"0")</f>
        <v>0</v>
      </c>
      <c r="BH252" t="str" cm="1">
        <f t="array" ref="BH252">IFERROR(_xlfn.XLOOKUP(A252,Table5[Country],'2010'!$S$4:$S$158),"0")</f>
        <v>0</v>
      </c>
      <c r="BI252" t="str" cm="1">
        <f t="array" ref="BI252">IFERROR(_xlfn.XLOOKUP(A252,Table12[Country],'2012'!$S$4:$S$158),"0")</f>
        <v>0</v>
      </c>
      <c r="BJ252" t="str" cm="1">
        <f t="array" ref="BJ252">IFERROR(_xlfn.XLOOKUP(A252,Table10[Country],'2014'!$S$4:$S$163),"0")</f>
        <v>0</v>
      </c>
      <c r="BK252" t="str" cm="1">
        <f t="array" ref="BK252">IFERROR(_xlfn.XLOOKUP(A252,Table11[Country],'2016'!$S$4:$S$163),"0")</f>
        <v>0</v>
      </c>
      <c r="BL252" t="str" cm="1">
        <f t="array" ref="BL252">IFERROR(_xlfn.XLOOKUP(A252,Table6[Country],'2018'!$S$4:$S$163),"0")</f>
        <v>0</v>
      </c>
      <c r="BM252" t="str">
        <f>IFERROR(_xlfn.XLOOKUP(A252,'2023_Analysis_Hub'!$A$3:$A$141,'2023_Analysis_Hub'!$L$3:$L$141),"0")</f>
        <v>0</v>
      </c>
      <c r="BN252" t="str">
        <f t="shared" si="30"/>
        <v>No Data Available</v>
      </c>
      <c r="BP252" t="str" cm="1">
        <f t="array" ref="BP252">IFERROR(_xlfn.XLOOKUP(A252,Table4[Country],'2007'!$N$4:$N$153),"0")</f>
        <v>0</v>
      </c>
      <c r="BQ252" t="str" cm="1">
        <f t="array" ref="BQ252">IFERROR(_xlfn.XLOOKUP(A252,Table5[Country],'2010'!$Q$4:$Q$158),"0")</f>
        <v>0</v>
      </c>
      <c r="BR252" t="str" cm="1">
        <f t="array" ref="BR252">IFERROR(_xlfn.XLOOKUP(A252,Table12[Country],'2012'!$Q$4:$Q$158),"0")</f>
        <v>0</v>
      </c>
      <c r="BS252" t="str" cm="1">
        <f t="array" ref="BS252">IFERROR(_xlfn.XLOOKUP(A252,Table10[Country],'2014'!$Q$4:$Q$163),"0")</f>
        <v>0</v>
      </c>
      <c r="BT252" t="str" cm="1">
        <f t="array" ref="BT252">IFERROR(_xlfn.XLOOKUP(A252,Table11[Country],'2016'!$Q$4:$Q$163),"0")</f>
        <v>0</v>
      </c>
      <c r="BU252" t="str" cm="1">
        <f t="array" ref="BU252">IFERROR(_xlfn.XLOOKUP(A252, Table6[Country], '2018'!$Q$4:$Q$163),"0")</f>
        <v>0</v>
      </c>
      <c r="BV252" t="str">
        <f>IFERROR(_xlfn.XLOOKUP(A252, '2023_Analysis_Hub'!$A$3:$A$141,'2023_Analysis_Hub'!$N$3:$N$141),"0")</f>
        <v>0</v>
      </c>
      <c r="BW252" t="str">
        <f t="shared" si="31"/>
        <v>No Data Available</v>
      </c>
    </row>
    <row r="253" spans="1:75" x14ac:dyDescent="0.35">
      <c r="A253" t="s">
        <v>595</v>
      </c>
      <c r="B253" t="str" cm="1">
        <f t="array" ref="B253">IFERROR(_xlfn.XLOOKUP(A253,Table4[Country],'2007'!$B$4:$B$153),"0")</f>
        <v>0</v>
      </c>
      <c r="C253" t="str" cm="1">
        <f t="array" ref="C253">IFERROR(_xlfn.XLOOKUP(A253,Table5[Country],'2010'!$B$4:$B$158),"0")</f>
        <v>0</v>
      </c>
      <c r="D253" t="str" cm="1">
        <f t="array" ref="D253">IFERROR(_xlfn.XLOOKUP(A253,Table12[Country],'2012'!$B$4:$B$158),"0")</f>
        <v>0</v>
      </c>
      <c r="E253" t="str" cm="1">
        <f t="array" ref="E253">IFERROR(_xlfn.XLOOKUP(A253,Table10[Country],'2014'!$B$4:$B$163),"0")</f>
        <v>0</v>
      </c>
      <c r="F253" t="str" cm="1">
        <f t="array" ref="F253">IFERROR(_xlfn.XLOOKUP(A253,Table11[Country],'2016'!$B$4:$B$163),"0")</f>
        <v>0</v>
      </c>
      <c r="G253" t="str" cm="1">
        <f t="array" ref="G253">IFERROR(_xlfn.XLOOKUP(A253,Table6[Country],'2018'!$B$4:$B$163),"0")</f>
        <v>0</v>
      </c>
      <c r="H253" t="str">
        <f>IFERROR(_xlfn.XLOOKUP(A253,'2023_Analysis_Hub'!$A$3:$A$141,'2023_Analysis_Hub'!$B$3:$B$141),"0")</f>
        <v>0</v>
      </c>
      <c r="I253" t="str">
        <f t="shared" si="27"/>
        <v>0</v>
      </c>
      <c r="J253" s="68" t="str">
        <f>IFERROR(RANK(Table16[[#This Row],[Avergae LPI Score ]],Table16[[Avergae LPI Score ]],0), "No Data Available")</f>
        <v>No Data Available</v>
      </c>
      <c r="L253" t="str" cm="1">
        <f t="array" ref="L253">IFERROR(_xlfn.XLOOKUP(A253,Table4[Country],'2007'!$C$4:$C$153),"0")</f>
        <v>0</v>
      </c>
      <c r="M253" t="str" cm="1">
        <f t="array" ref="M253">IFERROR(_xlfn.XLOOKUP(A253,Table5[Country],'2010'!$E$4:$E$158),"0")</f>
        <v>0</v>
      </c>
      <c r="N253" t="str" cm="1">
        <f t="array" ref="N253">IFERROR(_xlfn.XLOOKUP(A253,Table12[Country],'2012'!$E$4:$E$158),"0")</f>
        <v>0</v>
      </c>
      <c r="O253" t="str" cm="1">
        <f t="array" ref="O253">IFERROR(_xlfn.XLOOKUP(A253,Table10[Country],'2014'!$E$4:$E$163),"0")</f>
        <v>0</v>
      </c>
      <c r="P253" t="str" cm="1">
        <f t="array" ref="P253">IFERROR(_xlfn.XLOOKUP(A253,Table11[Country],'2016'!$E$4:$E$163),"0")</f>
        <v>0</v>
      </c>
      <c r="Q253" t="str" cm="1">
        <f t="array" ref="Q253">IFERROR(_xlfn.XLOOKUP(A253,Table6[Country],'2018'!$E$4:$E$163),"0")</f>
        <v>0</v>
      </c>
      <c r="R253" t="str">
        <f>IFERROR(_xlfn.XLOOKUP(A253,'2023_Analysis_Hub'!$A$3:$A$141,'2023_Analysis_Hub'!$C$3:$C$141),"0")</f>
        <v>0</v>
      </c>
      <c r="S253" t="str">
        <f t="shared" si="32"/>
        <v>0</v>
      </c>
      <c r="T253" t="str">
        <f t="shared" si="33"/>
        <v>No Data Available</v>
      </c>
      <c r="W253" t="str" cm="1">
        <f t="array" ref="W253">IFERROR(_xlfn.XLOOKUP(A253,Table4[Country],'2007'!$F$4:$F$153),"0")</f>
        <v>0</v>
      </c>
      <c r="X253" t="str" cm="1">
        <f t="array" ref="X253">IFERROR(_xlfn.XLOOKUP('LPI_performance_time_series '!A253,Table5[Country],'2010'!$I$4:$I$158),"0")</f>
        <v>0</v>
      </c>
      <c r="Y253" t="str" cm="1">
        <f t="array" ref="Y253">IFERROR(_xlfn.XLOOKUP(A253,Table12[Country],'2012'!$I$4:$I$158),"0")</f>
        <v>0</v>
      </c>
      <c r="Z253" t="str" cm="1">
        <f t="array" ref="Z253">IFERROR(_xlfn.XLOOKUP('LPI_performance_time_series '!A253,Table10[Country],'2014'!$I$4:$I$163),"0")</f>
        <v>0</v>
      </c>
      <c r="AA253" t="str" cm="1">
        <f t="array" ref="AA253">IFERROR(_xlfn.XLOOKUP(A253,Table11[Country],'2016'!$I$4:$I$163),"0")</f>
        <v>0</v>
      </c>
      <c r="AB253" t="str" cm="1">
        <f t="array" ref="AB253">IFERROR(_xlfn.XLOOKUP(A253,Table6[Country],'2018'!$I$4:$I$163),"0")</f>
        <v>0</v>
      </c>
      <c r="AC253" t="str">
        <f>IFERROR(_xlfn.XLOOKUP(A254,'2023_Analysis_Hub'!$A$3:$A$141,'2023_Analysis_Hub'!$D$3:$D$141),"0")</f>
        <v>0</v>
      </c>
      <c r="AD253" t="str">
        <f t="shared" si="34"/>
        <v>No Data Available</v>
      </c>
      <c r="AF253" t="str" cm="1">
        <f t="array" ref="AF253">IFERROR(_xlfn.XLOOKUP(A253,Table4[Country],'2007'!$H$4:$H$153),"0")</f>
        <v>0</v>
      </c>
      <c r="AG253" t="str" cm="1">
        <f t="array" ref="AG253">IFERROR(_xlfn.XLOOKUP(A253,Table5[Country],'2010'!$K$4:$K$158),"0")</f>
        <v>0</v>
      </c>
      <c r="AH253" t="str" cm="1">
        <f t="array" ref="AH253">IFERROR(_xlfn.XLOOKUP(A253,Table12[Country],'2012'!$K$4:$K$158),"0")</f>
        <v>0</v>
      </c>
      <c r="AI253" t="str" cm="1">
        <f t="array" ref="AI253">IFERROR(_xlfn.XLOOKUP(A253,Table10[Country],'2014'!$K$4:$K$163),"0")</f>
        <v>0</v>
      </c>
      <c r="AJ253" t="str" cm="1">
        <f t="array" ref="AJ253">IFERROR(_xlfn.XLOOKUP(A253,Table11[Country],'2016'!$K$4:$K$163),"0")</f>
        <v>0</v>
      </c>
      <c r="AK253" t="str" cm="1">
        <f t="array" ref="AK253">IFERROR(_xlfn.XLOOKUP(A253,Table6[Country],'2018'!$K$4:$K$163),"0")</f>
        <v>0</v>
      </c>
      <c r="AL253" s="19" t="str">
        <f>IFERROR(_xlfn.XLOOKUP(A253,'2023_Analysis_Hub'!$A$3:$A$141,'2023_Analysis_Hub'!$F$3:$F$141),"0")</f>
        <v>0</v>
      </c>
      <c r="AM253" t="str">
        <f t="shared" si="35"/>
        <v>No Data Available</v>
      </c>
      <c r="AO253" s="71" t="str" cm="1">
        <f t="array" ref="AO253">IFERROR(_xlfn.XLOOKUP(Table18[[#This Row],[Economy]],Table4[Country],'2007'!$J$4:$J$153), "0")</f>
        <v>0</v>
      </c>
      <c r="AP253" s="71" t="str" cm="1">
        <f t="array" ref="AP253">IFERROR(_xlfn.XLOOKUP(Table18[[#This Row],[Economy]],Table5[Country],'2010'!$M$4:$M$158),"0")</f>
        <v>0</v>
      </c>
      <c r="AQ253" s="71" t="str" cm="1">
        <f t="array" ref="AQ253">IFERROR(_xlfn.XLOOKUP(Table18[[#This Row],[Economy]],Table12[Country],'2012'!$M$4:$M$158),"0")</f>
        <v>0</v>
      </c>
      <c r="AR253" s="71" t="str" cm="1">
        <f t="array" ref="AR253">IFERROR(_xlfn.XLOOKUP(Table18[[#This Row],[Economy]],Table10[Country],'2014'!$M$4:$M$163),"0")</f>
        <v>0</v>
      </c>
      <c r="AS253" s="71" t="str" cm="1">
        <f t="array" ref="AS253">IFERROR(_xlfn.XLOOKUP(A253,Table11[Country],'2016'!$M$4:$M$163),"0")</f>
        <v>0</v>
      </c>
      <c r="AT253" s="71" t="str" cm="1">
        <f t="array" ref="AT253">IFERROR(_xlfn.XLOOKUP(A253,Table6[Country],'2018'!$M$4:$M$163),"0")</f>
        <v>0</v>
      </c>
      <c r="AU253" s="71" t="str">
        <f>IFERROR(_xlfn.XLOOKUP(A253, '2023_Analysis_Hub'!$A$3:$A$141,'2023_Analysis_Hub'!$H$3:$H$141),"0")</f>
        <v>0</v>
      </c>
      <c r="AV253" t="str">
        <f t="shared" si="28"/>
        <v xml:space="preserve">No Data Available </v>
      </c>
      <c r="AX253" t="str" cm="1">
        <f t="array" ref="AX253">IFERROR(_xlfn.XLOOKUP(A253,Table4[Country],'2007'!$L$4:$L$153),"0")</f>
        <v>0</v>
      </c>
      <c r="AY253" t="str" cm="1">
        <f t="array" ref="AY253">IFERROR(_xlfn.XLOOKUP(A253,Table5[Country], '2010'!$O$4:$O$158),"0")</f>
        <v>0</v>
      </c>
      <c r="AZ253" t="str" cm="1">
        <f t="array" ref="AZ253">IFERROR(_xlfn.XLOOKUP(A253, Table12[Country], '2012'!$O$4:$O$158),"0")</f>
        <v>0</v>
      </c>
      <c r="BA253" t="str" cm="1">
        <f t="array" ref="BA253">IFERROR(_xlfn.XLOOKUP(A253, Table10[Country], '2014'!$O$4:$O$163),"0")</f>
        <v>0</v>
      </c>
      <c r="BB253" t="str" cm="1">
        <f t="array" ref="BB253">IFERROR(_xlfn.XLOOKUP(A253, Table11[Country],'2016'!$O$4:$O$163),"0")</f>
        <v>0</v>
      </c>
      <c r="BC253" t="str" cm="1">
        <f t="array" ref="BC253">IFERROR(_xlfn.XLOOKUP(A253,Table6[Country],'2018'!$O$4:$O$163),"0")</f>
        <v>0</v>
      </c>
      <c r="BD253" t="str">
        <f>IFERROR(_xlfn.XLOOKUP(A253, '2023_Analysis_Hub'!$A$3:$A$141,'2023_Analysis_Hub'!$J$3:$J$141),"0")</f>
        <v>0</v>
      </c>
      <c r="BE253" t="str">
        <f t="shared" si="29"/>
        <v>No Data Available</v>
      </c>
      <c r="BG253" t="str" cm="1">
        <f t="array" ref="BG253">IFERROR(_xlfn.XLOOKUP(A253,Table4[Country],'2007'!$R$4:$R$153),"0")</f>
        <v>0</v>
      </c>
      <c r="BH253" t="str" cm="1">
        <f t="array" ref="BH253">IFERROR(_xlfn.XLOOKUP(A253,Table5[Country],'2010'!$S$4:$S$158),"0")</f>
        <v>0</v>
      </c>
      <c r="BI253" t="str" cm="1">
        <f t="array" ref="BI253">IFERROR(_xlfn.XLOOKUP(A253,Table12[Country],'2012'!$S$4:$S$158),"0")</f>
        <v>0</v>
      </c>
      <c r="BJ253" t="str" cm="1">
        <f t="array" ref="BJ253">IFERROR(_xlfn.XLOOKUP(A253,Table10[Country],'2014'!$S$4:$S$163),"0")</f>
        <v>0</v>
      </c>
      <c r="BK253" t="str" cm="1">
        <f t="array" ref="BK253">IFERROR(_xlfn.XLOOKUP(A253,Table11[Country],'2016'!$S$4:$S$163),"0")</f>
        <v>0</v>
      </c>
      <c r="BL253" t="str" cm="1">
        <f t="array" ref="BL253">IFERROR(_xlfn.XLOOKUP(A253,Table6[Country],'2018'!$S$4:$S$163),"0")</f>
        <v>0</v>
      </c>
      <c r="BM253" t="str">
        <f>IFERROR(_xlfn.XLOOKUP(A253,'2023_Analysis_Hub'!$A$3:$A$141,'2023_Analysis_Hub'!$L$3:$L$141),"0")</f>
        <v>0</v>
      </c>
      <c r="BN253" t="str">
        <f t="shared" si="30"/>
        <v>No Data Available</v>
      </c>
      <c r="BP253" t="str" cm="1">
        <f t="array" ref="BP253">IFERROR(_xlfn.XLOOKUP(A253,Table4[Country],'2007'!$N$4:$N$153),"0")</f>
        <v>0</v>
      </c>
      <c r="BQ253" t="str" cm="1">
        <f t="array" ref="BQ253">IFERROR(_xlfn.XLOOKUP(A253,Table5[Country],'2010'!$Q$4:$Q$158),"0")</f>
        <v>0</v>
      </c>
      <c r="BR253" t="str" cm="1">
        <f t="array" ref="BR253">IFERROR(_xlfn.XLOOKUP(A253,Table12[Country],'2012'!$Q$4:$Q$158),"0")</f>
        <v>0</v>
      </c>
      <c r="BS253" t="str" cm="1">
        <f t="array" ref="BS253">IFERROR(_xlfn.XLOOKUP(A253,Table10[Country],'2014'!$Q$4:$Q$163),"0")</f>
        <v>0</v>
      </c>
      <c r="BT253" t="str" cm="1">
        <f t="array" ref="BT253">IFERROR(_xlfn.XLOOKUP(A253,Table11[Country],'2016'!$Q$4:$Q$163),"0")</f>
        <v>0</v>
      </c>
      <c r="BU253" t="str" cm="1">
        <f t="array" ref="BU253">IFERROR(_xlfn.XLOOKUP(A253, Table6[Country], '2018'!$Q$4:$Q$163),"0")</f>
        <v>0</v>
      </c>
      <c r="BV253" t="str">
        <f>IFERROR(_xlfn.XLOOKUP(A253, '2023_Analysis_Hub'!$A$3:$A$141,'2023_Analysis_Hub'!$N$3:$N$141),"0")</f>
        <v>0</v>
      </c>
      <c r="BW253" t="str">
        <f t="shared" si="31"/>
        <v>No Data Available</v>
      </c>
    </row>
    <row r="254" spans="1:75" x14ac:dyDescent="0.35">
      <c r="A254" t="s">
        <v>597</v>
      </c>
      <c r="B254" t="str" cm="1">
        <f t="array" ref="B254">IFERROR(_xlfn.XLOOKUP(A254,Table4[Country],'2007'!$B$4:$B$153),"0")</f>
        <v>0</v>
      </c>
      <c r="C254" t="str" cm="1">
        <f t="array" ref="C254">IFERROR(_xlfn.XLOOKUP(A254,Table5[Country],'2010'!$B$4:$B$158),"0")</f>
        <v>0</v>
      </c>
      <c r="D254" t="str" cm="1">
        <f t="array" ref="D254">IFERROR(_xlfn.XLOOKUP(A254,Table12[Country],'2012'!$B$4:$B$158),"0")</f>
        <v>0</v>
      </c>
      <c r="E254" t="str" cm="1">
        <f t="array" ref="E254">IFERROR(_xlfn.XLOOKUP(A254,Table10[Country],'2014'!$B$4:$B$163),"0")</f>
        <v>0</v>
      </c>
      <c r="F254" t="str" cm="1">
        <f t="array" ref="F254">IFERROR(_xlfn.XLOOKUP(A254,Table11[Country],'2016'!$B$4:$B$163),"0")</f>
        <v>0</v>
      </c>
      <c r="G254" t="str" cm="1">
        <f t="array" ref="G254">IFERROR(_xlfn.XLOOKUP(A254,Table6[Country],'2018'!$B$4:$B$163),"0")</f>
        <v>0</v>
      </c>
      <c r="H254" t="str">
        <f>IFERROR(_xlfn.XLOOKUP(A254,'2023_Analysis_Hub'!$A$3:$A$141,'2023_Analysis_Hub'!$B$3:$B$141),"0")</f>
        <v>0</v>
      </c>
      <c r="I254" t="str">
        <f t="shared" si="27"/>
        <v>0</v>
      </c>
      <c r="J254" s="68" t="str">
        <f>IFERROR(RANK(Table16[[#This Row],[Avergae LPI Score ]],Table16[[Avergae LPI Score ]],0), "No Data Available")</f>
        <v>No Data Available</v>
      </c>
      <c r="L254" t="str" cm="1">
        <f t="array" ref="L254">IFERROR(_xlfn.XLOOKUP(A254,Table4[Country],'2007'!$C$4:$C$153),"0")</f>
        <v>0</v>
      </c>
      <c r="M254" t="str" cm="1">
        <f t="array" ref="M254">IFERROR(_xlfn.XLOOKUP(A254,Table5[Country],'2010'!$E$4:$E$158),"0")</f>
        <v>0</v>
      </c>
      <c r="N254" t="str" cm="1">
        <f t="array" ref="N254">IFERROR(_xlfn.XLOOKUP(A254,Table12[Country],'2012'!$E$4:$E$158),"0")</f>
        <v>0</v>
      </c>
      <c r="O254" t="str" cm="1">
        <f t="array" ref="O254">IFERROR(_xlfn.XLOOKUP(A254,Table10[Country],'2014'!$E$4:$E$163),"0")</f>
        <v>0</v>
      </c>
      <c r="P254" t="str" cm="1">
        <f t="array" ref="P254">IFERROR(_xlfn.XLOOKUP(A254,Table11[Country],'2016'!$E$4:$E$163),"0")</f>
        <v>0</v>
      </c>
      <c r="Q254" t="str" cm="1">
        <f t="array" ref="Q254">IFERROR(_xlfn.XLOOKUP(A254,Table6[Country],'2018'!$E$4:$E$163),"0")</f>
        <v>0</v>
      </c>
      <c r="R254" t="str">
        <f>IFERROR(_xlfn.XLOOKUP(A254,'2023_Analysis_Hub'!$A$3:$A$141,'2023_Analysis_Hub'!$C$3:$C$141),"0")</f>
        <v>0</v>
      </c>
      <c r="S254" t="str">
        <f t="shared" si="32"/>
        <v>0</v>
      </c>
      <c r="T254" t="str">
        <f t="shared" si="33"/>
        <v>No Data Available</v>
      </c>
      <c r="W254" t="str" cm="1">
        <f t="array" ref="W254">IFERROR(_xlfn.XLOOKUP(A254,Table4[Country],'2007'!$F$4:$F$153),"0")</f>
        <v>0</v>
      </c>
      <c r="X254" t="str" cm="1">
        <f t="array" ref="X254">IFERROR(_xlfn.XLOOKUP('LPI_performance_time_series '!A254,Table5[Country],'2010'!$I$4:$I$158),"0")</f>
        <v>0</v>
      </c>
      <c r="Y254" t="str" cm="1">
        <f t="array" ref="Y254">IFERROR(_xlfn.XLOOKUP(A254,Table12[Country],'2012'!$I$4:$I$158),"0")</f>
        <v>0</v>
      </c>
      <c r="Z254" t="str" cm="1">
        <f t="array" ref="Z254">IFERROR(_xlfn.XLOOKUP('LPI_performance_time_series '!A254,Table10[Country],'2014'!$I$4:$I$163),"0")</f>
        <v>0</v>
      </c>
      <c r="AA254" t="str" cm="1">
        <f t="array" ref="AA254">IFERROR(_xlfn.XLOOKUP(A254,Table11[Country],'2016'!$I$4:$I$163),"0")</f>
        <v>0</v>
      </c>
      <c r="AB254" t="str" cm="1">
        <f t="array" ref="AB254">IFERROR(_xlfn.XLOOKUP(A254,Table6[Country],'2018'!$I$4:$I$163),"0")</f>
        <v>0</v>
      </c>
      <c r="AC254" t="str">
        <f>IFERROR(_xlfn.XLOOKUP(A255,'2023_Analysis_Hub'!$A$3:$A$141,'2023_Analysis_Hub'!$D$3:$D$141),"0")</f>
        <v>0</v>
      </c>
      <c r="AD254" t="str">
        <f t="shared" si="34"/>
        <v>No Data Available</v>
      </c>
      <c r="AF254" t="str" cm="1">
        <f t="array" ref="AF254">IFERROR(_xlfn.XLOOKUP(A254,Table4[Country],'2007'!$H$4:$H$153),"0")</f>
        <v>0</v>
      </c>
      <c r="AG254" t="str" cm="1">
        <f t="array" ref="AG254">IFERROR(_xlfn.XLOOKUP(A254,Table5[Country],'2010'!$K$4:$K$158),"0")</f>
        <v>0</v>
      </c>
      <c r="AH254" t="str" cm="1">
        <f t="array" ref="AH254">IFERROR(_xlfn.XLOOKUP(A254,Table12[Country],'2012'!$K$4:$K$158),"0")</f>
        <v>0</v>
      </c>
      <c r="AI254" t="str" cm="1">
        <f t="array" ref="AI254">IFERROR(_xlfn.XLOOKUP(A254,Table10[Country],'2014'!$K$4:$K$163),"0")</f>
        <v>0</v>
      </c>
      <c r="AJ254" t="str" cm="1">
        <f t="array" ref="AJ254">IFERROR(_xlfn.XLOOKUP(A254,Table11[Country],'2016'!$K$4:$K$163),"0")</f>
        <v>0</v>
      </c>
      <c r="AK254" t="str" cm="1">
        <f t="array" ref="AK254">IFERROR(_xlfn.XLOOKUP(A254,Table6[Country],'2018'!$K$4:$K$163),"0")</f>
        <v>0</v>
      </c>
      <c r="AL254" s="19" t="str">
        <f>IFERROR(_xlfn.XLOOKUP(A254,'2023_Analysis_Hub'!$A$3:$A$141,'2023_Analysis_Hub'!$F$3:$F$141),"0")</f>
        <v>0</v>
      </c>
      <c r="AM254" t="str">
        <f t="shared" si="35"/>
        <v>No Data Available</v>
      </c>
      <c r="AO254" s="71" t="str" cm="1">
        <f t="array" ref="AO254">IFERROR(_xlfn.XLOOKUP(Table18[[#This Row],[Economy]],Table4[Country],'2007'!$J$4:$J$153), "0")</f>
        <v>0</v>
      </c>
      <c r="AP254" s="71" t="str" cm="1">
        <f t="array" ref="AP254">IFERROR(_xlfn.XLOOKUP(Table18[[#This Row],[Economy]],Table5[Country],'2010'!$M$4:$M$158),"0")</f>
        <v>0</v>
      </c>
      <c r="AQ254" s="71" t="str" cm="1">
        <f t="array" ref="AQ254">IFERROR(_xlfn.XLOOKUP(Table18[[#This Row],[Economy]],Table12[Country],'2012'!$M$4:$M$158),"0")</f>
        <v>0</v>
      </c>
      <c r="AR254" s="71" t="str" cm="1">
        <f t="array" ref="AR254">IFERROR(_xlfn.XLOOKUP(Table18[[#This Row],[Economy]],Table10[Country],'2014'!$M$4:$M$163),"0")</f>
        <v>0</v>
      </c>
      <c r="AS254" s="71" t="str" cm="1">
        <f t="array" ref="AS254">IFERROR(_xlfn.XLOOKUP(A254,Table11[Country],'2016'!$M$4:$M$163),"0")</f>
        <v>0</v>
      </c>
      <c r="AT254" s="71" t="str" cm="1">
        <f t="array" ref="AT254">IFERROR(_xlfn.XLOOKUP(A254,Table6[Country],'2018'!$M$4:$M$163),"0")</f>
        <v>0</v>
      </c>
      <c r="AU254" s="71" t="str">
        <f>IFERROR(_xlfn.XLOOKUP(A254, '2023_Analysis_Hub'!$A$3:$A$141,'2023_Analysis_Hub'!$H$3:$H$141),"0")</f>
        <v>0</v>
      </c>
      <c r="AV254" t="str">
        <f t="shared" si="28"/>
        <v xml:space="preserve">No Data Available </v>
      </c>
      <c r="AX254" t="str" cm="1">
        <f t="array" ref="AX254">IFERROR(_xlfn.XLOOKUP(A254,Table4[Country],'2007'!$L$4:$L$153),"0")</f>
        <v>0</v>
      </c>
      <c r="AY254" t="str" cm="1">
        <f t="array" ref="AY254">IFERROR(_xlfn.XLOOKUP(A254,Table5[Country], '2010'!$O$4:$O$158),"0")</f>
        <v>0</v>
      </c>
      <c r="AZ254" t="str" cm="1">
        <f t="array" ref="AZ254">IFERROR(_xlfn.XLOOKUP(A254, Table12[Country], '2012'!$O$4:$O$158),"0")</f>
        <v>0</v>
      </c>
      <c r="BA254" t="str" cm="1">
        <f t="array" ref="BA254">IFERROR(_xlfn.XLOOKUP(A254, Table10[Country], '2014'!$O$4:$O$163),"0")</f>
        <v>0</v>
      </c>
      <c r="BB254" t="str" cm="1">
        <f t="array" ref="BB254">IFERROR(_xlfn.XLOOKUP(A254, Table11[Country],'2016'!$O$4:$O$163),"0")</f>
        <v>0</v>
      </c>
      <c r="BC254" t="str" cm="1">
        <f t="array" ref="BC254">IFERROR(_xlfn.XLOOKUP(A254,Table6[Country],'2018'!$O$4:$O$163),"0")</f>
        <v>0</v>
      </c>
      <c r="BD254" t="str">
        <f>IFERROR(_xlfn.XLOOKUP(A254, '2023_Analysis_Hub'!$A$3:$A$141,'2023_Analysis_Hub'!$J$3:$J$141),"0")</f>
        <v>0</v>
      </c>
      <c r="BE254" t="str">
        <f t="shared" si="29"/>
        <v>No Data Available</v>
      </c>
      <c r="BG254" t="str" cm="1">
        <f t="array" ref="BG254">IFERROR(_xlfn.XLOOKUP(A254,Table4[Country],'2007'!$R$4:$R$153),"0")</f>
        <v>0</v>
      </c>
      <c r="BH254" t="str" cm="1">
        <f t="array" ref="BH254">IFERROR(_xlfn.XLOOKUP(A254,Table5[Country],'2010'!$S$4:$S$158),"0")</f>
        <v>0</v>
      </c>
      <c r="BI254" t="str" cm="1">
        <f t="array" ref="BI254">IFERROR(_xlfn.XLOOKUP(A254,Table12[Country],'2012'!$S$4:$S$158),"0")</f>
        <v>0</v>
      </c>
      <c r="BJ254" t="str" cm="1">
        <f t="array" ref="BJ254">IFERROR(_xlfn.XLOOKUP(A254,Table10[Country],'2014'!$S$4:$S$163),"0")</f>
        <v>0</v>
      </c>
      <c r="BK254" t="str" cm="1">
        <f t="array" ref="BK254">IFERROR(_xlfn.XLOOKUP(A254,Table11[Country],'2016'!$S$4:$S$163),"0")</f>
        <v>0</v>
      </c>
      <c r="BL254" t="str" cm="1">
        <f t="array" ref="BL254">IFERROR(_xlfn.XLOOKUP(A254,Table6[Country],'2018'!$S$4:$S$163),"0")</f>
        <v>0</v>
      </c>
      <c r="BM254" t="str">
        <f>IFERROR(_xlfn.XLOOKUP(A254,'2023_Analysis_Hub'!$A$3:$A$141,'2023_Analysis_Hub'!$L$3:$L$141),"0")</f>
        <v>0</v>
      </c>
      <c r="BN254" t="str">
        <f t="shared" si="30"/>
        <v>No Data Available</v>
      </c>
      <c r="BP254" t="str" cm="1">
        <f t="array" ref="BP254">IFERROR(_xlfn.XLOOKUP(A254,Table4[Country],'2007'!$N$4:$N$153),"0")</f>
        <v>0</v>
      </c>
      <c r="BQ254" t="str" cm="1">
        <f t="array" ref="BQ254">IFERROR(_xlfn.XLOOKUP(A254,Table5[Country],'2010'!$Q$4:$Q$158),"0")</f>
        <v>0</v>
      </c>
      <c r="BR254" t="str" cm="1">
        <f t="array" ref="BR254">IFERROR(_xlfn.XLOOKUP(A254,Table12[Country],'2012'!$Q$4:$Q$158),"0")</f>
        <v>0</v>
      </c>
      <c r="BS254" t="str" cm="1">
        <f t="array" ref="BS254">IFERROR(_xlfn.XLOOKUP(A254,Table10[Country],'2014'!$Q$4:$Q$163),"0")</f>
        <v>0</v>
      </c>
      <c r="BT254" t="str" cm="1">
        <f t="array" ref="BT254">IFERROR(_xlfn.XLOOKUP(A254,Table11[Country],'2016'!$Q$4:$Q$163),"0")</f>
        <v>0</v>
      </c>
      <c r="BU254" t="str" cm="1">
        <f t="array" ref="BU254">IFERROR(_xlfn.XLOOKUP(A254, Table6[Country], '2018'!$Q$4:$Q$163),"0")</f>
        <v>0</v>
      </c>
      <c r="BV254" t="str">
        <f>IFERROR(_xlfn.XLOOKUP(A254, '2023_Analysis_Hub'!$A$3:$A$141,'2023_Analysis_Hub'!$N$3:$N$141),"0")</f>
        <v>0</v>
      </c>
      <c r="BW254" t="str">
        <f t="shared" si="31"/>
        <v>No Data Available</v>
      </c>
    </row>
    <row r="255" spans="1:75" x14ac:dyDescent="0.35">
      <c r="A255" t="s">
        <v>599</v>
      </c>
      <c r="B255" t="str" cm="1">
        <f t="array" ref="B255">IFERROR(_xlfn.XLOOKUP(A255,Table4[Country],'2007'!$B$4:$B$153),"0")</f>
        <v>0</v>
      </c>
      <c r="C255" t="str" cm="1">
        <f t="array" ref="C255">IFERROR(_xlfn.XLOOKUP(A255,Table5[Country],'2010'!$B$4:$B$158),"0")</f>
        <v>0</v>
      </c>
      <c r="D255" t="str" cm="1">
        <f t="array" ref="D255">IFERROR(_xlfn.XLOOKUP(A255,Table12[Country],'2012'!$B$4:$B$158),"0")</f>
        <v>0</v>
      </c>
      <c r="E255" t="str" cm="1">
        <f t="array" ref="E255">IFERROR(_xlfn.XLOOKUP(A255,Table10[Country],'2014'!$B$4:$B$163),"0")</f>
        <v>0</v>
      </c>
      <c r="F255" t="str" cm="1">
        <f t="array" ref="F255">IFERROR(_xlfn.XLOOKUP(A255,Table11[Country],'2016'!$B$4:$B$163),"0")</f>
        <v>0</v>
      </c>
      <c r="G255" t="str" cm="1">
        <f t="array" ref="G255">IFERROR(_xlfn.XLOOKUP(A255,Table6[Country],'2018'!$B$4:$B$163),"0")</f>
        <v>0</v>
      </c>
      <c r="H255" t="str">
        <f>IFERROR(_xlfn.XLOOKUP(A255,'2023_Analysis_Hub'!$A$3:$A$141,'2023_Analysis_Hub'!$B$3:$B$141),"0")</f>
        <v>0</v>
      </c>
      <c r="I255" t="str">
        <f t="shared" si="27"/>
        <v>0</v>
      </c>
      <c r="J255" s="68" t="str">
        <f>IFERROR(RANK(Table16[[#This Row],[Avergae LPI Score ]],Table16[[Avergae LPI Score ]],0), "No Data Available")</f>
        <v>No Data Available</v>
      </c>
      <c r="L255" t="str" cm="1">
        <f t="array" ref="L255">IFERROR(_xlfn.XLOOKUP(A255,Table4[Country],'2007'!$C$4:$C$153),"0")</f>
        <v>0</v>
      </c>
      <c r="M255" t="str" cm="1">
        <f t="array" ref="M255">IFERROR(_xlfn.XLOOKUP(A255,Table5[Country],'2010'!$E$4:$E$158),"0")</f>
        <v>0</v>
      </c>
      <c r="N255" t="str" cm="1">
        <f t="array" ref="N255">IFERROR(_xlfn.XLOOKUP(A255,Table12[Country],'2012'!$E$4:$E$158),"0")</f>
        <v>0</v>
      </c>
      <c r="O255" t="str" cm="1">
        <f t="array" ref="O255">IFERROR(_xlfn.XLOOKUP(A255,Table10[Country],'2014'!$E$4:$E$163),"0")</f>
        <v>0</v>
      </c>
      <c r="P255" t="str" cm="1">
        <f t="array" ref="P255">IFERROR(_xlfn.XLOOKUP(A255,Table11[Country],'2016'!$E$4:$E$163),"0")</f>
        <v>0</v>
      </c>
      <c r="Q255" t="str" cm="1">
        <f t="array" ref="Q255">IFERROR(_xlfn.XLOOKUP(A255,Table6[Country],'2018'!$E$4:$E$163),"0")</f>
        <v>0</v>
      </c>
      <c r="R255" t="str">
        <f>IFERROR(_xlfn.XLOOKUP(A255,'2023_Analysis_Hub'!$A$3:$A$141,'2023_Analysis_Hub'!$C$3:$C$141),"0")</f>
        <v>0</v>
      </c>
      <c r="S255" t="str">
        <f t="shared" si="32"/>
        <v>0</v>
      </c>
      <c r="T255" t="str">
        <f t="shared" si="33"/>
        <v>No Data Available</v>
      </c>
      <c r="W255" t="str" cm="1">
        <f t="array" ref="W255">IFERROR(_xlfn.XLOOKUP(A255,Table4[Country],'2007'!$F$4:$F$153),"0")</f>
        <v>0</v>
      </c>
      <c r="X255" t="str" cm="1">
        <f t="array" ref="X255">IFERROR(_xlfn.XLOOKUP('LPI_performance_time_series '!A255,Table5[Country],'2010'!$I$4:$I$158),"0")</f>
        <v>0</v>
      </c>
      <c r="Y255" t="str" cm="1">
        <f t="array" ref="Y255">IFERROR(_xlfn.XLOOKUP(A255,Table12[Country],'2012'!$I$4:$I$158),"0")</f>
        <v>0</v>
      </c>
      <c r="Z255" t="str" cm="1">
        <f t="array" ref="Z255">IFERROR(_xlfn.XLOOKUP('LPI_performance_time_series '!A255,Table10[Country],'2014'!$I$4:$I$163),"0")</f>
        <v>0</v>
      </c>
      <c r="AA255" t="str" cm="1">
        <f t="array" ref="AA255">IFERROR(_xlfn.XLOOKUP(A255,Table11[Country],'2016'!$I$4:$I$163),"0")</f>
        <v>0</v>
      </c>
      <c r="AB255" t="str" cm="1">
        <f t="array" ref="AB255">IFERROR(_xlfn.XLOOKUP(A255,Table6[Country],'2018'!$I$4:$I$163),"0")</f>
        <v>0</v>
      </c>
      <c r="AC255">
        <f>IFERROR(_xlfn.XLOOKUP(A256,'2023_Analysis_Hub'!$A$3:$A$141,'2023_Analysis_Hub'!$D$3:$D$141),"0")</f>
        <v>1.7</v>
      </c>
      <c r="AD255">
        <f t="shared" si="34"/>
        <v>1.7</v>
      </c>
      <c r="AF255" t="str" cm="1">
        <f t="array" ref="AF255">IFERROR(_xlfn.XLOOKUP(A255,Table4[Country],'2007'!$H$4:$H$153),"0")</f>
        <v>0</v>
      </c>
      <c r="AG255" t="str" cm="1">
        <f t="array" ref="AG255">IFERROR(_xlfn.XLOOKUP(A255,Table5[Country],'2010'!$K$4:$K$158),"0")</f>
        <v>0</v>
      </c>
      <c r="AH255" t="str" cm="1">
        <f t="array" ref="AH255">IFERROR(_xlfn.XLOOKUP(A255,Table12[Country],'2012'!$K$4:$K$158),"0")</f>
        <v>0</v>
      </c>
      <c r="AI255" t="str" cm="1">
        <f t="array" ref="AI255">IFERROR(_xlfn.XLOOKUP(A255,Table10[Country],'2014'!$K$4:$K$163),"0")</f>
        <v>0</v>
      </c>
      <c r="AJ255" t="str" cm="1">
        <f t="array" ref="AJ255">IFERROR(_xlfn.XLOOKUP(A255,Table11[Country],'2016'!$K$4:$K$163),"0")</f>
        <v>0</v>
      </c>
      <c r="AK255" t="str" cm="1">
        <f t="array" ref="AK255">IFERROR(_xlfn.XLOOKUP(A255,Table6[Country],'2018'!$K$4:$K$163),"0")</f>
        <v>0</v>
      </c>
      <c r="AL255" s="19" t="str">
        <f>IFERROR(_xlfn.XLOOKUP(A255,'2023_Analysis_Hub'!$A$3:$A$141,'2023_Analysis_Hub'!$F$3:$F$141),"0")</f>
        <v>0</v>
      </c>
      <c r="AM255" t="str">
        <f t="shared" si="35"/>
        <v>No Data Available</v>
      </c>
      <c r="AO255" s="71" t="str" cm="1">
        <f t="array" ref="AO255">IFERROR(_xlfn.XLOOKUP(Table18[[#This Row],[Economy]],Table4[Country],'2007'!$J$4:$J$153), "0")</f>
        <v>0</v>
      </c>
      <c r="AP255" s="71" t="str" cm="1">
        <f t="array" ref="AP255">IFERROR(_xlfn.XLOOKUP(Table18[[#This Row],[Economy]],Table5[Country],'2010'!$M$4:$M$158),"0")</f>
        <v>0</v>
      </c>
      <c r="AQ255" s="71" t="str" cm="1">
        <f t="array" ref="AQ255">IFERROR(_xlfn.XLOOKUP(Table18[[#This Row],[Economy]],Table12[Country],'2012'!$M$4:$M$158),"0")</f>
        <v>0</v>
      </c>
      <c r="AR255" s="71" t="str" cm="1">
        <f t="array" ref="AR255">IFERROR(_xlfn.XLOOKUP(Table18[[#This Row],[Economy]],Table10[Country],'2014'!$M$4:$M$163),"0")</f>
        <v>0</v>
      </c>
      <c r="AS255" s="71" t="str" cm="1">
        <f t="array" ref="AS255">IFERROR(_xlfn.XLOOKUP(A255,Table11[Country],'2016'!$M$4:$M$163),"0")</f>
        <v>0</v>
      </c>
      <c r="AT255" s="71" t="str" cm="1">
        <f t="array" ref="AT255">IFERROR(_xlfn.XLOOKUP(A255,Table6[Country],'2018'!$M$4:$M$163),"0")</f>
        <v>0</v>
      </c>
      <c r="AU255" s="71" t="str">
        <f>IFERROR(_xlfn.XLOOKUP(A255, '2023_Analysis_Hub'!$A$3:$A$141,'2023_Analysis_Hub'!$H$3:$H$141),"0")</f>
        <v>0</v>
      </c>
      <c r="AV255" t="str">
        <f t="shared" si="28"/>
        <v xml:space="preserve">No Data Available </v>
      </c>
      <c r="AX255" t="str" cm="1">
        <f t="array" ref="AX255">IFERROR(_xlfn.XLOOKUP(A255,Table4[Country],'2007'!$L$4:$L$153),"0")</f>
        <v>0</v>
      </c>
      <c r="AY255" t="str" cm="1">
        <f t="array" ref="AY255">IFERROR(_xlfn.XLOOKUP(A255,Table5[Country], '2010'!$O$4:$O$158),"0")</f>
        <v>0</v>
      </c>
      <c r="AZ255" t="str" cm="1">
        <f t="array" ref="AZ255">IFERROR(_xlfn.XLOOKUP(A255, Table12[Country], '2012'!$O$4:$O$158),"0")</f>
        <v>0</v>
      </c>
      <c r="BA255" t="str" cm="1">
        <f t="array" ref="BA255">IFERROR(_xlfn.XLOOKUP(A255, Table10[Country], '2014'!$O$4:$O$163),"0")</f>
        <v>0</v>
      </c>
      <c r="BB255" t="str" cm="1">
        <f t="array" ref="BB255">IFERROR(_xlfn.XLOOKUP(A255, Table11[Country],'2016'!$O$4:$O$163),"0")</f>
        <v>0</v>
      </c>
      <c r="BC255" t="str" cm="1">
        <f t="array" ref="BC255">IFERROR(_xlfn.XLOOKUP(A255,Table6[Country],'2018'!$O$4:$O$163),"0")</f>
        <v>0</v>
      </c>
      <c r="BD255" t="str">
        <f>IFERROR(_xlfn.XLOOKUP(A255, '2023_Analysis_Hub'!$A$3:$A$141,'2023_Analysis_Hub'!$J$3:$J$141),"0")</f>
        <v>0</v>
      </c>
      <c r="BE255" t="str">
        <f t="shared" si="29"/>
        <v>No Data Available</v>
      </c>
      <c r="BG255" t="str" cm="1">
        <f t="array" ref="BG255">IFERROR(_xlfn.XLOOKUP(A255,Table4[Country],'2007'!$R$4:$R$153),"0")</f>
        <v>0</v>
      </c>
      <c r="BH255" t="str" cm="1">
        <f t="array" ref="BH255">IFERROR(_xlfn.XLOOKUP(A255,Table5[Country],'2010'!$S$4:$S$158),"0")</f>
        <v>0</v>
      </c>
      <c r="BI255" t="str" cm="1">
        <f t="array" ref="BI255">IFERROR(_xlfn.XLOOKUP(A255,Table12[Country],'2012'!$S$4:$S$158),"0")</f>
        <v>0</v>
      </c>
      <c r="BJ255" t="str" cm="1">
        <f t="array" ref="BJ255">IFERROR(_xlfn.XLOOKUP(A255,Table10[Country],'2014'!$S$4:$S$163),"0")</f>
        <v>0</v>
      </c>
      <c r="BK255" t="str" cm="1">
        <f t="array" ref="BK255">IFERROR(_xlfn.XLOOKUP(A255,Table11[Country],'2016'!$S$4:$S$163),"0")</f>
        <v>0</v>
      </c>
      <c r="BL255" t="str" cm="1">
        <f t="array" ref="BL255">IFERROR(_xlfn.XLOOKUP(A255,Table6[Country],'2018'!$S$4:$S$163),"0")</f>
        <v>0</v>
      </c>
      <c r="BM255" t="str">
        <f>IFERROR(_xlfn.XLOOKUP(A255,'2023_Analysis_Hub'!$A$3:$A$141,'2023_Analysis_Hub'!$L$3:$L$141),"0")</f>
        <v>0</v>
      </c>
      <c r="BN255" t="str">
        <f t="shared" si="30"/>
        <v>No Data Available</v>
      </c>
      <c r="BP255" t="str" cm="1">
        <f t="array" ref="BP255">IFERROR(_xlfn.XLOOKUP(A255,Table4[Country],'2007'!$N$4:$N$153),"0")</f>
        <v>0</v>
      </c>
      <c r="BQ255" t="str" cm="1">
        <f t="array" ref="BQ255">IFERROR(_xlfn.XLOOKUP(A255,Table5[Country],'2010'!$Q$4:$Q$158),"0")</f>
        <v>0</v>
      </c>
      <c r="BR255" t="str" cm="1">
        <f t="array" ref="BR255">IFERROR(_xlfn.XLOOKUP(A255,Table12[Country],'2012'!$Q$4:$Q$158),"0")</f>
        <v>0</v>
      </c>
      <c r="BS255" t="str" cm="1">
        <f t="array" ref="BS255">IFERROR(_xlfn.XLOOKUP(A255,Table10[Country],'2014'!$Q$4:$Q$163),"0")</f>
        <v>0</v>
      </c>
      <c r="BT255" t="str" cm="1">
        <f t="array" ref="BT255">IFERROR(_xlfn.XLOOKUP(A255,Table11[Country],'2016'!$Q$4:$Q$163),"0")</f>
        <v>0</v>
      </c>
      <c r="BU255" t="str" cm="1">
        <f t="array" ref="BU255">IFERROR(_xlfn.XLOOKUP(A255, Table6[Country], '2018'!$Q$4:$Q$163),"0")</f>
        <v>0</v>
      </c>
      <c r="BV255" t="str">
        <f>IFERROR(_xlfn.XLOOKUP(A255, '2023_Analysis_Hub'!$A$3:$A$141,'2023_Analysis_Hub'!$N$3:$N$141),"0")</f>
        <v>0</v>
      </c>
      <c r="BW255" t="str">
        <f t="shared" si="31"/>
        <v>No Data Available</v>
      </c>
    </row>
    <row r="256" spans="1:75" x14ac:dyDescent="0.35">
      <c r="A256" t="s">
        <v>177</v>
      </c>
      <c r="B256" t="str" cm="1">
        <f t="array" ref="B256">IFERROR(_xlfn.XLOOKUP(A256,Table4[Country],'2007'!$B$4:$B$153),"0")</f>
        <v>0</v>
      </c>
      <c r="C256" cm="1">
        <f t="array" ref="C256">IFERROR(_xlfn.XLOOKUP(A256,Table5[Country],'2010'!$B$4:$B$158),"0")</f>
        <v>2.5833200000000001</v>
      </c>
      <c r="D256" cm="1">
        <f t="array" ref="D256">IFERROR(_xlfn.XLOOKUP(A256,Table12[Country],'2012'!$B$4:$B$158),"0")</f>
        <v>2.8857149999999998</v>
      </c>
      <c r="E256" cm="1">
        <f t="array" ref="E256">IFERROR(_xlfn.XLOOKUP(A256,Table10[Country],'2014'!$B$4:$B$163),"0")</f>
        <v>2.1839499999999998</v>
      </c>
      <c r="F256" t="str" cm="1">
        <f t="array" ref="F256">IFERROR(_xlfn.XLOOKUP(A256,Table11[Country],'2016'!$B$4:$B$163),"0")</f>
        <v>0</v>
      </c>
      <c r="G256" cm="1">
        <f t="array" ref="G256">IFERROR(_xlfn.XLOOKUP(A256,Table6[Country],'2018'!$B$4:$B$163),"0")</f>
        <v>2.2652549999999998</v>
      </c>
      <c r="H256">
        <f>IFERROR(_xlfn.XLOOKUP(A256,'2023_Analysis_Hub'!$A$3:$A$141,'2023_Analysis_Hub'!$B$3:$B$141),"0")</f>
        <v>2.1666666666666665</v>
      </c>
      <c r="I256">
        <f t="shared" si="27"/>
        <v>2.4169813333333332</v>
      </c>
      <c r="J256" s="68">
        <f>IFERROR(RANK(Table16[[#This Row],[Avergae LPI Score ]],Table16[[Avergae LPI Score ]],0), "No Data Available")</f>
        <v>121</v>
      </c>
      <c r="L256" t="str" cm="1">
        <f t="array" ref="L256">IFERROR(_xlfn.XLOOKUP(A256,Table4[Country],'2007'!$C$4:$C$153),"0")</f>
        <v>0</v>
      </c>
      <c r="M256" cm="1">
        <f t="array" ref="M256">IFERROR(_xlfn.XLOOKUP(A256,Table5[Country],'2010'!$E$4:$E$158),"0")</f>
        <v>101</v>
      </c>
      <c r="N256" cm="1">
        <f t="array" ref="N256">IFERROR(_xlfn.XLOOKUP(A256,Table12[Country],'2012'!$E$4:$E$158),"0")</f>
        <v>63</v>
      </c>
      <c r="O256" cm="1">
        <f t="array" ref="O256">IFERROR(_xlfn.XLOOKUP(A256,Table10[Country],'2014'!$E$4:$E$163),"0")</f>
        <v>151</v>
      </c>
      <c r="P256" t="str" cm="1">
        <f t="array" ref="P256">IFERROR(_xlfn.XLOOKUP(A256,Table11[Country],'2016'!$E$4:$E$163),"0")</f>
        <v>0</v>
      </c>
      <c r="Q256" cm="1">
        <f t="array" ref="Q256">IFERROR(_xlfn.XLOOKUP(A256,Table6[Country],'2018'!$E$4:$E$163),"0")</f>
        <v>140</v>
      </c>
      <c r="R256">
        <f>IFERROR(_xlfn.XLOOKUP(A256,'2023_Analysis_Hub'!$A$3:$A$141,'2023_Analysis_Hub'!$C$3:$C$141),"0")</f>
        <v>133</v>
      </c>
      <c r="S256">
        <f t="shared" si="32"/>
        <v>117.6</v>
      </c>
      <c r="T256">
        <f t="shared" si="33"/>
        <v>124</v>
      </c>
      <c r="W256" t="str" cm="1">
        <f t="array" ref="W256">IFERROR(_xlfn.XLOOKUP(A256,Table4[Country],'2007'!$F$4:$F$153),"0")</f>
        <v>0</v>
      </c>
      <c r="X256" cm="1">
        <f t="array" ref="X256">IFERROR(_xlfn.XLOOKUP('LPI_performance_time_series '!A256,Table5[Country],'2010'!$I$4:$I$158),"0")</f>
        <v>2.464286</v>
      </c>
      <c r="Y256" cm="1">
        <f t="array" ref="Y256">IFERROR(_xlfn.XLOOKUP(A256,Table12[Country],'2012'!$I$4:$I$158),"0")</f>
        <v>2.2891159999999999</v>
      </c>
      <c r="Z256" cm="1">
        <f t="array" ref="Z256">IFERROR(_xlfn.XLOOKUP('LPI_performance_time_series '!A256,Table10[Country],'2014'!$I$4:$I$163),"0")</f>
        <v>1.625</v>
      </c>
      <c r="AA256" t="str" cm="1">
        <f t="array" ref="AA256">IFERROR(_xlfn.XLOOKUP(A256,Table11[Country],'2016'!$I$4:$I$163),"0")</f>
        <v>0</v>
      </c>
      <c r="AB256" cm="1">
        <f t="array" ref="AB256">IFERROR(_xlfn.XLOOKUP(A256,Table6[Country],'2018'!$I$4:$I$163),"0")</f>
        <v>2.4007939999999999</v>
      </c>
      <c r="AC256">
        <f>IFERROR(_xlfn.XLOOKUP(A257,'2023_Analysis_Hub'!$A$3:$A$141,'2023_Analysis_Hub'!$D$3:$D$141),"0")</f>
        <v>3.3</v>
      </c>
      <c r="AD256">
        <f t="shared" si="34"/>
        <v>2.4158391999999997</v>
      </c>
      <c r="AF256" t="str" cm="1">
        <f t="array" ref="AF256">IFERROR(_xlfn.XLOOKUP(A256,Table4[Country],'2007'!$H$4:$H$153),"0")</f>
        <v>0</v>
      </c>
      <c r="AG256" cm="1">
        <f t="array" ref="AG256">IFERROR(_xlfn.XLOOKUP(A256,Table5[Country],'2010'!$K$4:$K$158),"0")</f>
        <v>2.348214</v>
      </c>
      <c r="AH256" cm="1">
        <f t="array" ref="AH256">IFERROR(_xlfn.XLOOKUP(A256,Table12[Country],'2012'!$K$4:$K$158),"0")</f>
        <v>2.622449</v>
      </c>
      <c r="AI256" cm="1">
        <f t="array" ref="AI256">IFERROR(_xlfn.XLOOKUP(A256,Table10[Country],'2014'!$K$4:$K$163),"0")</f>
        <v>1.8740699999999999</v>
      </c>
      <c r="AJ256" t="str" cm="1">
        <f t="array" ref="AJ256">IFERROR(_xlfn.XLOOKUP(A256,Table11[Country],'2016'!$K$4:$K$163),"0")</f>
        <v>0</v>
      </c>
      <c r="AK256" cm="1">
        <f t="array" ref="AK256">IFERROR(_xlfn.XLOOKUP(A256,Table6[Country],'2018'!$K$4:$K$163),"0")</f>
        <v>2.1167940000000001</v>
      </c>
      <c r="AL256" s="19">
        <f>IFERROR(_xlfn.XLOOKUP(A256,'2023_Analysis_Hub'!$A$3:$A$141,'2023_Analysis_Hub'!$F$3:$F$141),"0")</f>
        <v>1.9</v>
      </c>
      <c r="AM256">
        <f t="shared" si="35"/>
        <v>2.1723053999999999</v>
      </c>
      <c r="AO256" s="71" t="str" cm="1">
        <f t="array" ref="AO256">IFERROR(_xlfn.XLOOKUP(Table18[[#This Row],[Economy]],Table4[Country],'2007'!$J$4:$J$153), "0")</f>
        <v>0</v>
      </c>
      <c r="AP256" s="71" cm="1">
        <f t="array" ref="AP256">IFERROR(_xlfn.XLOOKUP(Table18[[#This Row],[Economy]],Table5[Country],'2010'!$M$4:$M$158),"0")</f>
        <v>2.2389290000000002</v>
      </c>
      <c r="AQ256" s="71" cm="1">
        <f t="array" ref="AQ256">IFERROR(_xlfn.XLOOKUP(Table18[[#This Row],[Economy]],Table12[Country],'2012'!$M$4:$M$158),"0")</f>
        <v>3.1428569999999998</v>
      </c>
      <c r="AR256" s="71" cm="1">
        <f t="array" ref="AR256">IFERROR(_xlfn.XLOOKUP(Table18[[#This Row],[Economy]],Table10[Country],'2014'!$M$4:$M$163),"0")</f>
        <v>2.3504459999999998</v>
      </c>
      <c r="AS256" s="71" t="str" cm="1">
        <f t="array" ref="AS256">IFERROR(_xlfn.XLOOKUP(A256,Table11[Country],'2016'!$M$4:$M$163),"0")</f>
        <v>0</v>
      </c>
      <c r="AT256" s="71" cm="1">
        <f t="array" ref="AT256">IFERROR(_xlfn.XLOOKUP(A256,Table6[Country],'2018'!$M$4:$M$163),"0")</f>
        <v>2.2069839999999998</v>
      </c>
      <c r="AU256" s="71">
        <f>IFERROR(_xlfn.XLOOKUP(A256, '2023_Analysis_Hub'!$A$3:$A$141,'2023_Analysis_Hub'!$H$3:$H$141),"0")</f>
        <v>1.7</v>
      </c>
      <c r="AV256">
        <f t="shared" si="28"/>
        <v>2.3278431999999998</v>
      </c>
      <c r="AX256" t="str" cm="1">
        <f t="array" ref="AX256">IFERROR(_xlfn.XLOOKUP(A256,Table4[Country],'2007'!$L$4:$L$153),"0")</f>
        <v>0</v>
      </c>
      <c r="AY256" cm="1">
        <f t="array" ref="AY256">IFERROR(_xlfn.XLOOKUP(A256,Table5[Country], '2010'!$O$4:$O$158),"0")</f>
        <v>2.3505950000000002</v>
      </c>
      <c r="AZ256" cm="1">
        <f t="array" ref="AZ256">IFERROR(_xlfn.XLOOKUP(A256, Table12[Country], '2012'!$O$4:$O$158),"0")</f>
        <v>2.7891159999999999</v>
      </c>
      <c r="BA256" cm="1">
        <f t="array" ref="BA256">IFERROR(_xlfn.XLOOKUP(A256, Table10[Country], '2014'!$O$4:$O$163),"0")</f>
        <v>2.2074029999999998</v>
      </c>
      <c r="BB256" t="str" cm="1">
        <f t="array" ref="BB256">IFERROR(_xlfn.XLOOKUP(A256, Table11[Country],'2016'!$O$4:$O$163),"0")</f>
        <v>0</v>
      </c>
      <c r="BC256" cm="1">
        <f t="array" ref="BC256">IFERROR(_xlfn.XLOOKUP(A256,Table6[Country],'2018'!$O$4:$O$163),"0")</f>
        <v>2.2595239999999999</v>
      </c>
      <c r="BD256">
        <f>IFERROR(_xlfn.XLOOKUP(A256, '2023_Analysis_Hub'!$A$3:$A$141,'2023_Analysis_Hub'!$J$3:$J$141),"0")</f>
        <v>2.6</v>
      </c>
      <c r="BE256">
        <f t="shared" si="29"/>
        <v>2.4413276000000002</v>
      </c>
      <c r="BG256" t="str" cm="1">
        <f t="array" ref="BG256">IFERROR(_xlfn.XLOOKUP(A256,Table4[Country],'2007'!$R$4:$R$153),"0")</f>
        <v>0</v>
      </c>
      <c r="BH256" cm="1">
        <f t="array" ref="BH256">IFERROR(_xlfn.XLOOKUP(A256,Table5[Country],'2010'!$S$4:$S$158),"0")</f>
        <v>3.4791669999999999</v>
      </c>
      <c r="BI256" cm="1">
        <f t="array" ref="BI256">IFERROR(_xlfn.XLOOKUP(A256,Table12[Country],'2012'!$S$4:$S$158),"0")</f>
        <v>3.2891159999999999</v>
      </c>
      <c r="BJ256" cm="1">
        <f t="array" ref="BJ256">IFERROR(_xlfn.XLOOKUP(A256,Table10[Country],'2014'!$S$4:$S$163),"0")</f>
        <v>2.7790180000000002</v>
      </c>
      <c r="BK256" t="str" cm="1">
        <f t="array" ref="BK256">IFERROR(_xlfn.XLOOKUP(A256,Table11[Country],'2016'!$S$4:$S$163),"0")</f>
        <v>0</v>
      </c>
      <c r="BL256" cm="1">
        <f t="array" ref="BL256">IFERROR(_xlfn.XLOOKUP(A256,Table6[Country],'2018'!$S$4:$S$163),"0")</f>
        <v>2.4261910000000002</v>
      </c>
      <c r="BM256">
        <f>IFERROR(_xlfn.XLOOKUP(A256,'2023_Analysis_Hub'!$A$3:$A$141,'2023_Analysis_Hub'!$L$3:$L$141),"0")</f>
        <v>2.8</v>
      </c>
      <c r="BN256">
        <f t="shared" si="30"/>
        <v>2.9546984000000003</v>
      </c>
      <c r="BP256" t="str" cm="1">
        <f t="array" ref="BP256">IFERROR(_xlfn.XLOOKUP(A256,Table4[Country],'2007'!$N$4:$N$153),"0")</f>
        <v>0</v>
      </c>
      <c r="BQ256" cm="1">
        <f t="array" ref="BQ256">IFERROR(_xlfn.XLOOKUP(A256,Table5[Country],'2010'!$Q$4:$Q$158),"0")</f>
        <v>2.6309520000000002</v>
      </c>
      <c r="BR256" cm="1">
        <f t="array" ref="BR256">IFERROR(_xlfn.XLOOKUP(A256,Table12[Country],'2012'!$Q$4:$Q$158),"0")</f>
        <v>3.122449</v>
      </c>
      <c r="BS256" cm="1">
        <f t="array" ref="BS256">IFERROR(_xlfn.XLOOKUP(A256,Table10[Country],'2014'!$Q$4:$Q$163),"0")</f>
        <v>2.207589</v>
      </c>
      <c r="BT256" t="str" cm="1">
        <f t="array" ref="BT256">IFERROR(_xlfn.XLOOKUP(A256,Table11[Country],'2016'!$Q$4:$Q$163),"0")</f>
        <v>0</v>
      </c>
      <c r="BU256" cm="1">
        <f t="array" ref="BU256">IFERROR(_xlfn.XLOOKUP(A256, Table6[Country], '2018'!$Q$4:$Q$163),"0")</f>
        <v>2.161905</v>
      </c>
      <c r="BV256">
        <f>IFERROR(_xlfn.XLOOKUP(A256, '2023_Analysis_Hub'!$A$3:$A$141,'2023_Analysis_Hub'!$N$3:$N$141),"0")</f>
        <v>2.2999999999999998</v>
      </c>
      <c r="BW256">
        <f t="shared" si="31"/>
        <v>2.4845790000000001</v>
      </c>
    </row>
    <row r="257" spans="1:75" x14ac:dyDescent="0.35">
      <c r="A257" t="s">
        <v>156</v>
      </c>
      <c r="B257" cm="1">
        <f t="array" ref="B257">IFERROR(_xlfn.XLOOKUP(A257,Table4[Country],'2007'!$B$4:$B$153),"0")</f>
        <v>3.5335888740527293</v>
      </c>
      <c r="C257" cm="1">
        <f t="array" ref="C257">IFERROR(_xlfn.XLOOKUP(A257,Table5[Country],'2010'!$B$4:$B$158),"0")</f>
        <v>3.4567079999999999</v>
      </c>
      <c r="D257" cm="1">
        <f t="array" ref="D257">IFERROR(_xlfn.XLOOKUP(A257,Table12[Country],'2012'!$B$4:$B$158),"0")</f>
        <v>3.6713170000000002</v>
      </c>
      <c r="E257" cm="1">
        <f t="array" ref="E257">IFERROR(_xlfn.XLOOKUP(A257,Table10[Country],'2014'!$B$4:$B$163),"0")</f>
        <v>3.431244</v>
      </c>
      <c r="F257" cm="1">
        <f t="array" ref="F257">IFERROR(_xlfn.XLOOKUP(A257,Table11[Country],'2016'!$B$4:$B$163),"0")</f>
        <v>3.7753209999999999</v>
      </c>
      <c r="G257" cm="1">
        <f t="array" ref="G257">IFERROR(_xlfn.XLOOKUP(A257,Table6[Country],'2018'!$B$4:$B$163),"0")</f>
        <v>3.3761100000000002</v>
      </c>
      <c r="H257">
        <f>IFERROR(_xlfn.XLOOKUP(A257,'2023_Analysis_Hub'!$A$3:$A$141,'2023_Analysis_Hub'!$B$3:$B$141),"0")</f>
        <v>3.6500000000000004</v>
      </c>
      <c r="I257">
        <f t="shared" si="27"/>
        <v>3.5563269820075334</v>
      </c>
      <c r="J257" s="68">
        <f>IFERROR(RANK(Table16[[#This Row],[Avergae LPI Score ]],Table16[[Avergae LPI Score ]],0), "No Data Available")</f>
        <v>25</v>
      </c>
      <c r="L257" cm="1">
        <f t="array" ref="L257">IFERROR(_xlfn.XLOOKUP(A257,Table4[Country],'2007'!$C$4:$C$153),"0")</f>
        <v>24</v>
      </c>
      <c r="M257" cm="1">
        <f t="array" ref="M257">IFERROR(_xlfn.XLOOKUP(A257,Table5[Country],'2010'!$E$4:$E$158),"0")</f>
        <v>28</v>
      </c>
      <c r="N257" cm="1">
        <f t="array" ref="N257">IFERROR(_xlfn.XLOOKUP(A257,Table12[Country],'2012'!$E$4:$E$158),"0")</f>
        <v>23</v>
      </c>
      <c r="O257" cm="1">
        <f t="array" ref="O257">IFERROR(_xlfn.XLOOKUP(A257,Table10[Country],'2014'!$E$4:$E$163),"0")</f>
        <v>34</v>
      </c>
      <c r="P257" cm="1">
        <f t="array" ref="P257">IFERROR(_xlfn.XLOOKUP(A257,Table11[Country],'2016'!$E$4:$E$163),"0")</f>
        <v>20</v>
      </c>
      <c r="Q257" cm="1">
        <f t="array" ref="Q257">IFERROR(_xlfn.XLOOKUP(A257,Table6[Country],'2018'!$E$4:$E$163),"0")</f>
        <v>33</v>
      </c>
      <c r="R257">
        <f>IFERROR(_xlfn.XLOOKUP(A257,'2023_Analysis_Hub'!$A$3:$A$141,'2023_Analysis_Hub'!$C$3:$C$141),"0")</f>
        <v>19</v>
      </c>
      <c r="S257">
        <f t="shared" si="32"/>
        <v>25.857142857142858</v>
      </c>
      <c r="T257">
        <f t="shared" si="33"/>
        <v>25</v>
      </c>
      <c r="W257" cm="1">
        <f t="array" ref="W257">IFERROR(_xlfn.XLOOKUP(A257,Table4[Country],'2007'!$F$4:$F$153),"0")</f>
        <v>3.2222200000000001</v>
      </c>
      <c r="X257" cm="1">
        <f t="array" ref="X257">IFERROR(_xlfn.XLOOKUP('LPI_performance_time_series '!A257,Table5[Country],'2010'!$I$4:$I$158),"0")</f>
        <v>3.2177959999999999</v>
      </c>
      <c r="Y257" cm="1">
        <f t="array" ref="Y257">IFERROR(_xlfn.XLOOKUP(A257,Table12[Country],'2012'!$I$4:$I$158),"0")</f>
        <v>3.3466339999999999</v>
      </c>
      <c r="Z257" cm="1">
        <f t="array" ref="Z257">IFERROR(_xlfn.XLOOKUP('LPI_performance_time_series '!A257,Table10[Country],'2014'!$I$4:$I$163),"0")</f>
        <v>3.1078109999999999</v>
      </c>
      <c r="AA257" cm="1">
        <f t="array" ref="AA257">IFERROR(_xlfn.XLOOKUP(A257,Table11[Country],'2016'!$I$4:$I$163),"0")</f>
        <v>3.5954600000000001</v>
      </c>
      <c r="AB257" cm="1">
        <f t="array" ref="AB257">IFERROR(_xlfn.XLOOKUP(A257,Table6[Country],'2018'!$I$4:$I$163),"0")</f>
        <v>3.1745999999999999</v>
      </c>
      <c r="AC257" t="str">
        <f>IFERROR(_xlfn.XLOOKUP(A258,'2023_Analysis_Hub'!$A$3:$A$141,'2023_Analysis_Hub'!$D$3:$D$141),"0")</f>
        <v>0</v>
      </c>
      <c r="AD257">
        <f t="shared" si="34"/>
        <v>3.2774201666666669</v>
      </c>
      <c r="AF257" cm="1">
        <f t="array" ref="AF257">IFERROR(_xlfn.XLOOKUP(A257,Table4[Country],'2007'!$H$4:$H$153),"0")</f>
        <v>3.4242400000000002</v>
      </c>
      <c r="AG257" cm="1">
        <f t="array" ref="AG257">IFERROR(_xlfn.XLOOKUP(A257,Table5[Country],'2010'!$K$4:$K$158),"0")</f>
        <v>3.4159540000000002</v>
      </c>
      <c r="AH257" cm="1">
        <f t="array" ref="AH257">IFERROR(_xlfn.XLOOKUP(A257,Table12[Country],'2012'!$K$4:$K$158),"0")</f>
        <v>3.7896730000000001</v>
      </c>
      <c r="AI257" cm="1">
        <f t="array" ref="AI257">IFERROR(_xlfn.XLOOKUP(A257,Table10[Country],'2014'!$K$4:$K$163),"0")</f>
        <v>3.2</v>
      </c>
      <c r="AJ257" cm="1">
        <f t="array" ref="AJ257">IFERROR(_xlfn.XLOOKUP(A257,Table11[Country],'2016'!$K$4:$K$163),"0")</f>
        <v>3.7762609999999999</v>
      </c>
      <c r="AK257" cm="1">
        <f t="array" ref="AK257">IFERROR(_xlfn.XLOOKUP(A257,Table6[Country],'2018'!$K$4:$K$163),"0")</f>
        <v>3.1865540000000001</v>
      </c>
      <c r="AL257" s="19">
        <f>IFERROR(_xlfn.XLOOKUP(A257,'2023_Analysis_Hub'!$A$3:$A$141,'2023_Analysis_Hub'!$F$3:$F$141),"0")</f>
        <v>3.6</v>
      </c>
      <c r="AM257">
        <f t="shared" si="35"/>
        <v>3.4846688571428572</v>
      </c>
      <c r="AO257" s="71" cm="1">
        <f t="array" ref="AO257">IFERROR(_xlfn.XLOOKUP(Table18[[#This Row],[Economy]],Table4[Country],'2007'!$J$4:$J$153), "0")</f>
        <v>3.5555599999999998</v>
      </c>
      <c r="AP257" s="71" cm="1">
        <f t="array" ref="AP257">IFERROR(_xlfn.XLOOKUP(Table18[[#This Row],[Economy]],Table5[Country],'2010'!$M$4:$M$158),"0")</f>
        <v>3.262108</v>
      </c>
      <c r="AQ257" s="71" cm="1">
        <f t="array" ref="AQ257">IFERROR(_xlfn.XLOOKUP(Table18[[#This Row],[Economy]],Table12[Country],'2012'!$M$4:$M$158),"0")</f>
        <v>3.4997980000000002</v>
      </c>
      <c r="AR257" s="71" cm="1">
        <f t="array" ref="AR257">IFERROR(_xlfn.XLOOKUP(Table18[[#This Row],[Economy]],Table10[Country],'2014'!$M$4:$M$163),"0")</f>
        <v>3.45</v>
      </c>
      <c r="AS257" s="71" cm="1">
        <f t="array" ref="AS257">IFERROR(_xlfn.XLOOKUP(A257,Table11[Country],'2016'!$M$4:$M$163),"0")</f>
        <v>3.6225040000000002</v>
      </c>
      <c r="AT257" s="71" cm="1">
        <f t="array" ref="AT257">IFERROR(_xlfn.XLOOKUP(A257,Table6[Country],'2018'!$M$4:$M$163),"0")</f>
        <v>3.508124</v>
      </c>
      <c r="AU257" s="71">
        <f>IFERROR(_xlfn.XLOOKUP(A257, '2023_Analysis_Hub'!$A$3:$A$141,'2023_Analysis_Hub'!$H$3:$H$141),"0")</f>
        <v>3.6</v>
      </c>
      <c r="AV257">
        <f t="shared" si="28"/>
        <v>3.4997277142857142</v>
      </c>
      <c r="AX257" cm="1">
        <f t="array" ref="AX257">IFERROR(_xlfn.XLOOKUP(A257,Table4[Country],'2007'!$L$4:$L$153),"0")</f>
        <v>3.5428600000000001</v>
      </c>
      <c r="AY257" cm="1">
        <f t="array" ref="AY257">IFERROR(_xlfn.XLOOKUP(A257,Table5[Country], '2010'!$O$4:$O$158),"0")</f>
        <v>3.5936750000000002</v>
      </c>
      <c r="AZ257" cm="1">
        <f t="array" ref="AZ257">IFERROR(_xlfn.XLOOKUP(A257, Table12[Country], '2012'!$O$4:$O$158),"0")</f>
        <v>3.5625149999999999</v>
      </c>
      <c r="BA257" cm="1">
        <f t="array" ref="BA257">IFERROR(_xlfn.XLOOKUP(A257, Table10[Country], '2014'!$O$4:$O$163),"0")</f>
        <v>3.617883</v>
      </c>
      <c r="BB257" cm="1">
        <f t="array" ref="BB257">IFERROR(_xlfn.XLOOKUP(A257, Table11[Country],'2016'!$O$4:$O$163),"0")</f>
        <v>3.7478220000000002</v>
      </c>
      <c r="BC257" cm="1">
        <f t="array" ref="BC257">IFERROR(_xlfn.XLOOKUP(A257,Table6[Country],'2018'!$O$4:$O$163),"0")</f>
        <v>3.192726</v>
      </c>
      <c r="BD257">
        <f>IFERROR(_xlfn.XLOOKUP(A257, '2023_Analysis_Hub'!$A$3:$A$141,'2023_Analysis_Hub'!$J$3:$J$141),"0")</f>
        <v>3.8</v>
      </c>
      <c r="BE257">
        <f t="shared" si="29"/>
        <v>3.5796401428571429</v>
      </c>
      <c r="BG257" cm="1">
        <f t="array" ref="BG257">IFERROR(_xlfn.XLOOKUP(A257,Table4[Country],'2007'!$R$4:$R$153),"0")</f>
        <v>3.78125</v>
      </c>
      <c r="BH257" cm="1">
        <f t="array" ref="BH257">IFERROR(_xlfn.XLOOKUP(A257,Table5[Country],'2010'!$S$4:$S$158),"0")</f>
        <v>3.5694300000000001</v>
      </c>
      <c r="BI257" cm="1">
        <f t="array" ref="BI257">IFERROR(_xlfn.XLOOKUP(A257,Table12[Country],'2012'!$S$4:$S$158),"0")</f>
        <v>4.0330380000000003</v>
      </c>
      <c r="BJ257" cm="1">
        <f t="array" ref="BJ257">IFERROR(_xlfn.XLOOKUP(A257,Table10[Country],'2014'!$S$4:$S$163),"0")</f>
        <v>3.8810410000000002</v>
      </c>
      <c r="BK257" cm="1">
        <f t="array" ref="BK257">IFERROR(_xlfn.XLOOKUP(A257,Table11[Country],'2016'!$S$4:$S$163),"0")</f>
        <v>4.0181579999999997</v>
      </c>
      <c r="BL257" cm="1">
        <f t="array" ref="BL257">IFERROR(_xlfn.XLOOKUP(A257,Table6[Country],'2018'!$S$4:$S$163),"0")</f>
        <v>3.7424409999999999</v>
      </c>
      <c r="BM257">
        <f>IFERROR(_xlfn.XLOOKUP(A257,'2023_Analysis_Hub'!$A$3:$A$141,'2023_Analysis_Hub'!$L$3:$L$141),"0")</f>
        <v>3.8</v>
      </c>
      <c r="BN257">
        <f t="shared" si="30"/>
        <v>3.8321940000000003</v>
      </c>
      <c r="BP257" cm="1">
        <f t="array" ref="BP257">IFERROR(_xlfn.XLOOKUP(A257,Table4[Country],'2007'!$N$4:$N$153),"0")</f>
        <v>3.7058800000000001</v>
      </c>
      <c r="BQ257" cm="1">
        <f t="array" ref="BQ257">IFERROR(_xlfn.XLOOKUP(A257,Table5[Country],'2010'!$Q$4:$Q$158),"0")</f>
        <v>3.726648</v>
      </c>
      <c r="BR257" cm="1">
        <f t="array" ref="BR257">IFERROR(_xlfn.XLOOKUP(A257,Table12[Country],'2012'!$Q$4:$Q$158),"0")</f>
        <v>3.831807</v>
      </c>
      <c r="BS257" cm="1">
        <f t="array" ref="BS257">IFERROR(_xlfn.XLOOKUP(A257,Table10[Country],'2014'!$Q$4:$Q$163),"0")</f>
        <v>3.3020930000000002</v>
      </c>
      <c r="BT257" cm="1">
        <f t="array" ref="BT257">IFERROR(_xlfn.XLOOKUP(A257,Table11[Country],'2016'!$Q$4:$Q$163),"0")</f>
        <v>3.9154469999999999</v>
      </c>
      <c r="BU257" cm="1">
        <f t="array" ref="BU257">IFERROR(_xlfn.XLOOKUP(A257, Table6[Country], '2018'!$Q$4:$Q$163),"0")</f>
        <v>3.4113359999999999</v>
      </c>
      <c r="BV257">
        <f>IFERROR(_xlfn.XLOOKUP(A257, '2023_Analysis_Hub'!$A$3:$A$141,'2023_Analysis_Hub'!$N$3:$N$141),"0")</f>
        <v>3.8</v>
      </c>
      <c r="BW257">
        <f t="shared" si="31"/>
        <v>3.6704587142857141</v>
      </c>
    </row>
    <row r="258" spans="1:75" x14ac:dyDescent="0.35">
      <c r="A258" t="s">
        <v>157</v>
      </c>
      <c r="B258" cm="1">
        <f t="array" ref="B258">IFERROR(_xlfn.XLOOKUP(A258,Table4[Country],'2007'!$B$4:$B$153),"0")</f>
        <v>2.3669973764054641</v>
      </c>
      <c r="C258" cm="1">
        <f t="array" ref="C258">IFERROR(_xlfn.XLOOKUP(A258,Table5[Country],'2010'!$B$4:$B$158),"0")</f>
        <v>2.2843100000000001</v>
      </c>
      <c r="D258" t="str" cm="1">
        <f t="array" ref="D258">IFERROR(_xlfn.XLOOKUP(A258,Table12[Country],'2012'!$B$4:$B$158),"0")</f>
        <v>0</v>
      </c>
      <c r="E258" cm="1">
        <f t="array" ref="E258">IFERROR(_xlfn.XLOOKUP(A258,Table10[Country],'2014'!$B$4:$B$163),"0")</f>
        <v>2.4626739999999998</v>
      </c>
      <c r="F258" cm="1">
        <f t="array" ref="F258">IFERROR(_xlfn.XLOOKUP(A258,Table11[Country],'2016'!$B$4:$B$163),"0")</f>
        <v>2.4298129999999998</v>
      </c>
      <c r="G258" cm="1">
        <f t="array" ref="G258">IFERROR(_xlfn.XLOOKUP(A258,Table6[Country],'2018'!$B$4:$B$163),"0")</f>
        <v>2.526313</v>
      </c>
      <c r="H258" t="str">
        <f>IFERROR(_xlfn.XLOOKUP(A258,'2023_Analysis_Hub'!$A$3:$A$141,'2023_Analysis_Hub'!$B$3:$B$141),"0")</f>
        <v>0</v>
      </c>
      <c r="I258">
        <f t="shared" si="27"/>
        <v>2.4140214752810927</v>
      </c>
      <c r="J258" s="68">
        <f>IFERROR(RANK(Table16[[#This Row],[Avergae LPI Score ]],Table16[[Avergae LPI Score ]],0), "No Data Available")</f>
        <v>123</v>
      </c>
      <c r="L258" cm="1">
        <f t="array" ref="L258">IFERROR(_xlfn.XLOOKUP(A258,Table4[Country],'2007'!$C$4:$C$153),"0")</f>
        <v>100</v>
      </c>
      <c r="M258" cm="1">
        <f t="array" ref="M258">IFERROR(_xlfn.XLOOKUP(A258,Table5[Country],'2010'!$E$4:$E$158),"0")</f>
        <v>138</v>
      </c>
      <c r="N258" t="str" cm="1">
        <f t="array" ref="N258">IFERROR(_xlfn.XLOOKUP(A258,Table12[Country],'2012'!$E$4:$E$158),"0")</f>
        <v>0</v>
      </c>
      <c r="O258" cm="1">
        <f t="array" ref="O258">IFERROR(_xlfn.XLOOKUP(A258,Table10[Country],'2014'!$E$4:$E$163),"0")</f>
        <v>123</v>
      </c>
      <c r="P258" cm="1">
        <f t="array" ref="P258">IFERROR(_xlfn.XLOOKUP(A258,Table11[Country],'2016'!$E$4:$E$163),"0")</f>
        <v>114</v>
      </c>
      <c r="Q258" cm="1">
        <f t="array" ref="Q258">IFERROR(_xlfn.XLOOKUP(A258,Table6[Country],'2018'!$E$4:$E$163),"0")</f>
        <v>111</v>
      </c>
      <c r="R258" t="str">
        <f>IFERROR(_xlfn.XLOOKUP(A258,'2023_Analysis_Hub'!$A$3:$A$141,'2023_Analysis_Hub'!$C$3:$C$141),"0")</f>
        <v>0</v>
      </c>
      <c r="S258">
        <f t="shared" si="32"/>
        <v>117.2</v>
      </c>
      <c r="T258">
        <f t="shared" si="33"/>
        <v>122</v>
      </c>
      <c r="W258" cm="1">
        <f t="array" ref="W258">IFERROR(_xlfn.XLOOKUP(A258,Table4[Country],'2007'!$F$4:$F$153),"0")</f>
        <v>2.0833300000000001</v>
      </c>
      <c r="X258" cm="1">
        <f t="array" ref="X258">IFERROR(_xlfn.XLOOKUP('LPI_performance_time_series '!A258,Table5[Country],'2010'!$I$4:$I$158),"0")</f>
        <v>2.1666669999999999</v>
      </c>
      <c r="Y258" t="str" cm="1">
        <f t="array" ref="Y258">IFERROR(_xlfn.XLOOKUP(A258,Table12[Country],'2012'!$I$4:$I$158),"0")</f>
        <v>0</v>
      </c>
      <c r="Z258" cm="1">
        <f t="array" ref="Z258">IFERROR(_xlfn.XLOOKUP('LPI_performance_time_series '!A258,Table10[Country],'2014'!$I$4:$I$163),"0")</f>
        <v>2.539209</v>
      </c>
      <c r="AA258" cm="1">
        <f t="array" ref="AA258">IFERROR(_xlfn.XLOOKUP(A258,Table11[Country],'2016'!$I$4:$I$163),"0")</f>
        <v>2.246019</v>
      </c>
      <c r="AB258" cm="1">
        <f t="array" ref="AB258">IFERROR(_xlfn.XLOOKUP(A258,Table6[Country],'2018'!$I$4:$I$163),"0")</f>
        <v>2.180161</v>
      </c>
      <c r="AC258">
        <f>IFERROR(_xlfn.XLOOKUP(A259,'2023_Analysis_Hub'!$A$3:$A$141,'2023_Analysis_Hub'!$D$3:$D$141),"0")</f>
        <v>2.2000000000000002</v>
      </c>
      <c r="AD258">
        <f t="shared" si="34"/>
        <v>2.2358976666666668</v>
      </c>
      <c r="AF258" cm="1">
        <f t="array" ref="AF258">IFERROR(_xlfn.XLOOKUP(A258,Table4[Country],'2007'!$H$4:$H$153),"0")</f>
        <v>2</v>
      </c>
      <c r="AG258" cm="1">
        <f t="array" ref="AG258">IFERROR(_xlfn.XLOOKUP(A258,Table5[Country],'2010'!$K$4:$K$158),"0")</f>
        <v>1.8333330000000001</v>
      </c>
      <c r="AH258" t="str" cm="1">
        <f t="array" ref="AH258">IFERROR(_xlfn.XLOOKUP(A258,Table12[Country],'2012'!$K$4:$K$158),"0")</f>
        <v>0</v>
      </c>
      <c r="AI258" cm="1">
        <f t="array" ref="AI258">IFERROR(_xlfn.XLOOKUP(A258,Table10[Country],'2014'!$K$4:$K$163),"0")</f>
        <v>2.3106059999999999</v>
      </c>
      <c r="AJ258" cm="1">
        <f t="array" ref="AJ258">IFERROR(_xlfn.XLOOKUP(A258,Table11[Country],'2016'!$K$4:$K$163),"0")</f>
        <v>2.2627709999999999</v>
      </c>
      <c r="AK258" cm="1">
        <f t="array" ref="AK258">IFERROR(_xlfn.XLOOKUP(A258,Table6[Country],'2018'!$K$4:$K$163),"0")</f>
        <v>2.3034309999999998</v>
      </c>
      <c r="AL258" s="19" t="str">
        <f>IFERROR(_xlfn.XLOOKUP(A258,'2023_Analysis_Hub'!$A$3:$A$141,'2023_Analysis_Hub'!$F$3:$F$141),"0")</f>
        <v>0</v>
      </c>
      <c r="AM258">
        <f t="shared" si="35"/>
        <v>2.1420281999999999</v>
      </c>
      <c r="AO258" s="71" cm="1">
        <f t="array" ref="AO258">IFERROR(_xlfn.XLOOKUP(Table18[[#This Row],[Economy]],Table4[Country],'2007'!$J$4:$J$153), "0")</f>
        <v>2.4</v>
      </c>
      <c r="AP258" s="71" cm="1">
        <f t="array" ref="AP258">IFERROR(_xlfn.XLOOKUP(Table18[[#This Row],[Economy]],Table5[Country],'2010'!$M$4:$M$158),"0")</f>
        <v>2.4055550000000001</v>
      </c>
      <c r="AQ258" s="71" t="str" cm="1">
        <f t="array" ref="AQ258">IFERROR(_xlfn.XLOOKUP(Table18[[#This Row],[Economy]],Table12[Country],'2012'!$M$4:$M$158),"0")</f>
        <v>0</v>
      </c>
      <c r="AR258" s="71" cm="1">
        <f t="array" ref="AR258">IFERROR(_xlfn.XLOOKUP(Table18[[#This Row],[Economy]],Table10[Country],'2014'!$M$4:$M$163),"0")</f>
        <v>2.1287880000000001</v>
      </c>
      <c r="AS258" s="71" cm="1">
        <f t="array" ref="AS258">IFERROR(_xlfn.XLOOKUP(A258,Table11[Country],'2016'!$M$4:$M$163),"0")</f>
        <v>2.5147089999999999</v>
      </c>
      <c r="AT258" s="71" cm="1">
        <f t="array" ref="AT258">IFERROR(_xlfn.XLOOKUP(A258,Table6[Country],'2018'!$M$4:$M$163),"0")</f>
        <v>3.0528189999999999</v>
      </c>
      <c r="AU258" s="71" t="str">
        <f>IFERROR(_xlfn.XLOOKUP(A258, '2023_Analysis_Hub'!$A$3:$A$141,'2023_Analysis_Hub'!$H$3:$H$141),"0")</f>
        <v>0</v>
      </c>
      <c r="AV258">
        <f t="shared" si="28"/>
        <v>2.5003742</v>
      </c>
      <c r="AX258" cm="1">
        <f t="array" ref="AX258">IFERROR(_xlfn.XLOOKUP(A258,Table4[Country],'2007'!$L$4:$L$153),"0")</f>
        <v>2.4444400000000002</v>
      </c>
      <c r="AY258" cm="1">
        <f t="array" ref="AY258">IFERROR(_xlfn.XLOOKUP(A258,Table5[Country], '2010'!$O$4:$O$158),"0")</f>
        <v>2.0055559999999999</v>
      </c>
      <c r="AZ258" t="str" cm="1">
        <f t="array" ref="AZ258">IFERROR(_xlfn.XLOOKUP(A258, Table12[Country], '2012'!$O$4:$O$158),"0")</f>
        <v>0</v>
      </c>
      <c r="BA258" cm="1">
        <f t="array" ref="BA258">IFERROR(_xlfn.XLOOKUP(A258, Table10[Country], '2014'!$O$4:$O$163),"0")</f>
        <v>2.4679929999999999</v>
      </c>
      <c r="BB258" cm="1">
        <f t="array" ref="BB258">IFERROR(_xlfn.XLOOKUP(A258, Table11[Country],'2016'!$O$4:$O$163),"0")</f>
        <v>2.4154930000000001</v>
      </c>
      <c r="BC258" cm="1">
        <f t="array" ref="BC258">IFERROR(_xlfn.XLOOKUP(A258,Table6[Country],'2018'!$O$4:$O$163),"0")</f>
        <v>2.4813900000000002</v>
      </c>
      <c r="BD258" t="str">
        <f>IFERROR(_xlfn.XLOOKUP(A258, '2023_Analysis_Hub'!$A$3:$A$141,'2023_Analysis_Hub'!$J$3:$J$141),"0")</f>
        <v>0</v>
      </c>
      <c r="BE258">
        <f t="shared" si="29"/>
        <v>2.3629744000000001</v>
      </c>
      <c r="BG258" cm="1">
        <f t="array" ref="BG258">IFERROR(_xlfn.XLOOKUP(A258,Table4[Country],'2007'!$R$4:$R$153),"0")</f>
        <v>2.5</v>
      </c>
      <c r="BH258" cm="1">
        <f t="array" ref="BH258">IFERROR(_xlfn.XLOOKUP(A258,Table5[Country],'2010'!$S$4:$S$158),"0")</f>
        <v>2.848611</v>
      </c>
      <c r="BI258" t="str" cm="1">
        <f t="array" ref="BI258">IFERROR(_xlfn.XLOOKUP(A258,Table12[Country],'2012'!$S$4:$S$158),"0")</f>
        <v>0</v>
      </c>
      <c r="BJ258" cm="1">
        <f t="array" ref="BJ258">IFERROR(_xlfn.XLOOKUP(A258,Table10[Country],'2014'!$S$4:$S$163),"0")</f>
        <v>2.9126259999999999</v>
      </c>
      <c r="BK258" cm="1">
        <f t="array" ref="BK258">IFERROR(_xlfn.XLOOKUP(A258,Table11[Country],'2016'!$S$4:$S$163),"0")</f>
        <v>2.73847</v>
      </c>
      <c r="BL258" cm="1">
        <f t="array" ref="BL258">IFERROR(_xlfn.XLOOKUP(A258,Table6[Country],'2018'!$S$4:$S$163),"0")</f>
        <v>3.0528189999999999</v>
      </c>
      <c r="BM258" t="str">
        <f>IFERROR(_xlfn.XLOOKUP(A258,'2023_Analysis_Hub'!$A$3:$A$141,'2023_Analysis_Hub'!$L$3:$L$141),"0")</f>
        <v>0</v>
      </c>
      <c r="BN258">
        <f t="shared" si="30"/>
        <v>2.8105051999999997</v>
      </c>
      <c r="BP258" cm="1">
        <f t="array" ref="BP258">IFERROR(_xlfn.XLOOKUP(A258,Table4[Country],'2007'!$N$4:$N$153),"0")</f>
        <v>2.8</v>
      </c>
      <c r="BQ258" cm="1">
        <f t="array" ref="BQ258">IFERROR(_xlfn.XLOOKUP(A258,Table5[Country],'2010'!$Q$4:$Q$158),"0")</f>
        <v>2.348611</v>
      </c>
      <c r="BR258" t="str" cm="1">
        <f t="array" ref="BR258">IFERROR(_xlfn.XLOOKUP(A258,Table12[Country],'2012'!$Q$4:$Q$158),"0")</f>
        <v>0</v>
      </c>
      <c r="BS258" cm="1">
        <f t="array" ref="BS258">IFERROR(_xlfn.XLOOKUP(A258,Table10[Country],'2014'!$Q$4:$Q$163),"0")</f>
        <v>2.4679929999999999</v>
      </c>
      <c r="BT258" cm="1">
        <f t="array" ref="BT258">IFERROR(_xlfn.XLOOKUP(A258,Table11[Country],'2016'!$Q$4:$Q$163),"0")</f>
        <v>2.3631549999999999</v>
      </c>
      <c r="BU258" cm="1">
        <f t="array" ref="BU258">IFERROR(_xlfn.XLOOKUP(A258, Table6[Country], '2018'!$Q$4:$Q$163),"0")</f>
        <v>1.98139</v>
      </c>
      <c r="BV258" t="str">
        <f>IFERROR(_xlfn.XLOOKUP(A258, '2023_Analysis_Hub'!$A$3:$A$141,'2023_Analysis_Hub'!$N$3:$N$141),"0")</f>
        <v>0</v>
      </c>
      <c r="BW258">
        <f t="shared" si="31"/>
        <v>2.3922298</v>
      </c>
    </row>
    <row r="259" spans="1:75" x14ac:dyDescent="0.35">
      <c r="A259" t="s">
        <v>158</v>
      </c>
      <c r="B259" cm="1">
        <f t="array" ref="B259">IFERROR(_xlfn.XLOOKUP(A259,Table4[Country],'2007'!$B$4:$B$153),"0")</f>
        <v>2.2862770519360103</v>
      </c>
      <c r="C259" t="str" cm="1">
        <f t="array" ref="C259">IFERROR(_xlfn.XLOOKUP(A259,Table5[Country],'2010'!$B$4:$B$158),"0")</f>
        <v>0</v>
      </c>
      <c r="D259" cm="1">
        <f t="array" ref="D259">IFERROR(_xlfn.XLOOKUP(A259,Table12[Country],'2012'!$B$4:$B$158),"0")</f>
        <v>2.5491139999999999</v>
      </c>
      <c r="E259" cm="1">
        <f t="array" ref="E259">IFERROR(_xlfn.XLOOKUP(A259,Table10[Country],'2014'!$B$4:$B$163),"0")</f>
        <v>2.33928</v>
      </c>
      <c r="F259" cm="1">
        <f t="array" ref="F259">IFERROR(_xlfn.XLOOKUP(A259,Table11[Country],'2016'!$B$4:$B$163),"0")</f>
        <v>2.082408</v>
      </c>
      <c r="G259" cm="1">
        <f t="array" ref="G259">IFERROR(_xlfn.XLOOKUP(A259,Table6[Country],'2018'!$B$4:$B$163),"0")</f>
        <v>2.1201210000000001</v>
      </c>
      <c r="H259">
        <f>IFERROR(_xlfn.XLOOKUP(A259,'2023_Analysis_Hub'!$A$3:$A$141,'2023_Analysis_Hub'!$B$3:$B$141),"0")</f>
        <v>2.4833333333333329</v>
      </c>
      <c r="I259">
        <f t="shared" ref="I259" si="36">IFERROR(AVERAGE(B259:H259),"0")</f>
        <v>2.3100888975448908</v>
      </c>
      <c r="J259" s="68">
        <f>IFERROR(RANK(Table16[[#This Row],[Avergae LPI Score ]],Table16[[Avergae LPI Score ]],0), "No Data Available")</f>
        <v>140</v>
      </c>
      <c r="L259" cm="1">
        <f t="array" ref="L259">IFERROR(_xlfn.XLOOKUP(A259,Table4[Country],'2007'!$C$4:$C$153),"0")</f>
        <v>114</v>
      </c>
      <c r="M259" t="str" cm="1">
        <f t="array" ref="M259">IFERROR(_xlfn.XLOOKUP(A259,Table5[Country],'2010'!$E$4:$E$158),"0")</f>
        <v>0</v>
      </c>
      <c r="N259" cm="1">
        <f t="array" ref="N259">IFERROR(_xlfn.XLOOKUP(A259,Table12[Country],'2012'!$E$4:$E$158),"0")</f>
        <v>103</v>
      </c>
      <c r="O259" cm="1">
        <f t="array" ref="O259">IFERROR(_xlfn.XLOOKUP(A259,Table10[Country],'2014'!$E$4:$E$163),"0")</f>
        <v>137</v>
      </c>
      <c r="P259" cm="1">
        <f t="array" ref="P259">IFERROR(_xlfn.XLOOKUP(A259,Table11[Country],'2016'!$E$4:$E$163),"0")</f>
        <v>151</v>
      </c>
      <c r="Q259" cm="1">
        <f t="array" ref="Q259">IFERROR(_xlfn.XLOOKUP(A259,Table6[Country],'2018'!$E$4:$E$163),"0")</f>
        <v>152</v>
      </c>
      <c r="R259">
        <f>IFERROR(_xlfn.XLOOKUP(A259,'2023_Analysis_Hub'!$A$3:$A$141,'2023_Analysis_Hub'!$C$3:$C$141),"0")</f>
        <v>97</v>
      </c>
      <c r="S259">
        <f t="shared" si="32"/>
        <v>125.66666666666667</v>
      </c>
      <c r="T259">
        <f t="shared" si="33"/>
        <v>136</v>
      </c>
      <c r="W259" cm="1">
        <f t="array" ref="W259">IFERROR(_xlfn.XLOOKUP(A259,Table4[Country],'2007'!$F$4:$F$153),"0")</f>
        <v>1.9230799999999999</v>
      </c>
      <c r="X259" t="str" cm="1">
        <f t="array" ref="X259">IFERROR(_xlfn.XLOOKUP('LPI_performance_time_series '!A259,Table5[Country],'2010'!$I$4:$I$158),"0")</f>
        <v>0</v>
      </c>
      <c r="Y259" cm="1">
        <f t="array" ref="Y259">IFERROR(_xlfn.XLOOKUP(A259,Table12[Country],'2012'!$I$4:$I$158),"0")</f>
        <v>2.3146520000000002</v>
      </c>
      <c r="Z259" cm="1">
        <f t="array" ref="Z259">IFERROR(_xlfn.XLOOKUP('LPI_performance_time_series '!A259,Table10[Country],'2014'!$I$4:$I$163),"0")</f>
        <v>1.888889</v>
      </c>
      <c r="AA259" cm="1">
        <f t="array" ref="AA259">IFERROR(_xlfn.XLOOKUP(A259,Table11[Country],'2016'!$I$4:$I$163),"0")</f>
        <v>1.9952380000000001</v>
      </c>
      <c r="AB259" cm="1">
        <f t="array" ref="AB259">IFERROR(_xlfn.XLOOKUP(A259,Table6[Country],'2018'!$I$4:$I$163),"0")</f>
        <v>2</v>
      </c>
      <c r="AC259" t="str">
        <f>IFERROR(_xlfn.XLOOKUP(A260,'2023_Analysis_Hub'!$A$3:$A$141,'2023_Analysis_Hub'!$D$3:$D$141),"0")</f>
        <v>0</v>
      </c>
      <c r="AD259">
        <f t="shared" si="34"/>
        <v>2.0243717999999999</v>
      </c>
      <c r="AF259" cm="1">
        <f t="array" ref="AF259">IFERROR(_xlfn.XLOOKUP(A259,Table4[Country],'2007'!$H$4:$H$153),"0")</f>
        <v>1.8666700000000001</v>
      </c>
      <c r="AG259" t="str" cm="1">
        <f t="array" ref="AG259">IFERROR(_xlfn.XLOOKUP(A259,Table5[Country],'2010'!$K$4:$K$158),"0")</f>
        <v>0</v>
      </c>
      <c r="AH259" cm="1">
        <f t="array" ref="AH259">IFERROR(_xlfn.XLOOKUP(A259,Table12[Country],'2012'!$K$4:$K$158),"0")</f>
        <v>2.2000000000000002</v>
      </c>
      <c r="AI259" cm="1">
        <f t="array" ref="AI259">IFERROR(_xlfn.XLOOKUP(A259,Table10[Country],'2014'!$K$4:$K$163),"0")</f>
        <v>2.2484570000000001</v>
      </c>
      <c r="AJ259" cm="1">
        <f t="array" ref="AJ259">IFERROR(_xlfn.XLOOKUP(A259,Table11[Country],'2016'!$K$4:$K$163),"0")</f>
        <v>2.2135159999999998</v>
      </c>
      <c r="AK259" cm="1">
        <f t="array" ref="AK259">IFERROR(_xlfn.XLOOKUP(A259,Table6[Country],'2018'!$K$4:$K$163),"0")</f>
        <v>1.8333330000000001</v>
      </c>
      <c r="AL259" s="19">
        <f>IFERROR(_xlfn.XLOOKUP(A259,'2023_Analysis_Hub'!$A$3:$A$141,'2023_Analysis_Hub'!$F$3:$F$141),"0")</f>
        <v>2.4</v>
      </c>
      <c r="AM259">
        <f t="shared" si="35"/>
        <v>2.1269960000000001</v>
      </c>
      <c r="AO259" s="71" cm="1">
        <f t="array" ref="AO259">IFERROR(_xlfn.XLOOKUP(Table18[[#This Row],[Economy]],Table4[Country],'2007'!$J$4:$J$153), "0")</f>
        <v>2.26667</v>
      </c>
      <c r="AP259" s="71" t="str" cm="1">
        <f t="array" ref="AP259">IFERROR(_xlfn.XLOOKUP(Table18[[#This Row],[Economy]],Table5[Country],'2010'!$M$4:$M$158),"0")</f>
        <v>0</v>
      </c>
      <c r="AQ259" s="71" cm="1">
        <f t="array" ref="AQ259">IFERROR(_xlfn.XLOOKUP(Table18[[#This Row],[Economy]],Table12[Country],'2012'!$M$4:$M$158),"0")</f>
        <v>2.6697799999999998</v>
      </c>
      <c r="AR259" s="71" cm="1">
        <f t="array" ref="AR259">IFERROR(_xlfn.XLOOKUP(Table18[[#This Row],[Economy]],Table10[Country],'2014'!$M$4:$M$163),"0")</f>
        <v>2.2484570000000001</v>
      </c>
      <c r="AS259" s="71" cm="1">
        <f t="array" ref="AS259">IFERROR(_xlfn.XLOOKUP(A259,Table11[Country],'2016'!$M$4:$M$163),"0")</f>
        <v>2.0801829999999999</v>
      </c>
      <c r="AT259" s="71" cm="1">
        <f t="array" ref="AT259">IFERROR(_xlfn.XLOOKUP(A259,Table6[Country],'2018'!$M$4:$M$163),"0")</f>
        <v>2.0555560000000002</v>
      </c>
      <c r="AU259" s="71">
        <f>IFERROR(_xlfn.XLOOKUP(A259, '2023_Analysis_Hub'!$A$3:$A$141,'2023_Analysis_Hub'!$H$3:$H$141),"0")</f>
        <v>2.5</v>
      </c>
      <c r="AV259">
        <f t="shared" si="28"/>
        <v>2.3034409999999998</v>
      </c>
      <c r="AX259" cm="1">
        <f t="array" ref="AX259">IFERROR(_xlfn.XLOOKUP(A259,Table4[Country],'2007'!$L$4:$L$153),"0")</f>
        <v>2.2142900000000001</v>
      </c>
      <c r="AY259" t="str" cm="1">
        <f t="array" ref="AY259">IFERROR(_xlfn.XLOOKUP(A259,Table5[Country], '2010'!$O$4:$O$158),"0")</f>
        <v>0</v>
      </c>
      <c r="AZ259" cm="1">
        <f t="array" ref="AZ259">IFERROR(_xlfn.XLOOKUP(A259, Table12[Country], '2012'!$O$4:$O$158),"0")</f>
        <v>2.268132</v>
      </c>
      <c r="BA259" cm="1">
        <f t="array" ref="BA259">IFERROR(_xlfn.XLOOKUP(A259, Table10[Country], '2014'!$O$4:$O$163),"0")</f>
        <v>2.4984570000000001</v>
      </c>
      <c r="BB259" cm="1">
        <f t="array" ref="BB259">IFERROR(_xlfn.XLOOKUP(A259, Table11[Country],'2016'!$O$4:$O$163),"0")</f>
        <v>2.12967</v>
      </c>
      <c r="BC259" cm="1">
        <f t="array" ref="BC259">IFERROR(_xlfn.XLOOKUP(A259,Table6[Country],'2018'!$O$4:$O$163),"0")</f>
        <v>2.1604939999999999</v>
      </c>
      <c r="BD259">
        <f>IFERROR(_xlfn.XLOOKUP(A259, '2023_Analysis_Hub'!$A$3:$A$141,'2023_Analysis_Hub'!$J$3:$J$141),"0")</f>
        <v>2.2999999999999998</v>
      </c>
      <c r="BE259">
        <f t="shared" si="29"/>
        <v>2.2618404999999999</v>
      </c>
      <c r="BG259" cm="1">
        <f t="array" ref="BG259">IFERROR(_xlfn.XLOOKUP(A259,Table4[Country],'2007'!$R$4:$R$153),"0")</f>
        <v>2.8461500000000002</v>
      </c>
      <c r="BH259" t="str" cm="1">
        <f t="array" ref="BH259">IFERROR(_xlfn.XLOOKUP(A259,Table5[Country],'2010'!$S$4:$S$158),"0")</f>
        <v>0</v>
      </c>
      <c r="BI259" cm="1">
        <f t="array" ref="BI259">IFERROR(_xlfn.XLOOKUP(A259,Table12[Country],'2012'!$S$4:$S$158),"0")</f>
        <v>3.268132</v>
      </c>
      <c r="BJ259" cm="1">
        <f t="array" ref="BJ259">IFERROR(_xlfn.XLOOKUP(A259,Table10[Country],'2014'!$S$4:$S$163),"0")</f>
        <v>2.9345789999999998</v>
      </c>
      <c r="BK259" cm="1">
        <f t="array" ref="BK259">IFERROR(_xlfn.XLOOKUP(A259,Table11[Country],'2016'!$S$4:$S$163),"0")</f>
        <v>2.1319050000000002</v>
      </c>
      <c r="BL259" cm="1">
        <f t="array" ref="BL259">IFERROR(_xlfn.XLOOKUP(A259,Table6[Country],'2018'!$S$4:$S$163),"0")</f>
        <v>2.3859569999999999</v>
      </c>
      <c r="BM259">
        <f>IFERROR(_xlfn.XLOOKUP(A259,'2023_Analysis_Hub'!$A$3:$A$141,'2023_Analysis_Hub'!$L$3:$L$141),"0")</f>
        <v>2.8</v>
      </c>
      <c r="BN259">
        <f t="shared" si="30"/>
        <v>2.7277871666666669</v>
      </c>
      <c r="BP259" cm="1">
        <f t="array" ref="BP259">IFERROR(_xlfn.XLOOKUP(A259,Table4[Country],'2007'!$N$4:$N$153),"0")</f>
        <v>2.6428600000000002</v>
      </c>
      <c r="BQ259" t="str" cm="1">
        <f t="array" ref="BQ259">IFERROR(_xlfn.XLOOKUP(A259,Table5[Country],'2010'!$Q$4:$Q$158),"0")</f>
        <v>0</v>
      </c>
      <c r="BR259" cm="1">
        <f t="array" ref="BR259">IFERROR(_xlfn.XLOOKUP(A259,Table12[Country],'2012'!$Q$4:$Q$158),"0")</f>
        <v>2.498901</v>
      </c>
      <c r="BS259" cm="1">
        <f t="array" ref="BS259">IFERROR(_xlfn.XLOOKUP(A259,Table10[Country],'2014'!$Q$4:$Q$163),"0")</f>
        <v>2.2202929999999999</v>
      </c>
      <c r="BT259" cm="1">
        <f t="array" ref="BT259">IFERROR(_xlfn.XLOOKUP(A259,Table11[Country],'2016'!$Q$4:$Q$163),"0")</f>
        <v>1.946337</v>
      </c>
      <c r="BU259" cm="1">
        <f t="array" ref="BU259">IFERROR(_xlfn.XLOOKUP(A259, Table6[Country], '2018'!$Q$4:$Q$163),"0")</f>
        <v>2.2621470000000001</v>
      </c>
      <c r="BV259">
        <f>IFERROR(_xlfn.XLOOKUP(A259, '2023_Analysis_Hub'!$A$3:$A$141,'2023_Analysis_Hub'!$N$3:$N$141),"0")</f>
        <v>2.7</v>
      </c>
      <c r="BW259">
        <f t="shared" si="31"/>
        <v>2.3784230000000002</v>
      </c>
    </row>
    <row r="261" spans="1:75" x14ac:dyDescent="0.35">
      <c r="A261" s="102" t="s">
        <v>696</v>
      </c>
      <c r="B261" s="101">
        <v>2007</v>
      </c>
      <c r="C261" s="101">
        <v>2010</v>
      </c>
      <c r="D261" s="101">
        <v>2012</v>
      </c>
      <c r="E261" s="101">
        <v>2014</v>
      </c>
      <c r="F261" s="101">
        <v>2016</v>
      </c>
      <c r="G261" s="101">
        <v>2018</v>
      </c>
      <c r="H261" s="101">
        <v>2023</v>
      </c>
      <c r="I261" s="102" t="s">
        <v>695</v>
      </c>
    </row>
    <row r="262" spans="1:75" x14ac:dyDescent="0.35">
      <c r="B262">
        <f>SUM(B3:B259)</f>
        <v>358.43300121141709</v>
      </c>
      <c r="C262">
        <f t="shared" ref="C262:H262" si="37">SUM(C3:C259)</f>
        <v>418.95025399999997</v>
      </c>
      <c r="D262">
        <f t="shared" si="37"/>
        <v>420.77164200000004</v>
      </c>
      <c r="E262">
        <f t="shared" si="37"/>
        <v>438.31407699999983</v>
      </c>
      <c r="F262">
        <f t="shared" si="37"/>
        <v>423.17960100000005</v>
      </c>
      <c r="G262">
        <f t="shared" si="37"/>
        <v>433.85564600000004</v>
      </c>
      <c r="H262">
        <f t="shared" si="37"/>
        <v>370.50000000000006</v>
      </c>
      <c r="I262">
        <f>AVERAGE(I4:I259)</f>
        <v>2.8290123447068289</v>
      </c>
    </row>
    <row r="263" spans="1:75" x14ac:dyDescent="0.35">
      <c r="B263">
        <f>AVERAGE(B3:B259)</f>
        <v>2.7361297802398252</v>
      </c>
      <c r="C263">
        <f t="shared" ref="C263:H263" si="38">AVERAGE(C3:C259)</f>
        <v>2.8500017278911565</v>
      </c>
      <c r="D263">
        <f t="shared" si="38"/>
        <v>2.8623921224489797</v>
      </c>
      <c r="E263">
        <f t="shared" si="38"/>
        <v>2.8836452434210513</v>
      </c>
      <c r="F263">
        <f t="shared" si="38"/>
        <v>2.8787727959183678</v>
      </c>
      <c r="G263">
        <f t="shared" si="38"/>
        <v>2.8543134605263161</v>
      </c>
      <c r="H263">
        <f t="shared" si="38"/>
        <v>2.987903225806452</v>
      </c>
    </row>
  </sheetData>
  <mergeCells count="11">
    <mergeCell ref="B1:H1"/>
    <mergeCell ref="L1:R1"/>
    <mergeCell ref="W1:AC1"/>
    <mergeCell ref="U1:V11"/>
    <mergeCell ref="BP1:BV1"/>
    <mergeCell ref="U12:V22"/>
    <mergeCell ref="U23:V33"/>
    <mergeCell ref="AO1:AU1"/>
    <mergeCell ref="AX1:BD1"/>
    <mergeCell ref="BG1:BM1"/>
    <mergeCell ref="AF1:AL1"/>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7"/>
  <sheetViews>
    <sheetView zoomScale="79" workbookViewId="0">
      <selection activeCell="M1" sqref="M1:N1"/>
    </sheetView>
  </sheetViews>
  <sheetFormatPr defaultColWidth="11.453125" defaultRowHeight="14.5" x14ac:dyDescent="0.35"/>
  <cols>
    <col min="1" max="1" width="20.81640625" bestFit="1" customWidth="1"/>
    <col min="3" max="3" width="14.453125" bestFit="1" customWidth="1"/>
    <col min="5" max="5" width="13.7265625" bestFit="1" customWidth="1"/>
    <col min="8" max="8" width="20.81640625" bestFit="1" customWidth="1"/>
    <col min="15" max="15" width="13.54296875" customWidth="1"/>
    <col min="16" max="16" width="14.1796875" customWidth="1"/>
    <col min="22" max="22" width="21.1796875" bestFit="1" customWidth="1"/>
  </cols>
  <sheetData>
    <row r="1" spans="1:22" x14ac:dyDescent="0.35">
      <c r="B1" s="90" t="s">
        <v>202</v>
      </c>
      <c r="C1" s="90"/>
      <c r="D1" s="90"/>
      <c r="E1" s="91" t="s">
        <v>205</v>
      </c>
      <c r="F1" s="91"/>
      <c r="G1" s="91"/>
      <c r="H1" s="22"/>
      <c r="I1" s="89" t="s">
        <v>1</v>
      </c>
      <c r="J1" s="89"/>
      <c r="K1" s="89" t="s">
        <v>2</v>
      </c>
      <c r="L1" s="89"/>
      <c r="M1" s="89" t="s">
        <v>198</v>
      </c>
      <c r="N1" s="89"/>
      <c r="O1" s="89" t="s">
        <v>199</v>
      </c>
      <c r="P1" s="89"/>
      <c r="Q1" s="89" t="s">
        <v>200</v>
      </c>
      <c r="R1" s="89"/>
      <c r="S1" s="89" t="s">
        <v>7</v>
      </c>
      <c r="T1" s="89"/>
    </row>
    <row r="2" spans="1:22" x14ac:dyDescent="0.35">
      <c r="J2" s="21"/>
      <c r="L2" s="21"/>
      <c r="N2" s="21"/>
      <c r="P2" s="21"/>
      <c r="R2" s="21"/>
      <c r="T2" s="21"/>
    </row>
    <row r="3" spans="1:22" s="7" customFormat="1" x14ac:dyDescent="0.35">
      <c r="A3" s="31" t="s">
        <v>0</v>
      </c>
      <c r="B3" s="8" t="s">
        <v>162</v>
      </c>
      <c r="C3" s="8" t="s">
        <v>203</v>
      </c>
      <c r="D3" s="8" t="s">
        <v>204</v>
      </c>
      <c r="E3" s="8" t="s">
        <v>163</v>
      </c>
      <c r="F3" s="8" t="s">
        <v>203</v>
      </c>
      <c r="G3" s="8"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5" t="s">
        <v>618</v>
      </c>
    </row>
    <row r="4" spans="1:22" x14ac:dyDescent="0.35">
      <c r="A4" t="s">
        <v>41</v>
      </c>
      <c r="B4" s="19">
        <v>4.2014440000000004</v>
      </c>
      <c r="C4" s="19">
        <v>4.1550370000000001</v>
      </c>
      <c r="D4" s="19">
        <v>4.2478509999999998</v>
      </c>
      <c r="E4">
        <v>1</v>
      </c>
      <c r="F4">
        <v>1</v>
      </c>
      <c r="G4">
        <v>1</v>
      </c>
      <c r="H4" s="19">
        <f>(B4-1)*100/($B$4-1)</f>
        <v>100</v>
      </c>
      <c r="I4" s="19">
        <v>4.0922559999999999</v>
      </c>
      <c r="J4">
        <v>1</v>
      </c>
      <c r="K4" s="19">
        <v>4.374447</v>
      </c>
      <c r="L4">
        <v>1</v>
      </c>
      <c r="M4" s="19">
        <v>3.8589980000000002</v>
      </c>
      <c r="N4">
        <v>4</v>
      </c>
      <c r="O4" s="19">
        <v>4.3106499999999999</v>
      </c>
      <c r="P4">
        <v>1</v>
      </c>
      <c r="Q4" s="19">
        <v>4.239401</v>
      </c>
      <c r="R4">
        <v>2</v>
      </c>
      <c r="S4" s="19">
        <v>4.3921140000000003</v>
      </c>
      <c r="T4">
        <v>3</v>
      </c>
      <c r="V4" s="41">
        <f>VLOOKUP(A4, world_pop_table!$A$4:$BP$269, MATCH(2018, world_pop_table!$A$3:$BP$3, 0), FALSE)</f>
        <v>82905782</v>
      </c>
    </row>
    <row r="5" spans="1:22" x14ac:dyDescent="0.35">
      <c r="A5" t="s">
        <v>136</v>
      </c>
      <c r="B5" s="19">
        <v>4.052905</v>
      </c>
      <c r="C5" s="19">
        <v>3.9048240000000001</v>
      </c>
      <c r="D5" s="19">
        <v>4.2009860000000003</v>
      </c>
      <c r="E5">
        <v>2</v>
      </c>
      <c r="F5">
        <v>2</v>
      </c>
      <c r="G5">
        <v>12</v>
      </c>
      <c r="H5" s="19">
        <f t="shared" ref="H5:H68" si="0">(B5-1)*100/($B$4-1)</f>
        <v>95.360249937215826</v>
      </c>
      <c r="I5" s="19">
        <v>4.0493610000000002</v>
      </c>
      <c r="J5">
        <v>2</v>
      </c>
      <c r="K5" s="19">
        <v>4.2399469999999999</v>
      </c>
      <c r="L5">
        <v>3</v>
      </c>
      <c r="M5" s="19">
        <v>3.9158369999999998</v>
      </c>
      <c r="N5">
        <v>2</v>
      </c>
      <c r="O5" s="19">
        <v>3.976896</v>
      </c>
      <c r="P5">
        <v>10</v>
      </c>
      <c r="Q5" s="19">
        <v>3.876315</v>
      </c>
      <c r="R5">
        <v>17</v>
      </c>
      <c r="S5" s="19">
        <v>4.2848660000000001</v>
      </c>
      <c r="T5">
        <v>7</v>
      </c>
      <c r="V5" s="41">
        <f>VLOOKUP(A5, world_pop_table!$A$4:$BP$269, MATCH(2018, world_pop_table!$A$3:$BP$3, 0), FALSE)</f>
        <v>10175214</v>
      </c>
    </row>
    <row r="6" spans="1:22" x14ac:dyDescent="0.35">
      <c r="A6" t="s">
        <v>20</v>
      </c>
      <c r="B6" s="19">
        <v>4.0390839999999999</v>
      </c>
      <c r="C6" s="19">
        <v>3.9191750000000001</v>
      </c>
      <c r="D6" s="19">
        <v>4.1589929999999997</v>
      </c>
      <c r="E6">
        <v>3</v>
      </c>
      <c r="F6">
        <v>2</v>
      </c>
      <c r="G6">
        <v>12</v>
      </c>
      <c r="H6" s="19">
        <f t="shared" si="0"/>
        <v>94.928538497003203</v>
      </c>
      <c r="I6" s="19">
        <v>3.6630639999999999</v>
      </c>
      <c r="J6">
        <v>14</v>
      </c>
      <c r="K6" s="19">
        <v>3.9842490000000002</v>
      </c>
      <c r="L6">
        <v>14</v>
      </c>
      <c r="M6" s="19">
        <v>3.9949129999999999</v>
      </c>
      <c r="N6">
        <v>1</v>
      </c>
      <c r="O6" s="19">
        <v>4.1309719999999999</v>
      </c>
      <c r="P6">
        <v>2</v>
      </c>
      <c r="Q6" s="19">
        <v>4.0512889999999997</v>
      </c>
      <c r="R6">
        <v>9</v>
      </c>
      <c r="S6" s="19">
        <v>4.4102930000000002</v>
      </c>
      <c r="T6">
        <v>1</v>
      </c>
      <c r="V6" s="41">
        <f>VLOOKUP(A6, world_pop_table!$A$4:$BP$269, MATCH(2018, world_pop_table!$A$3:$BP$3, 0), FALSE)</f>
        <v>11427054</v>
      </c>
    </row>
    <row r="7" spans="1:22" x14ac:dyDescent="0.35">
      <c r="A7" t="s">
        <v>17</v>
      </c>
      <c r="B7" s="19">
        <v>4.0260049999999996</v>
      </c>
      <c r="C7" s="19">
        <v>3.8847900000000002</v>
      </c>
      <c r="D7" s="19">
        <v>4.1672209999999996</v>
      </c>
      <c r="E7">
        <v>4</v>
      </c>
      <c r="F7">
        <v>2</v>
      </c>
      <c r="G7">
        <v>14</v>
      </c>
      <c r="H7" s="19">
        <f t="shared" si="0"/>
        <v>94.520004098150679</v>
      </c>
      <c r="I7" s="19">
        <v>3.7140680000000001</v>
      </c>
      <c r="J7">
        <v>12</v>
      </c>
      <c r="K7" s="19">
        <v>4.181584</v>
      </c>
      <c r="L7">
        <v>5</v>
      </c>
      <c r="M7" s="19">
        <v>3.8775300000000001</v>
      </c>
      <c r="N7">
        <v>3</v>
      </c>
      <c r="O7" s="19">
        <v>4.0836110000000003</v>
      </c>
      <c r="P7">
        <v>6</v>
      </c>
      <c r="Q7" s="19">
        <v>4.0870980000000001</v>
      </c>
      <c r="R7">
        <v>7</v>
      </c>
      <c r="S7" s="19">
        <v>4.2508030000000003</v>
      </c>
      <c r="T7">
        <v>12</v>
      </c>
      <c r="V7" s="41">
        <f>VLOOKUP(A7, world_pop_table!$A$4:$BP$269, MATCH(2018, world_pop_table!$A$3:$BP$3, 0), FALSE)</f>
        <v>8840521</v>
      </c>
    </row>
    <row r="8" spans="1:22" x14ac:dyDescent="0.35">
      <c r="A8" t="s">
        <v>76</v>
      </c>
      <c r="B8" s="19">
        <v>4.0256499999999997</v>
      </c>
      <c r="C8" s="19">
        <v>3.957147</v>
      </c>
      <c r="D8" s="19">
        <v>4.0941520000000002</v>
      </c>
      <c r="E8">
        <v>5</v>
      </c>
      <c r="F8">
        <v>2</v>
      </c>
      <c r="G8">
        <v>10</v>
      </c>
      <c r="H8" s="19">
        <f t="shared" si="0"/>
        <v>94.508915351947422</v>
      </c>
      <c r="I8" s="19">
        <v>3.9939900000000002</v>
      </c>
      <c r="J8">
        <v>3</v>
      </c>
      <c r="K8" s="19">
        <v>4.24824</v>
      </c>
      <c r="L8">
        <v>2</v>
      </c>
      <c r="M8" s="19">
        <v>3.5919159999999999</v>
      </c>
      <c r="N8">
        <v>14</v>
      </c>
      <c r="O8" s="19">
        <v>4.0884510000000001</v>
      </c>
      <c r="P8">
        <v>4</v>
      </c>
      <c r="Q8" s="19">
        <v>4.0491010000000003</v>
      </c>
      <c r="R8">
        <v>10</v>
      </c>
      <c r="S8" s="19">
        <v>4.2540690000000003</v>
      </c>
      <c r="T8">
        <v>10</v>
      </c>
      <c r="V8" s="41">
        <f>VLOOKUP(A8, world_pop_table!$A$4:$BP$269, MATCH(2018, world_pop_table!$A$3:$BP$3, 0), FALSE)</f>
        <v>126811000</v>
      </c>
    </row>
    <row r="9" spans="1:22" x14ac:dyDescent="0.35">
      <c r="A9" t="s">
        <v>108</v>
      </c>
      <c r="B9" s="19">
        <v>4.0192690000000004</v>
      </c>
      <c r="C9" s="19">
        <v>3.9514320000000001</v>
      </c>
      <c r="D9" s="19">
        <v>4.0871060000000003</v>
      </c>
      <c r="E9">
        <v>6</v>
      </c>
      <c r="F9">
        <v>2</v>
      </c>
      <c r="G9">
        <v>11</v>
      </c>
      <c r="H9" s="19">
        <f t="shared" si="0"/>
        <v>94.30959904343166</v>
      </c>
      <c r="I9" s="19">
        <v>3.9175589999999998</v>
      </c>
      <c r="J9">
        <v>5</v>
      </c>
      <c r="K9" s="19">
        <v>4.207611</v>
      </c>
      <c r="L9">
        <v>4</v>
      </c>
      <c r="M9" s="19">
        <v>3.6822870000000001</v>
      </c>
      <c r="N9">
        <v>11</v>
      </c>
      <c r="O9" s="19">
        <v>4.0878750000000004</v>
      </c>
      <c r="P9">
        <v>5</v>
      </c>
      <c r="Q9" s="19">
        <v>4.0247580000000003</v>
      </c>
      <c r="R9">
        <v>11</v>
      </c>
      <c r="S9" s="19">
        <v>4.253336</v>
      </c>
      <c r="T9">
        <v>11</v>
      </c>
      <c r="V9" s="41">
        <f>VLOOKUP(A9, world_pop_table!$A$4:$BP$269, MATCH(2018, world_pop_table!$A$3:$BP$3, 0), FALSE)</f>
        <v>17231624</v>
      </c>
    </row>
    <row r="10" spans="1:22" x14ac:dyDescent="0.35">
      <c r="A10" s="34" t="s">
        <v>128</v>
      </c>
      <c r="B10" s="19">
        <v>3.9961190000000002</v>
      </c>
      <c r="C10" s="19">
        <v>3.8589639999999998</v>
      </c>
      <c r="D10" s="19">
        <v>4.1332750000000003</v>
      </c>
      <c r="E10">
        <v>7</v>
      </c>
      <c r="F10">
        <v>2</v>
      </c>
      <c r="G10">
        <v>15</v>
      </c>
      <c r="H10" s="19">
        <f t="shared" si="0"/>
        <v>93.586487847358867</v>
      </c>
      <c r="I10" s="19">
        <v>3.8870819999999999</v>
      </c>
      <c r="J10">
        <v>6</v>
      </c>
      <c r="K10" s="19">
        <v>4.0637869999999996</v>
      </c>
      <c r="L10">
        <v>6</v>
      </c>
      <c r="M10" s="19">
        <v>3.5800939999999999</v>
      </c>
      <c r="N10">
        <v>15</v>
      </c>
      <c r="O10" s="19">
        <v>4.099996</v>
      </c>
      <c r="P10">
        <v>3</v>
      </c>
      <c r="Q10" s="19">
        <v>4.080114</v>
      </c>
      <c r="R10">
        <v>8</v>
      </c>
      <c r="S10" s="19">
        <v>4.3199439999999996</v>
      </c>
      <c r="T10">
        <v>6</v>
      </c>
      <c r="V10" s="41">
        <f>VLOOKUP(A10, world_pop_table!$A$4:$BP$269, MATCH(2018, world_pop_table!$A$3:$BP$3, 0), FALSE)</f>
        <v>5638676</v>
      </c>
    </row>
    <row r="11" spans="1:22" x14ac:dyDescent="0.35">
      <c r="A11" t="s">
        <v>43</v>
      </c>
      <c r="B11" s="19">
        <v>3.9918589999999998</v>
      </c>
      <c r="C11" s="19">
        <v>3.8243</v>
      </c>
      <c r="D11" s="19">
        <v>4.1594189999999998</v>
      </c>
      <c r="E11">
        <v>8</v>
      </c>
      <c r="F11">
        <v>2</v>
      </c>
      <c r="G11">
        <v>17</v>
      </c>
      <c r="H11" s="19">
        <f t="shared" si="0"/>
        <v>93.453422892919562</v>
      </c>
      <c r="I11" s="19">
        <v>3.9180579999999998</v>
      </c>
      <c r="J11">
        <v>4</v>
      </c>
      <c r="K11" s="19">
        <v>3.9587300000000001</v>
      </c>
      <c r="L11">
        <v>17</v>
      </c>
      <c r="M11" s="19">
        <v>3.5301589999999998</v>
      </c>
      <c r="N11">
        <v>19</v>
      </c>
      <c r="O11" s="19">
        <v>4.0078430000000003</v>
      </c>
      <c r="P11">
        <v>9</v>
      </c>
      <c r="Q11" s="19">
        <v>4.1760780000000004</v>
      </c>
      <c r="R11">
        <v>3</v>
      </c>
      <c r="S11" s="19">
        <v>4.4078429999999997</v>
      </c>
      <c r="T11">
        <v>2</v>
      </c>
      <c r="V11" s="41">
        <f>VLOOKUP(A11, world_pop_table!$A$4:$BP$269, MATCH(2018, world_pop_table!$A$3:$BP$3, 0), FALSE)</f>
        <v>5793636</v>
      </c>
    </row>
    <row r="12" spans="1:22" x14ac:dyDescent="0.35">
      <c r="A12" t="s">
        <v>55</v>
      </c>
      <c r="B12" s="19">
        <v>3.9870570000000001</v>
      </c>
      <c r="C12" s="19">
        <v>3.9270770000000002</v>
      </c>
      <c r="D12" s="19">
        <v>4.0470370000000004</v>
      </c>
      <c r="E12">
        <v>9</v>
      </c>
      <c r="F12">
        <v>3</v>
      </c>
      <c r="G12">
        <v>11</v>
      </c>
      <c r="H12" s="19">
        <f t="shared" si="0"/>
        <v>93.303428078079747</v>
      </c>
      <c r="I12" s="19">
        <v>3.7720050000000001</v>
      </c>
      <c r="J12">
        <v>11</v>
      </c>
      <c r="K12" s="19">
        <v>4.0327859999999998</v>
      </c>
      <c r="L12">
        <v>8</v>
      </c>
      <c r="M12" s="19">
        <v>3.672469</v>
      </c>
      <c r="N12">
        <v>13</v>
      </c>
      <c r="O12" s="19">
        <v>4.04983</v>
      </c>
      <c r="P12">
        <v>7</v>
      </c>
      <c r="Q12" s="19">
        <v>4.1079929999999996</v>
      </c>
      <c r="R12">
        <v>4</v>
      </c>
      <c r="S12" s="19">
        <v>4.3299370000000001</v>
      </c>
      <c r="T12">
        <v>5</v>
      </c>
      <c r="V12" s="41">
        <f>VLOOKUP(A12, world_pop_table!$A$4:$BP$269, MATCH(2018, world_pop_table!$A$3:$BP$3, 0), FALSE)</f>
        <v>66460344</v>
      </c>
    </row>
    <row r="13" spans="1:22" x14ac:dyDescent="0.35">
      <c r="A13" t="s">
        <v>52</v>
      </c>
      <c r="B13" s="19">
        <v>3.9691480000000001</v>
      </c>
      <c r="C13" s="19">
        <v>3.6830319999999999</v>
      </c>
      <c r="D13" s="19">
        <v>4.2552640000000004</v>
      </c>
      <c r="E13">
        <v>10</v>
      </c>
      <c r="F13">
        <v>1</v>
      </c>
      <c r="G13">
        <v>21</v>
      </c>
      <c r="H13" s="19">
        <f t="shared" si="0"/>
        <v>92.744024259053091</v>
      </c>
      <c r="I13" s="19">
        <v>3.8150460000000002</v>
      </c>
      <c r="J13">
        <v>8</v>
      </c>
      <c r="K13" s="19">
        <v>4.0034720000000004</v>
      </c>
      <c r="L13">
        <v>11</v>
      </c>
      <c r="M13" s="19">
        <v>3.562732</v>
      </c>
      <c r="N13">
        <v>16</v>
      </c>
      <c r="O13" s="19">
        <v>3.8872689999999999</v>
      </c>
      <c r="P13">
        <v>15</v>
      </c>
      <c r="Q13" s="19">
        <v>4.3231659999999996</v>
      </c>
      <c r="R13">
        <v>1</v>
      </c>
      <c r="S13" s="19">
        <v>4.2798610000000004</v>
      </c>
      <c r="T13">
        <v>8</v>
      </c>
      <c r="V13" s="41">
        <f>VLOOKUP(A13, world_pop_table!$A$4:$BP$269, MATCH(2018, world_pop_table!$A$3:$BP$3, 0), FALSE)</f>
        <v>5515525</v>
      </c>
    </row>
    <row r="14" spans="1:22" x14ac:dyDescent="0.35">
      <c r="A14" t="s">
        <v>13</v>
      </c>
      <c r="B14" s="19">
        <v>3.9564370000000002</v>
      </c>
      <c r="C14" s="19">
        <v>3.859022</v>
      </c>
      <c r="D14" s="19">
        <v>4.053852</v>
      </c>
      <c r="E14">
        <v>11</v>
      </c>
      <c r="F14">
        <v>2</v>
      </c>
      <c r="G14">
        <v>15</v>
      </c>
      <c r="H14" s="19">
        <f t="shared" si="0"/>
        <v>92.346984673166233</v>
      </c>
      <c r="I14" s="19">
        <v>3.6314030000000002</v>
      </c>
      <c r="J14">
        <v>15</v>
      </c>
      <c r="K14" s="19">
        <v>4.0212919999999999</v>
      </c>
      <c r="L14">
        <v>10</v>
      </c>
      <c r="M14" s="19">
        <v>3.8473700000000002</v>
      </c>
      <c r="N14">
        <v>5</v>
      </c>
      <c r="O14" s="19">
        <v>3.919378</v>
      </c>
      <c r="P14">
        <v>13</v>
      </c>
      <c r="Q14" s="19">
        <v>3.9602789999999999</v>
      </c>
      <c r="R14">
        <v>13</v>
      </c>
      <c r="S14" s="19">
        <v>4.3762920000000003</v>
      </c>
      <c r="T14">
        <v>4</v>
      </c>
      <c r="V14" s="41">
        <f>VLOOKUP(A14, world_pop_table!$A$4:$BP$269, MATCH(2018, world_pop_table!$A$3:$BP$3, 0), FALSE)</f>
        <v>9346701</v>
      </c>
    </row>
    <row r="15" spans="1:22" x14ac:dyDescent="0.35">
      <c r="A15" t="s">
        <v>195</v>
      </c>
      <c r="B15" s="19">
        <v>3.920067</v>
      </c>
      <c r="C15" s="19">
        <v>3.8277359999999998</v>
      </c>
      <c r="D15" s="19">
        <v>4.0123990000000003</v>
      </c>
      <c r="E15">
        <v>12</v>
      </c>
      <c r="F15">
        <v>7</v>
      </c>
      <c r="G15">
        <v>17</v>
      </c>
      <c r="H15" s="19">
        <f t="shared" si="0"/>
        <v>91.21093481566443</v>
      </c>
      <c r="I15" s="19">
        <v>3.814775</v>
      </c>
      <c r="J15">
        <v>9</v>
      </c>
      <c r="K15" s="19">
        <v>3.969004</v>
      </c>
      <c r="L15">
        <v>15</v>
      </c>
      <c r="M15" s="19">
        <v>3.7681290000000001</v>
      </c>
      <c r="N15">
        <v>8</v>
      </c>
      <c r="O15" s="19">
        <v>3.9316620000000002</v>
      </c>
      <c r="P15">
        <v>12</v>
      </c>
      <c r="Q15" s="19">
        <v>3.918231</v>
      </c>
      <c r="R15">
        <v>15</v>
      </c>
      <c r="S15" s="19">
        <v>4.1391369999999998</v>
      </c>
      <c r="T15">
        <v>15</v>
      </c>
      <c r="V15" s="41">
        <f>VLOOKUP(A15, world_pop_table!$A$4:$BP$269, MATCH(2018, world_pop_table!$A$3:$BP$3, 0), FALSE)</f>
        <v>7452600</v>
      </c>
    </row>
    <row r="16" spans="1:22" x14ac:dyDescent="0.35">
      <c r="A16" t="s">
        <v>32</v>
      </c>
      <c r="B16" s="19">
        <v>3.9013719999999998</v>
      </c>
      <c r="C16" s="19">
        <v>3.7983159999999998</v>
      </c>
      <c r="D16" s="19">
        <v>4.004429</v>
      </c>
      <c r="E16">
        <v>13</v>
      </c>
      <c r="F16">
        <v>7</v>
      </c>
      <c r="G16">
        <v>17</v>
      </c>
      <c r="H16" s="19">
        <f t="shared" si="0"/>
        <v>90.626979575466564</v>
      </c>
      <c r="I16" s="19">
        <v>3.6292620000000002</v>
      </c>
      <c r="J16">
        <v>16</v>
      </c>
      <c r="K16" s="19">
        <v>4.0218350000000003</v>
      </c>
      <c r="L16">
        <v>9</v>
      </c>
      <c r="M16" s="19">
        <v>3.5149330000000001</v>
      </c>
      <c r="N16">
        <v>20</v>
      </c>
      <c r="O16" s="19">
        <v>3.9668589999999999</v>
      </c>
      <c r="P16">
        <v>11</v>
      </c>
      <c r="Q16" s="19">
        <v>4.0962709999999998</v>
      </c>
      <c r="R16">
        <v>5</v>
      </c>
      <c r="S16" s="19">
        <v>4.2418300000000002</v>
      </c>
      <c r="T16">
        <v>13</v>
      </c>
      <c r="V16" s="41">
        <f>VLOOKUP(A16, world_pop_table!$A$4:$BP$269, MATCH(2018, world_pop_table!$A$3:$BP$3, 0), FALSE)</f>
        <v>8514329</v>
      </c>
    </row>
    <row r="17" spans="1:22" x14ac:dyDescent="0.35">
      <c r="A17" t="s">
        <v>150</v>
      </c>
      <c r="B17" s="19">
        <v>3.8851290000000001</v>
      </c>
      <c r="C17" s="19">
        <v>3.829968</v>
      </c>
      <c r="D17" s="19">
        <v>3.9402910000000002</v>
      </c>
      <c r="E17">
        <v>14</v>
      </c>
      <c r="F17">
        <v>12</v>
      </c>
      <c r="G17">
        <v>17</v>
      </c>
      <c r="H17" s="19">
        <f t="shared" si="0"/>
        <v>90.119614773833291</v>
      </c>
      <c r="I17" s="19">
        <v>3.7751420000000002</v>
      </c>
      <c r="J17">
        <v>10</v>
      </c>
      <c r="K17" s="19">
        <v>4.0451319999999997</v>
      </c>
      <c r="L17">
        <v>7</v>
      </c>
      <c r="M17" s="19">
        <v>3.5063249999999999</v>
      </c>
      <c r="N17">
        <v>23</v>
      </c>
      <c r="O17" s="19">
        <v>3.8742529999999999</v>
      </c>
      <c r="P17">
        <v>16</v>
      </c>
      <c r="Q17" s="19">
        <v>4.0917510000000004</v>
      </c>
      <c r="R17">
        <v>6</v>
      </c>
      <c r="S17" s="19">
        <v>4.0836230000000002</v>
      </c>
      <c r="T17">
        <v>19</v>
      </c>
      <c r="V17" s="41">
        <f>VLOOKUP(A17, world_pop_table!$A$4:$BP$269, MATCH(2018, world_pop_table!$A$3:$BP$3, 0), FALSE)</f>
        <v>326838199</v>
      </c>
    </row>
    <row r="18" spans="1:22" x14ac:dyDescent="0.35">
      <c r="A18" t="s">
        <v>111</v>
      </c>
      <c r="B18" s="19">
        <v>3.8756439999999999</v>
      </c>
      <c r="C18" s="19">
        <v>3.6346400000000001</v>
      </c>
      <c r="D18" s="19">
        <v>4.1166489999999998</v>
      </c>
      <c r="E18">
        <v>15</v>
      </c>
      <c r="F18">
        <v>2</v>
      </c>
      <c r="G18">
        <v>23</v>
      </c>
      <c r="H18" s="19">
        <f t="shared" si="0"/>
        <v>89.823342216824642</v>
      </c>
      <c r="I18" s="19">
        <v>3.7086250000000001</v>
      </c>
      <c r="J18">
        <v>13</v>
      </c>
      <c r="K18" s="19">
        <v>3.9906760000000001</v>
      </c>
      <c r="L18">
        <v>13</v>
      </c>
      <c r="M18" s="19">
        <v>3.4289049999999999</v>
      </c>
      <c r="N18">
        <v>27</v>
      </c>
      <c r="O18" s="19">
        <v>4.0163169999999999</v>
      </c>
      <c r="P18">
        <v>8</v>
      </c>
      <c r="Q18" s="19">
        <v>3.9163169999999998</v>
      </c>
      <c r="R18">
        <v>16</v>
      </c>
      <c r="S18" s="19">
        <v>4.2553070000000002</v>
      </c>
      <c r="T18">
        <v>9</v>
      </c>
      <c r="V18" s="41">
        <f>VLOOKUP(A18, world_pop_table!$A$4:$BP$269, MATCH(2018, world_pop_table!$A$3:$BP$3, 0), FALSE)</f>
        <v>4900600</v>
      </c>
    </row>
    <row r="19" spans="1:22" x14ac:dyDescent="0.35">
      <c r="A19" t="s">
        <v>53</v>
      </c>
      <c r="B19" s="19">
        <v>3.8444750000000001</v>
      </c>
      <c r="C19" s="19">
        <v>3.7917019999999999</v>
      </c>
      <c r="D19" s="19">
        <v>3.8972470000000001</v>
      </c>
      <c r="E19">
        <v>16</v>
      </c>
      <c r="F19">
        <v>14</v>
      </c>
      <c r="G19">
        <v>17</v>
      </c>
      <c r="H19" s="19">
        <f t="shared" si="0"/>
        <v>88.849750300177035</v>
      </c>
      <c r="I19" s="19">
        <v>3.5896430000000001</v>
      </c>
      <c r="J19">
        <v>19</v>
      </c>
      <c r="K19" s="19">
        <v>3.99688</v>
      </c>
      <c r="L19">
        <v>12</v>
      </c>
      <c r="M19" s="19">
        <v>3.5452949999999999</v>
      </c>
      <c r="N19">
        <v>17</v>
      </c>
      <c r="O19" s="19">
        <v>3.8383379999999998</v>
      </c>
      <c r="P19">
        <v>17</v>
      </c>
      <c r="Q19" s="19">
        <v>3.9993650000000001</v>
      </c>
      <c r="R19">
        <v>12</v>
      </c>
      <c r="S19" s="19">
        <v>4.152037</v>
      </c>
      <c r="T19">
        <v>14</v>
      </c>
      <c r="V19" s="41">
        <f>VLOOKUP(A19, world_pop_table!$A$4:$BP$269, MATCH(2018, world_pop_table!$A$3:$BP$3, 0), FALSE)</f>
        <v>67158348</v>
      </c>
    </row>
    <row r="20" spans="1:22" x14ac:dyDescent="0.35">
      <c r="A20" t="s">
        <v>49</v>
      </c>
      <c r="B20" s="19">
        <v>3.8313359999999999</v>
      </c>
      <c r="C20" s="19">
        <v>3.7403309999999999</v>
      </c>
      <c r="D20" s="19">
        <v>3.9223400000000002</v>
      </c>
      <c r="E20">
        <v>17</v>
      </c>
      <c r="F20">
        <v>12</v>
      </c>
      <c r="G20">
        <v>18</v>
      </c>
      <c r="H20" s="19">
        <f t="shared" si="0"/>
        <v>88.439341747036636</v>
      </c>
      <c r="I20" s="19">
        <v>3.6208879999999999</v>
      </c>
      <c r="J20">
        <v>17</v>
      </c>
      <c r="K20" s="19">
        <v>3.8398699999999999</v>
      </c>
      <c r="L20">
        <v>19</v>
      </c>
      <c r="M20" s="19">
        <v>3.82952</v>
      </c>
      <c r="N20">
        <v>6</v>
      </c>
      <c r="O20" s="19">
        <v>3.800271</v>
      </c>
      <c r="P20">
        <v>18</v>
      </c>
      <c r="Q20" s="19">
        <v>3.8345020000000001</v>
      </c>
      <c r="R20">
        <v>19</v>
      </c>
      <c r="S20" s="19">
        <v>4.0633689999999998</v>
      </c>
      <c r="T20">
        <v>20</v>
      </c>
      <c r="V20" s="41">
        <f>VLOOKUP(A20, world_pop_table!$A$4:$BP$269, MATCH(2018, world_pop_table!$A$3:$BP$3, 0), FALSE)</f>
        <v>46797754</v>
      </c>
    </row>
    <row r="21" spans="1:22" x14ac:dyDescent="0.35">
      <c r="A21" t="s">
        <v>16</v>
      </c>
      <c r="B21" s="19">
        <v>3.7514310000000002</v>
      </c>
      <c r="C21" s="19">
        <v>3.601817</v>
      </c>
      <c r="D21" s="19">
        <v>3.901046</v>
      </c>
      <c r="E21">
        <v>18</v>
      </c>
      <c r="F21">
        <v>14</v>
      </c>
      <c r="G21">
        <v>26</v>
      </c>
      <c r="H21" s="19">
        <f t="shared" si="0"/>
        <v>85.943436774155657</v>
      </c>
      <c r="I21" s="19">
        <v>3.8671859999999998</v>
      </c>
      <c r="J21">
        <v>7</v>
      </c>
      <c r="K21" s="19">
        <v>3.9684309999999998</v>
      </c>
      <c r="L21">
        <v>16</v>
      </c>
      <c r="M21" s="19">
        <v>3.2472059999999998</v>
      </c>
      <c r="N21">
        <v>40</v>
      </c>
      <c r="O21" s="19">
        <v>3.7094450000000001</v>
      </c>
      <c r="P21">
        <v>21</v>
      </c>
      <c r="Q21" s="19">
        <v>3.816621</v>
      </c>
      <c r="R21">
        <v>20</v>
      </c>
      <c r="S21" s="19">
        <v>3.976111</v>
      </c>
      <c r="T21">
        <v>21</v>
      </c>
      <c r="V21" s="41">
        <f>VLOOKUP(A21, world_pop_table!$A$4:$BP$269, MATCH(2018, world_pop_table!$A$3:$BP$3, 0), FALSE)</f>
        <v>24963258</v>
      </c>
    </row>
    <row r="22" spans="1:22" x14ac:dyDescent="0.35">
      <c r="A22" t="s">
        <v>73</v>
      </c>
      <c r="B22" s="19">
        <v>3.7391519999999998</v>
      </c>
      <c r="C22" s="19">
        <v>3.6769769999999999</v>
      </c>
      <c r="D22" s="19">
        <v>3.8013270000000001</v>
      </c>
      <c r="E22">
        <v>19</v>
      </c>
      <c r="F22">
        <v>18</v>
      </c>
      <c r="G22">
        <v>22</v>
      </c>
      <c r="H22" s="19">
        <f t="shared" si="0"/>
        <v>85.559891099141495</v>
      </c>
      <c r="I22" s="19">
        <v>3.4720439999999999</v>
      </c>
      <c r="J22">
        <v>23</v>
      </c>
      <c r="K22" s="19">
        <v>3.8529040000000001</v>
      </c>
      <c r="L22">
        <v>18</v>
      </c>
      <c r="M22" s="19">
        <v>3.5120589999999998</v>
      </c>
      <c r="N22">
        <v>21</v>
      </c>
      <c r="O22" s="19">
        <v>3.6550419999999999</v>
      </c>
      <c r="P22">
        <v>24</v>
      </c>
      <c r="Q22" s="19">
        <v>3.854946</v>
      </c>
      <c r="R22">
        <v>18</v>
      </c>
      <c r="S22" s="19">
        <v>4.126595</v>
      </c>
      <c r="T22">
        <v>17</v>
      </c>
      <c r="V22" s="41">
        <f>VLOOKUP(A22, world_pop_table!$A$4:$BP$269, MATCH(2018, world_pop_table!$A$3:$BP$3, 0), FALSE)</f>
        <v>60421760</v>
      </c>
    </row>
    <row r="23" spans="1:22" x14ac:dyDescent="0.35">
      <c r="A23" t="s">
        <v>31</v>
      </c>
      <c r="B23" s="19">
        <v>3.726715</v>
      </c>
      <c r="C23" s="19">
        <v>3.5609030000000002</v>
      </c>
      <c r="D23" s="19">
        <v>3.8925269999999998</v>
      </c>
      <c r="E23">
        <v>20</v>
      </c>
      <c r="F23">
        <v>14</v>
      </c>
      <c r="G23">
        <v>27</v>
      </c>
      <c r="H23" s="19">
        <f t="shared" si="0"/>
        <v>85.171410151169269</v>
      </c>
      <c r="I23" s="19">
        <v>3.6039300000000001</v>
      </c>
      <c r="J23">
        <v>18</v>
      </c>
      <c r="K23" s="19">
        <v>3.7504960000000001</v>
      </c>
      <c r="L23">
        <v>21</v>
      </c>
      <c r="M23" s="19">
        <v>3.3816619999999999</v>
      </c>
      <c r="N23">
        <v>30</v>
      </c>
      <c r="O23" s="19">
        <v>3.8980399999999999</v>
      </c>
      <c r="P23">
        <v>14</v>
      </c>
      <c r="Q23" s="19">
        <v>3.8098040000000002</v>
      </c>
      <c r="R23">
        <v>21</v>
      </c>
      <c r="S23" s="19">
        <v>3.9605030000000001</v>
      </c>
      <c r="T23">
        <v>22</v>
      </c>
      <c r="V23" s="41">
        <f>VLOOKUP(A23, world_pop_table!$A$4:$BP$269, MATCH(2018, world_pop_table!$A$3:$BP$3, 0), FALSE)</f>
        <v>37072620</v>
      </c>
    </row>
    <row r="24" spans="1:22" x14ac:dyDescent="0.35">
      <c r="A24" t="s">
        <v>109</v>
      </c>
      <c r="B24" s="19">
        <v>3.6966230000000002</v>
      </c>
      <c r="C24" s="19">
        <v>3.450002</v>
      </c>
      <c r="D24" s="19">
        <v>3.943244</v>
      </c>
      <c r="E24">
        <v>21</v>
      </c>
      <c r="F24">
        <v>12</v>
      </c>
      <c r="G24">
        <v>30</v>
      </c>
      <c r="H24" s="19">
        <f t="shared" si="0"/>
        <v>84.23145930398907</v>
      </c>
      <c r="I24" s="19">
        <v>3.52</v>
      </c>
      <c r="J24">
        <v>21</v>
      </c>
      <c r="K24" s="19">
        <v>3.6910189999999998</v>
      </c>
      <c r="L24">
        <v>24</v>
      </c>
      <c r="M24" s="19">
        <v>3.4290289999999999</v>
      </c>
      <c r="N24">
        <v>26</v>
      </c>
      <c r="O24" s="19">
        <v>3.6886359999999998</v>
      </c>
      <c r="P24">
        <v>23</v>
      </c>
      <c r="Q24" s="19">
        <v>3.9441920000000001</v>
      </c>
      <c r="R24">
        <v>14</v>
      </c>
      <c r="S24" s="19">
        <v>3.9426269999999999</v>
      </c>
      <c r="T24">
        <v>24</v>
      </c>
      <c r="V24" s="41">
        <f>VLOOKUP(A24, world_pop_table!$A$4:$BP$269, MATCH(2018, world_pop_table!$A$3:$BP$3, 0), FALSE)</f>
        <v>5311916</v>
      </c>
    </row>
    <row r="25" spans="1:22" x14ac:dyDescent="0.35">
      <c r="A25" t="s">
        <v>40</v>
      </c>
      <c r="B25" s="19">
        <v>3.6803300000000001</v>
      </c>
      <c r="C25" s="19">
        <v>3.5265230000000001</v>
      </c>
      <c r="D25" s="19">
        <v>3.8341379999999998</v>
      </c>
      <c r="E25">
        <v>22</v>
      </c>
      <c r="F25">
        <v>17</v>
      </c>
      <c r="G25">
        <v>28</v>
      </c>
      <c r="H25" s="19">
        <f t="shared" si="0"/>
        <v>83.722532707115903</v>
      </c>
      <c r="I25" s="19">
        <v>3.286673</v>
      </c>
      <c r="J25">
        <v>30</v>
      </c>
      <c r="K25" s="19">
        <v>3.4645999999999999</v>
      </c>
      <c r="L25">
        <v>26</v>
      </c>
      <c r="M25" s="19">
        <v>3.7460089999999999</v>
      </c>
      <c r="N25">
        <v>10</v>
      </c>
      <c r="O25" s="19">
        <v>3.7156319999999998</v>
      </c>
      <c r="P25">
        <v>20</v>
      </c>
      <c r="Q25" s="19">
        <v>3.703427</v>
      </c>
      <c r="R25">
        <v>24</v>
      </c>
      <c r="S25" s="19">
        <v>4.1336199999999996</v>
      </c>
      <c r="T25">
        <v>16</v>
      </c>
      <c r="V25" s="42" t="e">
        <f>VLOOKUP(A25, world_pop_table!$A$4:$BP$269, MATCH(2018, world_pop_table!$A$3:$BP$3, 0), FALSE)</f>
        <v>#N/A</v>
      </c>
    </row>
    <row r="26" spans="1:22" x14ac:dyDescent="0.35">
      <c r="A26" t="s">
        <v>119</v>
      </c>
      <c r="B26" s="19">
        <v>3.6431840000000002</v>
      </c>
      <c r="C26" s="19">
        <v>3.4394399999999998</v>
      </c>
      <c r="D26" s="19">
        <v>3.8469280000000001</v>
      </c>
      <c r="E26">
        <v>23</v>
      </c>
      <c r="F26">
        <v>16</v>
      </c>
      <c r="G26">
        <v>30</v>
      </c>
      <c r="H26" s="19">
        <f t="shared" si="0"/>
        <v>82.562243787490885</v>
      </c>
      <c r="I26" s="19">
        <v>3.1713499999999999</v>
      </c>
      <c r="J26">
        <v>35</v>
      </c>
      <c r="K26" s="19">
        <v>3.247268</v>
      </c>
      <c r="L26">
        <v>32</v>
      </c>
      <c r="M26" s="19">
        <v>3.826492</v>
      </c>
      <c r="N26">
        <v>7</v>
      </c>
      <c r="O26" s="19">
        <v>3.7059380000000002</v>
      </c>
      <c r="P26">
        <v>22</v>
      </c>
      <c r="Q26" s="19">
        <v>3.7193070000000001</v>
      </c>
      <c r="R26">
        <v>23</v>
      </c>
      <c r="S26" s="19">
        <v>4.1259220000000001</v>
      </c>
      <c r="T26">
        <v>18</v>
      </c>
      <c r="V26" s="41">
        <f>VLOOKUP(A26, world_pop_table!$A$4:$BP$269, MATCH(2018, world_pop_table!$A$3:$BP$3, 0), FALSE)</f>
        <v>10283822</v>
      </c>
    </row>
    <row r="27" spans="1:22" x14ac:dyDescent="0.35">
      <c r="A27" t="s">
        <v>164</v>
      </c>
      <c r="B27" s="19">
        <v>3.6299980000000001</v>
      </c>
      <c r="C27" s="19">
        <v>3.4492780000000001</v>
      </c>
      <c r="D27" s="19">
        <v>3.8107190000000002</v>
      </c>
      <c r="E27">
        <v>24</v>
      </c>
      <c r="F27">
        <v>18</v>
      </c>
      <c r="G27">
        <v>30</v>
      </c>
      <c r="H27" s="19">
        <f t="shared" si="0"/>
        <v>82.150367146824976</v>
      </c>
      <c r="I27" s="19">
        <v>3.5279560000000001</v>
      </c>
      <c r="J27">
        <v>20</v>
      </c>
      <c r="K27" s="19">
        <v>3.6314419999999998</v>
      </c>
      <c r="L27">
        <v>25</v>
      </c>
      <c r="M27" s="19">
        <v>3.3714249999999999</v>
      </c>
      <c r="N27">
        <v>31</v>
      </c>
      <c r="O27" s="19">
        <v>3.757625</v>
      </c>
      <c r="P27">
        <v>19</v>
      </c>
      <c r="Q27" s="19">
        <v>3.6147399999999998</v>
      </c>
      <c r="R27">
        <v>29</v>
      </c>
      <c r="S27" s="19">
        <v>3.9038629999999999</v>
      </c>
      <c r="T27">
        <v>26</v>
      </c>
      <c r="V27" s="41">
        <f>VLOOKUP(A27, world_pop_table!$A$4:$BP$269, MATCH(2018, world_pop_table!$A$3:$BP$3, 0), FALSE)</f>
        <v>607950</v>
      </c>
    </row>
    <row r="28" spans="1:22" x14ac:dyDescent="0.35">
      <c r="A28" t="s">
        <v>166</v>
      </c>
      <c r="B28" s="19">
        <v>3.6121639999999999</v>
      </c>
      <c r="C28" s="19">
        <v>3.4887199999999998</v>
      </c>
      <c r="D28" s="19">
        <v>3.7356090000000002</v>
      </c>
      <c r="E28">
        <v>25</v>
      </c>
      <c r="F28">
        <v>20</v>
      </c>
      <c r="G28">
        <v>29</v>
      </c>
      <c r="H28" s="19">
        <f t="shared" si="0"/>
        <v>81.593306020658176</v>
      </c>
      <c r="I28" s="19">
        <v>3.4025880000000002</v>
      </c>
      <c r="J28">
        <v>25</v>
      </c>
      <c r="K28" s="19">
        <v>3.7255280000000002</v>
      </c>
      <c r="L28">
        <v>22</v>
      </c>
      <c r="M28" s="19">
        <v>3.3302459999999998</v>
      </c>
      <c r="N28">
        <v>33</v>
      </c>
      <c r="O28" s="19">
        <v>3.5877629999999998</v>
      </c>
      <c r="P28">
        <v>28</v>
      </c>
      <c r="Q28" s="19">
        <v>3.7541190000000002</v>
      </c>
      <c r="R28">
        <v>22</v>
      </c>
      <c r="S28" s="19">
        <v>3.9195739999999999</v>
      </c>
      <c r="T28">
        <v>25</v>
      </c>
      <c r="V28" s="41">
        <f>VLOOKUP(A28, world_pop_table!$A$4:$BP$269, MATCH(2018, world_pop_table!$A$3:$BP$3, 0), FALSE)</f>
        <v>51585058</v>
      </c>
    </row>
    <row r="29" spans="1:22" x14ac:dyDescent="0.35">
      <c r="A29" t="s">
        <v>34</v>
      </c>
      <c r="B29" s="19">
        <v>3.6051470000000001</v>
      </c>
      <c r="C29" s="19">
        <v>3.547488</v>
      </c>
      <c r="D29" s="19">
        <v>3.6628059999999998</v>
      </c>
      <c r="E29">
        <v>26</v>
      </c>
      <c r="F29">
        <v>23</v>
      </c>
      <c r="G29">
        <v>27</v>
      </c>
      <c r="H29" s="19">
        <f t="shared" si="0"/>
        <v>81.374123676690886</v>
      </c>
      <c r="I29" s="19">
        <v>3.2859240000000001</v>
      </c>
      <c r="J29">
        <v>31</v>
      </c>
      <c r="K29" s="19">
        <v>3.7532179999999999</v>
      </c>
      <c r="L29">
        <v>20</v>
      </c>
      <c r="M29" s="19">
        <v>3.5357150000000002</v>
      </c>
      <c r="N29">
        <v>18</v>
      </c>
      <c r="O29" s="19">
        <v>3.5949749999999998</v>
      </c>
      <c r="P29">
        <v>27</v>
      </c>
      <c r="Q29" s="19">
        <v>3.648469</v>
      </c>
      <c r="R29">
        <v>27</v>
      </c>
      <c r="S29" s="19">
        <v>3.8400150000000002</v>
      </c>
      <c r="T29">
        <v>27</v>
      </c>
      <c r="V29" s="41">
        <f>VLOOKUP(A29, world_pop_table!$A$4:$BP$269, MATCH(2018, world_pop_table!$A$3:$BP$3, 0), FALSE)</f>
        <v>1402760000</v>
      </c>
    </row>
    <row r="30" spans="1:22" x14ac:dyDescent="0.35">
      <c r="A30" t="s">
        <v>145</v>
      </c>
      <c r="B30" s="19">
        <v>3.5997219999999999</v>
      </c>
      <c r="C30" s="19">
        <v>3.4164020000000002</v>
      </c>
      <c r="D30" s="19">
        <v>3.7830430000000002</v>
      </c>
      <c r="E30">
        <v>27</v>
      </c>
      <c r="F30">
        <v>18</v>
      </c>
      <c r="G30">
        <v>31</v>
      </c>
      <c r="H30" s="19">
        <f t="shared" si="0"/>
        <v>81.204668893161951</v>
      </c>
      <c r="I30" s="19">
        <v>3.474167</v>
      </c>
      <c r="J30">
        <v>22</v>
      </c>
      <c r="K30" s="19">
        <v>3.7201930000000001</v>
      </c>
      <c r="L30">
        <v>23</v>
      </c>
      <c r="M30" s="19">
        <v>3.4768750000000002</v>
      </c>
      <c r="N30">
        <v>24</v>
      </c>
      <c r="O30" s="19">
        <v>3.5650539999999999</v>
      </c>
      <c r="P30">
        <v>30</v>
      </c>
      <c r="Q30" s="19">
        <v>3.6708120000000002</v>
      </c>
      <c r="R30">
        <v>25</v>
      </c>
      <c r="S30" s="19">
        <v>3.7206169999999998</v>
      </c>
      <c r="T30">
        <v>35</v>
      </c>
      <c r="V30" s="41" t="e">
        <f>VLOOKUP(A30, world_pop_table!$A$4:$BP$269, MATCH(2018, world_pop_table!$A$3:$BP$3, 0), FALSE)</f>
        <v>#N/A</v>
      </c>
    </row>
    <row r="31" spans="1:22" x14ac:dyDescent="0.35">
      <c r="A31" t="s">
        <v>118</v>
      </c>
      <c r="B31" s="19">
        <v>3.539533</v>
      </c>
      <c r="C31" s="19">
        <v>3.3523239999999999</v>
      </c>
      <c r="D31" s="19">
        <v>3.7267420000000002</v>
      </c>
      <c r="E31">
        <v>28</v>
      </c>
      <c r="F31">
        <v>20</v>
      </c>
      <c r="G31">
        <v>33</v>
      </c>
      <c r="H31" s="19">
        <f t="shared" si="0"/>
        <v>79.32461101927754</v>
      </c>
      <c r="I31" s="19">
        <v>3.2534580000000002</v>
      </c>
      <c r="J31">
        <v>33</v>
      </c>
      <c r="K31" s="19">
        <v>3.2089020000000001</v>
      </c>
      <c r="L31">
        <v>35</v>
      </c>
      <c r="M31" s="19">
        <v>3.678499</v>
      </c>
      <c r="N31">
        <v>12</v>
      </c>
      <c r="O31" s="19">
        <v>3.580044</v>
      </c>
      <c r="P31">
        <v>29</v>
      </c>
      <c r="Q31" s="19">
        <v>3.5056630000000002</v>
      </c>
      <c r="R31">
        <v>31</v>
      </c>
      <c r="S31" s="19">
        <v>3.9542619999999999</v>
      </c>
      <c r="T31">
        <v>23</v>
      </c>
      <c r="V31" s="41">
        <f>VLOOKUP(A31, world_pop_table!$A$4:$BP$269, MATCH(2018, world_pop_table!$A$3:$BP$3, 0), FALSE)</f>
        <v>37974750</v>
      </c>
    </row>
    <row r="32" spans="1:22" x14ac:dyDescent="0.35">
      <c r="A32" t="s">
        <v>70</v>
      </c>
      <c r="B32" s="19">
        <v>3.5104129999999998</v>
      </c>
      <c r="C32" s="19">
        <v>3.2847309999999998</v>
      </c>
      <c r="D32" s="19">
        <v>3.7360950000000002</v>
      </c>
      <c r="E32">
        <v>29</v>
      </c>
      <c r="F32">
        <v>20</v>
      </c>
      <c r="G32">
        <v>37</v>
      </c>
      <c r="H32" s="19">
        <f t="shared" si="0"/>
        <v>78.415021471560948</v>
      </c>
      <c r="I32" s="19">
        <v>3.3577159999999999</v>
      </c>
      <c r="J32">
        <v>26</v>
      </c>
      <c r="K32" s="19">
        <v>3.2933349999999999</v>
      </c>
      <c r="L32">
        <v>29</v>
      </c>
      <c r="M32" s="19">
        <v>3.4239769999999998</v>
      </c>
      <c r="N32">
        <v>28</v>
      </c>
      <c r="O32" s="19">
        <v>3.5958559999999999</v>
      </c>
      <c r="P32">
        <v>26</v>
      </c>
      <c r="Q32" s="19">
        <v>3.6230340000000001</v>
      </c>
      <c r="R32">
        <v>28</v>
      </c>
      <c r="S32" s="19">
        <v>3.756367</v>
      </c>
      <c r="T32">
        <v>33</v>
      </c>
      <c r="V32" s="41">
        <f>VLOOKUP(A32, world_pop_table!$A$4:$BP$269, MATCH(2018, world_pop_table!$A$3:$BP$3, 0), FALSE)</f>
        <v>4867316</v>
      </c>
    </row>
    <row r="33" spans="1:22" x14ac:dyDescent="0.35">
      <c r="A33" t="s">
        <v>121</v>
      </c>
      <c r="B33" s="19">
        <v>3.474205</v>
      </c>
      <c r="C33" s="19">
        <v>3.2065929999999998</v>
      </c>
      <c r="D33" s="19">
        <v>3.7418170000000002</v>
      </c>
      <c r="E33">
        <v>30</v>
      </c>
      <c r="F33">
        <v>19</v>
      </c>
      <c r="G33">
        <v>41</v>
      </c>
      <c r="H33" s="19">
        <f t="shared" si="0"/>
        <v>77.284031830636422</v>
      </c>
      <c r="I33" s="19">
        <v>3</v>
      </c>
      <c r="J33">
        <v>38</v>
      </c>
      <c r="K33" s="19">
        <v>3.375</v>
      </c>
      <c r="L33">
        <v>27</v>
      </c>
      <c r="M33" s="19">
        <v>3.75</v>
      </c>
      <c r="N33">
        <v>9</v>
      </c>
      <c r="O33" s="19">
        <v>3.4186510000000001</v>
      </c>
      <c r="P33">
        <v>31</v>
      </c>
      <c r="Q33" s="19">
        <v>3.5615079999999999</v>
      </c>
      <c r="R33">
        <v>30</v>
      </c>
      <c r="S33" s="19">
        <v>3.7043650000000001</v>
      </c>
      <c r="T33">
        <v>36</v>
      </c>
      <c r="V33" s="41">
        <f>VLOOKUP(A33, world_pop_table!$A$4:$BP$269, MATCH(2018, world_pop_table!$A$3:$BP$3, 0), FALSE)</f>
        <v>2580734</v>
      </c>
    </row>
    <row r="34" spans="1:22" x14ac:dyDescent="0.35">
      <c r="A34" t="s">
        <v>67</v>
      </c>
      <c r="B34" s="19">
        <v>3.4187639999999999</v>
      </c>
      <c r="C34" s="19">
        <v>3.2494040000000002</v>
      </c>
      <c r="D34" s="19">
        <v>3.588123</v>
      </c>
      <c r="E34">
        <v>31</v>
      </c>
      <c r="F34">
        <v>28</v>
      </c>
      <c r="G34">
        <v>39</v>
      </c>
      <c r="H34" s="19">
        <f t="shared" si="0"/>
        <v>75.55228203273272</v>
      </c>
      <c r="I34" s="19">
        <v>3.3548659999999999</v>
      </c>
      <c r="J34">
        <v>27</v>
      </c>
      <c r="K34" s="19">
        <v>3.2709450000000002</v>
      </c>
      <c r="L34">
        <v>30</v>
      </c>
      <c r="M34" s="19">
        <v>3.2218800000000001</v>
      </c>
      <c r="N34">
        <v>43</v>
      </c>
      <c r="O34" s="19">
        <v>3.2132070000000001</v>
      </c>
      <c r="P34">
        <v>38</v>
      </c>
      <c r="Q34" s="19">
        <v>3.6705079999999999</v>
      </c>
      <c r="R34">
        <v>26</v>
      </c>
      <c r="S34" s="19">
        <v>3.7859409999999998</v>
      </c>
      <c r="T34">
        <v>32</v>
      </c>
      <c r="V34" s="41">
        <f>VLOOKUP(A34, world_pop_table!$A$4:$BP$269, MATCH(2018, world_pop_table!$A$3:$BP$3, 0), FALSE)</f>
        <v>9775564</v>
      </c>
    </row>
    <row r="35" spans="1:22" x14ac:dyDescent="0.35">
      <c r="A35" t="s">
        <v>140</v>
      </c>
      <c r="B35" s="19">
        <v>3.4110580000000001</v>
      </c>
      <c r="C35" s="19">
        <v>3.291623</v>
      </c>
      <c r="D35" s="19">
        <v>3.5304929999999999</v>
      </c>
      <c r="E35">
        <v>32</v>
      </c>
      <c r="F35">
        <v>29</v>
      </c>
      <c r="G35">
        <v>37</v>
      </c>
      <c r="H35" s="19">
        <f t="shared" si="0"/>
        <v>75.311578150359651</v>
      </c>
      <c r="I35" s="19">
        <v>3.1424970000000001</v>
      </c>
      <c r="J35">
        <v>36</v>
      </c>
      <c r="K35" s="19">
        <v>3.1381329999999998</v>
      </c>
      <c r="L35">
        <v>41</v>
      </c>
      <c r="M35" s="19">
        <v>3.4568979999999998</v>
      </c>
      <c r="N35">
        <v>25</v>
      </c>
      <c r="O35" s="19">
        <v>3.4107259999999999</v>
      </c>
      <c r="P35">
        <v>32</v>
      </c>
      <c r="Q35" s="19">
        <v>3.4671609999999999</v>
      </c>
      <c r="R35">
        <v>33</v>
      </c>
      <c r="S35" s="19">
        <v>3.8138169999999998</v>
      </c>
      <c r="T35">
        <v>28</v>
      </c>
      <c r="V35" s="41">
        <f>VLOOKUP(A35, world_pop_table!$A$4:$BP$269, MATCH(2018, world_pop_table!$A$3:$BP$3, 0), FALSE)</f>
        <v>71376079</v>
      </c>
    </row>
    <row r="36" spans="1:22" x14ac:dyDescent="0.35">
      <c r="A36" t="s">
        <v>156</v>
      </c>
      <c r="B36" s="19">
        <v>3.3761100000000002</v>
      </c>
      <c r="C36" s="19">
        <v>3.2453210000000001</v>
      </c>
      <c r="D36" s="19">
        <v>3.5068999999999999</v>
      </c>
      <c r="E36">
        <v>33</v>
      </c>
      <c r="F36">
        <v>30</v>
      </c>
      <c r="G36">
        <v>39</v>
      </c>
      <c r="H36" s="19">
        <f t="shared" si="0"/>
        <v>74.219945749480544</v>
      </c>
      <c r="I36" s="19">
        <v>3.1745999999999999</v>
      </c>
      <c r="J36">
        <v>34</v>
      </c>
      <c r="K36" s="19">
        <v>3.1865540000000001</v>
      </c>
      <c r="L36">
        <v>36</v>
      </c>
      <c r="M36" s="19">
        <v>3.508124</v>
      </c>
      <c r="N36">
        <v>22</v>
      </c>
      <c r="O36" s="19">
        <v>3.192726</v>
      </c>
      <c r="P36">
        <v>39</v>
      </c>
      <c r="Q36" s="19">
        <v>3.4113359999999999</v>
      </c>
      <c r="R36">
        <v>35</v>
      </c>
      <c r="S36" s="19">
        <v>3.7424409999999999</v>
      </c>
      <c r="T36">
        <v>34</v>
      </c>
      <c r="V36" s="41">
        <f>VLOOKUP(A36, world_pop_table!$A$4:$BP$269, MATCH(2018, world_pop_table!$A$3:$BP$3, 0), FALSE)</f>
        <v>58613001</v>
      </c>
    </row>
    <row r="37" spans="1:22" x14ac:dyDescent="0.35">
      <c r="A37" t="s">
        <v>33</v>
      </c>
      <c r="B37" s="19">
        <v>3.317145</v>
      </c>
      <c r="C37" s="19">
        <v>3.2078440000000001</v>
      </c>
      <c r="D37" s="19">
        <v>3.426447</v>
      </c>
      <c r="E37">
        <v>34</v>
      </c>
      <c r="F37">
        <v>31</v>
      </c>
      <c r="G37">
        <v>41</v>
      </c>
      <c r="H37" s="19">
        <f t="shared" si="0"/>
        <v>72.378120623068824</v>
      </c>
      <c r="I37" s="19">
        <v>3.2740260000000001</v>
      </c>
      <c r="J37">
        <v>32</v>
      </c>
      <c r="K37" s="19">
        <v>3.2096779999999998</v>
      </c>
      <c r="L37">
        <v>34</v>
      </c>
      <c r="M37" s="19">
        <v>3.2718929999999999</v>
      </c>
      <c r="N37">
        <v>38</v>
      </c>
      <c r="O37" s="19">
        <v>3.1250719999999998</v>
      </c>
      <c r="P37">
        <v>43</v>
      </c>
      <c r="Q37" s="19">
        <v>3.2036120000000001</v>
      </c>
      <c r="R37">
        <v>44</v>
      </c>
      <c r="S37" s="19">
        <v>3.7970139999999999</v>
      </c>
      <c r="T37">
        <v>31</v>
      </c>
      <c r="V37" s="41">
        <f>VLOOKUP(A37, world_pop_table!$A$4:$BP$269, MATCH(2018, world_pop_table!$A$3:$BP$3, 0), FALSE)</f>
        <v>18893191</v>
      </c>
    </row>
    <row r="38" spans="1:22" x14ac:dyDescent="0.35">
      <c r="A38" t="s">
        <v>135</v>
      </c>
      <c r="B38" s="19">
        <v>3.3147799999999998</v>
      </c>
      <c r="C38" s="19">
        <v>3.0841859999999999</v>
      </c>
      <c r="D38" s="19">
        <v>3.5453749999999999</v>
      </c>
      <c r="E38">
        <v>35</v>
      </c>
      <c r="F38">
        <v>28</v>
      </c>
      <c r="G38">
        <v>49</v>
      </c>
      <c r="H38" s="19">
        <f t="shared" si="0"/>
        <v>72.304247708221652</v>
      </c>
      <c r="I38" s="19">
        <v>3.4186809999999999</v>
      </c>
      <c r="J38">
        <v>24</v>
      </c>
      <c r="K38" s="19">
        <v>3.2619050000000001</v>
      </c>
      <c r="L38">
        <v>31</v>
      </c>
      <c r="M38" s="19">
        <v>3.1879119999999999</v>
      </c>
      <c r="N38">
        <v>47</v>
      </c>
      <c r="O38" s="19">
        <v>3.052381</v>
      </c>
      <c r="P38">
        <v>50</v>
      </c>
      <c r="Q38" s="19">
        <v>3.266667</v>
      </c>
      <c r="R38">
        <v>40</v>
      </c>
      <c r="S38" s="19">
        <v>3.6952379999999998</v>
      </c>
      <c r="T38">
        <v>38</v>
      </c>
      <c r="V38" s="41">
        <f>VLOOKUP(A38, world_pop_table!$A$4:$BP$269, MATCH(2018, world_pop_table!$A$3:$BP$3, 0), FALSE)</f>
        <v>2073894</v>
      </c>
    </row>
    <row r="39" spans="1:22" x14ac:dyDescent="0.35">
      <c r="A39" t="s">
        <v>50</v>
      </c>
      <c r="B39" s="19">
        <v>3.3116129999999999</v>
      </c>
      <c r="C39" s="19">
        <v>3.0643609999999999</v>
      </c>
      <c r="D39" s="19">
        <v>3.5588649999999999</v>
      </c>
      <c r="E39">
        <v>36</v>
      </c>
      <c r="F39">
        <v>28</v>
      </c>
      <c r="G39">
        <v>50</v>
      </c>
      <c r="H39" s="19">
        <f t="shared" si="0"/>
        <v>72.205323597726505</v>
      </c>
      <c r="I39" s="19">
        <v>3.3220369999999999</v>
      </c>
      <c r="J39">
        <v>28</v>
      </c>
      <c r="K39" s="19">
        <v>3.0986379999999998</v>
      </c>
      <c r="L39">
        <v>44</v>
      </c>
      <c r="M39" s="19">
        <v>3.2621540000000002</v>
      </c>
      <c r="N39">
        <v>39</v>
      </c>
      <c r="O39" s="19">
        <v>3.1478510000000002</v>
      </c>
      <c r="P39">
        <v>40</v>
      </c>
      <c r="Q39" s="19">
        <v>3.2066750000000002</v>
      </c>
      <c r="R39">
        <v>43</v>
      </c>
      <c r="S39" s="19">
        <v>3.7986840000000002</v>
      </c>
      <c r="T39">
        <v>30</v>
      </c>
      <c r="V39" s="41">
        <f>VLOOKUP(A39, world_pop_table!$A$4:$BP$269, MATCH(2018, world_pop_table!$A$3:$BP$3, 0), FALSE)</f>
        <v>1321977</v>
      </c>
    </row>
    <row r="40" spans="1:22" x14ac:dyDescent="0.35">
      <c r="A40" t="s">
        <v>72</v>
      </c>
      <c r="B40" s="19">
        <v>3.3077960000000002</v>
      </c>
      <c r="C40" s="19">
        <v>3.128123</v>
      </c>
      <c r="D40" s="19">
        <v>3.4874679999999998</v>
      </c>
      <c r="E40">
        <v>37</v>
      </c>
      <c r="F40">
        <v>30</v>
      </c>
      <c r="G40">
        <v>47</v>
      </c>
      <c r="H40" s="19">
        <f t="shared" si="0"/>
        <v>72.086096149112706</v>
      </c>
      <c r="I40" s="19">
        <v>3.316621</v>
      </c>
      <c r="J40">
        <v>29</v>
      </c>
      <c r="K40" s="19">
        <v>3.3286090000000002</v>
      </c>
      <c r="L40">
        <v>28</v>
      </c>
      <c r="M40" s="19">
        <v>2.7831540000000001</v>
      </c>
      <c r="N40">
        <v>75</v>
      </c>
      <c r="O40" s="19">
        <v>3.3893330000000002</v>
      </c>
      <c r="P40">
        <v>34</v>
      </c>
      <c r="Q40" s="19">
        <v>3.5004439999999999</v>
      </c>
      <c r="R40">
        <v>32</v>
      </c>
      <c r="S40" s="19">
        <v>3.5914670000000002</v>
      </c>
      <c r="T40">
        <v>48</v>
      </c>
      <c r="V40" s="41">
        <f>VLOOKUP(A40, world_pop_table!$A$4:$BP$269, MATCH(2018, world_pop_table!$A$3:$BP$3, 0), FALSE)</f>
        <v>8882800</v>
      </c>
    </row>
    <row r="41" spans="1:22" x14ac:dyDescent="0.35">
      <c r="A41" t="s">
        <v>114</v>
      </c>
      <c r="B41" s="19">
        <v>3.2759819999999999</v>
      </c>
      <c r="C41" s="19">
        <v>3.1219640000000002</v>
      </c>
      <c r="D41" s="19">
        <v>3.4300009999999999</v>
      </c>
      <c r="E41">
        <v>38</v>
      </c>
      <c r="F41">
        <v>31</v>
      </c>
      <c r="G41">
        <v>47</v>
      </c>
      <c r="H41" s="19">
        <f t="shared" si="0"/>
        <v>71.092357073870403</v>
      </c>
      <c r="I41" s="19">
        <v>2.8662619999999999</v>
      </c>
      <c r="J41">
        <v>45</v>
      </c>
      <c r="K41" s="19">
        <v>3.1303179999999999</v>
      </c>
      <c r="L41">
        <v>42</v>
      </c>
      <c r="M41" s="19">
        <v>3.3145380000000002</v>
      </c>
      <c r="N41">
        <v>34</v>
      </c>
      <c r="O41" s="19">
        <v>3.3333330000000001</v>
      </c>
      <c r="P41">
        <v>35</v>
      </c>
      <c r="Q41" s="19">
        <v>3.4</v>
      </c>
      <c r="R41">
        <v>36</v>
      </c>
      <c r="S41" s="19">
        <v>3.596759</v>
      </c>
      <c r="T41">
        <v>46</v>
      </c>
      <c r="V41" s="41">
        <f>VLOOKUP(A41, world_pop_table!$A$4:$BP$269, MATCH(2018, world_pop_table!$A$3:$BP$3, 0), FALSE)</f>
        <v>4167860</v>
      </c>
    </row>
    <row r="42" spans="1:22" x14ac:dyDescent="0.35">
      <c r="A42" t="s">
        <v>153</v>
      </c>
      <c r="B42" s="19">
        <v>3.2739799999999999</v>
      </c>
      <c r="C42" s="19">
        <v>3.1107369999999999</v>
      </c>
      <c r="D42" s="19">
        <v>3.4372229999999999</v>
      </c>
      <c r="E42">
        <v>39</v>
      </c>
      <c r="F42">
        <v>31</v>
      </c>
      <c r="G42">
        <v>48</v>
      </c>
      <c r="H42" s="19">
        <f t="shared" si="0"/>
        <v>71.029822792464884</v>
      </c>
      <c r="I42" s="19">
        <v>2.9501539999999999</v>
      </c>
      <c r="J42">
        <v>41</v>
      </c>
      <c r="K42" s="19">
        <v>3.00549</v>
      </c>
      <c r="L42">
        <v>47</v>
      </c>
      <c r="M42" s="19">
        <v>3.1554899999999999</v>
      </c>
      <c r="N42">
        <v>49</v>
      </c>
      <c r="O42" s="19">
        <v>3.39934</v>
      </c>
      <c r="P42">
        <v>33</v>
      </c>
      <c r="Q42" s="19">
        <v>3.4497800000000001</v>
      </c>
      <c r="R42">
        <v>34</v>
      </c>
      <c r="S42" s="19">
        <v>3.6720030000000001</v>
      </c>
      <c r="T42">
        <v>40</v>
      </c>
      <c r="V42" s="41" t="e">
        <f>VLOOKUP(A42, world_pop_table!$A$4:$BP$269, MATCH(2018, world_pop_table!$A$3:$BP$3, 0), FALSE)</f>
        <v>#N/A</v>
      </c>
    </row>
    <row r="43" spans="1:22" x14ac:dyDescent="0.35">
      <c r="A43" t="s">
        <v>167</v>
      </c>
      <c r="B43" s="19">
        <v>3.2250139999999998</v>
      </c>
      <c r="C43" s="19">
        <v>2.8034780000000001</v>
      </c>
      <c r="D43" s="19">
        <v>3.64655</v>
      </c>
      <c r="E43">
        <v>40</v>
      </c>
      <c r="F43">
        <v>23</v>
      </c>
      <c r="G43">
        <v>72</v>
      </c>
      <c r="H43" s="19">
        <f t="shared" si="0"/>
        <v>69.500325478127976</v>
      </c>
      <c r="I43" s="19">
        <v>2.769231</v>
      </c>
      <c r="J43">
        <v>54</v>
      </c>
      <c r="K43" s="19">
        <v>3.185584</v>
      </c>
      <c r="L43">
        <v>37</v>
      </c>
      <c r="M43" s="19">
        <v>2.792351</v>
      </c>
      <c r="N43">
        <v>72</v>
      </c>
      <c r="O43" s="19">
        <v>3.6051639999999998</v>
      </c>
      <c r="P43">
        <v>25</v>
      </c>
      <c r="Q43" s="19">
        <v>3.3534160000000002</v>
      </c>
      <c r="R43">
        <v>37</v>
      </c>
      <c r="S43" s="19">
        <v>3.6969660000000002</v>
      </c>
      <c r="T43">
        <v>37</v>
      </c>
      <c r="V43" s="41">
        <f>VLOOKUP(A43, world_pop_table!$A$4:$BP$269, MATCH(2018, world_pop_table!$A$3:$BP$3, 0), FALSE)</f>
        <v>352721</v>
      </c>
    </row>
    <row r="44" spans="1:22" x14ac:dyDescent="0.35">
      <c r="A44" t="s">
        <v>103</v>
      </c>
      <c r="B44" s="19">
        <v>3.2208860000000001</v>
      </c>
      <c r="C44" s="19">
        <v>3.0012159999999999</v>
      </c>
      <c r="D44" s="19">
        <v>3.4405549999999998</v>
      </c>
      <c r="E44">
        <v>41</v>
      </c>
      <c r="F44">
        <v>31</v>
      </c>
      <c r="G44">
        <v>55</v>
      </c>
      <c r="H44" s="19">
        <f t="shared" si="0"/>
        <v>69.371383663122018</v>
      </c>
      <c r="I44" s="19">
        <v>2.8982679999999998</v>
      </c>
      <c r="J44">
        <v>43</v>
      </c>
      <c r="K44" s="19">
        <v>3.147186</v>
      </c>
      <c r="L44">
        <v>40</v>
      </c>
      <c r="M44" s="19">
        <v>3.347836</v>
      </c>
      <c r="N44">
        <v>32</v>
      </c>
      <c r="O44" s="19">
        <v>3.2978360000000002</v>
      </c>
      <c r="P44">
        <v>36</v>
      </c>
      <c r="Q44" s="19">
        <v>3.1478350000000002</v>
      </c>
      <c r="R44">
        <v>47</v>
      </c>
      <c r="S44" s="19">
        <v>3.4638140000000002</v>
      </c>
      <c r="T44">
        <v>53</v>
      </c>
      <c r="V44" s="41">
        <f>VLOOKUP(A44, world_pop_table!$A$4:$BP$269, MATCH(2018, world_pop_table!$A$3:$BP$3, 0), FALSE)</f>
        <v>32910967</v>
      </c>
    </row>
    <row r="45" spans="1:22" x14ac:dyDescent="0.35">
      <c r="A45" t="s">
        <v>60</v>
      </c>
      <c r="B45" s="19">
        <v>3.204561</v>
      </c>
      <c r="C45" s="19">
        <v>3.0436420000000002</v>
      </c>
      <c r="D45" s="19">
        <v>3.3654799999999998</v>
      </c>
      <c r="E45">
        <v>42</v>
      </c>
      <c r="F45">
        <v>34</v>
      </c>
      <c r="G45">
        <v>51</v>
      </c>
      <c r="H45" s="19">
        <f t="shared" si="0"/>
        <v>68.861457517295307</v>
      </c>
      <c r="I45" s="19">
        <v>2.8391820000000001</v>
      </c>
      <c r="J45">
        <v>47</v>
      </c>
      <c r="K45" s="19">
        <v>3.1724950000000001</v>
      </c>
      <c r="L45">
        <v>38</v>
      </c>
      <c r="M45" s="19">
        <v>3.3030710000000001</v>
      </c>
      <c r="N45">
        <v>35</v>
      </c>
      <c r="O45" s="19">
        <v>3.0558230000000002</v>
      </c>
      <c r="P45">
        <v>48</v>
      </c>
      <c r="Q45" s="19">
        <v>3.1751040000000001</v>
      </c>
      <c r="R45">
        <v>45</v>
      </c>
      <c r="S45" s="19">
        <v>3.662264</v>
      </c>
      <c r="T45">
        <v>42</v>
      </c>
      <c r="V45" s="41">
        <f>VLOOKUP(A45, world_pop_table!$A$4:$BP$269, MATCH(2018, world_pop_table!$A$3:$BP$3, 0), FALSE)</f>
        <v>10732882</v>
      </c>
    </row>
    <row r="46" spans="1:22" x14ac:dyDescent="0.35">
      <c r="A46" t="s">
        <v>112</v>
      </c>
      <c r="B46" s="19">
        <v>3.1968380000000001</v>
      </c>
      <c r="C46" s="19">
        <v>2.9271859999999998</v>
      </c>
      <c r="D46" s="19">
        <v>3.4664890000000002</v>
      </c>
      <c r="E46">
        <v>43</v>
      </c>
      <c r="F46">
        <v>31</v>
      </c>
      <c r="G46">
        <v>59</v>
      </c>
      <c r="H46" s="19">
        <f t="shared" si="0"/>
        <v>68.620222624540673</v>
      </c>
      <c r="I46" s="19">
        <v>2.8666670000000001</v>
      </c>
      <c r="J46">
        <v>44</v>
      </c>
      <c r="K46" s="19">
        <v>3.1552750000000001</v>
      </c>
      <c r="L46">
        <v>39</v>
      </c>
      <c r="M46" s="19">
        <v>3.2993649999999999</v>
      </c>
      <c r="N46">
        <v>36</v>
      </c>
      <c r="O46" s="19">
        <v>3.0541469999999999</v>
      </c>
      <c r="P46">
        <v>49</v>
      </c>
      <c r="Q46" s="19">
        <v>2.9708139999999998</v>
      </c>
      <c r="R46">
        <v>66</v>
      </c>
      <c r="S46" s="19">
        <v>3.8041469999999999</v>
      </c>
      <c r="T46">
        <v>29</v>
      </c>
      <c r="V46" s="41">
        <f>VLOOKUP(A46, world_pop_table!$A$4:$BP$269, MATCH(2018, world_pop_table!$A$3:$BP$3, 0), FALSE)</f>
        <v>4597877</v>
      </c>
    </row>
    <row r="47" spans="1:22" x14ac:dyDescent="0.35">
      <c r="A47" t="s">
        <v>69</v>
      </c>
      <c r="B47" s="19">
        <v>3.1765690000000002</v>
      </c>
      <c r="C47" s="19">
        <v>3.0975549999999998</v>
      </c>
      <c r="D47" s="19">
        <v>3.2555839999999998</v>
      </c>
      <c r="E47">
        <v>44</v>
      </c>
      <c r="F47">
        <v>40</v>
      </c>
      <c r="G47">
        <v>49</v>
      </c>
      <c r="H47" s="19">
        <f t="shared" si="0"/>
        <v>67.987102070190815</v>
      </c>
      <c r="I47" s="19">
        <v>2.964512</v>
      </c>
      <c r="J47">
        <v>40</v>
      </c>
      <c r="K47" s="19">
        <v>2.9051740000000001</v>
      </c>
      <c r="L47">
        <v>52</v>
      </c>
      <c r="M47" s="19">
        <v>3.211983</v>
      </c>
      <c r="N47">
        <v>44</v>
      </c>
      <c r="O47" s="19">
        <v>3.1280730000000001</v>
      </c>
      <c r="P47">
        <v>42</v>
      </c>
      <c r="Q47" s="19">
        <v>3.3193869999999999</v>
      </c>
      <c r="R47">
        <v>38</v>
      </c>
      <c r="S47" s="19">
        <v>3.4971410000000001</v>
      </c>
      <c r="T47">
        <v>52</v>
      </c>
      <c r="V47" s="41">
        <f>VLOOKUP(A47, world_pop_table!$A$4:$BP$269, MATCH(2018, world_pop_table!$A$3:$BP$3, 0), FALSE)</f>
        <v>1374659064</v>
      </c>
    </row>
    <row r="48" spans="1:22" x14ac:dyDescent="0.35">
      <c r="A48" t="s">
        <v>39</v>
      </c>
      <c r="B48" s="19">
        <v>3.1508370000000001</v>
      </c>
      <c r="C48" s="19">
        <v>2.847448</v>
      </c>
      <c r="D48" s="19">
        <v>3.4542269999999999</v>
      </c>
      <c r="E48">
        <v>45</v>
      </c>
      <c r="F48">
        <v>31</v>
      </c>
      <c r="G48">
        <v>64</v>
      </c>
      <c r="H48" s="19">
        <f t="shared" si="0"/>
        <v>67.183339767929724</v>
      </c>
      <c r="I48" s="19">
        <v>3.0516480000000001</v>
      </c>
      <c r="J48">
        <v>37</v>
      </c>
      <c r="K48" s="19">
        <v>2.8924539999999999</v>
      </c>
      <c r="L48">
        <v>55</v>
      </c>
      <c r="M48" s="19">
        <v>3.1476190000000002</v>
      </c>
      <c r="N48">
        <v>50</v>
      </c>
      <c r="O48" s="19">
        <v>3.0047619999999999</v>
      </c>
      <c r="P48">
        <v>53</v>
      </c>
      <c r="Q48" s="19">
        <v>3.1476190000000002</v>
      </c>
      <c r="R48">
        <v>48</v>
      </c>
      <c r="S48" s="19">
        <v>3.6227109999999998</v>
      </c>
      <c r="T48">
        <v>45</v>
      </c>
      <c r="V48" s="41">
        <f>VLOOKUP(A48, world_pop_table!$A$4:$BP$269, MATCH(2018, world_pop_table!$A$3:$BP$3, 0), FALSE)</f>
        <v>1270737</v>
      </c>
    </row>
    <row r="49" spans="1:22" x14ac:dyDescent="0.35">
      <c r="A49" t="s">
        <v>68</v>
      </c>
      <c r="B49" s="19">
        <v>3.150061</v>
      </c>
      <c r="C49" s="19">
        <v>2.8502169999999998</v>
      </c>
      <c r="D49" s="19">
        <v>3.4499050000000002</v>
      </c>
      <c r="E49">
        <v>46</v>
      </c>
      <c r="F49">
        <v>31</v>
      </c>
      <c r="G49">
        <v>64</v>
      </c>
      <c r="H49" s="19">
        <f t="shared" si="0"/>
        <v>67.159100705806495</v>
      </c>
      <c r="I49" s="19">
        <v>2.6727780000000001</v>
      </c>
      <c r="J49">
        <v>62</v>
      </c>
      <c r="K49" s="19">
        <v>2.895</v>
      </c>
      <c r="L49">
        <v>54</v>
      </c>
      <c r="M49" s="19">
        <v>3.2283330000000001</v>
      </c>
      <c r="N49">
        <v>42</v>
      </c>
      <c r="O49" s="19">
        <v>3.1</v>
      </c>
      <c r="P49">
        <v>44</v>
      </c>
      <c r="Q49" s="19">
        <v>3.3</v>
      </c>
      <c r="R49">
        <v>39</v>
      </c>
      <c r="S49" s="19">
        <v>3.669556</v>
      </c>
      <c r="T49">
        <v>41</v>
      </c>
      <c r="V49" s="41">
        <f>VLOOKUP(A49, world_pop_table!$A$4:$BP$269, MATCH(2018, world_pop_table!$A$3:$BP$3, 0), FALSE)</f>
        <v>269951846</v>
      </c>
    </row>
    <row r="50" spans="1:22" x14ac:dyDescent="0.35">
      <c r="A50" t="s">
        <v>144</v>
      </c>
      <c r="B50" s="19">
        <v>3.1458089999999999</v>
      </c>
      <c r="C50" s="19">
        <v>3.0484460000000002</v>
      </c>
      <c r="D50" s="19">
        <v>3.2431719999999999</v>
      </c>
      <c r="E50">
        <v>47</v>
      </c>
      <c r="F50">
        <v>40</v>
      </c>
      <c r="G50">
        <v>51</v>
      </c>
      <c r="H50" s="19">
        <f t="shared" si="0"/>
        <v>67.026285638605572</v>
      </c>
      <c r="I50" s="19">
        <v>2.7134689999999999</v>
      </c>
      <c r="J50">
        <v>58</v>
      </c>
      <c r="K50" s="19">
        <v>3.210029</v>
      </c>
      <c r="L50">
        <v>33</v>
      </c>
      <c r="M50" s="19">
        <v>3.0606770000000001</v>
      </c>
      <c r="N50">
        <v>53</v>
      </c>
      <c r="O50" s="19">
        <v>3.046799</v>
      </c>
      <c r="P50">
        <v>51</v>
      </c>
      <c r="Q50" s="19">
        <v>3.2330559999999999</v>
      </c>
      <c r="R50">
        <v>42</v>
      </c>
      <c r="S50" s="19">
        <v>3.6281180000000002</v>
      </c>
      <c r="T50">
        <v>44</v>
      </c>
      <c r="V50" s="41" t="e">
        <f>VLOOKUP(A50, world_pop_table!$A$4:$BP$269, MATCH(2018, world_pop_table!$A$3:$BP$3, 0), FALSE)</f>
        <v>#N/A</v>
      </c>
    </row>
    <row r="51" spans="1:22" x14ac:dyDescent="0.35">
      <c r="A51" t="s">
        <v>122</v>
      </c>
      <c r="B51" s="19">
        <v>3.118601</v>
      </c>
      <c r="C51" s="19">
        <v>3.0051320000000001</v>
      </c>
      <c r="D51" s="19">
        <v>3.2320690000000001</v>
      </c>
      <c r="E51">
        <v>48</v>
      </c>
      <c r="F51">
        <v>40</v>
      </c>
      <c r="G51">
        <v>55</v>
      </c>
      <c r="H51" s="19">
        <f t="shared" si="0"/>
        <v>66.176419140862677</v>
      </c>
      <c r="I51" s="19">
        <v>2.5807180000000001</v>
      </c>
      <c r="J51">
        <v>80</v>
      </c>
      <c r="K51" s="19">
        <v>2.9069029999999998</v>
      </c>
      <c r="L51">
        <v>51</v>
      </c>
      <c r="M51" s="19">
        <v>3.1764969999999999</v>
      </c>
      <c r="N51">
        <v>48</v>
      </c>
      <c r="O51" s="19">
        <v>3.0736530000000002</v>
      </c>
      <c r="P51">
        <v>47</v>
      </c>
      <c r="Q51" s="19">
        <v>3.2647270000000002</v>
      </c>
      <c r="R51">
        <v>41</v>
      </c>
      <c r="S51" s="19">
        <v>3.6818870000000001</v>
      </c>
      <c r="T51">
        <v>39</v>
      </c>
      <c r="V51" s="41">
        <f>VLOOKUP(A51, world_pop_table!$A$4:$BP$269, MATCH(2018, world_pop_table!$A$3:$BP$3, 0), FALSE)</f>
        <v>19473970</v>
      </c>
    </row>
    <row r="52" spans="1:22" x14ac:dyDescent="0.35">
      <c r="A52" t="s">
        <v>65</v>
      </c>
      <c r="B52" s="19">
        <v>3.1040899999999998</v>
      </c>
      <c r="C52" s="19">
        <v>2.8402569999999998</v>
      </c>
      <c r="D52" s="19">
        <v>3.3679230000000002</v>
      </c>
      <c r="E52">
        <v>49</v>
      </c>
      <c r="F52">
        <v>34</v>
      </c>
      <c r="G52">
        <v>65</v>
      </c>
      <c r="H52" s="19">
        <f t="shared" si="0"/>
        <v>65.723154926339475</v>
      </c>
      <c r="I52" s="19">
        <v>2.9785550000000001</v>
      </c>
      <c r="J52">
        <v>39</v>
      </c>
      <c r="K52" s="19">
        <v>3.0128200000000001</v>
      </c>
      <c r="L52">
        <v>46</v>
      </c>
      <c r="M52" s="19">
        <v>2.929487</v>
      </c>
      <c r="N52">
        <v>58</v>
      </c>
      <c r="O52" s="19">
        <v>3.0961539999999999</v>
      </c>
      <c r="P52">
        <v>45</v>
      </c>
      <c r="Q52" s="19">
        <v>3.0128200000000001</v>
      </c>
      <c r="R52">
        <v>61</v>
      </c>
      <c r="S52" s="19">
        <v>3.5939390000000002</v>
      </c>
      <c r="T52">
        <v>47</v>
      </c>
      <c r="V52" s="41">
        <f>VLOOKUP(A52, world_pop_table!$A$4:$BP$269, MATCH(2018, world_pop_table!$A$3:$BP$3, 0), FALSE)</f>
        <v>3988775</v>
      </c>
    </row>
    <row r="53" spans="1:22" x14ac:dyDescent="0.35">
      <c r="A53" t="s">
        <v>208</v>
      </c>
      <c r="B53" s="19">
        <v>3.0822530000000001</v>
      </c>
      <c r="C53" s="19">
        <v>2.8605909999999999</v>
      </c>
      <c r="D53" s="19">
        <v>3.3039149999999999</v>
      </c>
      <c r="E53">
        <v>50</v>
      </c>
      <c r="F53">
        <v>38</v>
      </c>
      <c r="G53">
        <v>63</v>
      </c>
      <c r="H53" s="19">
        <f t="shared" si="0"/>
        <v>65.041056473266437</v>
      </c>
      <c r="I53" s="19">
        <v>2.7791670000000002</v>
      </c>
      <c r="J53">
        <v>51</v>
      </c>
      <c r="K53" s="19">
        <v>2.886806</v>
      </c>
      <c r="L53">
        <v>56</v>
      </c>
      <c r="M53" s="19">
        <v>3.2073179999999999</v>
      </c>
      <c r="N53">
        <v>45</v>
      </c>
      <c r="O53" s="19">
        <v>3.227109</v>
      </c>
      <c r="P53">
        <v>37</v>
      </c>
      <c r="Q53" s="19">
        <v>3.1362000000000001</v>
      </c>
      <c r="R53">
        <v>49</v>
      </c>
      <c r="S53" s="19">
        <v>3.227109</v>
      </c>
      <c r="T53">
        <v>71</v>
      </c>
      <c r="V53" s="41" t="e">
        <f>VLOOKUP(A53, world_pop_table!$A$4:$BP$269, MATCH(2018, world_pop_table!$A$3:$BP$3, 0), FALSE)</f>
        <v>#N/A</v>
      </c>
    </row>
    <row r="54" spans="1:22" x14ac:dyDescent="0.35">
      <c r="A54" t="s">
        <v>94</v>
      </c>
      <c r="B54" s="19">
        <v>3.0513750000000002</v>
      </c>
      <c r="C54" s="19">
        <v>2.8984510000000001</v>
      </c>
      <c r="D54" s="19">
        <v>3.2042989999999998</v>
      </c>
      <c r="E54">
        <v>51</v>
      </c>
      <c r="F54">
        <v>43</v>
      </c>
      <c r="G54">
        <v>60</v>
      </c>
      <c r="H54" s="19">
        <f t="shared" si="0"/>
        <v>64.076554204915027</v>
      </c>
      <c r="I54" s="19">
        <v>2.7697940000000001</v>
      </c>
      <c r="J54">
        <v>53</v>
      </c>
      <c r="K54" s="19">
        <v>2.8469169999999999</v>
      </c>
      <c r="L54">
        <v>57</v>
      </c>
      <c r="M54" s="19">
        <v>3.1028159999999998</v>
      </c>
      <c r="N54">
        <v>51</v>
      </c>
      <c r="O54" s="19">
        <v>3.019504</v>
      </c>
      <c r="P54">
        <v>52</v>
      </c>
      <c r="Q54" s="19">
        <v>3.0048110000000001</v>
      </c>
      <c r="R54">
        <v>62</v>
      </c>
      <c r="S54" s="19">
        <v>3.5296180000000001</v>
      </c>
      <c r="T54">
        <v>49</v>
      </c>
      <c r="V54" s="41">
        <f>VLOOKUP(A54, world_pop_table!$A$4:$BP$269, MATCH(2018, world_pop_table!$A$3:$BP$3, 0), FALSE)</f>
        <v>124573711</v>
      </c>
    </row>
    <row r="55" spans="1:22" x14ac:dyDescent="0.35">
      <c r="A55" t="s">
        <v>24</v>
      </c>
      <c r="B55" s="19">
        <v>3.0339649999999998</v>
      </c>
      <c r="C55" s="19">
        <v>2.8411960000000001</v>
      </c>
      <c r="D55" s="19">
        <v>3.2267350000000001</v>
      </c>
      <c r="E55">
        <v>52</v>
      </c>
      <c r="F55">
        <v>40</v>
      </c>
      <c r="G55">
        <v>64</v>
      </c>
      <c r="H55" s="19">
        <f t="shared" si="0"/>
        <v>63.532737102382534</v>
      </c>
      <c r="I55" s="19">
        <v>2.9375879999999999</v>
      </c>
      <c r="J55">
        <v>42</v>
      </c>
      <c r="K55" s="19">
        <v>2.7629860000000002</v>
      </c>
      <c r="L55">
        <v>64</v>
      </c>
      <c r="M55" s="19">
        <v>3.2337229999999999</v>
      </c>
      <c r="N55">
        <v>41</v>
      </c>
      <c r="O55" s="19">
        <v>2.8813149999999998</v>
      </c>
      <c r="P55">
        <v>55</v>
      </c>
      <c r="Q55" s="19">
        <v>3.0152890000000001</v>
      </c>
      <c r="R55">
        <v>59</v>
      </c>
      <c r="S55" s="19">
        <v>3.313491</v>
      </c>
      <c r="T55">
        <v>65</v>
      </c>
      <c r="V55" s="41">
        <f>VLOOKUP(A55, world_pop_table!$A$4:$BP$269, MATCH(2018, world_pop_table!$A$3:$BP$3, 0), FALSE)</f>
        <v>7025037</v>
      </c>
    </row>
    <row r="56" spans="1:22" x14ac:dyDescent="0.35">
      <c r="A56" t="s">
        <v>134</v>
      </c>
      <c r="B56" s="19">
        <v>3.0271300000000001</v>
      </c>
      <c r="C56" s="19">
        <v>2.6943419999999998</v>
      </c>
      <c r="D56" s="19">
        <v>3.3599169999999998</v>
      </c>
      <c r="E56">
        <v>53</v>
      </c>
      <c r="F56">
        <v>34</v>
      </c>
      <c r="G56">
        <v>82</v>
      </c>
      <c r="H56" s="19">
        <f t="shared" si="0"/>
        <v>63.319239693088491</v>
      </c>
      <c r="I56" s="19">
        <v>2.7890109999999999</v>
      </c>
      <c r="J56">
        <v>50</v>
      </c>
      <c r="K56" s="19">
        <v>3</v>
      </c>
      <c r="L56">
        <v>48</v>
      </c>
      <c r="M56" s="19">
        <v>3.101099</v>
      </c>
      <c r="N56">
        <v>52</v>
      </c>
      <c r="O56" s="19">
        <v>3.1391939999999998</v>
      </c>
      <c r="P56">
        <v>41</v>
      </c>
      <c r="Q56" s="19">
        <v>2.9853480000000001</v>
      </c>
      <c r="R56">
        <v>64</v>
      </c>
      <c r="S56" s="19">
        <v>3.1391939999999998</v>
      </c>
      <c r="T56">
        <v>86</v>
      </c>
      <c r="V56" s="41">
        <f>VLOOKUP(A56, world_pop_table!$A$4:$BP$269, MATCH(2018, world_pop_table!$A$3:$BP$3, 0), FALSE)</f>
        <v>5446771</v>
      </c>
    </row>
    <row r="57" spans="1:22" x14ac:dyDescent="0.35">
      <c r="A57" t="s">
        <v>88</v>
      </c>
      <c r="B57" s="19">
        <v>3.0175239999999999</v>
      </c>
      <c r="C57" s="19">
        <v>2.7588750000000002</v>
      </c>
      <c r="D57" s="19">
        <v>3.2761719999999999</v>
      </c>
      <c r="E57">
        <v>54</v>
      </c>
      <c r="F57">
        <v>38</v>
      </c>
      <c r="G57">
        <v>74</v>
      </c>
      <c r="H57" s="19">
        <f t="shared" si="0"/>
        <v>63.019187591599284</v>
      </c>
      <c r="I57" s="19">
        <v>2.8464909999999999</v>
      </c>
      <c r="J57">
        <v>46</v>
      </c>
      <c r="K57" s="19">
        <v>2.7296179999999999</v>
      </c>
      <c r="L57">
        <v>66</v>
      </c>
      <c r="M57" s="19">
        <v>2.78999</v>
      </c>
      <c r="N57">
        <v>74</v>
      </c>
      <c r="O57" s="19">
        <v>2.9556239999999998</v>
      </c>
      <c r="P57">
        <v>54</v>
      </c>
      <c r="Q57" s="19">
        <v>3.1233230000000001</v>
      </c>
      <c r="R57">
        <v>50</v>
      </c>
      <c r="S57" s="19">
        <v>3.646595</v>
      </c>
      <c r="T57">
        <v>43</v>
      </c>
      <c r="V57" s="41">
        <f>VLOOKUP(A57, world_pop_table!$A$4:$BP$269, MATCH(2018, world_pop_table!$A$3:$BP$3, 0), FALSE)</f>
        <v>2801543</v>
      </c>
    </row>
    <row r="58" spans="1:22" x14ac:dyDescent="0.35">
      <c r="A58" t="s">
        <v>125</v>
      </c>
      <c r="B58" s="19">
        <v>3.0110410000000001</v>
      </c>
      <c r="C58" s="19">
        <v>2.8298809999999999</v>
      </c>
      <c r="D58" s="19">
        <v>3.1922000000000001</v>
      </c>
      <c r="E58">
        <v>55</v>
      </c>
      <c r="F58">
        <v>44</v>
      </c>
      <c r="G58">
        <v>66</v>
      </c>
      <c r="H58" s="19">
        <f t="shared" si="0"/>
        <v>62.816685220794113</v>
      </c>
      <c r="I58" s="19">
        <v>2.6605490000000001</v>
      </c>
      <c r="J58">
        <v>66</v>
      </c>
      <c r="K58" s="19">
        <v>3.1070039999999999</v>
      </c>
      <c r="L58">
        <v>43</v>
      </c>
      <c r="M58" s="19">
        <v>2.985055</v>
      </c>
      <c r="N58">
        <v>56</v>
      </c>
      <c r="O58" s="19">
        <v>2.860055</v>
      </c>
      <c r="P58">
        <v>57</v>
      </c>
      <c r="Q58" s="19">
        <v>3.171576</v>
      </c>
      <c r="R58">
        <v>46</v>
      </c>
      <c r="S58" s="19">
        <v>3.3000669999999999</v>
      </c>
      <c r="T58">
        <v>67</v>
      </c>
      <c r="V58" s="41">
        <f>VLOOKUP(A58, world_pop_table!$A$4:$BP$269, MATCH(2018, world_pop_table!$A$3:$BP$3, 0), FALSE)</f>
        <v>30196281</v>
      </c>
    </row>
    <row r="59" spans="1:22" x14ac:dyDescent="0.35">
      <c r="A59" t="s">
        <v>29</v>
      </c>
      <c r="B59" s="19">
        <v>2.9857900000000002</v>
      </c>
      <c r="C59" s="19">
        <v>2.8468580000000001</v>
      </c>
      <c r="D59" s="19">
        <v>3.1247229999999999</v>
      </c>
      <c r="E59">
        <v>56</v>
      </c>
      <c r="F59">
        <v>48</v>
      </c>
      <c r="G59">
        <v>64</v>
      </c>
      <c r="H59" s="19">
        <f t="shared" si="0"/>
        <v>62.027947388740827</v>
      </c>
      <c r="I59" s="19">
        <v>2.4061620000000001</v>
      </c>
      <c r="J59">
        <v>102</v>
      </c>
      <c r="K59" s="19">
        <v>2.9269829999999999</v>
      </c>
      <c r="L59">
        <v>50</v>
      </c>
      <c r="M59" s="19">
        <v>2.8810910000000001</v>
      </c>
      <c r="N59">
        <v>61</v>
      </c>
      <c r="O59" s="19">
        <v>3.090163</v>
      </c>
      <c r="P59">
        <v>46</v>
      </c>
      <c r="Q59" s="19">
        <v>3.1114380000000001</v>
      </c>
      <c r="R59">
        <v>51</v>
      </c>
      <c r="S59" s="19">
        <v>3.5101779999999998</v>
      </c>
      <c r="T59">
        <v>51</v>
      </c>
      <c r="V59" s="41">
        <f>VLOOKUP(A59, world_pop_table!$A$4:$BP$269, MATCH(2018, world_pop_table!$A$3:$BP$3, 0), FALSE)</f>
        <v>206107261</v>
      </c>
    </row>
    <row r="60" spans="1:22" x14ac:dyDescent="0.35">
      <c r="A60" t="s">
        <v>124</v>
      </c>
      <c r="B60" s="19">
        <v>2.9747569999999999</v>
      </c>
      <c r="C60" s="19">
        <v>2.6641300000000001</v>
      </c>
      <c r="D60" s="19">
        <v>3.2853850000000002</v>
      </c>
      <c r="E60">
        <v>57</v>
      </c>
      <c r="F60">
        <v>38</v>
      </c>
      <c r="G60">
        <v>86</v>
      </c>
      <c r="H60" s="19">
        <f t="shared" si="0"/>
        <v>61.683321651104926</v>
      </c>
      <c r="I60" s="19">
        <v>2.6666669999999999</v>
      </c>
      <c r="J60">
        <v>64</v>
      </c>
      <c r="K60" s="19">
        <v>2.7550500000000002</v>
      </c>
      <c r="L60">
        <v>65</v>
      </c>
      <c r="M60" s="19">
        <v>3.3914140000000002</v>
      </c>
      <c r="N60">
        <v>29</v>
      </c>
      <c r="O60" s="19">
        <v>2.851178</v>
      </c>
      <c r="P60">
        <v>60</v>
      </c>
      <c r="Q60" s="19">
        <v>2.751179</v>
      </c>
      <c r="R60">
        <v>86</v>
      </c>
      <c r="S60" s="19">
        <v>3.351178</v>
      </c>
      <c r="T60">
        <v>61</v>
      </c>
      <c r="V60" s="41">
        <f>VLOOKUP(A60, world_pop_table!$A$4:$BP$269, MATCH(2018, world_pop_table!$A$3:$BP$3, 0), FALSE)</f>
        <v>12487996</v>
      </c>
    </row>
    <row r="61" spans="1:22" x14ac:dyDescent="0.35">
      <c r="A61" t="s">
        <v>36</v>
      </c>
      <c r="B61" s="19">
        <v>2.9416000000000002</v>
      </c>
      <c r="C61" s="19">
        <v>2.7716270000000001</v>
      </c>
      <c r="D61" s="19">
        <v>3.1115719999999998</v>
      </c>
      <c r="E61">
        <v>58</v>
      </c>
      <c r="F61">
        <v>49</v>
      </c>
      <c r="G61">
        <v>74</v>
      </c>
      <c r="H61" s="19">
        <f t="shared" si="0"/>
        <v>60.64763275571898</v>
      </c>
      <c r="I61" s="19">
        <v>2.6123569999999998</v>
      </c>
      <c r="J61">
        <v>75</v>
      </c>
      <c r="K61" s="19">
        <v>2.6666669999999999</v>
      </c>
      <c r="L61">
        <v>72</v>
      </c>
      <c r="M61" s="19">
        <v>3.1944439999999998</v>
      </c>
      <c r="N61">
        <v>46</v>
      </c>
      <c r="O61" s="19">
        <v>2.8660239999999999</v>
      </c>
      <c r="P61">
        <v>56</v>
      </c>
      <c r="Q61" s="19">
        <v>3.0847739999999999</v>
      </c>
      <c r="R61">
        <v>53</v>
      </c>
      <c r="S61" s="19">
        <v>3.1709700000000001</v>
      </c>
      <c r="T61">
        <v>81</v>
      </c>
      <c r="V61" s="41">
        <f>VLOOKUP(A61, world_pop_table!$A$4:$BP$269, MATCH(2018, world_pop_table!$A$3:$BP$3, 0), FALSE)</f>
        <v>49024465</v>
      </c>
    </row>
    <row r="62" spans="1:22" x14ac:dyDescent="0.35">
      <c r="A62" t="s">
        <v>25</v>
      </c>
      <c r="B62" s="19">
        <v>2.9348169999999998</v>
      </c>
      <c r="C62" s="19">
        <v>2.7468029999999999</v>
      </c>
      <c r="D62" s="19">
        <v>3.1228310000000001</v>
      </c>
      <c r="E62">
        <v>59</v>
      </c>
      <c r="F62">
        <v>48</v>
      </c>
      <c r="G62">
        <v>76</v>
      </c>
      <c r="H62" s="19">
        <f t="shared" si="0"/>
        <v>60.43575961347441</v>
      </c>
      <c r="I62" s="19">
        <v>2.669956</v>
      </c>
      <c r="J62">
        <v>63</v>
      </c>
      <c r="K62" s="19">
        <v>2.7248800000000002</v>
      </c>
      <c r="L62">
        <v>68</v>
      </c>
      <c r="M62" s="19">
        <v>3.0242559999999998</v>
      </c>
      <c r="N62">
        <v>55</v>
      </c>
      <c r="O62" s="19">
        <v>2.8572669999999998</v>
      </c>
      <c r="P62">
        <v>58</v>
      </c>
      <c r="Q62" s="19">
        <v>3.0128810000000001</v>
      </c>
      <c r="R62">
        <v>60</v>
      </c>
      <c r="S62" s="19">
        <v>3.2854480000000001</v>
      </c>
      <c r="T62">
        <v>68</v>
      </c>
      <c r="V62" s="41">
        <f>VLOOKUP(A62, world_pop_table!$A$4:$BP$269, MATCH(2018, world_pop_table!$A$3:$BP$3, 0), FALSE)</f>
        <v>1503091</v>
      </c>
    </row>
    <row r="63" spans="1:22" x14ac:dyDescent="0.35">
      <c r="A63" t="s">
        <v>116</v>
      </c>
      <c r="B63" s="19">
        <v>2.9036569999999999</v>
      </c>
      <c r="C63" s="19">
        <v>2.7332529999999999</v>
      </c>
      <c r="D63" s="19">
        <v>3.0740620000000001</v>
      </c>
      <c r="E63">
        <v>60</v>
      </c>
      <c r="F63">
        <v>51</v>
      </c>
      <c r="G63">
        <v>77</v>
      </c>
      <c r="H63" s="19">
        <f t="shared" si="0"/>
        <v>59.462448819969985</v>
      </c>
      <c r="I63" s="19">
        <v>2.5294120000000002</v>
      </c>
      <c r="J63">
        <v>85</v>
      </c>
      <c r="K63" s="19">
        <v>2.7259519999999999</v>
      </c>
      <c r="L63">
        <v>67</v>
      </c>
      <c r="M63" s="19">
        <v>3.292618</v>
      </c>
      <c r="N63">
        <v>37</v>
      </c>
      <c r="O63" s="19">
        <v>2.7760280000000002</v>
      </c>
      <c r="P63">
        <v>69</v>
      </c>
      <c r="Q63" s="19">
        <v>3.0591740000000001</v>
      </c>
      <c r="R63">
        <v>57</v>
      </c>
      <c r="S63" s="19">
        <v>2.983609</v>
      </c>
      <c r="T63">
        <v>100</v>
      </c>
      <c r="V63" s="41">
        <f>VLOOKUP(A63, world_pop_table!$A$4:$BP$269, MATCH(2018, world_pop_table!$A$3:$BP$3, 0), FALSE)</f>
        <v>109465287</v>
      </c>
    </row>
    <row r="64" spans="1:22" x14ac:dyDescent="0.35">
      <c r="A64" t="s">
        <v>14</v>
      </c>
      <c r="B64" s="19">
        <v>2.886984</v>
      </c>
      <c r="C64" s="19">
        <v>2.7973319999999999</v>
      </c>
      <c r="D64" s="19">
        <v>2.9766360000000001</v>
      </c>
      <c r="E64">
        <v>61</v>
      </c>
      <c r="F64">
        <v>57</v>
      </c>
      <c r="G64">
        <v>72</v>
      </c>
      <c r="H64" s="19">
        <f t="shared" si="0"/>
        <v>58.941652579273594</v>
      </c>
      <c r="I64" s="19">
        <v>2.4178440000000001</v>
      </c>
      <c r="J64">
        <v>98</v>
      </c>
      <c r="K64" s="19">
        <v>2.7735089999999998</v>
      </c>
      <c r="L64">
        <v>62</v>
      </c>
      <c r="M64" s="19">
        <v>2.923781</v>
      </c>
      <c r="N64">
        <v>59</v>
      </c>
      <c r="O64" s="19">
        <v>2.7770429999999999</v>
      </c>
      <c r="P64">
        <v>68</v>
      </c>
      <c r="Q64" s="19">
        <v>3.0469889999999999</v>
      </c>
      <c r="R64">
        <v>58</v>
      </c>
      <c r="S64" s="19">
        <v>3.3689420000000001</v>
      </c>
      <c r="T64">
        <v>58</v>
      </c>
      <c r="V64" s="41">
        <f>VLOOKUP(A64, world_pop_table!$A$4:$BP$269, MATCH(2018, world_pop_table!$A$3:$BP$3, 0), FALSE)</f>
        <v>44654882</v>
      </c>
    </row>
    <row r="65" spans="1:22" x14ac:dyDescent="0.35">
      <c r="A65" t="s">
        <v>46</v>
      </c>
      <c r="B65" s="19">
        <v>2.8816489999999999</v>
      </c>
      <c r="C65" s="19">
        <v>2.7163909999999998</v>
      </c>
      <c r="D65" s="19">
        <v>3.046907</v>
      </c>
      <c r="E65">
        <v>62</v>
      </c>
      <c r="F65">
        <v>52</v>
      </c>
      <c r="G65">
        <v>79</v>
      </c>
      <c r="H65" s="19">
        <f t="shared" si="0"/>
        <v>58.775009027176473</v>
      </c>
      <c r="I65" s="19">
        <v>2.8016559999999999</v>
      </c>
      <c r="J65">
        <v>48</v>
      </c>
      <c r="K65" s="19">
        <v>2.7217769999999999</v>
      </c>
      <c r="L65">
        <v>69</v>
      </c>
      <c r="M65" s="19">
        <v>2.7513550000000002</v>
      </c>
      <c r="N65">
        <v>80</v>
      </c>
      <c r="O65" s="19">
        <v>2.7507359999999998</v>
      </c>
      <c r="P65">
        <v>70</v>
      </c>
      <c r="Q65" s="19">
        <v>3.0707360000000001</v>
      </c>
      <c r="R65">
        <v>55</v>
      </c>
      <c r="S65" s="19">
        <v>3.1899540000000002</v>
      </c>
      <c r="T65">
        <v>75</v>
      </c>
      <c r="V65" s="41">
        <f>VLOOKUP(A65, world_pop_table!$A$4:$BP$269, MATCH(2018, world_pop_table!$A$3:$BP$3, 0), FALSE)</f>
        <v>17049547</v>
      </c>
    </row>
    <row r="66" spans="1:22" x14ac:dyDescent="0.35">
      <c r="A66" t="s">
        <v>82</v>
      </c>
      <c r="B66" s="19">
        <v>2.8612120000000001</v>
      </c>
      <c r="C66" s="19">
        <v>2.5432939999999999</v>
      </c>
      <c r="D66" s="19">
        <v>3.1791290000000001</v>
      </c>
      <c r="E66">
        <v>63</v>
      </c>
      <c r="F66">
        <v>44</v>
      </c>
      <c r="G66">
        <v>108</v>
      </c>
      <c r="H66" s="19">
        <f t="shared" si="0"/>
        <v>58.136640840820576</v>
      </c>
      <c r="I66" s="19">
        <v>2.7254550000000002</v>
      </c>
      <c r="J66">
        <v>56</v>
      </c>
      <c r="K66" s="19">
        <v>3.0218180000000001</v>
      </c>
      <c r="L66">
        <v>45</v>
      </c>
      <c r="M66" s="19">
        <v>2.6272730000000002</v>
      </c>
      <c r="N66">
        <v>98</v>
      </c>
      <c r="O66" s="19">
        <v>2.7965369999999998</v>
      </c>
      <c r="P66">
        <v>67</v>
      </c>
      <c r="Q66" s="19">
        <v>2.658442</v>
      </c>
      <c r="R66">
        <v>96</v>
      </c>
      <c r="S66" s="19">
        <v>3.3679649999999999</v>
      </c>
      <c r="T66">
        <v>59</v>
      </c>
      <c r="V66" s="41">
        <f>VLOOKUP(A66, world_pop_table!$A$4:$BP$269, MATCH(2018, world_pop_table!$A$3:$BP$3, 0), FALSE)</f>
        <v>4323515</v>
      </c>
    </row>
    <row r="67" spans="1:22" x14ac:dyDescent="0.35">
      <c r="A67" t="s">
        <v>178</v>
      </c>
      <c r="B67" s="19">
        <v>2.8527209999999998</v>
      </c>
      <c r="C67" s="19">
        <v>2.5042900000000001</v>
      </c>
      <c r="D67" s="19">
        <v>3.2011530000000001</v>
      </c>
      <c r="E67">
        <v>64</v>
      </c>
      <c r="F67">
        <v>43</v>
      </c>
      <c r="G67">
        <v>114</v>
      </c>
      <c r="H67" s="19">
        <f t="shared" si="0"/>
        <v>57.871416773181096</v>
      </c>
      <c r="I67" s="19">
        <v>2.625</v>
      </c>
      <c r="J67">
        <v>71</v>
      </c>
      <c r="K67" s="19">
        <v>2.7667039999999998</v>
      </c>
      <c r="L67">
        <v>63</v>
      </c>
      <c r="M67" s="19">
        <v>2.7567710000000001</v>
      </c>
      <c r="N67">
        <v>79</v>
      </c>
      <c r="O67" s="19">
        <v>2.8381319999999999</v>
      </c>
      <c r="P67">
        <v>62</v>
      </c>
      <c r="Q67" s="19">
        <v>2.7667039999999998</v>
      </c>
      <c r="R67">
        <v>85</v>
      </c>
      <c r="S67" s="19">
        <v>3.355769</v>
      </c>
      <c r="T67">
        <v>60</v>
      </c>
      <c r="V67" s="41">
        <f>VLOOKUP(A67, world_pop_table!$A$4:$BP$269, MATCH(2018, world_pop_table!$A$3:$BP$3, 0), FALSE)</f>
        <v>86117998</v>
      </c>
    </row>
    <row r="68" spans="1:22" x14ac:dyDescent="0.35">
      <c r="A68" t="s">
        <v>172</v>
      </c>
      <c r="B68" s="19">
        <v>2.8409529999999998</v>
      </c>
      <c r="C68" s="19">
        <v>2.5895030000000001</v>
      </c>
      <c r="D68" s="19">
        <v>3.0924040000000002</v>
      </c>
      <c r="E68">
        <v>65</v>
      </c>
      <c r="F68">
        <v>50</v>
      </c>
      <c r="G68">
        <v>96</v>
      </c>
      <c r="H68" s="19">
        <f t="shared" si="0"/>
        <v>57.503832645518699</v>
      </c>
      <c r="I68" s="19">
        <v>2.597121</v>
      </c>
      <c r="J68">
        <v>78</v>
      </c>
      <c r="K68" s="19">
        <v>2.5998770000000002</v>
      </c>
      <c r="L68">
        <v>74</v>
      </c>
      <c r="M68" s="19">
        <v>2.971317</v>
      </c>
      <c r="N68">
        <v>57</v>
      </c>
      <c r="O68" s="19">
        <v>2.70465</v>
      </c>
      <c r="P68">
        <v>80</v>
      </c>
      <c r="Q68" s="19">
        <v>2.7890109999999999</v>
      </c>
      <c r="R68">
        <v>76</v>
      </c>
      <c r="S68" s="19">
        <v>3.333418</v>
      </c>
      <c r="T68">
        <v>62</v>
      </c>
      <c r="V68" s="41">
        <f>VLOOKUP(A68, world_pop_table!$A$4:$BP$269, MATCH(2018, world_pop_table!$A$3:$BP$3, 0), FALSE)</f>
        <v>6982604</v>
      </c>
    </row>
    <row r="69" spans="1:22" x14ac:dyDescent="0.35">
      <c r="A69" t="s">
        <v>148</v>
      </c>
      <c r="B69" s="19">
        <v>2.8301780000000001</v>
      </c>
      <c r="C69" s="19">
        <v>2.621232</v>
      </c>
      <c r="D69" s="19">
        <v>3.0391240000000002</v>
      </c>
      <c r="E69">
        <v>66</v>
      </c>
      <c r="F69">
        <v>52</v>
      </c>
      <c r="G69">
        <v>91</v>
      </c>
      <c r="H69" s="19">
        <f t="shared" ref="H69:H132" si="1">(B69-1)*100/($B$4-1)</f>
        <v>57.167265771320693</v>
      </c>
      <c r="I69" s="19">
        <v>2.4911799999999999</v>
      </c>
      <c r="J69">
        <v>89</v>
      </c>
      <c r="K69" s="19">
        <v>2.2212960000000002</v>
      </c>
      <c r="L69">
        <v>119</v>
      </c>
      <c r="M69" s="19">
        <v>2.8292820000000001</v>
      </c>
      <c r="N69">
        <v>68</v>
      </c>
      <c r="O69" s="19">
        <v>2.8426309999999999</v>
      </c>
      <c r="P69">
        <v>61</v>
      </c>
      <c r="Q69" s="19">
        <v>3.1092979999999999</v>
      </c>
      <c r="R69">
        <v>52</v>
      </c>
      <c r="S69" s="19">
        <v>3.422145</v>
      </c>
      <c r="T69">
        <v>56</v>
      </c>
      <c r="V69" s="41">
        <f>VLOOKUP(A69, world_pop_table!$A$4:$BP$269, MATCH(2018, world_pop_table!$A$3:$BP$3, 0), FALSE)</f>
        <v>45208907</v>
      </c>
    </row>
    <row r="70" spans="1:22" x14ac:dyDescent="0.35">
      <c r="A70" t="s">
        <v>175</v>
      </c>
      <c r="B70" s="19">
        <v>2.8249019999999998</v>
      </c>
      <c r="C70" s="19">
        <v>2.4835639999999999</v>
      </c>
      <c r="D70" s="19">
        <v>3.1662400000000002</v>
      </c>
      <c r="E70">
        <v>67</v>
      </c>
      <c r="F70">
        <v>45</v>
      </c>
      <c r="G70">
        <v>115</v>
      </c>
      <c r="H70" s="19">
        <f t="shared" si="1"/>
        <v>57.002465137606642</v>
      </c>
      <c r="I70" s="19">
        <v>2.6</v>
      </c>
      <c r="J70">
        <v>77</v>
      </c>
      <c r="K70" s="19">
        <v>2.8177780000000001</v>
      </c>
      <c r="L70">
        <v>58</v>
      </c>
      <c r="M70" s="19">
        <v>2.7918889999999998</v>
      </c>
      <c r="N70">
        <v>73</v>
      </c>
      <c r="O70" s="19">
        <v>2.8177780000000001</v>
      </c>
      <c r="P70">
        <v>63</v>
      </c>
      <c r="Q70" s="19">
        <v>2.7243889999999999</v>
      </c>
      <c r="R70">
        <v>89</v>
      </c>
      <c r="S70" s="19">
        <v>3.1943890000000001</v>
      </c>
      <c r="T70">
        <v>74</v>
      </c>
      <c r="V70" s="41">
        <f>VLOOKUP(A70, world_pop_table!$A$4:$BP$269, MATCH(2018, world_pop_table!$A$3:$BP$3, 0), FALSE)</f>
        <v>105682094</v>
      </c>
    </row>
    <row r="71" spans="1:22" x14ac:dyDescent="0.35">
      <c r="A71" t="s">
        <v>78</v>
      </c>
      <c r="B71" s="19">
        <v>2.8149350000000002</v>
      </c>
      <c r="C71" s="19">
        <v>2.617273</v>
      </c>
      <c r="D71" s="19">
        <v>3.0125980000000001</v>
      </c>
      <c r="E71">
        <v>68</v>
      </c>
      <c r="F71">
        <v>55</v>
      </c>
      <c r="G71">
        <v>91</v>
      </c>
      <c r="H71" s="19">
        <f t="shared" si="1"/>
        <v>56.691136874485387</v>
      </c>
      <c r="I71" s="19">
        <v>2.6538569999999999</v>
      </c>
      <c r="J71">
        <v>67</v>
      </c>
      <c r="K71" s="19">
        <v>2.5538859999999999</v>
      </c>
      <c r="L71">
        <v>79</v>
      </c>
      <c r="M71" s="19">
        <v>2.6218490000000001</v>
      </c>
      <c r="N71">
        <v>99</v>
      </c>
      <c r="O71" s="19">
        <v>2.810438</v>
      </c>
      <c r="P71">
        <v>64</v>
      </c>
      <c r="Q71" s="19">
        <v>3.0694859999999999</v>
      </c>
      <c r="R71">
        <v>56</v>
      </c>
      <c r="S71" s="19">
        <v>3.1761520000000001</v>
      </c>
      <c r="T71">
        <v>79</v>
      </c>
      <c r="V71" s="41">
        <f>VLOOKUP(A71, world_pop_table!$A$4:$BP$269, MATCH(2018, world_pop_table!$A$3:$BP$3, 0), FALSE)</f>
        <v>50207107</v>
      </c>
    </row>
    <row r="72" spans="1:22" x14ac:dyDescent="0.35">
      <c r="A72" t="s">
        <v>168</v>
      </c>
      <c r="B72" s="19">
        <v>2.8137840000000001</v>
      </c>
      <c r="C72" s="19">
        <v>2.4145810000000001</v>
      </c>
      <c r="D72" s="19">
        <v>3.2129880000000002</v>
      </c>
      <c r="E72">
        <v>69</v>
      </c>
      <c r="F72">
        <v>42</v>
      </c>
      <c r="G72">
        <v>125</v>
      </c>
      <c r="H72" s="19">
        <f t="shared" si="1"/>
        <v>56.655184348062932</v>
      </c>
      <c r="I72" s="19">
        <v>2.697778</v>
      </c>
      <c r="J72">
        <v>60</v>
      </c>
      <c r="K72" s="19">
        <v>2.9</v>
      </c>
      <c r="L72">
        <v>53</v>
      </c>
      <c r="M72" s="19">
        <v>2.7</v>
      </c>
      <c r="N72">
        <v>89</v>
      </c>
      <c r="O72" s="19">
        <v>2.8</v>
      </c>
      <c r="P72">
        <v>66</v>
      </c>
      <c r="Q72" s="19">
        <v>2.8</v>
      </c>
      <c r="R72">
        <v>75</v>
      </c>
      <c r="S72" s="19">
        <v>3.0054449999999999</v>
      </c>
      <c r="T72">
        <v>98</v>
      </c>
      <c r="V72" s="41">
        <f>VLOOKUP(A72, world_pop_table!$A$4:$BP$269, MATCH(2018, world_pop_table!$A$3:$BP$3, 0), FALSE)</f>
        <v>484630</v>
      </c>
    </row>
    <row r="73" spans="1:22" x14ac:dyDescent="0.35">
      <c r="A73" t="s">
        <v>90</v>
      </c>
      <c r="B73" s="19">
        <v>2.809949</v>
      </c>
      <c r="C73" s="19">
        <v>2.6219939999999999</v>
      </c>
      <c r="D73" s="19">
        <v>2.9979040000000001</v>
      </c>
      <c r="E73">
        <v>70</v>
      </c>
      <c r="F73">
        <v>56</v>
      </c>
      <c r="G73">
        <v>90</v>
      </c>
      <c r="H73" s="19">
        <f t="shared" si="1"/>
        <v>56.535394653162754</v>
      </c>
      <c r="I73" s="19">
        <v>2.79657</v>
      </c>
      <c r="J73">
        <v>49</v>
      </c>
      <c r="K73" s="19">
        <v>2.9830000000000001</v>
      </c>
      <c r="L73">
        <v>49</v>
      </c>
      <c r="M73" s="19">
        <v>2.744904</v>
      </c>
      <c r="N73">
        <v>81</v>
      </c>
      <c r="O73" s="19">
        <v>2.6925500000000002</v>
      </c>
      <c r="P73">
        <v>81</v>
      </c>
      <c r="Q73" s="19">
        <v>2.787563</v>
      </c>
      <c r="R73">
        <v>77</v>
      </c>
      <c r="S73" s="19">
        <v>2.878851</v>
      </c>
      <c r="T73">
        <v>113</v>
      </c>
      <c r="V73" s="41">
        <f>VLOOKUP(A73, world_pop_table!$A$4:$BP$269, MATCH(2018, world_pop_table!$A$3:$BP$3, 0), FALSE)</f>
        <v>1927174</v>
      </c>
    </row>
    <row r="74" spans="1:22" x14ac:dyDescent="0.35">
      <c r="A74" t="s">
        <v>77</v>
      </c>
      <c r="B74" s="19">
        <v>2.809936</v>
      </c>
      <c r="C74" s="19">
        <v>2.6311360000000001</v>
      </c>
      <c r="D74" s="19">
        <v>2.9887359999999998</v>
      </c>
      <c r="E74">
        <v>71</v>
      </c>
      <c r="F74">
        <v>56</v>
      </c>
      <c r="G74">
        <v>90</v>
      </c>
      <c r="H74" s="19">
        <f t="shared" si="1"/>
        <v>56.534988586400374</v>
      </c>
      <c r="I74" s="19">
        <v>2.6638510000000002</v>
      </c>
      <c r="J74">
        <v>65</v>
      </c>
      <c r="K74" s="19">
        <v>2.54616</v>
      </c>
      <c r="L74">
        <v>81</v>
      </c>
      <c r="M74" s="19">
        <v>2.73366</v>
      </c>
      <c r="N74">
        <v>84</v>
      </c>
      <c r="O74" s="19">
        <v>2.5770019999999998</v>
      </c>
      <c r="P74">
        <v>90</v>
      </c>
      <c r="Q74" s="19">
        <v>2.777002</v>
      </c>
      <c r="R74">
        <v>83</v>
      </c>
      <c r="S74" s="19">
        <v>3.525493</v>
      </c>
      <c r="T74">
        <v>50</v>
      </c>
      <c r="V74" s="41">
        <f>VLOOKUP(A74, world_pop_table!$A$4:$BP$269, MATCH(2018, world_pop_table!$A$3:$BP$3, 0), FALSE)</f>
        <v>18932727</v>
      </c>
    </row>
    <row r="75" spans="1:22" x14ac:dyDescent="0.35">
      <c r="A75" t="s">
        <v>26</v>
      </c>
      <c r="B75" s="19">
        <v>2.8085650000000002</v>
      </c>
      <c r="C75" s="19">
        <v>2.6156229999999998</v>
      </c>
      <c r="D75" s="19">
        <v>3.0015079999999998</v>
      </c>
      <c r="E75">
        <v>72</v>
      </c>
      <c r="F75">
        <v>56</v>
      </c>
      <c r="G75">
        <v>91</v>
      </c>
      <c r="H75" s="19">
        <f t="shared" si="1"/>
        <v>56.492164160922378</v>
      </c>
      <c r="I75" s="19">
        <v>2.6315789999999999</v>
      </c>
      <c r="J75">
        <v>69</v>
      </c>
      <c r="K75" s="19">
        <v>2.4210530000000001</v>
      </c>
      <c r="L75">
        <v>97</v>
      </c>
      <c r="M75" s="19">
        <v>2.8421050000000001</v>
      </c>
      <c r="N75">
        <v>66</v>
      </c>
      <c r="O75" s="19">
        <v>2.8017539999999999</v>
      </c>
      <c r="P75">
        <v>65</v>
      </c>
      <c r="Q75" s="19">
        <v>2.8947370000000001</v>
      </c>
      <c r="R75">
        <v>70</v>
      </c>
      <c r="S75" s="19">
        <v>3.2105260000000002</v>
      </c>
      <c r="T75">
        <v>72</v>
      </c>
      <c r="V75" s="41">
        <f>VLOOKUP(A75, world_pop_table!$A$4:$BP$269, MATCH(2018, world_pop_table!$A$3:$BP$3, 0), FALSE)</f>
        <v>3387000</v>
      </c>
    </row>
    <row r="76" spans="1:22" x14ac:dyDescent="0.35">
      <c r="A76" t="s">
        <v>38</v>
      </c>
      <c r="B76" s="19">
        <v>2.7916639999999999</v>
      </c>
      <c r="C76" s="19">
        <v>2.6286610000000001</v>
      </c>
      <c r="D76" s="19">
        <v>2.9546670000000002</v>
      </c>
      <c r="E76">
        <v>73</v>
      </c>
      <c r="F76">
        <v>58</v>
      </c>
      <c r="G76">
        <v>90</v>
      </c>
      <c r="H76" s="19">
        <f t="shared" si="1"/>
        <v>55.96424613393205</v>
      </c>
      <c r="I76" s="19">
        <v>2.6275409999999999</v>
      </c>
      <c r="J76">
        <v>70</v>
      </c>
      <c r="K76" s="19">
        <v>2.494408</v>
      </c>
      <c r="L76">
        <v>84</v>
      </c>
      <c r="M76" s="19">
        <v>2.7773270000000001</v>
      </c>
      <c r="N76">
        <v>76</v>
      </c>
      <c r="O76" s="19">
        <v>2.7049660000000002</v>
      </c>
      <c r="P76">
        <v>79</v>
      </c>
      <c r="Q76" s="19">
        <v>2.9583599999999999</v>
      </c>
      <c r="R76">
        <v>67</v>
      </c>
      <c r="S76" s="19">
        <v>3.155408</v>
      </c>
      <c r="T76">
        <v>83</v>
      </c>
      <c r="V76" s="41">
        <f>VLOOKUP(A76, world_pop_table!$A$4:$BP$269, MATCH(2018, world_pop_table!$A$3:$BP$3, 0), FALSE)</f>
        <v>4957818</v>
      </c>
    </row>
    <row r="77" spans="1:22" x14ac:dyDescent="0.35">
      <c r="A77" t="s">
        <v>120</v>
      </c>
      <c r="B77" s="19">
        <v>2.7822990000000001</v>
      </c>
      <c r="C77" s="19">
        <v>2.5784669999999998</v>
      </c>
      <c r="D77" s="19">
        <v>2.9861309999999999</v>
      </c>
      <c r="E77">
        <v>74</v>
      </c>
      <c r="F77">
        <v>56</v>
      </c>
      <c r="G77">
        <v>98</v>
      </c>
      <c r="H77" s="19">
        <f t="shared" si="1"/>
        <v>55.671721885499167</v>
      </c>
      <c r="I77" s="19">
        <v>2.64</v>
      </c>
      <c r="J77">
        <v>68</v>
      </c>
      <c r="K77" s="19">
        <v>2.5470130000000002</v>
      </c>
      <c r="L77">
        <v>80</v>
      </c>
      <c r="M77" s="19">
        <v>2.693257</v>
      </c>
      <c r="N77">
        <v>91</v>
      </c>
      <c r="O77" s="19">
        <v>2.7219500000000001</v>
      </c>
      <c r="P77">
        <v>76</v>
      </c>
      <c r="Q77" s="19">
        <v>2.6132949999999999</v>
      </c>
      <c r="R77">
        <v>101</v>
      </c>
      <c r="S77" s="19">
        <v>3.4453659999999999</v>
      </c>
      <c r="T77">
        <v>55</v>
      </c>
      <c r="V77" s="41">
        <f>VLOOKUP(A77, world_pop_table!$A$4:$BP$269, MATCH(2018, world_pop_table!$A$3:$BP$3, 0), FALSE)</f>
        <v>6427382</v>
      </c>
    </row>
    <row r="78" spans="1:22" x14ac:dyDescent="0.35">
      <c r="A78" t="s">
        <v>123</v>
      </c>
      <c r="B78" s="19">
        <v>2.7568890000000001</v>
      </c>
      <c r="C78" s="19">
        <v>2.6464690000000002</v>
      </c>
      <c r="D78" s="19">
        <v>2.8673090000000001</v>
      </c>
      <c r="E78">
        <v>75</v>
      </c>
      <c r="F78">
        <v>63</v>
      </c>
      <c r="G78">
        <v>89</v>
      </c>
      <c r="H78" s="19">
        <f t="shared" si="1"/>
        <v>54.878017544583003</v>
      </c>
      <c r="I78" s="19">
        <v>2.420382</v>
      </c>
      <c r="J78">
        <v>97</v>
      </c>
      <c r="K78" s="19">
        <v>2.7751800000000002</v>
      </c>
      <c r="L78">
        <v>61</v>
      </c>
      <c r="M78" s="19">
        <v>2.6440320000000002</v>
      </c>
      <c r="N78">
        <v>96</v>
      </c>
      <c r="O78" s="19">
        <v>2.7492700000000001</v>
      </c>
      <c r="P78">
        <v>71</v>
      </c>
      <c r="Q78" s="19">
        <v>2.646039</v>
      </c>
      <c r="R78">
        <v>97</v>
      </c>
      <c r="S78" s="19">
        <v>3.3133029999999999</v>
      </c>
      <c r="T78">
        <v>66</v>
      </c>
      <c r="V78" s="41">
        <f>VLOOKUP(A78, world_pop_table!$A$4:$BP$269, MATCH(2018, world_pop_table!$A$3:$BP$3, 0), FALSE)</f>
        <v>145398106</v>
      </c>
    </row>
    <row r="79" spans="1:22" x14ac:dyDescent="0.35">
      <c r="A79" t="s">
        <v>21</v>
      </c>
      <c r="B79" s="19">
        <v>2.749889</v>
      </c>
      <c r="C79" s="19">
        <v>2.5390839999999999</v>
      </c>
      <c r="D79" s="19">
        <v>2.960693</v>
      </c>
      <c r="E79">
        <v>76</v>
      </c>
      <c r="F79">
        <v>58</v>
      </c>
      <c r="G79">
        <v>109</v>
      </c>
      <c r="H79" s="19">
        <f t="shared" si="1"/>
        <v>54.659366210997284</v>
      </c>
      <c r="I79" s="19">
        <v>2.5625</v>
      </c>
      <c r="J79">
        <v>82</v>
      </c>
      <c r="K79" s="19">
        <v>2.4969950000000001</v>
      </c>
      <c r="L79">
        <v>83</v>
      </c>
      <c r="M79" s="19">
        <v>2.7338939999999998</v>
      </c>
      <c r="N79">
        <v>83</v>
      </c>
      <c r="O79" s="19">
        <v>2.502329</v>
      </c>
      <c r="P79">
        <v>98</v>
      </c>
      <c r="Q79" s="19">
        <v>2.7484220000000001</v>
      </c>
      <c r="R79">
        <v>87</v>
      </c>
      <c r="S79" s="19">
        <v>3.4157449999999998</v>
      </c>
      <c r="T79">
        <v>57</v>
      </c>
      <c r="V79" s="41">
        <f>VLOOKUP(A79, world_pop_table!$A$4:$BP$269, MATCH(2018, world_pop_table!$A$3:$BP$3, 0), FALSE)</f>
        <v>12383347</v>
      </c>
    </row>
    <row r="80" spans="1:22" x14ac:dyDescent="0.35">
      <c r="A80" t="s">
        <v>183</v>
      </c>
      <c r="B80" s="19">
        <v>2.7456320000000001</v>
      </c>
      <c r="C80" s="19">
        <v>2.557852</v>
      </c>
      <c r="D80" s="19">
        <v>2.933411</v>
      </c>
      <c r="E80">
        <v>77</v>
      </c>
      <c r="F80">
        <v>60</v>
      </c>
      <c r="G80">
        <v>106</v>
      </c>
      <c r="H80" s="19">
        <f t="shared" si="1"/>
        <v>54.526394964272363</v>
      </c>
      <c r="I80" s="19">
        <v>2.561131</v>
      </c>
      <c r="J80">
        <v>83</v>
      </c>
      <c r="K80" s="19">
        <v>2.5747610000000001</v>
      </c>
      <c r="L80">
        <v>75</v>
      </c>
      <c r="M80" s="19">
        <v>2.6840869999999999</v>
      </c>
      <c r="N80">
        <v>92</v>
      </c>
      <c r="O80" s="19">
        <v>2.7237140000000002</v>
      </c>
      <c r="P80">
        <v>74</v>
      </c>
      <c r="Q80" s="19">
        <v>2.5751599999999999</v>
      </c>
      <c r="R80">
        <v>105</v>
      </c>
      <c r="S80" s="19">
        <v>3.3290440000000001</v>
      </c>
      <c r="T80">
        <v>63</v>
      </c>
      <c r="V80" s="41">
        <f>VLOOKUP(A80, world_pop_table!$A$4:$BP$269, MATCH(2018, world_pop_table!$A$3:$BP$3, 0), FALSE)</f>
        <v>622227</v>
      </c>
    </row>
    <row r="81" spans="1:22" x14ac:dyDescent="0.35">
      <c r="A81" t="s">
        <v>101</v>
      </c>
      <c r="B81" s="19">
        <v>2.732952</v>
      </c>
      <c r="C81" s="19">
        <v>2.4514819999999999</v>
      </c>
      <c r="D81" s="19">
        <v>3.0144229999999999</v>
      </c>
      <c r="E81">
        <v>78</v>
      </c>
      <c r="F81">
        <v>55</v>
      </c>
      <c r="G81">
        <v>116</v>
      </c>
      <c r="H81" s="19">
        <f t="shared" si="1"/>
        <v>54.130323691434235</v>
      </c>
      <c r="I81" s="19">
        <v>2.7050000000000001</v>
      </c>
      <c r="J81">
        <v>59</v>
      </c>
      <c r="K81" s="19">
        <v>2.8</v>
      </c>
      <c r="L81">
        <v>59</v>
      </c>
      <c r="M81" s="19">
        <v>2.12</v>
      </c>
      <c r="N81">
        <v>151</v>
      </c>
      <c r="O81" s="19">
        <v>2.8563100000000001</v>
      </c>
      <c r="P81">
        <v>59</v>
      </c>
      <c r="Q81" s="19">
        <v>2.9991669999999999</v>
      </c>
      <c r="R81">
        <v>63</v>
      </c>
      <c r="S81" s="19">
        <v>2.9991669999999999</v>
      </c>
      <c r="T81">
        <v>99</v>
      </c>
      <c r="V81" s="41">
        <f>VLOOKUP(A81, world_pop_table!$A$4:$BP$269, MATCH(2018, world_pop_table!$A$3:$BP$3, 0), FALSE)</f>
        <v>1265577</v>
      </c>
    </row>
    <row r="82" spans="1:22" x14ac:dyDescent="0.35">
      <c r="A82" t="s">
        <v>84</v>
      </c>
      <c r="B82" s="19">
        <v>2.716853</v>
      </c>
      <c r="C82" s="19">
        <v>2.4312109999999998</v>
      </c>
      <c r="D82" s="19">
        <v>3.002494</v>
      </c>
      <c r="E82">
        <v>79</v>
      </c>
      <c r="F82">
        <v>56</v>
      </c>
      <c r="G82">
        <v>119</v>
      </c>
      <c r="H82" s="19">
        <f t="shared" si="1"/>
        <v>53.627456860091868</v>
      </c>
      <c r="I82" s="19">
        <v>2.3846150000000002</v>
      </c>
      <c r="J82">
        <v>106</v>
      </c>
      <c r="K82" s="19">
        <v>2.6370809999999998</v>
      </c>
      <c r="L82">
        <v>73</v>
      </c>
      <c r="M82" s="19">
        <v>2.803747</v>
      </c>
      <c r="N82">
        <v>70</v>
      </c>
      <c r="O82" s="19">
        <v>2.4704139999999999</v>
      </c>
      <c r="P82">
        <v>104</v>
      </c>
      <c r="Q82" s="19">
        <v>2.803747</v>
      </c>
      <c r="R82">
        <v>74</v>
      </c>
      <c r="S82" s="19">
        <v>3.1796489999999999</v>
      </c>
      <c r="T82">
        <v>77</v>
      </c>
      <c r="V82" s="41">
        <f>VLOOKUP(A82, world_pop_table!$A$4:$BP$269, MATCH(2018, world_pop_table!$A$3:$BP$3, 0), FALSE)</f>
        <v>5984119</v>
      </c>
    </row>
    <row r="83" spans="1:22" x14ac:dyDescent="0.35">
      <c r="A83" t="s">
        <v>209</v>
      </c>
      <c r="B83" s="19">
        <v>2.7065570000000001</v>
      </c>
      <c r="C83" s="19">
        <v>2.507244</v>
      </c>
      <c r="D83" s="19">
        <v>2.9058700000000002</v>
      </c>
      <c r="E83">
        <v>80</v>
      </c>
      <c r="F83">
        <v>60</v>
      </c>
      <c r="G83">
        <v>114</v>
      </c>
      <c r="H83" s="19">
        <f t="shared" si="1"/>
        <v>53.30585198429209</v>
      </c>
      <c r="I83" s="19">
        <v>2.6220140000000001</v>
      </c>
      <c r="J83">
        <v>73</v>
      </c>
      <c r="K83" s="19">
        <v>2.4609459999999999</v>
      </c>
      <c r="L83">
        <v>89</v>
      </c>
      <c r="M83" s="19">
        <v>2.5133899999999998</v>
      </c>
      <c r="N83">
        <v>113</v>
      </c>
      <c r="O83" s="19">
        <v>2.7098270000000002</v>
      </c>
      <c r="P83">
        <v>77</v>
      </c>
      <c r="Q83" s="19">
        <v>2.7472439999999998</v>
      </c>
      <c r="R83">
        <v>88</v>
      </c>
      <c r="S83" s="19">
        <v>3.1736279999999999</v>
      </c>
      <c r="T83">
        <v>80</v>
      </c>
      <c r="V83" s="41">
        <f>VLOOKUP(A83, world_pop_table!$A$4:$BP$269, MATCH(2018, world_pop_table!$A$3:$BP$3, 0), FALSE)</f>
        <v>437810</v>
      </c>
    </row>
    <row r="84" spans="1:22" x14ac:dyDescent="0.35">
      <c r="A84" t="s">
        <v>169</v>
      </c>
      <c r="B84" s="19">
        <v>2.704895</v>
      </c>
      <c r="C84" s="19">
        <v>2.4389720000000001</v>
      </c>
      <c r="D84" s="19">
        <v>2.9708169999999998</v>
      </c>
      <c r="E84">
        <v>81</v>
      </c>
      <c r="F84">
        <v>58</v>
      </c>
      <c r="G84">
        <v>119</v>
      </c>
      <c r="H84" s="19">
        <f t="shared" si="1"/>
        <v>53.25393791051787</v>
      </c>
      <c r="I84" s="19">
        <v>2.452814</v>
      </c>
      <c r="J84">
        <v>91</v>
      </c>
      <c r="K84" s="19">
        <v>2.4735930000000002</v>
      </c>
      <c r="L84">
        <v>87</v>
      </c>
      <c r="M84" s="19">
        <v>2.8372289999999998</v>
      </c>
      <c r="N84">
        <v>67</v>
      </c>
      <c r="O84" s="19">
        <v>2.74329</v>
      </c>
      <c r="P84">
        <v>72</v>
      </c>
      <c r="Q84" s="19">
        <v>2.6432899999999999</v>
      </c>
      <c r="R84">
        <v>100</v>
      </c>
      <c r="S84" s="19">
        <v>3.0349219999999999</v>
      </c>
      <c r="T84">
        <v>96</v>
      </c>
      <c r="V84" s="41" t="e">
        <f>VLOOKUP(A84, world_pop_table!$A$4:$BP$269, MATCH(2018, world_pop_table!$A$3:$BP$3, 0), FALSE)</f>
        <v>#N/A</v>
      </c>
    </row>
    <row r="85" spans="1:22" x14ac:dyDescent="0.35">
      <c r="A85" t="s">
        <v>182</v>
      </c>
      <c r="B85" s="19">
        <v>2.7002899999999999</v>
      </c>
      <c r="C85" s="19">
        <v>2.4676710000000002</v>
      </c>
      <c r="D85" s="19">
        <v>2.932909</v>
      </c>
      <c r="E85">
        <v>82</v>
      </c>
      <c r="F85">
        <v>60</v>
      </c>
      <c r="G85">
        <v>115</v>
      </c>
      <c r="H85" s="19">
        <f t="shared" si="1"/>
        <v>53.110096568923268</v>
      </c>
      <c r="I85" s="19">
        <v>2.61287</v>
      </c>
      <c r="J85">
        <v>74</v>
      </c>
      <c r="K85" s="19">
        <v>2.4413269999999998</v>
      </c>
      <c r="L85">
        <v>91</v>
      </c>
      <c r="M85" s="19">
        <v>2.7156859999999998</v>
      </c>
      <c r="N85">
        <v>85</v>
      </c>
      <c r="O85" s="19">
        <v>2.6490200000000002</v>
      </c>
      <c r="P85">
        <v>83</v>
      </c>
      <c r="Q85" s="19">
        <v>2.9140220000000001</v>
      </c>
      <c r="R85">
        <v>69</v>
      </c>
      <c r="S85" s="19">
        <v>2.8425940000000001</v>
      </c>
      <c r="T85">
        <v>117</v>
      </c>
      <c r="V85" s="41">
        <f>VLOOKUP(A85, world_pop_table!$A$4:$BP$269, MATCH(2018, world_pop_table!$A$3:$BP$3, 0), FALSE)</f>
        <v>7128045</v>
      </c>
    </row>
    <row r="86" spans="1:22" x14ac:dyDescent="0.35">
      <c r="A86" t="s">
        <v>115</v>
      </c>
      <c r="B86" s="19">
        <v>2.6932489999999998</v>
      </c>
      <c r="C86" s="19">
        <v>2.4753699999999998</v>
      </c>
      <c r="D86" s="19">
        <v>2.9111280000000002</v>
      </c>
      <c r="E86">
        <v>83</v>
      </c>
      <c r="F86">
        <v>60</v>
      </c>
      <c r="G86">
        <v>115</v>
      </c>
      <c r="H86" s="19">
        <f t="shared" si="1"/>
        <v>52.890164563240823</v>
      </c>
      <c r="I86" s="19">
        <v>2.5294120000000002</v>
      </c>
      <c r="J86">
        <v>86</v>
      </c>
      <c r="K86" s="19">
        <v>2.281358</v>
      </c>
      <c r="L86">
        <v>111</v>
      </c>
      <c r="M86" s="19">
        <v>2.843858</v>
      </c>
      <c r="N86">
        <v>65</v>
      </c>
      <c r="O86" s="19">
        <v>2.421468</v>
      </c>
      <c r="P86">
        <v>110</v>
      </c>
      <c r="Q86" s="19">
        <v>2.5548009999999999</v>
      </c>
      <c r="R86">
        <v>108</v>
      </c>
      <c r="S86" s="19">
        <v>3.4455819999999999</v>
      </c>
      <c r="T86">
        <v>54</v>
      </c>
      <c r="V86" s="41">
        <f>VLOOKUP(A86, world_pop_table!$A$4:$BP$269, MATCH(2018, world_pop_table!$A$3:$BP$3, 0), FALSE)</f>
        <v>31897584</v>
      </c>
    </row>
    <row r="87" spans="1:22" x14ac:dyDescent="0.35">
      <c r="A87" t="s">
        <v>75</v>
      </c>
      <c r="B87" s="19">
        <v>2.6879729999999999</v>
      </c>
      <c r="C87" s="19">
        <v>2.5203060000000002</v>
      </c>
      <c r="D87" s="19">
        <v>2.8556400000000002</v>
      </c>
      <c r="E87">
        <v>84</v>
      </c>
      <c r="F87">
        <v>64</v>
      </c>
      <c r="G87">
        <v>112</v>
      </c>
      <c r="H87" s="19">
        <f t="shared" si="1"/>
        <v>52.725363929526793</v>
      </c>
      <c r="I87" s="19">
        <v>2.4913949999999998</v>
      </c>
      <c r="J87">
        <v>88</v>
      </c>
      <c r="K87" s="19">
        <v>2.718464</v>
      </c>
      <c r="L87">
        <v>70</v>
      </c>
      <c r="M87" s="19">
        <v>2.4433289999999999</v>
      </c>
      <c r="N87">
        <v>119</v>
      </c>
      <c r="O87" s="19">
        <v>2.5450780000000002</v>
      </c>
      <c r="P87">
        <v>93</v>
      </c>
      <c r="Q87" s="19">
        <v>2.7723499999999999</v>
      </c>
      <c r="R87">
        <v>84</v>
      </c>
      <c r="S87" s="19">
        <v>3.183243</v>
      </c>
      <c r="T87">
        <v>76</v>
      </c>
      <c r="V87" s="41">
        <f>VLOOKUP(A87, world_pop_table!$A$4:$BP$269, MATCH(2018, world_pop_table!$A$3:$BP$3, 0), FALSE)</f>
        <v>10462306</v>
      </c>
    </row>
    <row r="88" spans="1:22" x14ac:dyDescent="0.35">
      <c r="A88" t="s">
        <v>149</v>
      </c>
      <c r="B88" s="19">
        <v>2.6850869999999998</v>
      </c>
      <c r="C88" s="19">
        <v>2.5048590000000002</v>
      </c>
      <c r="D88" s="19">
        <v>2.8653149999999998</v>
      </c>
      <c r="E88">
        <v>85</v>
      </c>
      <c r="F88">
        <v>63</v>
      </c>
      <c r="G88">
        <v>114</v>
      </c>
      <c r="H88" s="19">
        <f t="shared" si="1"/>
        <v>52.635217108279875</v>
      </c>
      <c r="I88" s="19">
        <v>2.5148820000000001</v>
      </c>
      <c r="J88">
        <v>87</v>
      </c>
      <c r="K88" s="19">
        <v>2.4332400000000001</v>
      </c>
      <c r="L88">
        <v>94</v>
      </c>
      <c r="M88" s="19">
        <v>2.7349739999999998</v>
      </c>
      <c r="N88">
        <v>82</v>
      </c>
      <c r="O88" s="19">
        <v>2.7086260000000002</v>
      </c>
      <c r="P88">
        <v>78</v>
      </c>
      <c r="Q88" s="19">
        <v>2.7803529999999999</v>
      </c>
      <c r="R88">
        <v>82</v>
      </c>
      <c r="S88" s="19">
        <v>2.9064350000000001</v>
      </c>
      <c r="T88">
        <v>109</v>
      </c>
      <c r="V88" s="41">
        <f>VLOOKUP(A88, world_pop_table!$A$4:$BP$269, MATCH(2018, world_pop_table!$A$3:$BP$3, 0), FALSE)</f>
        <v>3394534</v>
      </c>
    </row>
    <row r="89" spans="1:22" x14ac:dyDescent="0.35">
      <c r="A89" t="s">
        <v>184</v>
      </c>
      <c r="B89" s="19">
        <v>2.6654710000000001</v>
      </c>
      <c r="C89" s="19">
        <v>2.4420500000000001</v>
      </c>
      <c r="D89" s="19">
        <v>2.8888929999999999</v>
      </c>
      <c r="E89">
        <v>86</v>
      </c>
      <c r="F89">
        <v>61</v>
      </c>
      <c r="G89">
        <v>119</v>
      </c>
      <c r="H89" s="19">
        <f t="shared" si="1"/>
        <v>52.022493599763102</v>
      </c>
      <c r="I89" s="19">
        <v>2.3987240000000001</v>
      </c>
      <c r="J89">
        <v>105</v>
      </c>
      <c r="K89" s="19">
        <v>2.7179220000000002</v>
      </c>
      <c r="L89">
        <v>71</v>
      </c>
      <c r="M89" s="19">
        <v>2.6590989999999999</v>
      </c>
      <c r="N89">
        <v>94</v>
      </c>
      <c r="O89" s="19">
        <v>2.2861500000000001</v>
      </c>
      <c r="P89">
        <v>125</v>
      </c>
      <c r="Q89" s="19">
        <v>2.6002749999999999</v>
      </c>
      <c r="R89">
        <v>104</v>
      </c>
      <c r="S89" s="19">
        <v>3.3228719999999998</v>
      </c>
      <c r="T89">
        <v>64</v>
      </c>
      <c r="V89" s="41">
        <f>VLOOKUP(A89, world_pop_table!$A$4:$BP$269, MATCH(2018, world_pop_table!$A$3:$BP$3, 0), FALSE)</f>
        <v>473099</v>
      </c>
    </row>
    <row r="90" spans="1:22" x14ac:dyDescent="0.35">
      <c r="A90" t="s">
        <v>44</v>
      </c>
      <c r="B90" s="19">
        <v>2.6617649999999999</v>
      </c>
      <c r="C90" s="19">
        <v>2.4856129999999999</v>
      </c>
      <c r="D90" s="19">
        <v>2.8379180000000002</v>
      </c>
      <c r="E90">
        <v>87</v>
      </c>
      <c r="F90">
        <v>66</v>
      </c>
      <c r="G90">
        <v>115</v>
      </c>
      <c r="H90" s="19">
        <f t="shared" si="1"/>
        <v>51.906733336581866</v>
      </c>
      <c r="I90" s="19">
        <v>2.4050020000000001</v>
      </c>
      <c r="J90">
        <v>103</v>
      </c>
      <c r="K90" s="19">
        <v>2.357383</v>
      </c>
      <c r="L90">
        <v>105</v>
      </c>
      <c r="M90" s="19">
        <v>2.7700819999999999</v>
      </c>
      <c r="N90">
        <v>77</v>
      </c>
      <c r="O90" s="19">
        <v>2.4415719999999999</v>
      </c>
      <c r="P90">
        <v>108</v>
      </c>
      <c r="Q90" s="19">
        <v>2.9749050000000001</v>
      </c>
      <c r="R90">
        <v>65</v>
      </c>
      <c r="S90" s="19">
        <v>2.9805950000000001</v>
      </c>
      <c r="T90">
        <v>101</v>
      </c>
      <c r="V90" s="41">
        <f>VLOOKUP(A90, world_pop_table!$A$4:$BP$269, MATCH(2018, world_pop_table!$A$3:$BP$3, 0), FALSE)</f>
        <v>10782053</v>
      </c>
    </row>
    <row r="91" spans="1:22" x14ac:dyDescent="0.35">
      <c r="A91" t="s">
        <v>12</v>
      </c>
      <c r="B91" s="19">
        <v>2.6596030000000002</v>
      </c>
      <c r="C91" s="19">
        <v>2.4609079999999999</v>
      </c>
      <c r="D91" s="19">
        <v>2.8582990000000001</v>
      </c>
      <c r="E91">
        <v>88</v>
      </c>
      <c r="F91">
        <v>64</v>
      </c>
      <c r="G91">
        <v>115</v>
      </c>
      <c r="H91" s="19">
        <f t="shared" si="1"/>
        <v>51.839201310408676</v>
      </c>
      <c r="I91" s="19">
        <v>2.3471259999999998</v>
      </c>
      <c r="J91">
        <v>114</v>
      </c>
      <c r="K91" s="19">
        <v>2.2936740000000002</v>
      </c>
      <c r="L91">
        <v>110</v>
      </c>
      <c r="M91" s="19">
        <v>2.8238620000000001</v>
      </c>
      <c r="N91">
        <v>69</v>
      </c>
      <c r="O91" s="19">
        <v>2.5588980000000001</v>
      </c>
      <c r="P91">
        <v>92</v>
      </c>
      <c r="Q91" s="19">
        <v>2.6656469999999999</v>
      </c>
      <c r="R91">
        <v>95</v>
      </c>
      <c r="S91" s="19">
        <v>3.2026659999999998</v>
      </c>
      <c r="T91">
        <v>73</v>
      </c>
      <c r="V91" s="41">
        <f>VLOOKUP(A91, world_pop_table!$A$4:$BP$269, MATCH(2018, world_pop_table!$A$3:$BP$3, 0), FALSE)</f>
        <v>2866376</v>
      </c>
    </row>
    <row r="92" spans="1:22" x14ac:dyDescent="0.35">
      <c r="A92" t="s">
        <v>210</v>
      </c>
      <c r="B92" s="19">
        <v>2.6532070000000001</v>
      </c>
      <c r="C92" s="19">
        <v>2.4700639999999998</v>
      </c>
      <c r="D92" s="19">
        <v>2.8363489999999998</v>
      </c>
      <c r="E92">
        <v>89</v>
      </c>
      <c r="F92">
        <v>66</v>
      </c>
      <c r="G92">
        <v>115</v>
      </c>
      <c r="H92" s="19">
        <f t="shared" si="1"/>
        <v>51.639416463320927</v>
      </c>
      <c r="I92" s="19">
        <v>2.714286</v>
      </c>
      <c r="J92">
        <v>57</v>
      </c>
      <c r="K92" s="19">
        <v>2.3304960000000001</v>
      </c>
      <c r="L92">
        <v>106</v>
      </c>
      <c r="M92" s="19">
        <v>2.4159860000000002</v>
      </c>
      <c r="N92">
        <v>121</v>
      </c>
      <c r="O92" s="19">
        <v>2.6462850000000002</v>
      </c>
      <c r="P92">
        <v>84</v>
      </c>
      <c r="Q92" s="19">
        <v>2.7833169999999998</v>
      </c>
      <c r="R92">
        <v>81</v>
      </c>
      <c r="S92" s="19">
        <v>3.0147059999999999</v>
      </c>
      <c r="T92">
        <v>97</v>
      </c>
      <c r="V92" s="41" t="e">
        <f>VLOOKUP(A92, world_pop_table!$A$4:$BP$269, MATCH(2018, world_pop_table!$A$3:$BP$3, 0), FALSE)</f>
        <v>#N/A</v>
      </c>
    </row>
    <row r="93" spans="1:22" x14ac:dyDescent="0.35">
      <c r="A93" t="s">
        <v>42</v>
      </c>
      <c r="B93" s="19">
        <v>2.6346210000000001</v>
      </c>
      <c r="C93" s="19">
        <v>2.3662990000000002</v>
      </c>
      <c r="D93" s="19">
        <v>2.9029430000000001</v>
      </c>
      <c r="E93">
        <v>90</v>
      </c>
      <c r="F93">
        <v>61</v>
      </c>
      <c r="G93">
        <v>130</v>
      </c>
      <c r="H93" s="19">
        <f t="shared" si="1"/>
        <v>51.058865936746045</v>
      </c>
      <c r="I93" s="19">
        <v>2.347337</v>
      </c>
      <c r="J93">
        <v>113</v>
      </c>
      <c r="K93" s="19">
        <v>2.7917809999999998</v>
      </c>
      <c r="L93">
        <v>60</v>
      </c>
      <c r="M93" s="19">
        <v>2.454545</v>
      </c>
      <c r="N93">
        <v>118</v>
      </c>
      <c r="O93" s="19">
        <v>2.249587</v>
      </c>
      <c r="P93">
        <v>135</v>
      </c>
      <c r="Q93" s="19">
        <v>2.8495870000000001</v>
      </c>
      <c r="R93">
        <v>72</v>
      </c>
      <c r="S93" s="19">
        <v>3.1504129999999999</v>
      </c>
      <c r="T93">
        <v>85</v>
      </c>
      <c r="V93" s="41">
        <f>VLOOKUP(A93, world_pop_table!$A$4:$BP$269, MATCH(2018, world_pop_table!$A$3:$BP$3, 0), FALSE)</f>
        <v>1071882</v>
      </c>
    </row>
    <row r="94" spans="1:22" x14ac:dyDescent="0.35">
      <c r="A94" t="s">
        <v>22</v>
      </c>
      <c r="B94" s="19">
        <v>2.621464</v>
      </c>
      <c r="C94" s="19">
        <v>2.3411439999999999</v>
      </c>
      <c r="D94" s="19">
        <v>2.901783</v>
      </c>
      <c r="E94">
        <v>91</v>
      </c>
      <c r="F94">
        <v>61</v>
      </c>
      <c r="G94">
        <v>133</v>
      </c>
      <c r="H94" s="19">
        <f t="shared" si="1"/>
        <v>50.647895137319281</v>
      </c>
      <c r="I94" s="19">
        <v>2.4128790000000002</v>
      </c>
      <c r="J94">
        <v>100</v>
      </c>
      <c r="K94" s="19">
        <v>2.430736</v>
      </c>
      <c r="L94">
        <v>95</v>
      </c>
      <c r="M94" s="19">
        <v>2.9177490000000001</v>
      </c>
      <c r="N94">
        <v>60</v>
      </c>
      <c r="O94" s="19">
        <v>2.4599570000000002</v>
      </c>
      <c r="P94">
        <v>106</v>
      </c>
      <c r="Q94" s="19">
        <v>2.4015149999999998</v>
      </c>
      <c r="R94">
        <v>124</v>
      </c>
      <c r="S94" s="19">
        <v>3.0378790000000002</v>
      </c>
      <c r="T94">
        <v>95</v>
      </c>
      <c r="V94" s="41">
        <f>VLOOKUP(A94, world_pop_table!$A$4:$BP$269, MATCH(2018, world_pop_table!$A$3:$BP$3, 0), FALSE)</f>
        <v>20438288</v>
      </c>
    </row>
    <row r="95" spans="1:22" x14ac:dyDescent="0.35">
      <c r="A95" t="s">
        <v>15</v>
      </c>
      <c r="B95" s="19">
        <v>2.6076069999999998</v>
      </c>
      <c r="C95" s="19">
        <v>2.4181650000000001</v>
      </c>
      <c r="D95" s="19">
        <v>2.79705</v>
      </c>
      <c r="E95">
        <v>92</v>
      </c>
      <c r="F95">
        <v>73</v>
      </c>
      <c r="G95">
        <v>122</v>
      </c>
      <c r="H95" s="19">
        <f t="shared" si="1"/>
        <v>50.215059204533944</v>
      </c>
      <c r="I95" s="19">
        <v>2.5737869999999998</v>
      </c>
      <c r="J95">
        <v>81</v>
      </c>
      <c r="K95" s="19">
        <v>2.4841090000000001</v>
      </c>
      <c r="L95">
        <v>86</v>
      </c>
      <c r="M95" s="19">
        <v>2.6490589999999998</v>
      </c>
      <c r="N95">
        <v>95</v>
      </c>
      <c r="O95" s="19">
        <v>2.503441</v>
      </c>
      <c r="P95">
        <v>97</v>
      </c>
      <c r="Q95" s="19">
        <v>2.511196</v>
      </c>
      <c r="R95">
        <v>113</v>
      </c>
      <c r="S95" s="19">
        <v>2.8960620000000001</v>
      </c>
      <c r="T95">
        <v>111</v>
      </c>
      <c r="V95" s="41">
        <f>VLOOKUP(A95, world_pop_table!$A$4:$BP$269, MATCH(2018, world_pop_table!$A$3:$BP$3, 0), FALSE)</f>
        <v>2969000</v>
      </c>
    </row>
    <row r="96" spans="1:22" x14ac:dyDescent="0.35">
      <c r="A96" t="s">
        <v>64</v>
      </c>
      <c r="B96" s="19">
        <v>2.6039180000000002</v>
      </c>
      <c r="C96" s="19">
        <v>2.4514710000000002</v>
      </c>
      <c r="D96" s="19">
        <v>2.7563650000000002</v>
      </c>
      <c r="E96">
        <v>93</v>
      </c>
      <c r="F96">
        <v>76</v>
      </c>
      <c r="G96">
        <v>116</v>
      </c>
      <c r="H96" s="19">
        <f t="shared" si="1"/>
        <v>50.099829951734279</v>
      </c>
      <c r="I96" s="19">
        <v>2.2388150000000002</v>
      </c>
      <c r="J96">
        <v>125</v>
      </c>
      <c r="K96" s="19">
        <v>2.4734029999999998</v>
      </c>
      <c r="L96">
        <v>88</v>
      </c>
      <c r="M96" s="19">
        <v>2.6622919999999999</v>
      </c>
      <c r="N96">
        <v>93</v>
      </c>
      <c r="O96" s="19">
        <v>2.7229230000000002</v>
      </c>
      <c r="P96">
        <v>75</v>
      </c>
      <c r="Q96" s="19">
        <v>2.6774680000000002</v>
      </c>
      <c r="R96">
        <v>93</v>
      </c>
      <c r="S96" s="19">
        <v>2.833523</v>
      </c>
      <c r="T96">
        <v>118</v>
      </c>
      <c r="V96" s="41">
        <f>VLOOKUP(A96, world_pop_table!$A$4:$BP$269, MATCH(2018, world_pop_table!$A$3:$BP$3, 0), FALSE)</f>
        <v>9765210</v>
      </c>
    </row>
    <row r="97" spans="1:22" x14ac:dyDescent="0.35">
      <c r="A97" t="s">
        <v>86</v>
      </c>
      <c r="B97" s="19">
        <v>2.597928</v>
      </c>
      <c r="C97" s="19">
        <v>2.3223919999999998</v>
      </c>
      <c r="D97" s="19">
        <v>2.8734630000000001</v>
      </c>
      <c r="E97">
        <v>94</v>
      </c>
      <c r="F97">
        <v>63</v>
      </c>
      <c r="G97">
        <v>135</v>
      </c>
      <c r="H97" s="19">
        <f t="shared" si="1"/>
        <v>49.912726881994494</v>
      </c>
      <c r="I97" s="19">
        <v>2.582417</v>
      </c>
      <c r="J97">
        <v>79</v>
      </c>
      <c r="K97" s="19">
        <v>2.4890110000000001</v>
      </c>
      <c r="L97">
        <v>85</v>
      </c>
      <c r="M97" s="19">
        <v>2.5147349999999999</v>
      </c>
      <c r="N97">
        <v>112</v>
      </c>
      <c r="O97" s="19">
        <v>2.423826</v>
      </c>
      <c r="P97">
        <v>109</v>
      </c>
      <c r="Q97" s="19">
        <v>2.7874620000000001</v>
      </c>
      <c r="R97">
        <v>78</v>
      </c>
      <c r="S97" s="19">
        <v>2.7874620000000001</v>
      </c>
      <c r="T97">
        <v>122</v>
      </c>
      <c r="V97" s="41">
        <f>VLOOKUP(A97, world_pop_table!$A$4:$BP$269, MATCH(2018, world_pop_table!$A$3:$BP$3, 0), FALSE)</f>
        <v>21670000</v>
      </c>
    </row>
    <row r="98" spans="1:22" x14ac:dyDescent="0.35">
      <c r="A98" t="s">
        <v>35</v>
      </c>
      <c r="B98" s="19">
        <v>2.5955469999999998</v>
      </c>
      <c r="C98" s="19">
        <v>2.384544</v>
      </c>
      <c r="D98" s="19">
        <v>2.8065509999999998</v>
      </c>
      <c r="E98">
        <v>95</v>
      </c>
      <c r="F98">
        <v>73</v>
      </c>
      <c r="G98">
        <v>129</v>
      </c>
      <c r="H98" s="19">
        <f t="shared" si="1"/>
        <v>49.838354192670543</v>
      </c>
      <c r="I98" s="19">
        <v>2.459686</v>
      </c>
      <c r="J98">
        <v>90</v>
      </c>
      <c r="K98" s="19">
        <v>2.5724800000000001</v>
      </c>
      <c r="L98">
        <v>76</v>
      </c>
      <c r="M98" s="19">
        <v>2.8727279999999999</v>
      </c>
      <c r="N98">
        <v>63</v>
      </c>
      <c r="O98" s="19">
        <v>2.5969359999999999</v>
      </c>
      <c r="P98">
        <v>87</v>
      </c>
      <c r="Q98" s="19">
        <v>2.4713780000000001</v>
      </c>
      <c r="R98">
        <v>118</v>
      </c>
      <c r="S98" s="19">
        <v>2.5655420000000002</v>
      </c>
      <c r="T98">
        <v>142</v>
      </c>
      <c r="V98" s="41">
        <f>VLOOKUP(A98, world_pop_table!$A$4:$BP$269, MATCH(2018, world_pop_table!$A$3:$BP$3, 0), FALSE)</f>
        <v>24806383</v>
      </c>
    </row>
    <row r="99" spans="1:22" x14ac:dyDescent="0.35">
      <c r="A99" t="s">
        <v>96</v>
      </c>
      <c r="B99" s="19">
        <v>2.590265</v>
      </c>
      <c r="C99" s="19">
        <v>2.3008109999999999</v>
      </c>
      <c r="D99" s="19">
        <v>2.8797190000000001</v>
      </c>
      <c r="E99">
        <v>96</v>
      </c>
      <c r="F99">
        <v>63</v>
      </c>
      <c r="G99">
        <v>136</v>
      </c>
      <c r="H99" s="19">
        <f t="shared" si="1"/>
        <v>49.67336614352773</v>
      </c>
      <c r="I99" s="19">
        <v>2.1538460000000001</v>
      </c>
      <c r="J99">
        <v>133</v>
      </c>
      <c r="K99" s="19">
        <v>2.3025389999999999</v>
      </c>
      <c r="L99">
        <v>109</v>
      </c>
      <c r="M99" s="19">
        <v>2.7025389999999998</v>
      </c>
      <c r="N99">
        <v>88</v>
      </c>
      <c r="O99" s="19">
        <v>2.4504929999999998</v>
      </c>
      <c r="P99">
        <v>107</v>
      </c>
      <c r="Q99" s="19">
        <v>3.0770219999999999</v>
      </c>
      <c r="R99">
        <v>54</v>
      </c>
      <c r="S99" s="19">
        <v>2.8270219999999999</v>
      </c>
      <c r="T99">
        <v>119</v>
      </c>
      <c r="V99" s="41">
        <f>VLOOKUP(A99, world_pop_table!$A$4:$BP$269, MATCH(2018, world_pop_table!$A$3:$BP$3, 0), FALSE)</f>
        <v>20442030</v>
      </c>
    </row>
    <row r="100" spans="1:22" x14ac:dyDescent="0.35">
      <c r="A100" t="s">
        <v>102</v>
      </c>
      <c r="B100" s="19">
        <v>2.585645</v>
      </c>
      <c r="C100" s="19">
        <v>2.2802560000000001</v>
      </c>
      <c r="D100" s="19">
        <v>2.8910339999999999</v>
      </c>
      <c r="E100">
        <v>97</v>
      </c>
      <c r="F100">
        <v>61</v>
      </c>
      <c r="G100">
        <v>138</v>
      </c>
      <c r="H100" s="19">
        <f t="shared" si="1"/>
        <v>49.529056263361156</v>
      </c>
      <c r="I100" s="19">
        <v>2.425926</v>
      </c>
      <c r="J100">
        <v>94</v>
      </c>
      <c r="K100" s="19">
        <v>2.175926</v>
      </c>
      <c r="L100">
        <v>126</v>
      </c>
      <c r="M100" s="19">
        <v>2.550926</v>
      </c>
      <c r="N100">
        <v>105</v>
      </c>
      <c r="O100" s="19">
        <v>2.675926</v>
      </c>
      <c r="P100">
        <v>82</v>
      </c>
      <c r="Q100" s="19">
        <v>2.6666669999999999</v>
      </c>
      <c r="R100">
        <v>94</v>
      </c>
      <c r="S100" s="19">
        <v>2.9750000000000001</v>
      </c>
      <c r="T100">
        <v>102</v>
      </c>
      <c r="V100" s="41">
        <f>VLOOKUP(A100, world_pop_table!$A$4:$BP$269, MATCH(2018, world_pop_table!$A$3:$BP$3, 0), FALSE)</f>
        <v>18528081</v>
      </c>
    </row>
    <row r="101" spans="1:22" x14ac:dyDescent="0.35">
      <c r="A101" t="s">
        <v>80</v>
      </c>
      <c r="B101" s="19">
        <v>2.578608</v>
      </c>
      <c r="C101" s="19">
        <v>2.375486</v>
      </c>
      <c r="D101" s="19">
        <v>2.7817289999999999</v>
      </c>
      <c r="E101">
        <v>98</v>
      </c>
      <c r="F101">
        <v>75</v>
      </c>
      <c r="G101">
        <v>129</v>
      </c>
      <c r="H101" s="19">
        <f t="shared" si="1"/>
        <v>49.309249201297909</v>
      </c>
      <c r="I101" s="19">
        <v>2.3697439999999999</v>
      </c>
      <c r="J101">
        <v>109</v>
      </c>
      <c r="K101" s="19">
        <v>2.1445460000000001</v>
      </c>
      <c r="L101">
        <v>130</v>
      </c>
      <c r="M101" s="19">
        <v>2.7939630000000002</v>
      </c>
      <c r="N101">
        <v>71</v>
      </c>
      <c r="O101" s="19">
        <v>2.408093</v>
      </c>
      <c r="P101">
        <v>111</v>
      </c>
      <c r="Q101" s="19">
        <v>2.5150130000000002</v>
      </c>
      <c r="R101">
        <v>111</v>
      </c>
      <c r="S101" s="19">
        <v>3.1553460000000002</v>
      </c>
      <c r="T101">
        <v>84</v>
      </c>
      <c r="V101" s="41">
        <f>VLOOKUP(A101, world_pop_table!$A$4:$BP$269, MATCH(2018, world_pop_table!$A$3:$BP$3, 0), FALSE)</f>
        <v>16274522</v>
      </c>
    </row>
    <row r="102" spans="1:22" x14ac:dyDescent="0.35">
      <c r="A102" t="s">
        <v>151</v>
      </c>
      <c r="B102" s="19">
        <v>2.5772560000000002</v>
      </c>
      <c r="C102" s="19">
        <v>2.3804180000000001</v>
      </c>
      <c r="D102" s="19">
        <v>2.7740939999999998</v>
      </c>
      <c r="E102">
        <v>99</v>
      </c>
      <c r="F102">
        <v>75</v>
      </c>
      <c r="G102">
        <v>129</v>
      </c>
      <c r="H102" s="19">
        <f t="shared" si="1"/>
        <v>49.26701825801107</v>
      </c>
      <c r="I102" s="19">
        <v>2.1033330000000001</v>
      </c>
      <c r="J102">
        <v>140</v>
      </c>
      <c r="K102" s="19">
        <v>2.57</v>
      </c>
      <c r="L102">
        <v>77</v>
      </c>
      <c r="M102" s="19">
        <v>2.423333</v>
      </c>
      <c r="N102">
        <v>120</v>
      </c>
      <c r="O102" s="19">
        <v>2.5877140000000001</v>
      </c>
      <c r="P102">
        <v>88</v>
      </c>
      <c r="Q102" s="19">
        <v>2.7090480000000001</v>
      </c>
      <c r="R102">
        <v>90</v>
      </c>
      <c r="S102" s="19">
        <v>3.09</v>
      </c>
      <c r="T102">
        <v>91</v>
      </c>
      <c r="V102" s="41">
        <f>VLOOKUP(A102, world_pop_table!$A$4:$BP$269, MATCH(2018, world_pop_table!$A$3:$BP$3, 0), FALSE)</f>
        <v>32373490</v>
      </c>
    </row>
    <row r="103" spans="1:22" x14ac:dyDescent="0.35">
      <c r="A103" t="s">
        <v>23</v>
      </c>
      <c r="B103" s="19">
        <v>2.576581</v>
      </c>
      <c r="C103" s="19">
        <v>2.335623</v>
      </c>
      <c r="D103" s="19">
        <v>2.8175379999999999</v>
      </c>
      <c r="E103">
        <v>100</v>
      </c>
      <c r="F103">
        <v>68</v>
      </c>
      <c r="G103">
        <v>134</v>
      </c>
      <c r="H103" s="19">
        <f t="shared" si="1"/>
        <v>49.245934022272444</v>
      </c>
      <c r="I103" s="19">
        <v>2.2999999999999998</v>
      </c>
      <c r="J103">
        <v>121</v>
      </c>
      <c r="K103" s="19">
        <v>2.3886799999999999</v>
      </c>
      <c r="L103">
        <v>100</v>
      </c>
      <c r="M103" s="19">
        <v>2.5627779999999998</v>
      </c>
      <c r="N103">
        <v>104</v>
      </c>
      <c r="O103" s="19">
        <v>2.483444</v>
      </c>
      <c r="P103">
        <v>102</v>
      </c>
      <c r="Q103" s="19">
        <v>2.7850000000000001</v>
      </c>
      <c r="R103">
        <v>79</v>
      </c>
      <c r="S103" s="19">
        <v>2.9236810000000002</v>
      </c>
      <c r="T103">
        <v>107</v>
      </c>
      <c r="V103" s="41">
        <f>VLOOKUP(A103, world_pop_table!$A$4:$BP$269, MATCH(2018, world_pop_table!$A$3:$BP$3, 0), FALSE)</f>
        <v>163523103</v>
      </c>
    </row>
    <row r="104" spans="1:22" x14ac:dyDescent="0.35">
      <c r="A104" t="s">
        <v>131</v>
      </c>
      <c r="B104" s="19">
        <v>2.5755210000000002</v>
      </c>
      <c r="C104" s="19">
        <v>2.4471980000000002</v>
      </c>
      <c r="D104" s="19">
        <v>2.7038449999999998</v>
      </c>
      <c r="E104">
        <v>101</v>
      </c>
      <c r="F104">
        <v>82</v>
      </c>
      <c r="G104">
        <v>118</v>
      </c>
      <c r="H104" s="19">
        <f t="shared" si="1"/>
        <v>49.212823963186615</v>
      </c>
      <c r="I104" s="19">
        <v>2.3011360000000001</v>
      </c>
      <c r="J104">
        <v>120</v>
      </c>
      <c r="K104" s="19">
        <v>2.249457</v>
      </c>
      <c r="L104">
        <v>114</v>
      </c>
      <c r="M104" s="19">
        <v>2.7106750000000002</v>
      </c>
      <c r="N104">
        <v>86</v>
      </c>
      <c r="O104" s="19">
        <v>2.5608680000000001</v>
      </c>
      <c r="P104">
        <v>91</v>
      </c>
      <c r="Q104" s="19">
        <v>2.4716749999999998</v>
      </c>
      <c r="R104">
        <v>117</v>
      </c>
      <c r="S104" s="19">
        <v>3.0986850000000001</v>
      </c>
      <c r="T104">
        <v>90</v>
      </c>
      <c r="V104" s="41">
        <f>VLOOKUP(A104, world_pop_table!$A$4:$BP$269, MATCH(2018, world_pop_table!$A$3:$BP$3, 0), FALSE)</f>
        <v>6219807</v>
      </c>
    </row>
    <row r="105" spans="1:22" x14ac:dyDescent="0.35">
      <c r="A105" t="s">
        <v>147</v>
      </c>
      <c r="B105" s="19">
        <v>2.5754049999999999</v>
      </c>
      <c r="C105" s="19">
        <v>2.3426550000000002</v>
      </c>
      <c r="D105" s="19">
        <v>2.8081559999999999</v>
      </c>
      <c r="E105">
        <v>102</v>
      </c>
      <c r="F105">
        <v>73</v>
      </c>
      <c r="G105">
        <v>133</v>
      </c>
      <c r="H105" s="19">
        <f t="shared" si="1"/>
        <v>49.209200598230048</v>
      </c>
      <c r="I105" s="19">
        <v>2.6105580000000002</v>
      </c>
      <c r="J105">
        <v>76</v>
      </c>
      <c r="K105" s="19">
        <v>2.1939929999999999</v>
      </c>
      <c r="L105">
        <v>124</v>
      </c>
      <c r="M105" s="19">
        <v>2.7608929999999998</v>
      </c>
      <c r="N105">
        <v>78</v>
      </c>
      <c r="O105" s="19">
        <v>2.4963669999999998</v>
      </c>
      <c r="P105">
        <v>99</v>
      </c>
      <c r="Q105" s="19">
        <v>2.414145</v>
      </c>
      <c r="R105">
        <v>123</v>
      </c>
      <c r="S105" s="19">
        <v>2.8992170000000002</v>
      </c>
      <c r="T105">
        <v>110</v>
      </c>
      <c r="V105" s="41">
        <f>VLOOKUP(A105, world_pop_table!$A$4:$BP$269, MATCH(2018, world_pop_table!$A$3:$BP$3, 0), FALSE)</f>
        <v>41565831</v>
      </c>
    </row>
    <row r="106" spans="1:22" x14ac:dyDescent="0.35">
      <c r="A106" t="s">
        <v>27</v>
      </c>
      <c r="B106" s="19">
        <v>2.5746329999999999</v>
      </c>
      <c r="C106" s="19">
        <v>2.4113419999999999</v>
      </c>
      <c r="D106" s="19">
        <v>2.737924</v>
      </c>
      <c r="E106">
        <v>103</v>
      </c>
      <c r="F106">
        <v>78</v>
      </c>
      <c r="G106">
        <v>125</v>
      </c>
      <c r="H106" s="19">
        <f t="shared" si="1"/>
        <v>49.185086479726017</v>
      </c>
      <c r="I106" s="19">
        <v>2.3499620000000001</v>
      </c>
      <c r="J106">
        <v>112</v>
      </c>
      <c r="K106" s="19">
        <v>2.4405389999999998</v>
      </c>
      <c r="L106">
        <v>92</v>
      </c>
      <c r="M106" s="19">
        <v>2.309091</v>
      </c>
      <c r="N106">
        <v>134</v>
      </c>
      <c r="O106" s="19">
        <v>2.6417310000000001</v>
      </c>
      <c r="P106">
        <v>85</v>
      </c>
      <c r="Q106" s="19">
        <v>2.5364680000000002</v>
      </c>
      <c r="R106">
        <v>109</v>
      </c>
      <c r="S106" s="19">
        <v>3.1769409999999998</v>
      </c>
      <c r="T106">
        <v>78</v>
      </c>
      <c r="V106" s="41">
        <f>VLOOKUP(A106, world_pop_table!$A$4:$BP$269, MATCH(2018, world_pop_table!$A$3:$BP$3, 0), FALSE)</f>
        <v>9438785</v>
      </c>
    </row>
    <row r="107" spans="1:22" x14ac:dyDescent="0.35">
      <c r="A107" t="s">
        <v>129</v>
      </c>
      <c r="B107" s="19">
        <v>2.57124</v>
      </c>
      <c r="C107" s="19">
        <v>2.2291219999999998</v>
      </c>
      <c r="D107" s="19">
        <v>2.913357</v>
      </c>
      <c r="E107">
        <v>104</v>
      </c>
      <c r="F107">
        <v>60</v>
      </c>
      <c r="G107">
        <v>143</v>
      </c>
      <c r="H107" s="19">
        <f t="shared" si="1"/>
        <v>49.07910305474654</v>
      </c>
      <c r="I107" s="19">
        <v>2.7739720000000001</v>
      </c>
      <c r="J107">
        <v>52</v>
      </c>
      <c r="K107" s="19">
        <v>2.2065109999999999</v>
      </c>
      <c r="L107">
        <v>120</v>
      </c>
      <c r="M107" s="19">
        <v>2.2048700000000001</v>
      </c>
      <c r="N107">
        <v>142</v>
      </c>
      <c r="O107" s="19">
        <v>2.7334420000000001</v>
      </c>
      <c r="P107">
        <v>73</v>
      </c>
      <c r="Q107" s="19">
        <v>2.3731599999999999</v>
      </c>
      <c r="R107">
        <v>126</v>
      </c>
      <c r="S107" s="19">
        <v>3.1166670000000001</v>
      </c>
      <c r="T107">
        <v>87</v>
      </c>
      <c r="V107" s="41">
        <f>VLOOKUP(A107, world_pop_table!$A$4:$BP$269, MATCH(2018, world_pop_table!$A$3:$BP$3, 0), FALSE)</f>
        <v>709101</v>
      </c>
    </row>
    <row r="108" spans="1:22" x14ac:dyDescent="0.35">
      <c r="A108" t="s">
        <v>143</v>
      </c>
      <c r="B108" s="19">
        <v>2.569547</v>
      </c>
      <c r="C108" s="19">
        <v>2.3757739999999998</v>
      </c>
      <c r="D108" s="19">
        <v>2.7633209999999999</v>
      </c>
      <c r="E108">
        <v>105</v>
      </c>
      <c r="F108">
        <v>75</v>
      </c>
      <c r="G108">
        <v>129</v>
      </c>
      <c r="H108" s="19">
        <f t="shared" si="1"/>
        <v>49.026220667923596</v>
      </c>
      <c r="I108" s="19">
        <v>2.375</v>
      </c>
      <c r="J108">
        <v>107</v>
      </c>
      <c r="K108" s="19">
        <v>2.097569</v>
      </c>
      <c r="L108">
        <v>133</v>
      </c>
      <c r="M108" s="19">
        <v>2.4975700000000001</v>
      </c>
      <c r="N108">
        <v>115</v>
      </c>
      <c r="O108" s="19">
        <v>2.2975699999999999</v>
      </c>
      <c r="P108">
        <v>123</v>
      </c>
      <c r="Q108" s="19">
        <v>2.8645830000000001</v>
      </c>
      <c r="R108">
        <v>71</v>
      </c>
      <c r="S108" s="19">
        <v>3.2360419999999999</v>
      </c>
      <c r="T108">
        <v>70</v>
      </c>
      <c r="V108" s="41">
        <f>VLOOKUP(A108, world_pop_table!$A$4:$BP$269, MATCH(2018, world_pop_table!$A$3:$BP$3, 0), FALSE)</f>
        <v>11765514</v>
      </c>
    </row>
    <row r="109" spans="1:22" x14ac:dyDescent="0.35">
      <c r="A109" t="s">
        <v>56</v>
      </c>
      <c r="B109" s="19">
        <v>2.5653480000000002</v>
      </c>
      <c r="C109" s="19">
        <v>2.2855940000000001</v>
      </c>
      <c r="D109" s="19">
        <v>2.8451019999999998</v>
      </c>
      <c r="E109">
        <v>106</v>
      </c>
      <c r="F109">
        <v>65</v>
      </c>
      <c r="G109">
        <v>138</v>
      </c>
      <c r="H109" s="19">
        <f t="shared" si="1"/>
        <v>48.895061103676966</v>
      </c>
      <c r="I109" s="19">
        <v>2.4522140000000001</v>
      </c>
      <c r="J109">
        <v>92</v>
      </c>
      <c r="K109" s="19">
        <v>2.4428899999999998</v>
      </c>
      <c r="L109">
        <v>90</v>
      </c>
      <c r="M109" s="19">
        <v>2.5337990000000001</v>
      </c>
      <c r="N109">
        <v>109</v>
      </c>
      <c r="O109" s="19">
        <v>2.5066039999999998</v>
      </c>
      <c r="P109">
        <v>95</v>
      </c>
      <c r="Q109" s="19">
        <v>2.5709399999999998</v>
      </c>
      <c r="R109">
        <v>106</v>
      </c>
      <c r="S109" s="19">
        <v>2.87094</v>
      </c>
      <c r="T109">
        <v>115</v>
      </c>
      <c r="V109" s="41">
        <f>VLOOKUP(A109, world_pop_table!$A$4:$BP$269, MATCH(2018, world_pop_table!$A$3:$BP$3, 0), FALSE)</f>
        <v>30637585</v>
      </c>
    </row>
    <row r="110" spans="1:22" x14ac:dyDescent="0.35">
      <c r="A110" t="s">
        <v>37</v>
      </c>
      <c r="B110" s="19">
        <v>2.5570979999999999</v>
      </c>
      <c r="C110" s="19">
        <v>2.2017899999999999</v>
      </c>
      <c r="D110" s="19">
        <v>2.9124050000000001</v>
      </c>
      <c r="E110">
        <v>107</v>
      </c>
      <c r="F110">
        <v>60</v>
      </c>
      <c r="G110">
        <v>144</v>
      </c>
      <c r="H110" s="19">
        <f t="shared" si="1"/>
        <v>48.637364889093782</v>
      </c>
      <c r="I110" s="19">
        <v>2.625</v>
      </c>
      <c r="J110">
        <v>72</v>
      </c>
      <c r="K110" s="19">
        <v>2.25</v>
      </c>
      <c r="L110">
        <v>113</v>
      </c>
      <c r="M110" s="19">
        <v>2.4949780000000001</v>
      </c>
      <c r="N110">
        <v>116</v>
      </c>
      <c r="O110" s="19">
        <v>2.2135419999999999</v>
      </c>
      <c r="P110">
        <v>138</v>
      </c>
      <c r="Q110" s="19">
        <v>2.9278270000000002</v>
      </c>
      <c r="R110">
        <v>68</v>
      </c>
      <c r="S110" s="19">
        <v>2.8045019999999998</v>
      </c>
      <c r="T110">
        <v>120</v>
      </c>
      <c r="V110" s="41">
        <f>VLOOKUP(A110, world_pop_table!$A$4:$BP$269, MATCH(2018, world_pop_table!$A$3:$BP$3, 0), FALSE)</f>
        <v>771590</v>
      </c>
    </row>
    <row r="111" spans="1:22" x14ac:dyDescent="0.35">
      <c r="A111" t="s">
        <v>79</v>
      </c>
      <c r="B111" s="19">
        <v>2.54609</v>
      </c>
      <c r="C111" s="19">
        <v>2.2872539999999999</v>
      </c>
      <c r="D111" s="19">
        <v>2.8049270000000002</v>
      </c>
      <c r="E111">
        <v>108</v>
      </c>
      <c r="F111">
        <v>73</v>
      </c>
      <c r="G111">
        <v>138</v>
      </c>
      <c r="H111" s="19">
        <f t="shared" si="1"/>
        <v>48.293520049077848</v>
      </c>
      <c r="I111" s="19">
        <v>2.75</v>
      </c>
      <c r="J111">
        <v>55</v>
      </c>
      <c r="K111" s="19">
        <v>2.375</v>
      </c>
      <c r="L111">
        <v>103</v>
      </c>
      <c r="M111" s="19">
        <v>2.2154020000000001</v>
      </c>
      <c r="N111">
        <v>138</v>
      </c>
      <c r="O111" s="19">
        <v>2.3582589999999999</v>
      </c>
      <c r="P111">
        <v>114</v>
      </c>
      <c r="Q111" s="19">
        <v>2.6439729999999999</v>
      </c>
      <c r="R111">
        <v>99</v>
      </c>
      <c r="S111" s="19">
        <v>2.9408479999999999</v>
      </c>
      <c r="T111">
        <v>106</v>
      </c>
      <c r="V111" s="41">
        <f>VLOOKUP(A111, world_pop_table!$A$4:$BP$269, MATCH(2018, world_pop_table!$A$3:$BP$3, 0), FALSE)</f>
        <v>6444078.5</v>
      </c>
    </row>
    <row r="112" spans="1:22" x14ac:dyDescent="0.35">
      <c r="A112" t="s">
        <v>91</v>
      </c>
      <c r="B112" s="19">
        <v>2.5396610000000002</v>
      </c>
      <c r="C112" s="19">
        <v>2.3514840000000001</v>
      </c>
      <c r="D112" s="19">
        <v>2.7278370000000001</v>
      </c>
      <c r="E112">
        <v>109</v>
      </c>
      <c r="F112">
        <v>79</v>
      </c>
      <c r="G112">
        <v>133</v>
      </c>
      <c r="H112" s="19">
        <f t="shared" si="1"/>
        <v>48.09270441713177</v>
      </c>
      <c r="I112" s="19">
        <v>2.3281040000000002</v>
      </c>
      <c r="J112">
        <v>115</v>
      </c>
      <c r="K112" s="19">
        <v>2.4346030000000001</v>
      </c>
      <c r="L112">
        <v>93</v>
      </c>
      <c r="M112" s="19">
        <v>2.5752109999999999</v>
      </c>
      <c r="N112">
        <v>103</v>
      </c>
      <c r="O112" s="19">
        <v>2.489252</v>
      </c>
      <c r="P112">
        <v>101</v>
      </c>
      <c r="Q112" s="19">
        <v>2.5127090000000001</v>
      </c>
      <c r="R112">
        <v>112</v>
      </c>
      <c r="S112" s="19">
        <v>2.878139</v>
      </c>
      <c r="T112">
        <v>114</v>
      </c>
      <c r="V112" s="41">
        <f>VLOOKUP(A112, world_pop_table!$A$4:$BP$269, MATCH(2018, world_pop_table!$A$3:$BP$3, 0), FALSE)</f>
        <v>35839760</v>
      </c>
    </row>
    <row r="113" spans="1:22" x14ac:dyDescent="0.35">
      <c r="A113" t="s">
        <v>106</v>
      </c>
      <c r="B113" s="19">
        <v>2.5320849999999999</v>
      </c>
      <c r="C113" s="19">
        <v>2.205165</v>
      </c>
      <c r="D113" s="19">
        <v>2.8590059999999999</v>
      </c>
      <c r="E113">
        <v>110</v>
      </c>
      <c r="F113">
        <v>64</v>
      </c>
      <c r="G113">
        <v>144</v>
      </c>
      <c r="H113" s="19">
        <f t="shared" si="1"/>
        <v>47.856061202382413</v>
      </c>
      <c r="I113" s="19">
        <v>1.9666669999999999</v>
      </c>
      <c r="J113">
        <v>147</v>
      </c>
      <c r="K113" s="19">
        <v>2.5597219999999998</v>
      </c>
      <c r="L113">
        <v>78</v>
      </c>
      <c r="M113" s="19">
        <v>2.5222220000000002</v>
      </c>
      <c r="N113">
        <v>110</v>
      </c>
      <c r="O113" s="19">
        <v>2.3986109999999998</v>
      </c>
      <c r="P113">
        <v>112</v>
      </c>
      <c r="Q113" s="19">
        <v>2.6847219999999998</v>
      </c>
      <c r="R113">
        <v>92</v>
      </c>
      <c r="S113" s="19">
        <v>3.068333</v>
      </c>
      <c r="T113">
        <v>92</v>
      </c>
      <c r="V113" s="41">
        <f>VLOOKUP(A113, world_pop_table!$A$4:$BP$269, MATCH(2018, world_pop_table!$A$3:$BP$3, 0), FALSE)</f>
        <v>204938755</v>
      </c>
    </row>
    <row r="114" spans="1:22" x14ac:dyDescent="0.35">
      <c r="A114" t="s">
        <v>157</v>
      </c>
      <c r="B114" s="19">
        <v>2.526313</v>
      </c>
      <c r="C114" s="19">
        <v>2.3619029999999999</v>
      </c>
      <c r="D114" s="19">
        <v>2.6907220000000001</v>
      </c>
      <c r="E114">
        <v>111</v>
      </c>
      <c r="F114">
        <v>84</v>
      </c>
      <c r="G114">
        <v>130</v>
      </c>
      <c r="H114" s="19">
        <f t="shared" si="1"/>
        <v>47.675767559888598</v>
      </c>
      <c r="I114" s="19">
        <v>2.180161</v>
      </c>
      <c r="J114">
        <v>129</v>
      </c>
      <c r="K114" s="19">
        <v>2.3034309999999998</v>
      </c>
      <c r="L114">
        <v>108</v>
      </c>
      <c r="M114" s="19">
        <v>3.0528189999999999</v>
      </c>
      <c r="N114">
        <v>54</v>
      </c>
      <c r="O114" s="19">
        <v>2.4813900000000002</v>
      </c>
      <c r="P114">
        <v>103</v>
      </c>
      <c r="Q114" s="19">
        <v>1.98139</v>
      </c>
      <c r="R114">
        <v>158</v>
      </c>
      <c r="S114" s="19">
        <v>3.0528189999999999</v>
      </c>
      <c r="T114">
        <v>94</v>
      </c>
      <c r="V114" s="41">
        <f>VLOOKUP(A114, world_pop_table!$A$4:$BP$269, MATCH(2018, world_pop_table!$A$3:$BP$3, 0), FALSE)</f>
        <v>17973569</v>
      </c>
    </row>
    <row r="115" spans="1:22" x14ac:dyDescent="0.35">
      <c r="A115" t="s">
        <v>170</v>
      </c>
      <c r="B115" s="19">
        <v>2.5254120000000002</v>
      </c>
      <c r="C115" s="19">
        <v>2.3654419999999998</v>
      </c>
      <c r="D115" s="19">
        <v>2.685381</v>
      </c>
      <c r="E115">
        <v>112</v>
      </c>
      <c r="F115">
        <v>85</v>
      </c>
      <c r="G115">
        <v>130</v>
      </c>
      <c r="H115" s="19">
        <f t="shared" si="1"/>
        <v>47.647624009665641</v>
      </c>
      <c r="I115" s="19">
        <v>2.6842109999999999</v>
      </c>
      <c r="J115">
        <v>61</v>
      </c>
      <c r="K115" s="19">
        <v>2.408433</v>
      </c>
      <c r="L115">
        <v>98</v>
      </c>
      <c r="M115" s="19">
        <v>2.5014500000000002</v>
      </c>
      <c r="N115">
        <v>114</v>
      </c>
      <c r="O115" s="19">
        <v>2.267881</v>
      </c>
      <c r="P115">
        <v>130</v>
      </c>
      <c r="Q115" s="19">
        <v>2.517881</v>
      </c>
      <c r="R115">
        <v>110</v>
      </c>
      <c r="S115" s="19">
        <v>2.7511190000000001</v>
      </c>
      <c r="T115">
        <v>125</v>
      </c>
      <c r="V115" s="41">
        <f>VLOOKUP(A115, world_pop_table!$A$4:$BP$269, MATCH(2018, world_pop_table!$A$3:$BP$3, 0), FALSE)</f>
        <v>392717</v>
      </c>
    </row>
    <row r="116" spans="1:22" x14ac:dyDescent="0.35">
      <c r="A116" t="s">
        <v>74</v>
      </c>
      <c r="B116" s="19">
        <v>2.5186639999999998</v>
      </c>
      <c r="C116" s="19">
        <v>2.3203100000000001</v>
      </c>
      <c r="D116" s="19">
        <v>2.7170169999999998</v>
      </c>
      <c r="E116">
        <v>113</v>
      </c>
      <c r="F116">
        <v>79</v>
      </c>
      <c r="G116">
        <v>135</v>
      </c>
      <c r="H116" s="19">
        <f t="shared" si="1"/>
        <v>47.436844124088992</v>
      </c>
      <c r="I116" s="19">
        <v>2.4156849999999999</v>
      </c>
      <c r="J116">
        <v>99</v>
      </c>
      <c r="K116" s="19">
        <v>2.3243619999999998</v>
      </c>
      <c r="L116">
        <v>107</v>
      </c>
      <c r="M116" s="19">
        <v>2.5342709999999999</v>
      </c>
      <c r="N116">
        <v>107</v>
      </c>
      <c r="O116" s="19">
        <v>2.536251</v>
      </c>
      <c r="P116">
        <v>94</v>
      </c>
      <c r="Q116" s="19">
        <v>2.4806949999999999</v>
      </c>
      <c r="R116">
        <v>116</v>
      </c>
      <c r="S116" s="19">
        <v>2.7925599999999999</v>
      </c>
      <c r="T116">
        <v>121</v>
      </c>
      <c r="V116" s="41">
        <f>VLOOKUP(A116, world_pop_table!$A$4:$BP$269, MATCH(2018, world_pop_table!$A$3:$BP$3, 0), FALSE)</f>
        <v>2820097</v>
      </c>
    </row>
    <row r="117" spans="1:22" x14ac:dyDescent="0.35">
      <c r="A117" t="s">
        <v>110</v>
      </c>
      <c r="B117" s="19">
        <v>2.5130219999999999</v>
      </c>
      <c r="C117" s="19">
        <v>2.2793570000000001</v>
      </c>
      <c r="D117" s="19">
        <v>2.7466879999999998</v>
      </c>
      <c r="E117">
        <v>114</v>
      </c>
      <c r="F117">
        <v>77</v>
      </c>
      <c r="G117">
        <v>138</v>
      </c>
      <c r="H117" s="19">
        <f t="shared" si="1"/>
        <v>47.26061114921891</v>
      </c>
      <c r="I117" s="19">
        <v>2.2898350000000001</v>
      </c>
      <c r="J117">
        <v>122</v>
      </c>
      <c r="K117" s="19">
        <v>2.1941389999999998</v>
      </c>
      <c r="L117">
        <v>123</v>
      </c>
      <c r="M117" s="19">
        <v>2.3608060000000002</v>
      </c>
      <c r="N117">
        <v>129</v>
      </c>
      <c r="O117" s="19">
        <v>2.4641609999999998</v>
      </c>
      <c r="P117">
        <v>105</v>
      </c>
      <c r="Q117" s="19">
        <v>2.6459790000000001</v>
      </c>
      <c r="R117">
        <v>98</v>
      </c>
      <c r="S117" s="19">
        <v>3.1005240000000001</v>
      </c>
      <c r="T117">
        <v>89</v>
      </c>
      <c r="V117" s="41">
        <f>VLOOKUP(A117, world_pop_table!$A$4:$BP$269, MATCH(2018, world_pop_table!$A$3:$BP$3, 0), FALSE)</f>
        <v>28079689</v>
      </c>
    </row>
    <row r="118" spans="1:22" x14ac:dyDescent="0.35">
      <c r="A118" t="s">
        <v>181</v>
      </c>
      <c r="B118" s="19">
        <v>2.4858579999999999</v>
      </c>
      <c r="C118" s="19">
        <v>2.123704</v>
      </c>
      <c r="D118" s="19">
        <v>2.8480129999999999</v>
      </c>
      <c r="E118">
        <v>115</v>
      </c>
      <c r="F118">
        <v>65</v>
      </c>
      <c r="G118">
        <v>151</v>
      </c>
      <c r="H118" s="19">
        <f t="shared" si="1"/>
        <v>46.412119031287119</v>
      </c>
      <c r="I118" s="19">
        <v>2.2727270000000002</v>
      </c>
      <c r="J118">
        <v>123</v>
      </c>
      <c r="K118" s="19">
        <v>2.0661160000000001</v>
      </c>
      <c r="L118">
        <v>138</v>
      </c>
      <c r="M118" s="19">
        <v>2.8661159999999999</v>
      </c>
      <c r="N118">
        <v>64</v>
      </c>
      <c r="O118" s="19">
        <v>2.2814049999999999</v>
      </c>
      <c r="P118">
        <v>127</v>
      </c>
      <c r="Q118" s="19">
        <v>2.3779659999999998</v>
      </c>
      <c r="R118">
        <v>125</v>
      </c>
      <c r="S118" s="19">
        <v>2.949395</v>
      </c>
      <c r="T118">
        <v>103</v>
      </c>
      <c r="V118" s="41">
        <f>VLOOKUP(A118, world_pop_table!$A$4:$BP$269, MATCH(2018, world_pop_table!$A$3:$BP$3, 0), FALSE)</f>
        <v>5483118</v>
      </c>
    </row>
    <row r="119" spans="1:22" x14ac:dyDescent="0.35">
      <c r="A119" t="s">
        <v>92</v>
      </c>
      <c r="B119" s="19">
        <v>2.455908</v>
      </c>
      <c r="C119" s="19">
        <v>2.2962920000000002</v>
      </c>
      <c r="D119" s="19">
        <v>2.6155240000000002</v>
      </c>
      <c r="E119">
        <v>116</v>
      </c>
      <c r="F119">
        <v>92</v>
      </c>
      <c r="G119">
        <v>137</v>
      </c>
      <c r="H119" s="19">
        <f t="shared" si="1"/>
        <v>45.476603682588227</v>
      </c>
      <c r="I119" s="19">
        <v>2.253755</v>
      </c>
      <c r="J119">
        <v>124</v>
      </c>
      <c r="K119" s="19">
        <v>2.0199379999999998</v>
      </c>
      <c r="L119">
        <v>141</v>
      </c>
      <c r="M119" s="19">
        <v>2.6932580000000002</v>
      </c>
      <c r="N119">
        <v>90</v>
      </c>
      <c r="O119" s="19">
        <v>2.299887</v>
      </c>
      <c r="P119">
        <v>122</v>
      </c>
      <c r="Q119" s="19">
        <v>2.2057639999999998</v>
      </c>
      <c r="R119">
        <v>142</v>
      </c>
      <c r="S119" s="19">
        <v>3.1668189999999998</v>
      </c>
      <c r="T119">
        <v>82</v>
      </c>
      <c r="V119" s="41">
        <f>VLOOKUP(A119, world_pop_table!$A$4:$BP$269, MATCH(2018, world_pop_table!$A$3:$BP$3, 0), FALSE)</f>
        <v>2707203</v>
      </c>
    </row>
    <row r="120" spans="1:22" x14ac:dyDescent="0.35">
      <c r="A120" t="s">
        <v>45</v>
      </c>
      <c r="B120" s="19">
        <v>2.4480710000000001</v>
      </c>
      <c r="C120" s="19">
        <v>2.2097829999999998</v>
      </c>
      <c r="D120" s="19">
        <v>2.6863600000000001</v>
      </c>
      <c r="E120">
        <v>117</v>
      </c>
      <c r="F120">
        <v>85</v>
      </c>
      <c r="G120">
        <v>143</v>
      </c>
      <c r="H120" s="19">
        <f t="shared" si="1"/>
        <v>45.231807896686618</v>
      </c>
      <c r="I120" s="19">
        <v>2.13028</v>
      </c>
      <c r="J120">
        <v>138</v>
      </c>
      <c r="K120" s="19">
        <v>2.4213830000000001</v>
      </c>
      <c r="L120">
        <v>96</v>
      </c>
      <c r="M120" s="19">
        <v>2.38747</v>
      </c>
      <c r="N120">
        <v>122</v>
      </c>
      <c r="O120" s="19">
        <v>2.3912469999999999</v>
      </c>
      <c r="P120">
        <v>113</v>
      </c>
      <c r="Q120" s="19">
        <v>2.6048619999999998</v>
      </c>
      <c r="R120">
        <v>103</v>
      </c>
      <c r="S120" s="19">
        <v>2.761177</v>
      </c>
      <c r="T120">
        <v>124</v>
      </c>
      <c r="V120" s="41">
        <f>VLOOKUP(A120, world_pop_table!$A$4:$BP$269, MATCH(2018, world_pop_table!$A$3:$BP$3, 0), FALSE)</f>
        <v>42505035</v>
      </c>
    </row>
    <row r="121" spans="1:22" x14ac:dyDescent="0.35">
      <c r="A121" t="s">
        <v>139</v>
      </c>
      <c r="B121" s="19">
        <v>2.4474610000000001</v>
      </c>
      <c r="C121" s="19">
        <v>2.1578200000000001</v>
      </c>
      <c r="D121" s="19">
        <v>2.7371020000000001</v>
      </c>
      <c r="E121">
        <v>118</v>
      </c>
      <c r="F121">
        <v>78</v>
      </c>
      <c r="G121">
        <v>150</v>
      </c>
      <c r="H121" s="19">
        <f t="shared" si="1"/>
        <v>45.212753994759865</v>
      </c>
      <c r="I121" s="19">
        <v>2.3143940000000001</v>
      </c>
      <c r="J121">
        <v>119</v>
      </c>
      <c r="K121" s="19">
        <v>2.23245</v>
      </c>
      <c r="L121">
        <v>116</v>
      </c>
      <c r="M121" s="19">
        <v>2.518939</v>
      </c>
      <c r="N121">
        <v>111</v>
      </c>
      <c r="O121" s="19">
        <v>2.2497189999999998</v>
      </c>
      <c r="P121">
        <v>134</v>
      </c>
      <c r="Q121" s="19">
        <v>2.4496349999999998</v>
      </c>
      <c r="R121">
        <v>120</v>
      </c>
      <c r="S121" s="19">
        <v>2.8788860000000001</v>
      </c>
      <c r="T121">
        <v>112</v>
      </c>
      <c r="V121" s="41">
        <f>VLOOKUP(A121, world_pop_table!$A$4:$BP$269, MATCH(2018, world_pop_table!$A$3:$BP$3, 0), FALSE)</f>
        <v>8258778</v>
      </c>
    </row>
    <row r="122" spans="1:22" x14ac:dyDescent="0.35">
      <c r="A122" t="s">
        <v>176</v>
      </c>
      <c r="B122" s="19">
        <v>2.4428239999999999</v>
      </c>
      <c r="C122" s="19">
        <v>2.1933910000000001</v>
      </c>
      <c r="D122" s="19">
        <v>2.6922570000000001</v>
      </c>
      <c r="E122">
        <v>119</v>
      </c>
      <c r="F122">
        <v>84</v>
      </c>
      <c r="G122">
        <v>146</v>
      </c>
      <c r="H122" s="19">
        <f t="shared" si="1"/>
        <v>45.067913104211719</v>
      </c>
      <c r="I122" s="19">
        <v>2.4236170000000001</v>
      </c>
      <c r="J122">
        <v>95</v>
      </c>
      <c r="K122" s="19">
        <v>2.3822130000000001</v>
      </c>
      <c r="L122">
        <v>102</v>
      </c>
      <c r="M122" s="19">
        <v>2.3755459999999999</v>
      </c>
      <c r="N122">
        <v>124</v>
      </c>
      <c r="O122" s="19">
        <v>2.2566799999999998</v>
      </c>
      <c r="P122">
        <v>132</v>
      </c>
      <c r="Q122" s="19">
        <v>2.2566799999999998</v>
      </c>
      <c r="R122">
        <v>139</v>
      </c>
      <c r="S122" s="19">
        <v>2.945344</v>
      </c>
      <c r="T122">
        <v>105</v>
      </c>
      <c r="V122" s="41">
        <f>VLOOKUP(A122, world_pop_table!$A$4:$BP$269, MATCH(2018, world_pop_table!$A$3:$BP$3, 0), FALSE)</f>
        <v>3726549</v>
      </c>
    </row>
    <row r="123" spans="1:22" x14ac:dyDescent="0.35">
      <c r="A123" t="s">
        <v>174</v>
      </c>
      <c r="B123" s="19">
        <v>2.4283790000000001</v>
      </c>
      <c r="C123" s="19">
        <v>2.2839019999999999</v>
      </c>
      <c r="D123" s="19">
        <v>2.5728559999999998</v>
      </c>
      <c r="E123">
        <v>120</v>
      </c>
      <c r="F123">
        <v>104</v>
      </c>
      <c r="G123">
        <v>138</v>
      </c>
      <c r="H123" s="19">
        <f t="shared" si="1"/>
        <v>44.616710459405191</v>
      </c>
      <c r="I123" s="19">
        <v>2.3699530000000002</v>
      </c>
      <c r="J123">
        <v>108</v>
      </c>
      <c r="K123" s="19">
        <v>2.1162040000000002</v>
      </c>
      <c r="L123">
        <v>132</v>
      </c>
      <c r="M123" s="19">
        <v>2.3662040000000002</v>
      </c>
      <c r="N123">
        <v>127</v>
      </c>
      <c r="O123" s="19">
        <v>2.4936630000000002</v>
      </c>
      <c r="P123">
        <v>100</v>
      </c>
      <c r="Q123" s="19">
        <v>2.5083329999999999</v>
      </c>
      <c r="R123">
        <v>114</v>
      </c>
      <c r="S123" s="19">
        <v>2.6868569999999998</v>
      </c>
      <c r="T123">
        <v>133</v>
      </c>
      <c r="V123" s="41">
        <f>VLOOKUP(A123, world_pop_table!$A$4:$BP$269, MATCH(2018, world_pop_table!$A$3:$BP$3, 0), FALSE)</f>
        <v>90047644</v>
      </c>
    </row>
    <row r="124" spans="1:22" x14ac:dyDescent="0.35">
      <c r="A124" t="s">
        <v>126</v>
      </c>
      <c r="B124" s="19">
        <v>2.4275739999999999</v>
      </c>
      <c r="C124" s="19">
        <v>2.2322229999999998</v>
      </c>
      <c r="D124" s="19">
        <v>2.6229239999999998</v>
      </c>
      <c r="E124">
        <v>121</v>
      </c>
      <c r="F124">
        <v>91</v>
      </c>
      <c r="G124">
        <v>141</v>
      </c>
      <c r="H124" s="19">
        <f t="shared" si="1"/>
        <v>44.591565556042823</v>
      </c>
      <c r="I124" s="19">
        <v>2.1355559999999998</v>
      </c>
      <c r="J124">
        <v>136</v>
      </c>
      <c r="K124" s="19">
        <v>2.1818179999999998</v>
      </c>
      <c r="L124">
        <v>125</v>
      </c>
      <c r="M124" s="19">
        <v>2.5818180000000002</v>
      </c>
      <c r="N124">
        <v>102</v>
      </c>
      <c r="O124" s="19">
        <v>2.5050500000000002</v>
      </c>
      <c r="P124">
        <v>96</v>
      </c>
      <c r="Q124" s="19">
        <v>2.5050500000000002</v>
      </c>
      <c r="R124">
        <v>115</v>
      </c>
      <c r="S124" s="19">
        <v>2.6161620000000001</v>
      </c>
      <c r="T124">
        <v>139</v>
      </c>
      <c r="V124" s="41">
        <f>VLOOKUP(A124, world_pop_table!$A$4:$BP$269, MATCH(2018, world_pop_table!$A$3:$BP$3, 0), FALSE)</f>
        <v>44230596</v>
      </c>
    </row>
    <row r="125" spans="1:22" x14ac:dyDescent="0.35">
      <c r="A125" t="s">
        <v>113</v>
      </c>
      <c r="B125" s="19">
        <v>2.419197</v>
      </c>
      <c r="C125" s="19">
        <v>2.2581579999999999</v>
      </c>
      <c r="D125" s="19">
        <v>2.5802360000000002</v>
      </c>
      <c r="E125">
        <v>122</v>
      </c>
      <c r="F125">
        <v>98</v>
      </c>
      <c r="G125">
        <v>140</v>
      </c>
      <c r="H125" s="19">
        <f t="shared" si="1"/>
        <v>44.329902381550319</v>
      </c>
      <c r="I125" s="19">
        <v>2.1220479999999999</v>
      </c>
      <c r="J125">
        <v>139</v>
      </c>
      <c r="K125" s="19">
        <v>2.1974860000000001</v>
      </c>
      <c r="L125">
        <v>121</v>
      </c>
      <c r="M125" s="19">
        <v>2.6293850000000001</v>
      </c>
      <c r="N125">
        <v>97</v>
      </c>
      <c r="O125" s="19">
        <v>2.5868799999999998</v>
      </c>
      <c r="P125">
        <v>89</v>
      </c>
      <c r="Q125" s="19">
        <v>2.2654519999999998</v>
      </c>
      <c r="R125">
        <v>136</v>
      </c>
      <c r="S125" s="19">
        <v>2.6632940000000001</v>
      </c>
      <c r="T125">
        <v>136</v>
      </c>
      <c r="V125" s="41">
        <f>VLOOKUP(A125, world_pop_table!$A$4:$BP$269, MATCH(2018, world_pop_table!$A$3:$BP$3, 0), FALSE)</f>
        <v>226928892</v>
      </c>
    </row>
    <row r="126" spans="1:22" x14ac:dyDescent="0.35">
      <c r="A126" t="s">
        <v>138</v>
      </c>
      <c r="B126" s="19">
        <v>2.4174370000000001</v>
      </c>
      <c r="C126" s="19">
        <v>2.073582</v>
      </c>
      <c r="D126" s="19">
        <v>2.7612920000000001</v>
      </c>
      <c r="E126">
        <v>123</v>
      </c>
      <c r="F126">
        <v>75</v>
      </c>
      <c r="G126">
        <v>156</v>
      </c>
      <c r="H126" s="19">
        <f t="shared" si="1"/>
        <v>44.274927189105917</v>
      </c>
      <c r="I126" s="19">
        <v>2.1538460000000001</v>
      </c>
      <c r="J126">
        <v>134</v>
      </c>
      <c r="K126" s="19">
        <v>2.3720409999999998</v>
      </c>
      <c r="L126">
        <v>104</v>
      </c>
      <c r="M126" s="19">
        <v>2.3695270000000002</v>
      </c>
      <c r="N126">
        <v>125</v>
      </c>
      <c r="O126" s="19">
        <v>2.6198229999999998</v>
      </c>
      <c r="P126">
        <v>86</v>
      </c>
      <c r="Q126" s="19">
        <v>2.3720409999999998</v>
      </c>
      <c r="R126">
        <v>127</v>
      </c>
      <c r="S126" s="19">
        <v>2.6198229999999998</v>
      </c>
      <c r="T126">
        <v>138</v>
      </c>
      <c r="V126" s="41">
        <f>VLOOKUP(A126, world_pop_table!$A$4:$BP$269, MATCH(2018, world_pop_table!$A$3:$BP$3, 0), FALSE)</f>
        <v>16156531</v>
      </c>
    </row>
    <row r="127" spans="1:22" x14ac:dyDescent="0.35">
      <c r="A127" t="s">
        <v>211</v>
      </c>
      <c r="B127" s="19">
        <v>2.4156420000000001</v>
      </c>
      <c r="C127" s="19">
        <v>2.2241080000000002</v>
      </c>
      <c r="D127" s="19">
        <v>2.6071759999999999</v>
      </c>
      <c r="E127">
        <v>124</v>
      </c>
      <c r="F127">
        <v>93</v>
      </c>
      <c r="G127">
        <v>143</v>
      </c>
      <c r="H127" s="19">
        <f t="shared" si="1"/>
        <v>44.218858739993571</v>
      </c>
      <c r="I127" s="19">
        <v>2.4231959999999999</v>
      </c>
      <c r="J127">
        <v>96</v>
      </c>
      <c r="K127" s="19">
        <v>2.382692</v>
      </c>
      <c r="L127">
        <v>101</v>
      </c>
      <c r="M127" s="19">
        <v>2.5863670000000001</v>
      </c>
      <c r="N127">
        <v>101</v>
      </c>
      <c r="O127" s="19">
        <v>2.2707510000000002</v>
      </c>
      <c r="P127">
        <v>129</v>
      </c>
      <c r="Q127" s="19">
        <v>2.2670669999999999</v>
      </c>
      <c r="R127">
        <v>135</v>
      </c>
      <c r="S127" s="19">
        <v>2.5319259999999999</v>
      </c>
      <c r="T127">
        <v>144</v>
      </c>
      <c r="V127" s="41">
        <f>VLOOKUP(A127, world_pop_table!$A$4:$BP$269, MATCH(2018, world_pop_table!$A$3:$BP$3, 0), FALSE)</f>
        <v>1359193</v>
      </c>
    </row>
    <row r="128" spans="1:22" x14ac:dyDescent="0.35">
      <c r="A128" t="s">
        <v>61</v>
      </c>
      <c r="B128" s="19">
        <v>2.4146169999999998</v>
      </c>
      <c r="C128" s="19">
        <v>2.2233339999999999</v>
      </c>
      <c r="D128" s="19">
        <v>2.6059000000000001</v>
      </c>
      <c r="E128">
        <v>125</v>
      </c>
      <c r="F128">
        <v>93</v>
      </c>
      <c r="G128">
        <v>143</v>
      </c>
      <c r="H128" s="19">
        <f t="shared" si="1"/>
        <v>44.186841937575657</v>
      </c>
      <c r="I128" s="19">
        <v>2.157708</v>
      </c>
      <c r="J128">
        <v>132</v>
      </c>
      <c r="K128" s="19">
        <v>2.1961900000000001</v>
      </c>
      <c r="L128">
        <v>122</v>
      </c>
      <c r="M128" s="19">
        <v>2.3321909999999999</v>
      </c>
      <c r="N128">
        <v>130</v>
      </c>
      <c r="O128" s="19">
        <v>2.2488570000000001</v>
      </c>
      <c r="P128">
        <v>136</v>
      </c>
      <c r="Q128" s="19">
        <v>2.415524</v>
      </c>
      <c r="R128">
        <v>122</v>
      </c>
      <c r="S128" s="19">
        <v>3.1110289999999998</v>
      </c>
      <c r="T128">
        <v>88</v>
      </c>
      <c r="V128" s="41">
        <f>VLOOKUP(A128, world_pop_table!$A$4:$BP$269, MATCH(2018, world_pop_table!$A$3:$BP$3, 0), FALSE)</f>
        <v>16845685</v>
      </c>
    </row>
    <row r="129" spans="1:22" x14ac:dyDescent="0.35">
      <c r="A129" t="s">
        <v>180</v>
      </c>
      <c r="B129" s="19">
        <v>2.4098039999999998</v>
      </c>
      <c r="C129" s="19">
        <v>2.2297720000000001</v>
      </c>
      <c r="D129" s="19">
        <v>2.589836</v>
      </c>
      <c r="E129">
        <v>126</v>
      </c>
      <c r="F129">
        <v>97</v>
      </c>
      <c r="G129">
        <v>141</v>
      </c>
      <c r="H129" s="19">
        <f t="shared" si="1"/>
        <v>44.036503527783076</v>
      </c>
      <c r="I129" s="19">
        <v>2.350292</v>
      </c>
      <c r="J129">
        <v>111</v>
      </c>
      <c r="K129" s="19">
        <v>2.2288610000000002</v>
      </c>
      <c r="L129">
        <v>117</v>
      </c>
      <c r="M129" s="19">
        <v>2.2876850000000002</v>
      </c>
      <c r="N129">
        <v>136</v>
      </c>
      <c r="O129" s="19">
        <v>2.3075009999999998</v>
      </c>
      <c r="P129">
        <v>120</v>
      </c>
      <c r="Q129" s="19">
        <v>2.5575009999999998</v>
      </c>
      <c r="R129">
        <v>107</v>
      </c>
      <c r="S129" s="19">
        <v>2.7186499999999998</v>
      </c>
      <c r="T129">
        <v>130</v>
      </c>
      <c r="V129" s="41">
        <f>VLOOKUP(A129, world_pop_table!$A$4:$BP$269, MATCH(2018, world_pop_table!$A$3:$BP$3, 0), FALSE)</f>
        <v>6655524</v>
      </c>
    </row>
    <row r="130" spans="1:22" x14ac:dyDescent="0.35">
      <c r="A130" t="s">
        <v>179</v>
      </c>
      <c r="B130" s="19">
        <v>2.401189</v>
      </c>
      <c r="C130" s="19">
        <v>2.1110410000000002</v>
      </c>
      <c r="D130" s="19">
        <v>2.6913369999999999</v>
      </c>
      <c r="E130">
        <v>127</v>
      </c>
      <c r="F130">
        <v>84</v>
      </c>
      <c r="G130">
        <v>153</v>
      </c>
      <c r="H130" s="19">
        <f t="shared" si="1"/>
        <v>43.767406207948653</v>
      </c>
      <c r="I130" s="19">
        <v>2.0769229999999999</v>
      </c>
      <c r="J130">
        <v>141</v>
      </c>
      <c r="K130" s="19">
        <v>1.818935</v>
      </c>
      <c r="L130">
        <v>155</v>
      </c>
      <c r="M130" s="19">
        <v>2.7053250000000002</v>
      </c>
      <c r="N130">
        <v>87</v>
      </c>
      <c r="O130" s="19">
        <v>2.2053250000000002</v>
      </c>
      <c r="P130">
        <v>142</v>
      </c>
      <c r="Q130" s="19">
        <v>2.805326</v>
      </c>
      <c r="R130">
        <v>73</v>
      </c>
      <c r="S130" s="19">
        <v>2.7053250000000002</v>
      </c>
      <c r="T130">
        <v>131</v>
      </c>
      <c r="V130" s="41">
        <f>VLOOKUP(A130, world_pop_table!$A$4:$BP$269, MATCH(2018, world_pop_table!$A$3:$BP$3, 0), FALSE)</f>
        <v>2399632</v>
      </c>
    </row>
    <row r="131" spans="1:22" x14ac:dyDescent="0.35">
      <c r="A131" t="s">
        <v>93</v>
      </c>
      <c r="B131" s="19">
        <v>2.389411</v>
      </c>
      <c r="C131" s="19">
        <v>2.1907540000000001</v>
      </c>
      <c r="D131" s="19">
        <v>2.5880670000000001</v>
      </c>
      <c r="E131">
        <v>128</v>
      </c>
      <c r="F131">
        <v>97</v>
      </c>
      <c r="G131">
        <v>146</v>
      </c>
      <c r="H131" s="19">
        <f t="shared" si="1"/>
        <v>43.399509721238289</v>
      </c>
      <c r="I131" s="19">
        <v>2.3161499999999999</v>
      </c>
      <c r="J131">
        <v>118</v>
      </c>
      <c r="K131" s="19">
        <v>2.1595439999999999</v>
      </c>
      <c r="L131">
        <v>128</v>
      </c>
      <c r="M131" s="19">
        <v>2.1854640000000001</v>
      </c>
      <c r="N131">
        <v>146</v>
      </c>
      <c r="O131" s="19">
        <v>2.3299919999999998</v>
      </c>
      <c r="P131">
        <v>118</v>
      </c>
      <c r="Q131" s="19">
        <v>2.6102180000000001</v>
      </c>
      <c r="R131">
        <v>102</v>
      </c>
      <c r="S131" s="19">
        <v>2.7328389999999998</v>
      </c>
      <c r="T131">
        <v>128</v>
      </c>
      <c r="V131" s="41">
        <f>VLOOKUP(A131, world_pop_table!$A$4:$BP$269, MATCH(2018, world_pop_table!$A$3:$BP$3, 0), FALSE)</f>
        <v>27494926</v>
      </c>
    </row>
    <row r="132" spans="1:22" x14ac:dyDescent="0.35">
      <c r="A132" t="s">
        <v>59</v>
      </c>
      <c r="B132" s="19">
        <v>2.387105</v>
      </c>
      <c r="C132" s="19">
        <v>2.1072250000000001</v>
      </c>
      <c r="D132" s="19">
        <v>2.6669860000000001</v>
      </c>
      <c r="E132">
        <v>129</v>
      </c>
      <c r="F132">
        <v>86</v>
      </c>
      <c r="G132">
        <v>153</v>
      </c>
      <c r="H132" s="19">
        <f t="shared" si="1"/>
        <v>43.327479724774186</v>
      </c>
      <c r="I132" s="19">
        <v>2.0079549999999999</v>
      </c>
      <c r="J132">
        <v>144</v>
      </c>
      <c r="K132" s="19">
        <v>1.7797400000000001</v>
      </c>
      <c r="L132">
        <v>159</v>
      </c>
      <c r="M132" s="19">
        <v>2.5340910000000001</v>
      </c>
      <c r="N132">
        <v>108</v>
      </c>
      <c r="O132" s="19">
        <v>2.2840910000000001</v>
      </c>
      <c r="P132">
        <v>126</v>
      </c>
      <c r="Q132" s="19">
        <v>2.7840910000000001</v>
      </c>
      <c r="R132">
        <v>80</v>
      </c>
      <c r="S132" s="19">
        <v>2.856331</v>
      </c>
      <c r="T132">
        <v>116</v>
      </c>
      <c r="V132" s="41">
        <f>VLOOKUP(A132, world_pop_table!$A$4:$BP$269, MATCH(2018, world_pop_table!$A$3:$BP$3, 0), FALSE)</f>
        <v>1922168</v>
      </c>
    </row>
    <row r="133" spans="1:22" x14ac:dyDescent="0.35">
      <c r="A133" t="s">
        <v>98</v>
      </c>
      <c r="B133" s="19">
        <v>2.3732739999999999</v>
      </c>
      <c r="C133" s="19">
        <v>2.1696520000000001</v>
      </c>
      <c r="D133" s="19">
        <v>2.5768949999999999</v>
      </c>
      <c r="E133">
        <v>130</v>
      </c>
      <c r="F133">
        <v>100</v>
      </c>
      <c r="G133">
        <v>148</v>
      </c>
      <c r="H133" s="19">
        <f t="shared" ref="H133:H163" si="2">(B133-1)*100/($B$4-1)</f>
        <v>42.895455925513602</v>
      </c>
      <c r="I133" s="19">
        <v>2.2244929999999998</v>
      </c>
      <c r="J133">
        <v>127</v>
      </c>
      <c r="K133" s="19">
        <v>2.0964909999999999</v>
      </c>
      <c r="L133">
        <v>135</v>
      </c>
      <c r="M133" s="19">
        <v>2.4853800000000001</v>
      </c>
      <c r="N133">
        <v>117</v>
      </c>
      <c r="O133" s="19">
        <v>2.2076020000000001</v>
      </c>
      <c r="P133">
        <v>140</v>
      </c>
      <c r="Q133" s="19">
        <v>2.0997590000000002</v>
      </c>
      <c r="R133">
        <v>152</v>
      </c>
      <c r="S133" s="19">
        <v>3.0606810000000002</v>
      </c>
      <c r="T133">
        <v>93</v>
      </c>
      <c r="V133" s="41">
        <f>VLOOKUP(A133, world_pop_table!$A$4:$BP$269, MATCH(2018, world_pop_table!$A$3:$BP$3, 0), FALSE)</f>
        <v>3208189</v>
      </c>
    </row>
    <row r="134" spans="1:22" x14ac:dyDescent="0.35">
      <c r="A134" t="s">
        <v>28</v>
      </c>
      <c r="B134" s="19">
        <v>2.3583759999999998</v>
      </c>
      <c r="C134" s="19">
        <v>2.1942520000000001</v>
      </c>
      <c r="D134" s="19">
        <v>2.5225</v>
      </c>
      <c r="E134">
        <v>131</v>
      </c>
      <c r="F134">
        <v>113</v>
      </c>
      <c r="G134">
        <v>146</v>
      </c>
      <c r="H134" s="19">
        <f t="shared" si="2"/>
        <v>42.430103415833592</v>
      </c>
      <c r="I134" s="19">
        <v>2.318927</v>
      </c>
      <c r="J134">
        <v>117</v>
      </c>
      <c r="K134" s="19">
        <v>2.1524359999999998</v>
      </c>
      <c r="L134">
        <v>129</v>
      </c>
      <c r="M134" s="19">
        <v>2.5352169999999998</v>
      </c>
      <c r="N134">
        <v>106</v>
      </c>
      <c r="O134" s="19">
        <v>2.2108819999999998</v>
      </c>
      <c r="P134">
        <v>139</v>
      </c>
      <c r="Q134" s="19">
        <v>2.131688</v>
      </c>
      <c r="R134">
        <v>148</v>
      </c>
      <c r="S134" s="19">
        <v>2.742127</v>
      </c>
      <c r="T134">
        <v>127</v>
      </c>
      <c r="V134" s="41">
        <f>VLOOKUP(A134, world_pop_table!$A$4:$BP$269, MATCH(2018, world_pop_table!$A$3:$BP$3, 0), FALSE)</f>
        <v>11508368</v>
      </c>
    </row>
    <row r="135" spans="1:22" x14ac:dyDescent="0.35">
      <c r="A135" t="s">
        <v>62</v>
      </c>
      <c r="B135" s="19">
        <v>2.3583120000000002</v>
      </c>
      <c r="C135" s="19">
        <v>2.1981009999999999</v>
      </c>
      <c r="D135" s="19">
        <v>2.5185230000000001</v>
      </c>
      <c r="E135">
        <v>132</v>
      </c>
      <c r="F135">
        <v>114</v>
      </c>
      <c r="G135">
        <v>145</v>
      </c>
      <c r="H135" s="19">
        <f t="shared" si="2"/>
        <v>42.42810431792654</v>
      </c>
      <c r="I135" s="19">
        <v>2.5536780000000001</v>
      </c>
      <c r="J135">
        <v>84</v>
      </c>
      <c r="K135" s="19">
        <v>2.0893139999999999</v>
      </c>
      <c r="L135">
        <v>137</v>
      </c>
      <c r="M135" s="19">
        <v>2.167913</v>
      </c>
      <c r="N135">
        <v>148</v>
      </c>
      <c r="O135" s="19">
        <v>2.2356940000000001</v>
      </c>
      <c r="P135">
        <v>137</v>
      </c>
      <c r="Q135" s="19">
        <v>2.439111</v>
      </c>
      <c r="R135">
        <v>121</v>
      </c>
      <c r="S135" s="19">
        <v>2.6466769999999999</v>
      </c>
      <c r="T135">
        <v>137</v>
      </c>
      <c r="V135" s="41">
        <f>VLOOKUP(A135, world_pop_table!$A$4:$BP$269, MATCH(2018, world_pop_table!$A$3:$BP$3, 0), FALSE)</f>
        <v>791556</v>
      </c>
    </row>
    <row r="136" spans="1:22" x14ac:dyDescent="0.35">
      <c r="A136" t="s">
        <v>188</v>
      </c>
      <c r="B136" s="19">
        <v>2.3517269999999999</v>
      </c>
      <c r="C136" s="19">
        <v>2.1028380000000002</v>
      </c>
      <c r="D136" s="19">
        <v>2.6006170000000002</v>
      </c>
      <c r="E136">
        <v>133</v>
      </c>
      <c r="F136">
        <v>94</v>
      </c>
      <c r="G136">
        <v>154</v>
      </c>
      <c r="H136" s="19">
        <f t="shared" si="2"/>
        <v>42.22241588483196</v>
      </c>
      <c r="I136" s="19">
        <v>2.4121060000000001</v>
      </c>
      <c r="J136">
        <v>101</v>
      </c>
      <c r="K136" s="19">
        <v>2.4027609999999999</v>
      </c>
      <c r="L136">
        <v>99</v>
      </c>
      <c r="M136" s="19">
        <v>2.1621060000000001</v>
      </c>
      <c r="N136">
        <v>149</v>
      </c>
      <c r="O136" s="19">
        <v>2.3076919999999999</v>
      </c>
      <c r="P136">
        <v>119</v>
      </c>
      <c r="Q136" s="19">
        <v>2.3076919999999999</v>
      </c>
      <c r="R136">
        <v>132</v>
      </c>
      <c r="S136" s="19">
        <v>2.5384609999999999</v>
      </c>
      <c r="T136">
        <v>143</v>
      </c>
      <c r="V136" s="41">
        <f>VLOOKUP(A136, world_pop_table!$A$4:$BP$269, MATCH(2018, world_pop_table!$A$3:$BP$3, 0), FALSE)</f>
        <v>917180</v>
      </c>
    </row>
    <row r="137" spans="1:22" x14ac:dyDescent="0.35">
      <c r="A137" t="s">
        <v>141</v>
      </c>
      <c r="B137" s="19">
        <v>2.3395579999999998</v>
      </c>
      <c r="C137" s="19">
        <v>2.1231949999999999</v>
      </c>
      <c r="D137" s="19">
        <v>2.5559210000000001</v>
      </c>
      <c r="E137">
        <v>134</v>
      </c>
      <c r="F137">
        <v>108</v>
      </c>
      <c r="G137">
        <v>151</v>
      </c>
      <c r="H137" s="19">
        <f t="shared" si="2"/>
        <v>41.842306159345583</v>
      </c>
      <c r="I137" s="19">
        <v>1.9230769999999999</v>
      </c>
      <c r="J137">
        <v>150</v>
      </c>
      <c r="K137" s="19">
        <v>2.1661730000000001</v>
      </c>
      <c r="L137">
        <v>127</v>
      </c>
      <c r="M137" s="19">
        <v>2.3126120000000001</v>
      </c>
      <c r="N137">
        <v>133</v>
      </c>
      <c r="O137" s="19">
        <v>2.33284</v>
      </c>
      <c r="P137">
        <v>116</v>
      </c>
      <c r="Q137" s="19">
        <v>2.33284</v>
      </c>
      <c r="R137">
        <v>131</v>
      </c>
      <c r="S137" s="19">
        <v>2.948976</v>
      </c>
      <c r="T137">
        <v>104</v>
      </c>
      <c r="V137" s="41">
        <f>VLOOKUP(A137, world_pop_table!$A$4:$BP$269, MATCH(2018, world_pop_table!$A$3:$BP$3, 0), FALSE)</f>
        <v>9307333</v>
      </c>
    </row>
    <row r="138" spans="1:22" x14ac:dyDescent="0.35">
      <c r="A138" t="s">
        <v>100</v>
      </c>
      <c r="B138" s="19">
        <v>2.3310710000000001</v>
      </c>
      <c r="C138" s="19">
        <v>2.110509</v>
      </c>
      <c r="D138" s="19">
        <v>2.5516329999999998</v>
      </c>
      <c r="E138">
        <v>135</v>
      </c>
      <c r="F138">
        <v>108</v>
      </c>
      <c r="G138">
        <v>153</v>
      </c>
      <c r="H138" s="19">
        <f t="shared" si="2"/>
        <v>41.577207035325308</v>
      </c>
      <c r="I138" s="19">
        <v>2.2000000000000002</v>
      </c>
      <c r="J138">
        <v>128</v>
      </c>
      <c r="K138" s="19">
        <v>2.262861</v>
      </c>
      <c r="L138">
        <v>112</v>
      </c>
      <c r="M138" s="19">
        <v>2.1923689999999998</v>
      </c>
      <c r="N138">
        <v>145</v>
      </c>
      <c r="O138" s="19">
        <v>2.1923689999999998</v>
      </c>
      <c r="P138">
        <v>144</v>
      </c>
      <c r="Q138" s="19">
        <v>2.46841</v>
      </c>
      <c r="R138">
        <v>119</v>
      </c>
      <c r="S138" s="19">
        <v>2.6766459999999999</v>
      </c>
      <c r="T138">
        <v>134</v>
      </c>
      <c r="V138" s="41">
        <f>VLOOKUP(A138, world_pop_table!$A$4:$BP$269, MATCH(2018, world_pop_table!$A$3:$BP$3, 0), FALSE)</f>
        <v>4337685</v>
      </c>
    </row>
    <row r="139" spans="1:22" x14ac:dyDescent="0.35">
      <c r="A139" t="s">
        <v>201</v>
      </c>
      <c r="B139" s="19">
        <v>2.3176429999999999</v>
      </c>
      <c r="C139" s="19">
        <v>1.9346909999999999</v>
      </c>
      <c r="D139" s="19">
        <v>2.7005940000000002</v>
      </c>
      <c r="E139">
        <v>136</v>
      </c>
      <c r="F139">
        <v>82</v>
      </c>
      <c r="G139">
        <v>160</v>
      </c>
      <c r="H139" s="19">
        <f t="shared" si="2"/>
        <v>41.157771305698297</v>
      </c>
      <c r="I139" s="19">
        <v>1.9102680000000001</v>
      </c>
      <c r="J139">
        <v>151</v>
      </c>
      <c r="K139" s="19">
        <v>1.875</v>
      </c>
      <c r="L139">
        <v>151</v>
      </c>
      <c r="M139" s="19">
        <v>2.875</v>
      </c>
      <c r="N139">
        <v>62</v>
      </c>
      <c r="O139" s="19">
        <v>2.25</v>
      </c>
      <c r="P139">
        <v>133</v>
      </c>
      <c r="Q139" s="19">
        <v>2.125</v>
      </c>
      <c r="R139">
        <v>149</v>
      </c>
      <c r="S139" s="19">
        <v>2.75</v>
      </c>
      <c r="T139">
        <v>126</v>
      </c>
      <c r="V139" s="41">
        <f>VLOOKUP(A139, world_pop_table!$A$4:$BP$269, MATCH(2018, world_pop_table!$A$3:$BP$3, 0), FALSE)</f>
        <v>1616422</v>
      </c>
    </row>
    <row r="140" spans="1:22" x14ac:dyDescent="0.35">
      <c r="A140" t="s">
        <v>97</v>
      </c>
      <c r="B140" s="19">
        <v>2.2977340000000002</v>
      </c>
      <c r="C140" s="19">
        <v>2.0977730000000001</v>
      </c>
      <c r="D140" s="19">
        <v>2.4976950000000002</v>
      </c>
      <c r="E140">
        <v>137</v>
      </c>
      <c r="F140">
        <v>115</v>
      </c>
      <c r="G140">
        <v>154</v>
      </c>
      <c r="H140" s="19">
        <f t="shared" si="2"/>
        <v>40.535895677075715</v>
      </c>
      <c r="I140" s="19">
        <v>2.1666669999999999</v>
      </c>
      <c r="J140">
        <v>131</v>
      </c>
      <c r="K140" s="19">
        <v>1.9946889999999999</v>
      </c>
      <c r="L140">
        <v>143</v>
      </c>
      <c r="M140" s="19">
        <v>2.1991420000000002</v>
      </c>
      <c r="N140">
        <v>144</v>
      </c>
      <c r="O140" s="19">
        <v>2.2792509999999999</v>
      </c>
      <c r="P140">
        <v>128</v>
      </c>
      <c r="Q140" s="19">
        <v>2.2023269999999999</v>
      </c>
      <c r="R140">
        <v>143</v>
      </c>
      <c r="S140" s="19">
        <v>2.9084189999999999</v>
      </c>
      <c r="T140">
        <v>108</v>
      </c>
      <c r="V140" s="41">
        <f>VLOOKUP(A140, world_pop_table!$A$4:$BP$269, MATCH(2018, world_pop_table!$A$3:$BP$3, 0), FALSE)</f>
        <v>52272247</v>
      </c>
    </row>
    <row r="141" spans="1:22" x14ac:dyDescent="0.35">
      <c r="A141" t="s">
        <v>171</v>
      </c>
      <c r="B141" s="19">
        <v>2.2955410000000001</v>
      </c>
      <c r="C141" s="19">
        <v>2.0847180000000001</v>
      </c>
      <c r="D141" s="19">
        <v>2.506364</v>
      </c>
      <c r="E141">
        <v>138</v>
      </c>
      <c r="F141">
        <v>115</v>
      </c>
      <c r="G141">
        <v>155</v>
      </c>
      <c r="H141" s="19">
        <f t="shared" si="2"/>
        <v>40.467395337853787</v>
      </c>
      <c r="I141" s="19">
        <v>1.819048</v>
      </c>
      <c r="J141">
        <v>154</v>
      </c>
      <c r="K141" s="19">
        <v>2.5142859999999998</v>
      </c>
      <c r="L141">
        <v>82</v>
      </c>
      <c r="M141" s="19">
        <v>2.3662999999999998</v>
      </c>
      <c r="N141">
        <v>126</v>
      </c>
      <c r="O141" s="19">
        <v>2.289377</v>
      </c>
      <c r="P141">
        <v>124</v>
      </c>
      <c r="Q141" s="19">
        <v>2.3662999999999998</v>
      </c>
      <c r="R141">
        <v>128</v>
      </c>
      <c r="S141" s="19">
        <v>2.4432230000000001</v>
      </c>
      <c r="T141">
        <v>148</v>
      </c>
      <c r="V141" s="41">
        <f>VLOOKUP(A141, world_pop_table!$A$4:$BP$269, MATCH(2018, world_pop_table!$A$3:$BP$3, 0), FALSE)</f>
        <v>19577845</v>
      </c>
    </row>
    <row r="142" spans="1:22" x14ac:dyDescent="0.35">
      <c r="A142" t="s">
        <v>87</v>
      </c>
      <c r="B142" s="19">
        <v>2.277266</v>
      </c>
      <c r="C142" s="19">
        <v>1.9921720000000001</v>
      </c>
      <c r="D142" s="19">
        <v>2.5623610000000001</v>
      </c>
      <c r="E142">
        <v>139</v>
      </c>
      <c r="F142">
        <v>107</v>
      </c>
      <c r="G142">
        <v>159</v>
      </c>
      <c r="H142" s="19">
        <f t="shared" si="2"/>
        <v>39.896559177671072</v>
      </c>
      <c r="I142" s="19">
        <v>2.3611110000000002</v>
      </c>
      <c r="J142">
        <v>110</v>
      </c>
      <c r="K142" s="19">
        <v>1.9583330000000001</v>
      </c>
      <c r="L142">
        <v>145</v>
      </c>
      <c r="M142" s="19">
        <v>2.2083330000000001</v>
      </c>
      <c r="N142">
        <v>140</v>
      </c>
      <c r="O142" s="19">
        <v>2.0324080000000002</v>
      </c>
      <c r="P142">
        <v>154</v>
      </c>
      <c r="Q142" s="19">
        <v>2.3657409999999999</v>
      </c>
      <c r="R142">
        <v>129</v>
      </c>
      <c r="S142" s="19">
        <v>2.699074</v>
      </c>
      <c r="T142">
        <v>132</v>
      </c>
      <c r="V142" s="41">
        <f>VLOOKUP(A142, world_pop_table!$A$4:$BP$269, MATCH(2018, world_pop_table!$A$3:$BP$3, 0), FALSE)</f>
        <v>2183603</v>
      </c>
    </row>
    <row r="143" spans="1:22" x14ac:dyDescent="0.35">
      <c r="A143" t="s">
        <v>177</v>
      </c>
      <c r="B143" s="19">
        <v>2.2652549999999998</v>
      </c>
      <c r="C143" s="19">
        <v>1.823761</v>
      </c>
      <c r="D143" s="19">
        <v>2.7067489999999998</v>
      </c>
      <c r="E143">
        <v>140</v>
      </c>
      <c r="F143">
        <v>80</v>
      </c>
      <c r="G143">
        <v>160</v>
      </c>
      <c r="H143" s="19">
        <f t="shared" si="2"/>
        <v>39.521384725142767</v>
      </c>
      <c r="I143" s="19">
        <v>2.4007939999999999</v>
      </c>
      <c r="J143">
        <v>104</v>
      </c>
      <c r="K143" s="19">
        <v>2.1167940000000001</v>
      </c>
      <c r="L143">
        <v>131</v>
      </c>
      <c r="M143" s="19">
        <v>2.2069839999999998</v>
      </c>
      <c r="N143">
        <v>141</v>
      </c>
      <c r="O143" s="19">
        <v>2.2595239999999999</v>
      </c>
      <c r="P143">
        <v>131</v>
      </c>
      <c r="Q143" s="19">
        <v>2.161905</v>
      </c>
      <c r="R143">
        <v>146</v>
      </c>
      <c r="S143" s="19">
        <v>2.4261910000000002</v>
      </c>
      <c r="T143">
        <v>151</v>
      </c>
      <c r="V143" s="41">
        <f>VLOOKUP(A143, world_pop_table!$A$4:$BP$269, MATCH(2018, world_pop_table!$A$3:$BP$3, 0), FALSE)</f>
        <v>34085182</v>
      </c>
    </row>
    <row r="144" spans="1:22" x14ac:dyDescent="0.35">
      <c r="A144" t="s">
        <v>127</v>
      </c>
      <c r="B144" s="19">
        <v>2.2523780000000002</v>
      </c>
      <c r="C144" s="19">
        <v>2.0055990000000001</v>
      </c>
      <c r="D144" s="19">
        <v>2.499158</v>
      </c>
      <c r="E144">
        <v>141</v>
      </c>
      <c r="F144">
        <v>115</v>
      </c>
      <c r="G144">
        <v>159</v>
      </c>
      <c r="H144" s="19">
        <f t="shared" si="2"/>
        <v>39.119159979059454</v>
      </c>
      <c r="I144" s="19">
        <v>2.1692420000000001</v>
      </c>
      <c r="J144">
        <v>130</v>
      </c>
      <c r="K144" s="19">
        <v>2.2242860000000002</v>
      </c>
      <c r="L144">
        <v>118</v>
      </c>
      <c r="M144" s="19">
        <v>2.363394</v>
      </c>
      <c r="N144">
        <v>128</v>
      </c>
      <c r="O144" s="19">
        <v>2.1066389999999999</v>
      </c>
      <c r="P144">
        <v>149</v>
      </c>
      <c r="Q144" s="19">
        <v>2.1066389999999999</v>
      </c>
      <c r="R144">
        <v>150</v>
      </c>
      <c r="S144" s="19">
        <v>2.5184039999999999</v>
      </c>
      <c r="T144">
        <v>145</v>
      </c>
      <c r="V144" s="41">
        <f>VLOOKUP(A144, world_pop_table!$A$4:$BP$269, MATCH(2018, world_pop_table!$A$3:$BP$3, 0), FALSE)</f>
        <v>15914498</v>
      </c>
    </row>
    <row r="145" spans="1:22" x14ac:dyDescent="0.35">
      <c r="A145" t="s">
        <v>173</v>
      </c>
      <c r="B145" s="19">
        <v>2.2292160000000001</v>
      </c>
      <c r="C145" s="19">
        <v>2.076098</v>
      </c>
      <c r="D145" s="19">
        <v>2.382333</v>
      </c>
      <c r="E145">
        <v>142</v>
      </c>
      <c r="F145">
        <v>130</v>
      </c>
      <c r="G145">
        <v>156</v>
      </c>
      <c r="H145" s="19">
        <f t="shared" si="2"/>
        <v>38.395673952129101</v>
      </c>
      <c r="I145" s="19">
        <v>1.7873840000000001</v>
      </c>
      <c r="J145">
        <v>156</v>
      </c>
      <c r="K145" s="19">
        <v>2.0969359999999999</v>
      </c>
      <c r="L145">
        <v>134</v>
      </c>
      <c r="M145" s="19">
        <v>2.379562</v>
      </c>
      <c r="N145">
        <v>123</v>
      </c>
      <c r="O145" s="19">
        <v>2.206915</v>
      </c>
      <c r="P145">
        <v>141</v>
      </c>
      <c r="Q145" s="19">
        <v>2.294127</v>
      </c>
      <c r="R145">
        <v>133</v>
      </c>
      <c r="S145" s="19">
        <v>2.5817589999999999</v>
      </c>
      <c r="T145">
        <v>141</v>
      </c>
      <c r="V145" s="41">
        <f>VLOOKUP(A145, world_pop_table!$A$4:$BP$269, MATCH(2018, world_pop_table!$A$3:$BP$3, 0), FALSE)</f>
        <v>29807592</v>
      </c>
    </row>
    <row r="146" spans="1:22" x14ac:dyDescent="0.35">
      <c r="A146" t="s">
        <v>85</v>
      </c>
      <c r="B146" s="19">
        <v>2.2291979999999998</v>
      </c>
      <c r="C146" s="19">
        <v>1.9668969999999999</v>
      </c>
      <c r="D146" s="19">
        <v>2.491498</v>
      </c>
      <c r="E146">
        <v>143</v>
      </c>
      <c r="F146">
        <v>115</v>
      </c>
      <c r="G146">
        <v>159</v>
      </c>
      <c r="H146" s="19">
        <f t="shared" si="2"/>
        <v>38.39511170584273</v>
      </c>
      <c r="I146" s="19">
        <v>1.9056280000000001</v>
      </c>
      <c r="J146">
        <v>152</v>
      </c>
      <c r="K146" s="19">
        <v>1.9144190000000001</v>
      </c>
      <c r="L146">
        <v>149</v>
      </c>
      <c r="M146" s="19">
        <v>2.082001</v>
      </c>
      <c r="N146">
        <v>155</v>
      </c>
      <c r="O146" s="19">
        <v>2.1390739999999999</v>
      </c>
      <c r="P146">
        <v>148</v>
      </c>
      <c r="Q146" s="19">
        <v>2.048165</v>
      </c>
      <c r="R146">
        <v>155</v>
      </c>
      <c r="S146" s="19">
        <v>3.2463479999999998</v>
      </c>
      <c r="T146">
        <v>69</v>
      </c>
      <c r="V146" s="41">
        <f>VLOOKUP(A146, world_pop_table!$A$4:$BP$269, MATCH(2018, world_pop_table!$A$3:$BP$3, 0), FALSE)</f>
        <v>4944726</v>
      </c>
    </row>
    <row r="147" spans="1:22" x14ac:dyDescent="0.35">
      <c r="A147" t="s">
        <v>132</v>
      </c>
      <c r="B147" s="19">
        <v>2.2086769999999998</v>
      </c>
      <c r="C147" s="19">
        <v>1.9670339999999999</v>
      </c>
      <c r="D147" s="19">
        <v>2.4503200000000001</v>
      </c>
      <c r="E147">
        <v>144</v>
      </c>
      <c r="F147">
        <v>117</v>
      </c>
      <c r="G147">
        <v>159</v>
      </c>
      <c r="H147" s="19">
        <f t="shared" si="2"/>
        <v>37.754119703483795</v>
      </c>
      <c r="I147" s="19">
        <v>2</v>
      </c>
      <c r="J147">
        <v>145</v>
      </c>
      <c r="K147" s="19">
        <v>1.8128649999999999</v>
      </c>
      <c r="L147">
        <v>157</v>
      </c>
      <c r="M147" s="19">
        <v>2.6128650000000002</v>
      </c>
      <c r="N147">
        <v>100</v>
      </c>
      <c r="O147" s="19">
        <v>2.3045390000000001</v>
      </c>
      <c r="P147">
        <v>121</v>
      </c>
      <c r="Q147" s="19">
        <v>2.2331099999999999</v>
      </c>
      <c r="R147">
        <v>140</v>
      </c>
      <c r="S147" s="19">
        <v>2.204196</v>
      </c>
      <c r="T147">
        <v>157</v>
      </c>
      <c r="V147" s="41">
        <f>VLOOKUP(A147, world_pop_table!$A$4:$BP$269, MATCH(2018, world_pop_table!$A$3:$BP$3, 0), FALSE)</f>
        <v>15452487</v>
      </c>
    </row>
    <row r="148" spans="1:22" x14ac:dyDescent="0.35">
      <c r="A148" t="s">
        <v>57</v>
      </c>
      <c r="B148" s="19">
        <v>2.2008580000000002</v>
      </c>
      <c r="C148" s="19">
        <v>1.989779</v>
      </c>
      <c r="D148" s="19">
        <v>2.411937</v>
      </c>
      <c r="E148">
        <v>145</v>
      </c>
      <c r="F148">
        <v>126</v>
      </c>
      <c r="G148">
        <v>159</v>
      </c>
      <c r="H148" s="19">
        <f t="shared" si="2"/>
        <v>37.509886163868558</v>
      </c>
      <c r="I148" s="19">
        <v>2.4470160000000001</v>
      </c>
      <c r="J148">
        <v>93</v>
      </c>
      <c r="K148" s="19">
        <v>1.5555559999999999</v>
      </c>
      <c r="L148">
        <v>160</v>
      </c>
      <c r="M148" s="19">
        <v>2.3220160000000001</v>
      </c>
      <c r="N148">
        <v>132</v>
      </c>
      <c r="O148" s="19">
        <v>2.0720160000000001</v>
      </c>
      <c r="P148">
        <v>152</v>
      </c>
      <c r="Q148" s="19">
        <v>2.6970160000000001</v>
      </c>
      <c r="R148">
        <v>91</v>
      </c>
      <c r="S148" s="19">
        <v>2.0368900000000001</v>
      </c>
      <c r="T148">
        <v>160</v>
      </c>
      <c r="V148" s="41">
        <f>VLOOKUP(A148, world_pop_table!$A$4:$BP$269, MATCH(2018, world_pop_table!$A$3:$BP$3, 0), FALSE)</f>
        <v>12704774</v>
      </c>
    </row>
    <row r="149" spans="1:22" x14ac:dyDescent="0.35">
      <c r="A149" t="s">
        <v>190</v>
      </c>
      <c r="B149" s="19">
        <v>2.1971590000000001</v>
      </c>
      <c r="C149" s="19">
        <v>2.0048720000000002</v>
      </c>
      <c r="D149" s="19">
        <v>2.389446</v>
      </c>
      <c r="E149">
        <v>146</v>
      </c>
      <c r="F149">
        <v>128</v>
      </c>
      <c r="G149">
        <v>159</v>
      </c>
      <c r="H149" s="19">
        <f t="shared" si="2"/>
        <v>37.394344552020897</v>
      </c>
      <c r="I149" s="19">
        <v>2.0296720000000001</v>
      </c>
      <c r="J149">
        <v>143</v>
      </c>
      <c r="K149" s="19">
        <v>2.0416669999999999</v>
      </c>
      <c r="L149">
        <v>139</v>
      </c>
      <c r="M149" s="19">
        <v>2.2704119999999999</v>
      </c>
      <c r="N149">
        <v>137</v>
      </c>
      <c r="O149" s="19">
        <v>2.2024409999999999</v>
      </c>
      <c r="P149">
        <v>143</v>
      </c>
      <c r="Q149" s="19">
        <v>2.1468859999999999</v>
      </c>
      <c r="R149">
        <v>147</v>
      </c>
      <c r="S149" s="19">
        <v>2.462494</v>
      </c>
      <c r="T149">
        <v>147</v>
      </c>
      <c r="V149" s="41">
        <f>VLOOKUP(A149, world_pop_table!$A$4:$BP$269, MATCH(2018, world_pop_table!$A$3:$BP$3, 0), FALSE)</f>
        <v>11227118</v>
      </c>
    </row>
    <row r="150" spans="1:22" x14ac:dyDescent="0.35">
      <c r="A150" t="s">
        <v>189</v>
      </c>
      <c r="B150" s="19">
        <v>2.1762709999999998</v>
      </c>
      <c r="C150" s="19">
        <v>2.0386519999999999</v>
      </c>
      <c r="D150" s="19">
        <v>2.3138899999999998</v>
      </c>
      <c r="E150">
        <v>147</v>
      </c>
      <c r="F150">
        <v>137</v>
      </c>
      <c r="G150">
        <v>159</v>
      </c>
      <c r="H150" s="19">
        <f t="shared" si="2"/>
        <v>36.741888972601103</v>
      </c>
      <c r="I150" s="19">
        <v>1.839437</v>
      </c>
      <c r="J150">
        <v>153</v>
      </c>
      <c r="K150" s="19">
        <v>2.0335000000000001</v>
      </c>
      <c r="L150">
        <v>140</v>
      </c>
      <c r="M150" s="19">
        <v>2.3248120000000001</v>
      </c>
      <c r="N150">
        <v>131</v>
      </c>
      <c r="O150" s="19">
        <v>1.908431</v>
      </c>
      <c r="P150">
        <v>159</v>
      </c>
      <c r="Q150" s="19">
        <v>2.1915330000000002</v>
      </c>
      <c r="R150">
        <v>144</v>
      </c>
      <c r="S150" s="19">
        <v>2.7199490000000002</v>
      </c>
      <c r="T150">
        <v>129</v>
      </c>
      <c r="V150" s="41">
        <f>VLOOKUP(A150, world_pop_table!$A$4:$BP$269, MATCH(2018, world_pop_table!$A$3:$BP$3, 0), FALSE)</f>
        <v>40265624</v>
      </c>
    </row>
    <row r="151" spans="1:22" x14ac:dyDescent="0.35">
      <c r="A151" t="s">
        <v>117</v>
      </c>
      <c r="B151" s="19">
        <v>2.1741009999999998</v>
      </c>
      <c r="C151" s="19">
        <v>1.950027</v>
      </c>
      <c r="D151" s="19">
        <v>2.3981750000000002</v>
      </c>
      <c r="E151">
        <v>148</v>
      </c>
      <c r="F151">
        <v>128</v>
      </c>
      <c r="G151">
        <v>159</v>
      </c>
      <c r="H151" s="19">
        <f t="shared" si="2"/>
        <v>36.674107059189531</v>
      </c>
      <c r="I151" s="19">
        <v>2.321008</v>
      </c>
      <c r="J151">
        <v>116</v>
      </c>
      <c r="K151" s="19">
        <v>1.9707600000000001</v>
      </c>
      <c r="L151">
        <v>144</v>
      </c>
      <c r="M151" s="19">
        <v>2.1472310000000001</v>
      </c>
      <c r="N151">
        <v>150</v>
      </c>
      <c r="O151" s="19">
        <v>1.8827469999999999</v>
      </c>
      <c r="P151">
        <v>160</v>
      </c>
      <c r="Q151" s="19">
        <v>2.2577470000000002</v>
      </c>
      <c r="R151">
        <v>138</v>
      </c>
      <c r="S151" s="19">
        <v>2.43608</v>
      </c>
      <c r="T151">
        <v>150</v>
      </c>
      <c r="V151" s="41">
        <f>VLOOKUP(A151, world_pop_table!$A$4:$BP$269, MATCH(2018, world_pop_table!$A$3:$BP$3, 0), FALSE)</f>
        <v>9394513</v>
      </c>
    </row>
    <row r="152" spans="1:22" x14ac:dyDescent="0.35">
      <c r="A152" t="s">
        <v>185</v>
      </c>
      <c r="B152" s="19">
        <v>2.1689799999999999</v>
      </c>
      <c r="C152" s="19">
        <v>1.9506589999999999</v>
      </c>
      <c r="D152" s="19">
        <v>2.387302</v>
      </c>
      <c r="E152">
        <v>149</v>
      </c>
      <c r="F152">
        <v>129</v>
      </c>
      <c r="G152">
        <v>159</v>
      </c>
      <c r="H152" s="19">
        <f t="shared" si="2"/>
        <v>36.514147990719181</v>
      </c>
      <c r="I152" s="19">
        <v>2.1363819999999998</v>
      </c>
      <c r="J152">
        <v>135</v>
      </c>
      <c r="K152" s="19">
        <v>1.9083330000000001</v>
      </c>
      <c r="L152">
        <v>150</v>
      </c>
      <c r="M152" s="19">
        <v>1.8039019999999999</v>
      </c>
      <c r="N152">
        <v>160</v>
      </c>
      <c r="O152" s="19">
        <v>2.346263</v>
      </c>
      <c r="P152">
        <v>115</v>
      </c>
      <c r="Q152" s="19">
        <v>2.346263</v>
      </c>
      <c r="R152">
        <v>130</v>
      </c>
      <c r="S152" s="19">
        <v>2.486475</v>
      </c>
      <c r="T152">
        <v>146</v>
      </c>
      <c r="V152" s="41">
        <f>VLOOKUP(A152, world_pop_table!$A$4:$BP$269, MATCH(2018, world_pop_table!$A$3:$BP$3, 0), FALSE)</f>
        <v>759759</v>
      </c>
    </row>
    <row r="153" spans="1:22" x14ac:dyDescent="0.35">
      <c r="A153" t="s">
        <v>54</v>
      </c>
      <c r="B153" s="19">
        <v>2.161902</v>
      </c>
      <c r="C153" s="19">
        <v>1.874066</v>
      </c>
      <c r="D153" s="19">
        <v>2.4497390000000001</v>
      </c>
      <c r="E153">
        <v>150</v>
      </c>
      <c r="F153">
        <v>117</v>
      </c>
      <c r="G153">
        <v>160</v>
      </c>
      <c r="H153" s="19">
        <f t="shared" si="2"/>
        <v>36.293060256559222</v>
      </c>
      <c r="I153" s="19">
        <v>1.9555400000000001</v>
      </c>
      <c r="J153">
        <v>148</v>
      </c>
      <c r="K153" s="19">
        <v>2.0918610000000002</v>
      </c>
      <c r="L153">
        <v>136</v>
      </c>
      <c r="M153" s="19">
        <v>2.0986790000000002</v>
      </c>
      <c r="N153">
        <v>153</v>
      </c>
      <c r="O153" s="19">
        <v>2.0747620000000002</v>
      </c>
      <c r="P153">
        <v>151</v>
      </c>
      <c r="Q153" s="19">
        <v>2.0674600000000001</v>
      </c>
      <c r="R153">
        <v>153</v>
      </c>
      <c r="S153" s="19">
        <v>2.6722649999999999</v>
      </c>
      <c r="T153">
        <v>135</v>
      </c>
      <c r="V153" s="41">
        <f>VLOOKUP(A153, world_pop_table!$A$4:$BP$269, MATCH(2018, world_pop_table!$A$3:$BP$3, 0), FALSE)</f>
        <v>2212318</v>
      </c>
    </row>
    <row r="154" spans="1:22" x14ac:dyDescent="0.35">
      <c r="A154" t="s">
        <v>196</v>
      </c>
      <c r="B154" s="19">
        <v>2.1483569999999999</v>
      </c>
      <c r="C154" s="19">
        <v>1.8137449999999999</v>
      </c>
      <c r="D154" s="19">
        <v>2.4829680000000001</v>
      </c>
      <c r="E154">
        <v>151</v>
      </c>
      <c r="F154">
        <v>116</v>
      </c>
      <c r="G154">
        <v>160</v>
      </c>
      <c r="H154" s="19">
        <f t="shared" si="2"/>
        <v>35.869969926070851</v>
      </c>
      <c r="I154" s="19">
        <v>2.2380949999999999</v>
      </c>
      <c r="J154">
        <v>126</v>
      </c>
      <c r="K154" s="19">
        <v>1.928571</v>
      </c>
      <c r="L154">
        <v>148</v>
      </c>
      <c r="M154" s="19">
        <v>2.3047620000000002</v>
      </c>
      <c r="N154">
        <v>135</v>
      </c>
      <c r="O154" s="19">
        <v>1.928571</v>
      </c>
      <c r="P154">
        <v>157</v>
      </c>
      <c r="Q154" s="19">
        <v>2.104762</v>
      </c>
      <c r="R154">
        <v>151</v>
      </c>
      <c r="S154" s="19">
        <v>2.3333330000000001</v>
      </c>
      <c r="T154">
        <v>156</v>
      </c>
      <c r="V154" s="41">
        <f>VLOOKUP(A154, world_pop_table!$A$4:$BP$269, MATCH(2018, world_pop_table!$A$3:$BP$3, 0), FALSE)</f>
        <v>4878657</v>
      </c>
    </row>
    <row r="155" spans="1:22" x14ac:dyDescent="0.35">
      <c r="A155" t="s">
        <v>158</v>
      </c>
      <c r="B155" s="19">
        <v>2.1201210000000001</v>
      </c>
      <c r="C155" s="19">
        <v>1.8419239999999999</v>
      </c>
      <c r="D155" s="19">
        <v>2.3983180000000002</v>
      </c>
      <c r="E155">
        <v>152</v>
      </c>
      <c r="F155">
        <v>128</v>
      </c>
      <c r="G155">
        <v>160</v>
      </c>
      <c r="H155" s="19">
        <f t="shared" si="2"/>
        <v>34.987992918195665</v>
      </c>
      <c r="I155" s="19">
        <v>2</v>
      </c>
      <c r="J155">
        <v>146</v>
      </c>
      <c r="K155" s="19">
        <v>1.8333330000000001</v>
      </c>
      <c r="L155">
        <v>154</v>
      </c>
      <c r="M155" s="19">
        <v>2.0555560000000002</v>
      </c>
      <c r="N155">
        <v>156</v>
      </c>
      <c r="O155" s="19">
        <v>2.1604939999999999</v>
      </c>
      <c r="P155">
        <v>147</v>
      </c>
      <c r="Q155" s="19">
        <v>2.2621470000000001</v>
      </c>
      <c r="R155">
        <v>137</v>
      </c>
      <c r="S155" s="19">
        <v>2.3859569999999999</v>
      </c>
      <c r="T155">
        <v>152</v>
      </c>
      <c r="V155" s="41">
        <f>VLOOKUP(A155, world_pop_table!$A$4:$BP$269, MATCH(2018, world_pop_table!$A$3:$BP$3, 0), FALSE)</f>
        <v>15034452</v>
      </c>
    </row>
    <row r="156" spans="1:22" x14ac:dyDescent="0.35">
      <c r="A156" t="s">
        <v>66</v>
      </c>
      <c r="B156" s="19">
        <v>2.1123409999999998</v>
      </c>
      <c r="C156" s="19">
        <v>1.954931</v>
      </c>
      <c r="D156" s="19">
        <v>2.2697509999999999</v>
      </c>
      <c r="E156">
        <v>153</v>
      </c>
      <c r="F156">
        <v>140</v>
      </c>
      <c r="G156">
        <v>159</v>
      </c>
      <c r="H156" s="19">
        <f t="shared" si="2"/>
        <v>34.744977578867527</v>
      </c>
      <c r="I156" s="19">
        <v>2.031682</v>
      </c>
      <c r="J156">
        <v>142</v>
      </c>
      <c r="K156" s="19">
        <v>1.9446330000000001</v>
      </c>
      <c r="L156">
        <v>147</v>
      </c>
      <c r="M156" s="19">
        <v>2.0054789999999998</v>
      </c>
      <c r="N156">
        <v>157</v>
      </c>
      <c r="O156" s="19">
        <v>2.1861489999999999</v>
      </c>
      <c r="P156">
        <v>145</v>
      </c>
      <c r="Q156" s="19">
        <v>2.054122</v>
      </c>
      <c r="R156">
        <v>154</v>
      </c>
      <c r="S156" s="19">
        <v>2.439257</v>
      </c>
      <c r="T156">
        <v>149</v>
      </c>
      <c r="V156" s="41">
        <f>VLOOKUP(A156, world_pop_table!$A$4:$BP$269, MATCH(2018, world_pop_table!$A$3:$BP$3, 0), FALSE)</f>
        <v>10962362</v>
      </c>
    </row>
    <row r="157" spans="1:22" x14ac:dyDescent="0.35">
      <c r="A157" t="s">
        <v>186</v>
      </c>
      <c r="B157" s="19">
        <v>2.1064620000000001</v>
      </c>
      <c r="C157" s="19">
        <v>1.88832</v>
      </c>
      <c r="D157" s="19">
        <v>2.3246039999999999</v>
      </c>
      <c r="E157">
        <v>154</v>
      </c>
      <c r="F157">
        <v>136</v>
      </c>
      <c r="G157">
        <v>160</v>
      </c>
      <c r="H157" s="19">
        <f t="shared" si="2"/>
        <v>34.561341694560326</v>
      </c>
      <c r="I157" s="19">
        <v>1.953632</v>
      </c>
      <c r="J157">
        <v>149</v>
      </c>
      <c r="K157" s="19">
        <v>2.2487180000000002</v>
      </c>
      <c r="L157">
        <v>115</v>
      </c>
      <c r="M157" s="19">
        <v>1.9891350000000001</v>
      </c>
      <c r="N157">
        <v>159</v>
      </c>
      <c r="O157" s="19">
        <v>2.045299</v>
      </c>
      <c r="P157">
        <v>153</v>
      </c>
      <c r="Q157" s="19">
        <v>1.6358440000000001</v>
      </c>
      <c r="R157">
        <v>160</v>
      </c>
      <c r="S157" s="19">
        <v>2.7700849999999999</v>
      </c>
      <c r="T157">
        <v>123</v>
      </c>
      <c r="V157" s="41">
        <f>VLOOKUP(A157, world_pop_table!$A$4:$BP$269, MATCH(2018, world_pop_table!$A$3:$BP$3, 0), FALSE)</f>
        <v>6849055</v>
      </c>
    </row>
    <row r="158" spans="1:22" x14ac:dyDescent="0.35">
      <c r="A158" t="s">
        <v>48</v>
      </c>
      <c r="B158" s="19">
        <v>2.0871420000000001</v>
      </c>
      <c r="C158" s="19">
        <v>1.7896460000000001</v>
      </c>
      <c r="D158" s="19">
        <v>2.384639</v>
      </c>
      <c r="E158">
        <v>155</v>
      </c>
      <c r="F158">
        <v>130</v>
      </c>
      <c r="G158">
        <v>160</v>
      </c>
      <c r="H158" s="19">
        <f t="shared" si="2"/>
        <v>33.957864013863741</v>
      </c>
      <c r="I158" s="19">
        <v>2.1339290000000002</v>
      </c>
      <c r="J158">
        <v>137</v>
      </c>
      <c r="K158" s="19">
        <v>1.8625</v>
      </c>
      <c r="L158">
        <v>152</v>
      </c>
      <c r="M158" s="19">
        <v>2.0874999999999999</v>
      </c>
      <c r="N158">
        <v>154</v>
      </c>
      <c r="O158" s="19">
        <v>2.167262</v>
      </c>
      <c r="P158">
        <v>146</v>
      </c>
      <c r="Q158" s="19">
        <v>2.167262</v>
      </c>
      <c r="R158">
        <v>145</v>
      </c>
      <c r="S158" s="19">
        <v>2.0815480000000002</v>
      </c>
      <c r="T158">
        <v>159</v>
      </c>
      <c r="V158" s="41">
        <f>VLOOKUP(A158, world_pop_table!$A$4:$BP$269, MATCH(2018, world_pop_table!$A$3:$BP$3, 0), FALSE)</f>
        <v>3192760</v>
      </c>
    </row>
    <row r="159" spans="1:22" x14ac:dyDescent="0.35">
      <c r="A159" t="s">
        <v>130</v>
      </c>
      <c r="B159" s="19">
        <v>2.078033</v>
      </c>
      <c r="C159" s="19">
        <v>1.8476379999999999</v>
      </c>
      <c r="D159" s="19">
        <v>2.3084289999999998</v>
      </c>
      <c r="E159">
        <v>156</v>
      </c>
      <c r="F159">
        <v>137</v>
      </c>
      <c r="G159">
        <v>160</v>
      </c>
      <c r="H159" s="19">
        <f t="shared" si="2"/>
        <v>33.673336157059126</v>
      </c>
      <c r="I159" s="19">
        <v>1.818182</v>
      </c>
      <c r="J159">
        <v>155</v>
      </c>
      <c r="K159" s="19">
        <v>1.818182</v>
      </c>
      <c r="L159">
        <v>156</v>
      </c>
      <c r="M159" s="19">
        <v>2.1842980000000001</v>
      </c>
      <c r="N159">
        <v>147</v>
      </c>
      <c r="O159" s="19">
        <v>2</v>
      </c>
      <c r="P159">
        <v>156</v>
      </c>
      <c r="Q159" s="19">
        <v>2.2727270000000002</v>
      </c>
      <c r="R159">
        <v>134</v>
      </c>
      <c r="S159" s="19">
        <v>2.3383289999999999</v>
      </c>
      <c r="T159">
        <v>154</v>
      </c>
      <c r="V159" s="41">
        <f>VLOOKUP(A159, world_pop_table!$A$4:$BP$269, MATCH(2018, world_pop_table!$A$3:$BP$3, 0), FALSE)</f>
        <v>7554563</v>
      </c>
    </row>
    <row r="160" spans="1:22" x14ac:dyDescent="0.35">
      <c r="A160" t="s">
        <v>105</v>
      </c>
      <c r="B160" s="19">
        <v>2.06995</v>
      </c>
      <c r="C160" s="19">
        <v>1.657845</v>
      </c>
      <c r="D160" s="19">
        <v>2.4820540000000002</v>
      </c>
      <c r="E160">
        <v>157</v>
      </c>
      <c r="F160">
        <v>116</v>
      </c>
      <c r="G160">
        <v>160</v>
      </c>
      <c r="H160" s="19">
        <f t="shared" si="2"/>
        <v>33.420856338577209</v>
      </c>
      <c r="I160" s="19">
        <v>1.7655000000000001</v>
      </c>
      <c r="J160">
        <v>157</v>
      </c>
      <c r="K160" s="19">
        <v>2.0011109999999999</v>
      </c>
      <c r="L160">
        <v>142</v>
      </c>
      <c r="M160" s="19">
        <v>2.0011109999999999</v>
      </c>
      <c r="N160">
        <v>158</v>
      </c>
      <c r="O160" s="19">
        <v>2.1</v>
      </c>
      <c r="P160">
        <v>150</v>
      </c>
      <c r="Q160" s="19">
        <v>2.2233329999999998</v>
      </c>
      <c r="R160">
        <v>141</v>
      </c>
      <c r="S160" s="19">
        <v>2.3344450000000001</v>
      </c>
      <c r="T160">
        <v>155</v>
      </c>
      <c r="V160" s="41">
        <f>VLOOKUP(A160, world_pop_table!$A$4:$BP$269, MATCH(2018, world_pop_table!$A$3:$BP$3, 0), FALSE)</f>
        <v>22188069</v>
      </c>
    </row>
    <row r="161" spans="1:22" x14ac:dyDescent="0.35">
      <c r="A161" t="s">
        <v>19</v>
      </c>
      <c r="B161" s="19">
        <v>2.063609</v>
      </c>
      <c r="C161" s="19">
        <v>1.846792</v>
      </c>
      <c r="D161" s="19">
        <v>2.2804250000000001</v>
      </c>
      <c r="E161">
        <v>158</v>
      </c>
      <c r="F161">
        <v>139</v>
      </c>
      <c r="G161">
        <v>160</v>
      </c>
      <c r="H161" s="19">
        <f t="shared" si="2"/>
        <v>33.222789466253346</v>
      </c>
      <c r="I161" s="19">
        <v>1.6875</v>
      </c>
      <c r="J161">
        <v>159</v>
      </c>
      <c r="K161" s="19">
        <v>1.9528650000000001</v>
      </c>
      <c r="L161">
        <v>146</v>
      </c>
      <c r="M161" s="19">
        <v>2.2144159999999999</v>
      </c>
      <c r="N161">
        <v>139</v>
      </c>
      <c r="O161" s="19">
        <v>2.3320910000000001</v>
      </c>
      <c r="P161">
        <v>117</v>
      </c>
      <c r="Q161" s="19">
        <v>2.006542</v>
      </c>
      <c r="R161">
        <v>156</v>
      </c>
      <c r="S161" s="19">
        <v>2.1654719999999998</v>
      </c>
      <c r="T161">
        <v>158</v>
      </c>
      <c r="V161" s="41">
        <f>VLOOKUP(A161, world_pop_table!$A$4:$BP$269, MATCH(2018, world_pop_table!$A$3:$BP$3, 0), FALSE)</f>
        <v>11859446</v>
      </c>
    </row>
    <row r="162" spans="1:22" x14ac:dyDescent="0.35">
      <c r="A162" t="s">
        <v>11</v>
      </c>
      <c r="B162" s="19">
        <v>2.0461580000000001</v>
      </c>
      <c r="C162" s="19">
        <v>1.847173</v>
      </c>
      <c r="D162" s="19">
        <v>2.2451430000000001</v>
      </c>
      <c r="E162">
        <v>159</v>
      </c>
      <c r="F162">
        <v>142</v>
      </c>
      <c r="G162">
        <v>160</v>
      </c>
      <c r="H162" s="19">
        <f t="shared" si="2"/>
        <v>32.677691691624155</v>
      </c>
      <c r="I162" s="19">
        <v>1.571429</v>
      </c>
      <c r="J162">
        <v>160</v>
      </c>
      <c r="K162" s="19">
        <v>1.857143</v>
      </c>
      <c r="L162">
        <v>153</v>
      </c>
      <c r="M162" s="19">
        <v>2.202283</v>
      </c>
      <c r="N162">
        <v>143</v>
      </c>
      <c r="O162" s="19">
        <v>2.0043169999999999</v>
      </c>
      <c r="P162">
        <v>155</v>
      </c>
      <c r="Q162" s="19">
        <v>2.0043169999999999</v>
      </c>
      <c r="R162">
        <v>157</v>
      </c>
      <c r="S162" s="19">
        <v>2.594983</v>
      </c>
      <c r="T162">
        <v>140</v>
      </c>
      <c r="V162" s="41">
        <f>VLOOKUP(A162, world_pop_table!$A$4:$BP$269, MATCH(2018, world_pop_table!$A$3:$BP$3, 0), FALSE)</f>
        <v>31297155</v>
      </c>
    </row>
    <row r="163" spans="1:22" x14ac:dyDescent="0.35">
      <c r="A163" t="s">
        <v>10</v>
      </c>
      <c r="B163" s="19">
        <v>1.9485650000000001</v>
      </c>
      <c r="C163" s="19">
        <v>1.790851</v>
      </c>
      <c r="D163" s="19">
        <v>2.1062799999999999</v>
      </c>
      <c r="E163">
        <v>160</v>
      </c>
      <c r="F163">
        <v>155</v>
      </c>
      <c r="G163">
        <v>160</v>
      </c>
      <c r="H163" s="19">
        <f t="shared" si="2"/>
        <v>29.629286034676852</v>
      </c>
      <c r="I163" s="19">
        <v>1.7349000000000001</v>
      </c>
      <c r="J163">
        <v>158</v>
      </c>
      <c r="K163" s="19">
        <v>1.8071429999999999</v>
      </c>
      <c r="L163">
        <v>158</v>
      </c>
      <c r="M163" s="19">
        <v>2.1044309999999999</v>
      </c>
      <c r="N163">
        <v>152</v>
      </c>
      <c r="O163" s="19">
        <v>1.919246</v>
      </c>
      <c r="P163">
        <v>158</v>
      </c>
      <c r="Q163" s="19">
        <v>1.6970240000000001</v>
      </c>
      <c r="R163">
        <v>159</v>
      </c>
      <c r="S163" s="19">
        <v>2.3824380000000001</v>
      </c>
      <c r="T163">
        <v>153</v>
      </c>
      <c r="V163" s="41">
        <f>VLOOKUP(A163, world_pop_table!$A$4:$BP$269, MATCH(2018, world_pop_table!$A$3:$BP$3, 0), FALSE)</f>
        <v>36743039</v>
      </c>
    </row>
    <row r="165" spans="1:22" x14ac:dyDescent="0.35">
      <c r="A165" s="43" t="s">
        <v>621</v>
      </c>
    </row>
    <row r="166" spans="1:22" x14ac:dyDescent="0.35">
      <c r="A166" s="7">
        <f>COUNTA(A4:A163)</f>
        <v>160</v>
      </c>
    </row>
    <row r="167" spans="1:22" x14ac:dyDescent="0.35">
      <c r="A167" s="7"/>
    </row>
  </sheetData>
  <mergeCells count="8">
    <mergeCell ref="Q1:R1"/>
    <mergeCell ref="S1:T1"/>
    <mergeCell ref="B1:D1"/>
    <mergeCell ref="E1:G1"/>
    <mergeCell ref="I1:J1"/>
    <mergeCell ref="K1:L1"/>
    <mergeCell ref="M1:N1"/>
    <mergeCell ref="O1:P1"/>
  </mergeCell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14"/>
  <sheetViews>
    <sheetView topLeftCell="M1" workbookViewId="0">
      <selection activeCell="J11" sqref="J11"/>
    </sheetView>
  </sheetViews>
  <sheetFormatPr defaultColWidth="11.453125" defaultRowHeight="14.5" x14ac:dyDescent="0.35"/>
  <cols>
    <col min="1" max="1" width="20.81640625" bestFit="1" customWidth="1"/>
    <col min="3" max="3" width="14.453125" bestFit="1" customWidth="1"/>
    <col min="6" max="6" width="13.7265625" bestFit="1" customWidth="1"/>
    <col min="8" max="8" width="20.81640625" bestFit="1" customWidth="1"/>
    <col min="10" max="10" width="10.81640625" customWidth="1"/>
    <col min="16" max="16" width="17" customWidth="1"/>
    <col min="22" max="22" width="21.26953125" bestFit="1" customWidth="1"/>
  </cols>
  <sheetData>
    <row r="1" spans="1:22" x14ac:dyDescent="0.35">
      <c r="B1" s="78" t="s">
        <v>202</v>
      </c>
      <c r="C1" s="78"/>
      <c r="D1" s="78"/>
      <c r="E1" s="78" t="s">
        <v>205</v>
      </c>
      <c r="F1" s="78"/>
      <c r="G1" s="78"/>
      <c r="H1" s="22"/>
      <c r="I1" s="89" t="s">
        <v>1</v>
      </c>
      <c r="J1" s="89"/>
      <c r="K1" s="89" t="s">
        <v>2</v>
      </c>
      <c r="L1" s="89"/>
      <c r="M1" s="89" t="s">
        <v>198</v>
      </c>
      <c r="N1" s="89"/>
      <c r="O1" s="89" t="s">
        <v>199</v>
      </c>
      <c r="P1" s="89"/>
      <c r="Q1" s="89" t="s">
        <v>200</v>
      </c>
      <c r="R1" s="89"/>
      <c r="S1" s="89" t="s">
        <v>7</v>
      </c>
      <c r="T1" s="89"/>
    </row>
    <row r="2" spans="1:22" x14ac:dyDescent="0.35">
      <c r="J2" s="21"/>
      <c r="L2" s="21"/>
      <c r="N2" s="21"/>
      <c r="P2" s="21"/>
      <c r="R2" s="21"/>
      <c r="T2" s="21"/>
    </row>
    <row r="3" spans="1:22" x14ac:dyDescent="0.35">
      <c r="A3" s="22" t="s">
        <v>0</v>
      </c>
      <c r="B3" s="8" t="s">
        <v>162</v>
      </c>
      <c r="C3" s="8" t="s">
        <v>203</v>
      </c>
      <c r="D3" s="8" t="s">
        <v>204</v>
      </c>
      <c r="E3" s="8" t="s">
        <v>163</v>
      </c>
      <c r="F3" s="8" t="s">
        <v>203</v>
      </c>
      <c r="G3" s="8"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8" t="s">
        <v>620</v>
      </c>
    </row>
    <row r="4" spans="1:22" x14ac:dyDescent="0.35">
      <c r="A4" t="s">
        <v>41</v>
      </c>
      <c r="B4" s="19">
        <v>4.2259669999999998</v>
      </c>
      <c r="C4" s="19">
        <v>4.1823230000000002</v>
      </c>
      <c r="D4" s="19">
        <v>4.2696110000000003</v>
      </c>
      <c r="E4" s="32">
        <v>1</v>
      </c>
      <c r="F4" s="32">
        <v>1</v>
      </c>
      <c r="G4" s="32">
        <v>4</v>
      </c>
      <c r="H4" s="19">
        <f>(B4-1)*100/($B$4-1)</f>
        <v>100</v>
      </c>
      <c r="I4" s="19">
        <v>4.1230669999999998</v>
      </c>
      <c r="J4" s="32">
        <v>2</v>
      </c>
      <c r="K4" s="19">
        <v>4.4393560000000001</v>
      </c>
      <c r="L4" s="32">
        <v>1</v>
      </c>
      <c r="M4" s="19">
        <v>3.8572410000000001</v>
      </c>
      <c r="N4" s="32">
        <v>8</v>
      </c>
      <c r="O4" s="19">
        <v>4.2790499999999998</v>
      </c>
      <c r="P4" s="32">
        <v>1</v>
      </c>
      <c r="Q4" s="19">
        <v>4.26539</v>
      </c>
      <c r="R4" s="32">
        <v>3</v>
      </c>
      <c r="S4" s="19">
        <v>4.4533680000000002</v>
      </c>
      <c r="T4" s="32">
        <v>2</v>
      </c>
      <c r="V4" s="41">
        <f>VLOOKUP(A4, world_pop_table!$A$4:$BP$269, MATCH(2016, world_pop_table!$A$3:$BP$3, 0), FALSE)</f>
        <v>82348669</v>
      </c>
    </row>
    <row r="5" spans="1:22" x14ac:dyDescent="0.35">
      <c r="A5" t="s">
        <v>164</v>
      </c>
      <c r="B5" s="19">
        <v>4.2194089999999997</v>
      </c>
      <c r="C5" s="19">
        <v>3.9696570000000002</v>
      </c>
      <c r="D5" s="19">
        <v>4.4691619999999999</v>
      </c>
      <c r="E5" s="32">
        <v>2</v>
      </c>
      <c r="F5" s="32">
        <v>1</v>
      </c>
      <c r="G5" s="32">
        <v>12</v>
      </c>
      <c r="H5" s="19">
        <f>(B5-1)*100/($B$4-1)</f>
        <v>99.79671211763791</v>
      </c>
      <c r="I5" s="19">
        <v>3.9</v>
      </c>
      <c r="J5" s="32">
        <v>9</v>
      </c>
      <c r="K5" s="19">
        <v>4.2350000000000003</v>
      </c>
      <c r="L5" s="32">
        <v>4</v>
      </c>
      <c r="M5" s="19">
        <v>4.2350000000000003</v>
      </c>
      <c r="N5" s="32">
        <v>1</v>
      </c>
      <c r="O5" s="19">
        <v>4.01</v>
      </c>
      <c r="P5" s="32">
        <v>10</v>
      </c>
      <c r="Q5" s="19">
        <v>4.1224999999999996</v>
      </c>
      <c r="R5" s="32">
        <v>8</v>
      </c>
      <c r="S5" s="19">
        <v>4.7957140000000003</v>
      </c>
      <c r="T5" s="32">
        <v>1</v>
      </c>
      <c r="V5" s="41">
        <f>VLOOKUP(A5, world_pop_table!$A$4:$BP$269, MATCH(2016, world_pop_table!$A$3:$BP$3, 0), FALSE)</f>
        <v>582014</v>
      </c>
    </row>
    <row r="6" spans="1:22" x14ac:dyDescent="0.35">
      <c r="A6" t="s">
        <v>136</v>
      </c>
      <c r="B6" s="19">
        <v>4.204593</v>
      </c>
      <c r="C6" s="19">
        <v>4.0938290000000004</v>
      </c>
      <c r="D6" s="19">
        <v>4.3153579999999998</v>
      </c>
      <c r="E6" s="32">
        <v>3</v>
      </c>
      <c r="F6" s="32">
        <v>1</v>
      </c>
      <c r="G6" s="32">
        <v>7</v>
      </c>
      <c r="H6" s="19">
        <f t="shared" ref="H6:H68" si="0">(B6-1)*100/($B$4-1)</f>
        <v>99.337438975662181</v>
      </c>
      <c r="I6" s="19">
        <v>3.915508</v>
      </c>
      <c r="J6" s="32">
        <v>8</v>
      </c>
      <c r="K6" s="19">
        <v>4.2701320000000003</v>
      </c>
      <c r="L6" s="32">
        <v>3</v>
      </c>
      <c r="M6" s="19">
        <v>4.0034650000000003</v>
      </c>
      <c r="N6" s="32">
        <v>4</v>
      </c>
      <c r="O6" s="19">
        <v>4.2466150000000003</v>
      </c>
      <c r="P6" s="32">
        <v>2</v>
      </c>
      <c r="Q6" s="19">
        <v>4.3776780000000004</v>
      </c>
      <c r="R6" s="32">
        <v>1</v>
      </c>
      <c r="S6" s="19">
        <v>4.4528160000000003</v>
      </c>
      <c r="T6" s="32">
        <v>3</v>
      </c>
      <c r="V6" s="41">
        <f>VLOOKUP(A6, world_pop_table!$A$4:$BP$269, MATCH(2016, world_pop_table!$A$3:$BP$3, 0), FALSE)</f>
        <v>9923085</v>
      </c>
    </row>
    <row r="7" spans="1:22" x14ac:dyDescent="0.35">
      <c r="A7" t="s">
        <v>108</v>
      </c>
      <c r="B7" s="19">
        <v>4.1875299999999998</v>
      </c>
      <c r="C7" s="19">
        <v>4.1078190000000001</v>
      </c>
      <c r="D7" s="19">
        <v>4.2672410000000003</v>
      </c>
      <c r="E7" s="32">
        <v>4</v>
      </c>
      <c r="F7" s="32">
        <v>1</v>
      </c>
      <c r="G7" s="32">
        <v>6</v>
      </c>
      <c r="H7" s="19">
        <f t="shared" si="0"/>
        <v>98.808512300342812</v>
      </c>
      <c r="I7" s="19">
        <v>4.1229129999999996</v>
      </c>
      <c r="J7" s="32">
        <v>3</v>
      </c>
      <c r="K7" s="19">
        <v>4.2897429999999996</v>
      </c>
      <c r="L7" s="32">
        <v>2</v>
      </c>
      <c r="M7" s="19">
        <v>3.9440279999999999</v>
      </c>
      <c r="N7" s="32">
        <v>6</v>
      </c>
      <c r="O7" s="19">
        <v>4.2152399999999997</v>
      </c>
      <c r="P7" s="32">
        <v>3</v>
      </c>
      <c r="Q7" s="19">
        <v>4.1717769999999996</v>
      </c>
      <c r="R7" s="32">
        <v>6</v>
      </c>
      <c r="S7" s="19">
        <v>4.4131159999999996</v>
      </c>
      <c r="T7" s="32">
        <v>5</v>
      </c>
      <c r="V7" s="41">
        <f>VLOOKUP(A7, world_pop_table!$A$4:$BP$269, MATCH(2016, world_pop_table!$A$3:$BP$3, 0), FALSE)</f>
        <v>17030314</v>
      </c>
    </row>
    <row r="8" spans="1:22" x14ac:dyDescent="0.35">
      <c r="A8" s="34" t="s">
        <v>128</v>
      </c>
      <c r="B8" s="19">
        <v>4.1436320000000002</v>
      </c>
      <c r="C8" s="19">
        <v>4.0641280000000002</v>
      </c>
      <c r="D8" s="19">
        <v>4.2231360000000002</v>
      </c>
      <c r="E8" s="32">
        <v>5</v>
      </c>
      <c r="F8" s="32">
        <v>2</v>
      </c>
      <c r="G8" s="32">
        <v>9</v>
      </c>
      <c r="H8" s="19">
        <f t="shared" si="0"/>
        <v>97.447742025879379</v>
      </c>
      <c r="I8" s="19">
        <v>4.178941</v>
      </c>
      <c r="J8" s="32">
        <v>1</v>
      </c>
      <c r="K8" s="19">
        <v>4.2039600000000004</v>
      </c>
      <c r="L8" s="32">
        <v>6</v>
      </c>
      <c r="M8" s="19">
        <v>3.9565929999999998</v>
      </c>
      <c r="N8" s="32">
        <v>5</v>
      </c>
      <c r="O8" s="19">
        <v>4.0935300000000003</v>
      </c>
      <c r="P8" s="32">
        <v>5</v>
      </c>
      <c r="Q8" s="19">
        <v>4.0473710000000001</v>
      </c>
      <c r="R8" s="32">
        <v>10</v>
      </c>
      <c r="S8" s="19">
        <v>4.3952020000000003</v>
      </c>
      <c r="T8" s="32">
        <v>6</v>
      </c>
      <c r="V8" s="41">
        <f>VLOOKUP(A8, world_pop_table!$A$4:$BP$269, MATCH(2016, world_pop_table!$A$3:$BP$3, 0), FALSE)</f>
        <v>5607283</v>
      </c>
    </row>
    <row r="9" spans="1:22" x14ac:dyDescent="0.35">
      <c r="A9" t="s">
        <v>20</v>
      </c>
      <c r="B9" s="19">
        <v>4.1085380000000002</v>
      </c>
      <c r="C9" s="19">
        <v>4.0378100000000003</v>
      </c>
      <c r="D9" s="19">
        <v>4.179265</v>
      </c>
      <c r="E9" s="32">
        <v>6</v>
      </c>
      <c r="F9" s="32">
        <v>5</v>
      </c>
      <c r="G9" s="32">
        <v>9</v>
      </c>
      <c r="H9" s="19">
        <f t="shared" si="0"/>
        <v>96.359882168664484</v>
      </c>
      <c r="I9" s="19">
        <v>3.8296990000000002</v>
      </c>
      <c r="J9" s="32">
        <v>13</v>
      </c>
      <c r="K9" s="19">
        <v>4.0535569999999996</v>
      </c>
      <c r="L9" s="32">
        <v>14</v>
      </c>
      <c r="M9" s="19">
        <v>4.0509969999999997</v>
      </c>
      <c r="N9" s="32">
        <v>3</v>
      </c>
      <c r="O9" s="19">
        <v>4.0706020000000001</v>
      </c>
      <c r="P9" s="32">
        <v>6</v>
      </c>
      <c r="Q9" s="19">
        <v>4.2243940000000002</v>
      </c>
      <c r="R9" s="32">
        <v>4</v>
      </c>
      <c r="S9" s="19">
        <v>4.4261869999999996</v>
      </c>
      <c r="T9" s="32">
        <v>4</v>
      </c>
      <c r="V9" s="41">
        <f>VLOOKUP(A9, world_pop_table!$A$4:$BP$269, MATCH(2016, world_pop_table!$A$3:$BP$3, 0), FALSE)</f>
        <v>11331422</v>
      </c>
    </row>
    <row r="10" spans="1:22" x14ac:dyDescent="0.35">
      <c r="A10" t="s">
        <v>17</v>
      </c>
      <c r="B10" s="19">
        <v>4.0979850000000004</v>
      </c>
      <c r="C10" s="19">
        <v>3.9828839999999999</v>
      </c>
      <c r="D10" s="19">
        <v>4.2130869999999998</v>
      </c>
      <c r="E10" s="32">
        <v>7</v>
      </c>
      <c r="F10" s="32">
        <v>3</v>
      </c>
      <c r="G10" s="32">
        <v>11</v>
      </c>
      <c r="H10" s="19">
        <f t="shared" si="0"/>
        <v>96.032755449761282</v>
      </c>
      <c r="I10" s="19">
        <v>3.7908740000000001</v>
      </c>
      <c r="J10" s="32">
        <v>15</v>
      </c>
      <c r="K10" s="19">
        <v>4.0784099999999999</v>
      </c>
      <c r="L10" s="32">
        <v>12</v>
      </c>
      <c r="M10" s="19">
        <v>3.8500890000000001</v>
      </c>
      <c r="N10" s="32">
        <v>9</v>
      </c>
      <c r="O10" s="19">
        <v>4.1818629999999999</v>
      </c>
      <c r="P10" s="32">
        <v>4</v>
      </c>
      <c r="Q10" s="19">
        <v>4.3557870000000003</v>
      </c>
      <c r="R10" s="32">
        <v>2</v>
      </c>
      <c r="S10" s="19">
        <v>4.3718139999999996</v>
      </c>
      <c r="T10" s="32">
        <v>7</v>
      </c>
      <c r="V10" s="41">
        <f>VLOOKUP(A10, world_pop_table!$A$4:$BP$269, MATCH(2016, world_pop_table!$A$3:$BP$3, 0), FALSE)</f>
        <v>8736668</v>
      </c>
    </row>
    <row r="11" spans="1:22" x14ac:dyDescent="0.35">
      <c r="A11" t="s">
        <v>55</v>
      </c>
      <c r="B11" s="19">
        <v>4.0696690000000002</v>
      </c>
      <c r="C11" s="19">
        <v>4.0293270000000003</v>
      </c>
      <c r="D11" s="19">
        <v>4.1100110000000001</v>
      </c>
      <c r="E11" s="32">
        <v>8</v>
      </c>
      <c r="F11" s="32">
        <v>6</v>
      </c>
      <c r="G11" s="32">
        <v>9</v>
      </c>
      <c r="H11" s="19">
        <f t="shared" si="0"/>
        <v>95.155003135493956</v>
      </c>
      <c r="I11" s="19">
        <v>3.9837980000000002</v>
      </c>
      <c r="J11" s="32">
        <v>5</v>
      </c>
      <c r="K11" s="19">
        <v>4.20566</v>
      </c>
      <c r="L11" s="32">
        <v>5</v>
      </c>
      <c r="M11" s="19">
        <v>3.7663139999999999</v>
      </c>
      <c r="N11" s="32">
        <v>11</v>
      </c>
      <c r="O11" s="19">
        <v>4.0450799999999996</v>
      </c>
      <c r="P11" s="32">
        <v>7</v>
      </c>
      <c r="Q11" s="19">
        <v>4.1295700000000002</v>
      </c>
      <c r="R11" s="32">
        <v>7</v>
      </c>
      <c r="S11" s="19">
        <v>4.3348699999999996</v>
      </c>
      <c r="T11" s="32">
        <v>8</v>
      </c>
      <c r="V11" s="41">
        <f>VLOOKUP(A11, world_pop_table!$A$4:$BP$269, MATCH(2016, world_pop_table!$A$3:$BP$3, 0), FALSE)</f>
        <v>65611593</v>
      </c>
    </row>
    <row r="12" spans="1:22" x14ac:dyDescent="0.35">
      <c r="A12" t="s">
        <v>195</v>
      </c>
      <c r="B12" s="19">
        <v>4.0691030000000001</v>
      </c>
      <c r="C12" s="19">
        <v>3.9951590000000001</v>
      </c>
      <c r="D12" s="19">
        <v>4.143046</v>
      </c>
      <c r="E12" s="32">
        <v>9</v>
      </c>
      <c r="F12" s="32">
        <v>6</v>
      </c>
      <c r="G12" s="32">
        <v>9</v>
      </c>
      <c r="H12" s="19">
        <f t="shared" si="0"/>
        <v>95.137458008714916</v>
      </c>
      <c r="I12" s="19">
        <v>3.9377209999999998</v>
      </c>
      <c r="J12" s="32">
        <v>7</v>
      </c>
      <c r="K12" s="19">
        <v>4.1025989999999997</v>
      </c>
      <c r="L12" s="32">
        <v>10</v>
      </c>
      <c r="M12" s="19">
        <v>4.0546829999999998</v>
      </c>
      <c r="N12" s="32">
        <v>2</v>
      </c>
      <c r="O12" s="19">
        <v>3.9998800000000001</v>
      </c>
      <c r="P12" s="32">
        <v>11</v>
      </c>
      <c r="Q12" s="19">
        <v>4.0279049999999996</v>
      </c>
      <c r="R12" s="32">
        <v>14</v>
      </c>
      <c r="S12" s="19">
        <v>4.2896869999999998</v>
      </c>
      <c r="T12" s="32">
        <v>9</v>
      </c>
      <c r="V12" s="41">
        <f>VLOOKUP(A12, world_pop_table!$A$4:$BP$269, MATCH(2016, world_pop_table!$A$3:$BP$3, 0), FALSE)</f>
        <v>7336600</v>
      </c>
    </row>
    <row r="13" spans="1:22" x14ac:dyDescent="0.35">
      <c r="A13" t="s">
        <v>150</v>
      </c>
      <c r="B13" s="19">
        <v>3.9921720000000001</v>
      </c>
      <c r="C13" s="19">
        <v>3.9427300000000001</v>
      </c>
      <c r="D13" s="19">
        <v>4.0416129999999999</v>
      </c>
      <c r="E13" s="32">
        <v>10</v>
      </c>
      <c r="F13" s="32">
        <v>10</v>
      </c>
      <c r="G13" s="32">
        <v>12</v>
      </c>
      <c r="H13" s="19">
        <f t="shared" si="0"/>
        <v>92.752715697339752</v>
      </c>
      <c r="I13" s="19">
        <v>3.7524860000000002</v>
      </c>
      <c r="J13" s="32">
        <v>16</v>
      </c>
      <c r="K13" s="19">
        <v>4.1520109999999999</v>
      </c>
      <c r="L13" s="32">
        <v>8</v>
      </c>
      <c r="M13" s="19">
        <v>3.6503060000000001</v>
      </c>
      <c r="N13" s="32">
        <v>19</v>
      </c>
      <c r="O13" s="19">
        <v>4.0142259999999998</v>
      </c>
      <c r="P13" s="32">
        <v>8</v>
      </c>
      <c r="Q13" s="19">
        <v>4.2000250000000001</v>
      </c>
      <c r="R13" s="32">
        <v>5</v>
      </c>
      <c r="S13" s="19">
        <v>4.2505269999999999</v>
      </c>
      <c r="T13" s="32">
        <v>11</v>
      </c>
      <c r="V13" s="41">
        <f>VLOOKUP(A13, world_pop_table!$A$4:$BP$269, MATCH(2016, world_pop_table!$A$3:$BP$3, 0), FALSE)</f>
        <v>323071755</v>
      </c>
    </row>
    <row r="14" spans="1:22" x14ac:dyDescent="0.35">
      <c r="A14" t="s">
        <v>32</v>
      </c>
      <c r="B14" s="19">
        <v>3.987158</v>
      </c>
      <c r="C14" s="19">
        <v>3.9185110000000001</v>
      </c>
      <c r="D14" s="19">
        <v>4.0558059999999996</v>
      </c>
      <c r="E14" s="32">
        <v>11</v>
      </c>
      <c r="F14" s="32">
        <v>10</v>
      </c>
      <c r="G14" s="32">
        <v>15</v>
      </c>
      <c r="H14" s="19">
        <f t="shared" si="0"/>
        <v>92.59728943290493</v>
      </c>
      <c r="I14" s="19">
        <v>3.8799060000000001</v>
      </c>
      <c r="J14" s="32">
        <v>10</v>
      </c>
      <c r="K14" s="19">
        <v>4.1895230000000003</v>
      </c>
      <c r="L14" s="32">
        <v>7</v>
      </c>
      <c r="M14" s="19">
        <v>3.6897929999999999</v>
      </c>
      <c r="N14" s="32">
        <v>14</v>
      </c>
      <c r="O14" s="19">
        <v>3.9456069999999999</v>
      </c>
      <c r="P14" s="32">
        <v>14</v>
      </c>
      <c r="Q14" s="19">
        <v>4.0363790000000002</v>
      </c>
      <c r="R14" s="32">
        <v>12</v>
      </c>
      <c r="S14" s="19">
        <v>4.2350779999999997</v>
      </c>
      <c r="T14" s="32">
        <v>14</v>
      </c>
      <c r="V14" s="41">
        <f>VLOOKUP(A14, world_pop_table!$A$4:$BP$269, MATCH(2016, world_pop_table!$A$3:$BP$3, 0), FALSE)</f>
        <v>8373338</v>
      </c>
    </row>
    <row r="15" spans="1:22" x14ac:dyDescent="0.35">
      <c r="A15" t="s">
        <v>76</v>
      </c>
      <c r="B15" s="19">
        <v>3.9704640000000002</v>
      </c>
      <c r="C15" s="19">
        <v>3.916064</v>
      </c>
      <c r="D15" s="19">
        <v>4.0248650000000001</v>
      </c>
      <c r="E15" s="32">
        <v>12</v>
      </c>
      <c r="F15" s="32">
        <v>10</v>
      </c>
      <c r="G15" s="32">
        <v>15</v>
      </c>
      <c r="H15" s="19">
        <f t="shared" si="0"/>
        <v>92.079801188294866</v>
      </c>
      <c r="I15" s="19">
        <v>3.8484479999999999</v>
      </c>
      <c r="J15" s="32">
        <v>11</v>
      </c>
      <c r="K15" s="19">
        <v>4.0968869999999997</v>
      </c>
      <c r="L15" s="32">
        <v>11</v>
      </c>
      <c r="M15" s="19">
        <v>3.6945079999999999</v>
      </c>
      <c r="N15" s="32">
        <v>13</v>
      </c>
      <c r="O15" s="19">
        <v>3.9902329999999999</v>
      </c>
      <c r="P15" s="32">
        <v>12</v>
      </c>
      <c r="Q15" s="19">
        <v>4.0299459999999998</v>
      </c>
      <c r="R15" s="32">
        <v>13</v>
      </c>
      <c r="S15" s="19">
        <v>4.2066160000000004</v>
      </c>
      <c r="T15" s="32">
        <v>15</v>
      </c>
      <c r="V15" s="41">
        <f>VLOOKUP(A15, world_pop_table!$A$4:$BP$269, MATCH(2016, world_pop_table!$A$3:$BP$3, 0), FALSE)</f>
        <v>127076000</v>
      </c>
    </row>
    <row r="16" spans="1:22" x14ac:dyDescent="0.35">
      <c r="A16" t="s">
        <v>13</v>
      </c>
      <c r="B16" s="19">
        <v>3.941767</v>
      </c>
      <c r="C16" s="19">
        <v>3.8844430000000001</v>
      </c>
      <c r="D16" s="19">
        <v>3.999091</v>
      </c>
      <c r="E16" s="32">
        <v>13</v>
      </c>
      <c r="F16" s="32">
        <v>10</v>
      </c>
      <c r="G16" s="32">
        <v>16</v>
      </c>
      <c r="H16" s="19">
        <f t="shared" si="0"/>
        <v>91.190238461831754</v>
      </c>
      <c r="I16" s="19">
        <v>3.835051</v>
      </c>
      <c r="J16" s="32">
        <v>12</v>
      </c>
      <c r="K16" s="19">
        <v>4.0693239999999999</v>
      </c>
      <c r="L16" s="32">
        <v>13</v>
      </c>
      <c r="M16" s="19">
        <v>3.893777</v>
      </c>
      <c r="N16" s="32">
        <v>7</v>
      </c>
      <c r="O16" s="19">
        <v>3.8224320000000001</v>
      </c>
      <c r="P16" s="32">
        <v>18</v>
      </c>
      <c r="Q16" s="19">
        <v>3.908658</v>
      </c>
      <c r="R16" s="32">
        <v>18</v>
      </c>
      <c r="S16" s="19">
        <v>4.1342119999999998</v>
      </c>
      <c r="T16" s="32">
        <v>18</v>
      </c>
      <c r="V16" s="41">
        <f>VLOOKUP(A16, world_pop_table!$A$4:$BP$269, MATCH(2016, world_pop_table!$A$3:$BP$3, 0), FALSE)</f>
        <v>8935095</v>
      </c>
    </row>
    <row r="17" spans="1:22" x14ac:dyDescent="0.35">
      <c r="A17" t="s">
        <v>31</v>
      </c>
      <c r="B17" s="19">
        <v>3.930707</v>
      </c>
      <c r="C17" s="19">
        <v>3.8297150000000002</v>
      </c>
      <c r="D17" s="19">
        <v>4.0316999999999998</v>
      </c>
      <c r="E17" s="32">
        <v>14</v>
      </c>
      <c r="F17" s="32">
        <v>10</v>
      </c>
      <c r="G17" s="32">
        <v>16</v>
      </c>
      <c r="H17" s="19">
        <f t="shared" si="0"/>
        <v>90.847395525124711</v>
      </c>
      <c r="I17" s="19">
        <v>3.9520710000000001</v>
      </c>
      <c r="J17" s="32">
        <v>6</v>
      </c>
      <c r="K17" s="19">
        <v>4.1416139999999997</v>
      </c>
      <c r="L17" s="32">
        <v>9</v>
      </c>
      <c r="M17" s="19">
        <v>3.5583429999999998</v>
      </c>
      <c r="N17" s="32">
        <v>29</v>
      </c>
      <c r="O17" s="19">
        <v>3.8971930000000001</v>
      </c>
      <c r="P17" s="32">
        <v>15</v>
      </c>
      <c r="Q17" s="19">
        <v>4.1008969999999998</v>
      </c>
      <c r="R17" s="32">
        <v>9</v>
      </c>
      <c r="S17" s="19">
        <v>4.0093930000000002</v>
      </c>
      <c r="T17" s="32">
        <v>25</v>
      </c>
      <c r="V17" s="41">
        <f>VLOOKUP(A17, world_pop_table!$A$4:$BP$269, MATCH(2016, world_pop_table!$A$3:$BP$3, 0), FALSE)</f>
        <v>36110803</v>
      </c>
    </row>
    <row r="18" spans="1:22" x14ac:dyDescent="0.35">
      <c r="A18" t="s">
        <v>52</v>
      </c>
      <c r="B18" s="19">
        <v>3.9207450000000001</v>
      </c>
      <c r="C18" s="19">
        <v>3.7723559999999998</v>
      </c>
      <c r="D18" s="19">
        <v>4.069134</v>
      </c>
      <c r="E18" s="32">
        <v>15</v>
      </c>
      <c r="F18" s="32">
        <v>9</v>
      </c>
      <c r="G18" s="32">
        <v>20</v>
      </c>
      <c r="H18" s="19">
        <f t="shared" si="0"/>
        <v>90.538588894430731</v>
      </c>
      <c r="I18" s="19">
        <v>4.0053640000000001</v>
      </c>
      <c r="J18" s="32">
        <v>4</v>
      </c>
      <c r="K18" s="19">
        <v>4.007231</v>
      </c>
      <c r="L18" s="32">
        <v>16</v>
      </c>
      <c r="M18" s="19">
        <v>3.507231</v>
      </c>
      <c r="N18" s="32">
        <v>30</v>
      </c>
      <c r="O18" s="19">
        <v>3.883877</v>
      </c>
      <c r="P18" s="32">
        <v>16</v>
      </c>
      <c r="Q18" s="19">
        <v>4.0385390000000001</v>
      </c>
      <c r="R18" s="32">
        <v>11</v>
      </c>
      <c r="S18" s="19">
        <v>4.1412680000000002</v>
      </c>
      <c r="T18" s="32">
        <v>16</v>
      </c>
      <c r="V18" s="41">
        <f>VLOOKUP(A18, world_pop_table!$A$4:$BP$269, MATCH(2016, world_pop_table!$A$3:$BP$3, 0), FALSE)</f>
        <v>5495303</v>
      </c>
    </row>
    <row r="19" spans="1:22" x14ac:dyDescent="0.35">
      <c r="A19" t="s">
        <v>53</v>
      </c>
      <c r="B19" s="19">
        <v>3.9009529999999999</v>
      </c>
      <c r="C19" s="19">
        <v>3.8443809999999998</v>
      </c>
      <c r="D19" s="19">
        <v>3.9575239999999998</v>
      </c>
      <c r="E19" s="32">
        <v>16</v>
      </c>
      <c r="F19" s="32">
        <v>13</v>
      </c>
      <c r="G19" s="32">
        <v>16</v>
      </c>
      <c r="H19" s="19">
        <f t="shared" si="0"/>
        <v>89.925067429394048</v>
      </c>
      <c r="I19" s="19">
        <v>3.7135180000000001</v>
      </c>
      <c r="J19" s="32">
        <v>17</v>
      </c>
      <c r="K19" s="19">
        <v>4.0110150000000004</v>
      </c>
      <c r="L19" s="32">
        <v>15</v>
      </c>
      <c r="M19" s="19">
        <v>3.641893</v>
      </c>
      <c r="N19" s="32">
        <v>20</v>
      </c>
      <c r="O19" s="19">
        <v>3.8151540000000002</v>
      </c>
      <c r="P19" s="32">
        <v>19</v>
      </c>
      <c r="Q19" s="19">
        <v>4.0206379999999999</v>
      </c>
      <c r="R19" s="32">
        <v>15</v>
      </c>
      <c r="S19" s="19">
        <v>4.2468399999999997</v>
      </c>
      <c r="T19" s="32">
        <v>13</v>
      </c>
      <c r="V19" s="41">
        <f>VLOOKUP(A19, world_pop_table!$A$4:$BP$269, MATCH(2016, world_pop_table!$A$3:$BP$3, 0), FALSE)</f>
        <v>66724104</v>
      </c>
    </row>
    <row r="20" spans="1:22" x14ac:dyDescent="0.35">
      <c r="A20" t="s">
        <v>43</v>
      </c>
      <c r="B20" s="19">
        <v>3.8157939999999999</v>
      </c>
      <c r="C20" s="19">
        <v>3.5103110000000002</v>
      </c>
      <c r="D20" s="19">
        <v>4.1212770000000001</v>
      </c>
      <c r="E20" s="32">
        <v>17</v>
      </c>
      <c r="F20" s="32">
        <v>6</v>
      </c>
      <c r="G20" s="32">
        <v>30</v>
      </c>
      <c r="H20" s="19">
        <f t="shared" si="0"/>
        <v>87.285269812121442</v>
      </c>
      <c r="I20" s="19">
        <v>3.819922</v>
      </c>
      <c r="J20" s="32">
        <v>14</v>
      </c>
      <c r="K20" s="19">
        <v>3.7459030000000002</v>
      </c>
      <c r="L20" s="32">
        <v>24</v>
      </c>
      <c r="M20" s="19">
        <v>3.6584569999999998</v>
      </c>
      <c r="N20" s="32">
        <v>15</v>
      </c>
      <c r="O20" s="19">
        <v>4.0105579999999996</v>
      </c>
      <c r="P20" s="32">
        <v>9</v>
      </c>
      <c r="Q20" s="19">
        <v>3.7360709999999999</v>
      </c>
      <c r="R20" s="32">
        <v>25</v>
      </c>
      <c r="S20" s="19">
        <v>3.9243049999999999</v>
      </c>
      <c r="T20" s="32">
        <v>30</v>
      </c>
      <c r="V20" s="41">
        <f>VLOOKUP(A20, world_pop_table!$A$4:$BP$269, MATCH(2016, world_pop_table!$A$3:$BP$3, 0), FALSE)</f>
        <v>5728010</v>
      </c>
    </row>
    <row r="21" spans="1:22" x14ac:dyDescent="0.35">
      <c r="A21" t="s">
        <v>70</v>
      </c>
      <c r="B21" s="19">
        <v>3.794886</v>
      </c>
      <c r="C21" s="19">
        <v>3.5980279999999998</v>
      </c>
      <c r="D21" s="19">
        <v>3.991743</v>
      </c>
      <c r="E21" s="32">
        <v>18</v>
      </c>
      <c r="F21" s="32">
        <v>11</v>
      </c>
      <c r="G21" s="32">
        <v>30</v>
      </c>
      <c r="H21" s="19">
        <f t="shared" si="0"/>
        <v>86.637154068842008</v>
      </c>
      <c r="I21" s="19">
        <v>3.4742519999999999</v>
      </c>
      <c r="J21" s="32">
        <v>25</v>
      </c>
      <c r="K21" s="19">
        <v>3.7727439999999999</v>
      </c>
      <c r="L21" s="32">
        <v>22</v>
      </c>
      <c r="M21" s="19">
        <v>3.8257020000000002</v>
      </c>
      <c r="N21" s="32">
        <v>10</v>
      </c>
      <c r="O21" s="19">
        <v>3.785793</v>
      </c>
      <c r="P21" s="32">
        <v>20</v>
      </c>
      <c r="Q21" s="19">
        <v>3.9809950000000001</v>
      </c>
      <c r="R21" s="32">
        <v>16</v>
      </c>
      <c r="S21" s="19">
        <v>3.9373290000000001</v>
      </c>
      <c r="T21" s="32">
        <v>29</v>
      </c>
      <c r="V21" s="41">
        <f>VLOOKUP(A21, world_pop_table!$A$4:$BP$269, MATCH(2016, world_pop_table!$A$3:$BP$3, 0), FALSE)</f>
        <v>4755335</v>
      </c>
    </row>
    <row r="22" spans="1:22" x14ac:dyDescent="0.35">
      <c r="A22" t="s">
        <v>16</v>
      </c>
      <c r="B22" s="19">
        <v>3.7933849999999998</v>
      </c>
      <c r="C22" s="19">
        <v>3.5836030000000001</v>
      </c>
      <c r="D22" s="19">
        <v>4.0031660000000002</v>
      </c>
      <c r="E22" s="32">
        <v>19</v>
      </c>
      <c r="F22" s="32">
        <v>10</v>
      </c>
      <c r="G22" s="32">
        <v>30</v>
      </c>
      <c r="H22" s="19">
        <f t="shared" si="0"/>
        <v>86.590625384574594</v>
      </c>
      <c r="I22" s="19">
        <v>3.5439569999999998</v>
      </c>
      <c r="J22" s="32">
        <v>22</v>
      </c>
      <c r="K22" s="19">
        <v>3.816468</v>
      </c>
      <c r="L22" s="32">
        <v>18</v>
      </c>
      <c r="M22" s="19">
        <v>3.6336040000000001</v>
      </c>
      <c r="N22" s="32">
        <v>21</v>
      </c>
      <c r="O22" s="19">
        <v>3.871699</v>
      </c>
      <c r="P22" s="32">
        <v>17</v>
      </c>
      <c r="Q22" s="19">
        <v>3.871699</v>
      </c>
      <c r="R22" s="32">
        <v>19</v>
      </c>
      <c r="S22" s="19">
        <v>4.0445279999999997</v>
      </c>
      <c r="T22" s="32">
        <v>21</v>
      </c>
      <c r="V22" s="41">
        <f>VLOOKUP(A22, world_pop_table!$A$4:$BP$269, MATCH(2016, world_pop_table!$A$3:$BP$3, 0), FALSE)</f>
        <v>24190907</v>
      </c>
    </row>
    <row r="23" spans="1:22" x14ac:dyDescent="0.35">
      <c r="A23" t="s">
        <v>156</v>
      </c>
      <c r="B23" s="19">
        <v>3.7753209999999999</v>
      </c>
      <c r="C23" s="19">
        <v>3.704698</v>
      </c>
      <c r="D23" s="19">
        <v>3.8459449999999999</v>
      </c>
      <c r="E23" s="32">
        <v>20</v>
      </c>
      <c r="F23" s="32">
        <v>17</v>
      </c>
      <c r="G23" s="32">
        <v>24</v>
      </c>
      <c r="H23" s="19">
        <f t="shared" si="0"/>
        <v>86.030669253591256</v>
      </c>
      <c r="I23" s="19">
        <v>3.5954600000000001</v>
      </c>
      <c r="J23" s="32">
        <v>18</v>
      </c>
      <c r="K23" s="19">
        <v>3.7762609999999999</v>
      </c>
      <c r="L23" s="32">
        <v>21</v>
      </c>
      <c r="M23" s="19">
        <v>3.6225040000000002</v>
      </c>
      <c r="N23" s="32">
        <v>23</v>
      </c>
      <c r="O23" s="19">
        <v>3.7478220000000002</v>
      </c>
      <c r="P23" s="32">
        <v>22</v>
      </c>
      <c r="Q23" s="19">
        <v>3.9154469999999999</v>
      </c>
      <c r="R23" s="32">
        <v>17</v>
      </c>
      <c r="S23" s="19">
        <v>4.0181579999999997</v>
      </c>
      <c r="T23" s="32">
        <v>24</v>
      </c>
      <c r="V23" s="41">
        <f>VLOOKUP(A23, world_pop_table!$A$4:$BP$269, MATCH(2016, world_pop_table!$A$3:$BP$3, 0), FALSE)</f>
        <v>57259551</v>
      </c>
    </row>
    <row r="24" spans="1:22" x14ac:dyDescent="0.35">
      <c r="A24" t="s">
        <v>73</v>
      </c>
      <c r="B24" s="19">
        <v>3.755414</v>
      </c>
      <c r="C24" s="19">
        <v>3.6997399999999998</v>
      </c>
      <c r="D24" s="19">
        <v>3.8110879999999998</v>
      </c>
      <c r="E24" s="32">
        <v>21</v>
      </c>
      <c r="F24" s="32">
        <v>18</v>
      </c>
      <c r="G24" s="32">
        <v>24</v>
      </c>
      <c r="H24" s="19">
        <f t="shared" si="0"/>
        <v>85.413582965975792</v>
      </c>
      <c r="I24" s="19">
        <v>3.4530310000000002</v>
      </c>
      <c r="J24" s="32">
        <v>27</v>
      </c>
      <c r="K24" s="19">
        <v>3.7914680000000001</v>
      </c>
      <c r="L24" s="32">
        <v>19</v>
      </c>
      <c r="M24" s="19">
        <v>3.6512060000000002</v>
      </c>
      <c r="N24" s="32">
        <v>17</v>
      </c>
      <c r="O24" s="19">
        <v>3.765139</v>
      </c>
      <c r="P24" s="32">
        <v>21</v>
      </c>
      <c r="Q24" s="19">
        <v>3.8577729999999999</v>
      </c>
      <c r="R24" s="32">
        <v>20</v>
      </c>
      <c r="S24" s="19">
        <v>4.0326089999999999</v>
      </c>
      <c r="T24" s="32">
        <v>22</v>
      </c>
      <c r="V24" s="41">
        <f>VLOOKUP(A24, world_pop_table!$A$4:$BP$269, MATCH(2016, world_pop_table!$A$3:$BP$3, 0), FALSE)</f>
        <v>60627498</v>
      </c>
    </row>
    <row r="25" spans="1:22" x14ac:dyDescent="0.35">
      <c r="A25" t="s">
        <v>109</v>
      </c>
      <c r="B25" s="19">
        <v>3.7321629999999999</v>
      </c>
      <c r="C25" s="19">
        <v>3.541248</v>
      </c>
      <c r="D25" s="19">
        <v>3.9230779999999998</v>
      </c>
      <c r="E25" s="32">
        <v>22</v>
      </c>
      <c r="F25" s="32">
        <v>15</v>
      </c>
      <c r="G25" s="32">
        <v>30</v>
      </c>
      <c r="H25" s="19">
        <f t="shared" si="0"/>
        <v>84.692837837460829</v>
      </c>
      <c r="I25" s="19">
        <v>3.5672359999999999</v>
      </c>
      <c r="J25" s="32">
        <v>20</v>
      </c>
      <c r="K25" s="19">
        <v>3.9544999999999999</v>
      </c>
      <c r="L25" s="32">
        <v>17</v>
      </c>
      <c r="M25" s="19">
        <v>3.6158389999999998</v>
      </c>
      <c r="N25" s="32">
        <v>25</v>
      </c>
      <c r="O25" s="19">
        <v>3.7018749999999998</v>
      </c>
      <c r="P25" s="32">
        <v>24</v>
      </c>
      <c r="Q25" s="19">
        <v>3.8235809999999999</v>
      </c>
      <c r="R25" s="32">
        <v>22</v>
      </c>
      <c r="S25" s="19">
        <v>3.7735810000000001</v>
      </c>
      <c r="T25" s="32">
        <v>39</v>
      </c>
      <c r="V25" s="41">
        <f>VLOOKUP(A25, world_pop_table!$A$4:$BP$269, MATCH(2016, world_pop_table!$A$3:$BP$3, 0), FALSE)</f>
        <v>5234519</v>
      </c>
    </row>
    <row r="26" spans="1:22" x14ac:dyDescent="0.35">
      <c r="A26" t="s">
        <v>49</v>
      </c>
      <c r="B26" s="19">
        <v>3.7274120000000002</v>
      </c>
      <c r="C26" s="19">
        <v>3.6184349999999998</v>
      </c>
      <c r="D26" s="19">
        <v>3.836389</v>
      </c>
      <c r="E26" s="32">
        <v>23</v>
      </c>
      <c r="F26" s="32">
        <v>17</v>
      </c>
      <c r="G26" s="32">
        <v>29</v>
      </c>
      <c r="H26" s="19">
        <f t="shared" si="0"/>
        <v>84.545564167271394</v>
      </c>
      <c r="I26" s="19">
        <v>3.477058</v>
      </c>
      <c r="J26" s="32">
        <v>24</v>
      </c>
      <c r="K26" s="19">
        <v>3.716888</v>
      </c>
      <c r="L26" s="32">
        <v>25</v>
      </c>
      <c r="M26" s="19">
        <v>3.6315659999999998</v>
      </c>
      <c r="N26" s="32">
        <v>22</v>
      </c>
      <c r="O26" s="19">
        <v>3.7288779999999999</v>
      </c>
      <c r="P26" s="32">
        <v>23</v>
      </c>
      <c r="Q26" s="19">
        <v>3.8231570000000001</v>
      </c>
      <c r="R26" s="32">
        <v>23</v>
      </c>
      <c r="S26" s="19">
        <v>3.9991919999999999</v>
      </c>
      <c r="T26" s="32">
        <v>26</v>
      </c>
      <c r="V26" s="41">
        <f>VLOOKUP(A26, world_pop_table!$A$4:$BP$269, MATCH(2016, world_pop_table!$A$3:$BP$3, 0), FALSE)</f>
        <v>46484062</v>
      </c>
    </row>
    <row r="27" spans="1:22" x14ac:dyDescent="0.35">
      <c r="A27" t="s">
        <v>215</v>
      </c>
      <c r="B27" s="19">
        <v>3.7171259999999999</v>
      </c>
      <c r="C27" s="19">
        <v>3.6421640000000002</v>
      </c>
      <c r="D27" s="19">
        <v>3.7920880000000001</v>
      </c>
      <c r="E27" s="32">
        <v>24</v>
      </c>
      <c r="F27" s="32">
        <v>20</v>
      </c>
      <c r="G27" s="32">
        <v>28</v>
      </c>
      <c r="H27" s="19">
        <f t="shared" si="0"/>
        <v>84.226714036442416</v>
      </c>
      <c r="I27" s="19">
        <v>3.4530850000000002</v>
      </c>
      <c r="J27" s="32">
        <v>26</v>
      </c>
      <c r="K27" s="19">
        <v>3.7905350000000002</v>
      </c>
      <c r="L27" s="32">
        <v>20</v>
      </c>
      <c r="M27" s="19">
        <v>3.5825130000000001</v>
      </c>
      <c r="N27" s="32">
        <v>27</v>
      </c>
      <c r="O27" s="19">
        <v>3.690245</v>
      </c>
      <c r="P27" s="32">
        <v>25</v>
      </c>
      <c r="Q27" s="19">
        <v>3.783652</v>
      </c>
      <c r="R27" s="32">
        <v>24</v>
      </c>
      <c r="S27" s="19">
        <v>4.0251919999999997</v>
      </c>
      <c r="T27" s="32">
        <v>23</v>
      </c>
      <c r="V27" s="41" t="e">
        <f>VLOOKUP(A27, world_pop_table!$A$4:$BP$269, MATCH(2016, world_pop_table!$A$3:$BP$3, 0), FALSE)</f>
        <v>#N/A</v>
      </c>
    </row>
    <row r="28" spans="1:22" x14ac:dyDescent="0.35">
      <c r="A28" t="s">
        <v>145</v>
      </c>
      <c r="B28" s="19">
        <v>3.697594</v>
      </c>
      <c r="C28" s="19">
        <v>3.4733689999999999</v>
      </c>
      <c r="D28" s="19">
        <v>3.9218190000000002</v>
      </c>
      <c r="E28" s="32">
        <v>25</v>
      </c>
      <c r="F28" s="32">
        <v>15</v>
      </c>
      <c r="G28" s="32">
        <v>30</v>
      </c>
      <c r="H28" s="19">
        <f t="shared" si="0"/>
        <v>83.621252170279504</v>
      </c>
      <c r="I28" s="19">
        <v>3.23244</v>
      </c>
      <c r="J28" s="32">
        <v>34</v>
      </c>
      <c r="K28" s="19">
        <v>3.5726110000000002</v>
      </c>
      <c r="L28" s="32">
        <v>26</v>
      </c>
      <c r="M28" s="19">
        <v>3.5745079999999998</v>
      </c>
      <c r="N28" s="32">
        <v>28</v>
      </c>
      <c r="O28" s="19">
        <v>3.9503879999999998</v>
      </c>
      <c r="P28" s="32">
        <v>13</v>
      </c>
      <c r="Q28" s="19">
        <v>3.5867520000000002</v>
      </c>
      <c r="R28" s="32">
        <v>31</v>
      </c>
      <c r="S28" s="19">
        <v>4.2494170000000002</v>
      </c>
      <c r="T28" s="32">
        <v>12</v>
      </c>
      <c r="V28" s="41" t="e">
        <f>VLOOKUP(A28, world_pop_table!$A$4:$BP$269, MATCH(2016, world_pop_table!$A$3:$BP$3, 0), FALSE)</f>
        <v>#N/A</v>
      </c>
    </row>
    <row r="29" spans="1:22" x14ac:dyDescent="0.35">
      <c r="A29" t="s">
        <v>40</v>
      </c>
      <c r="B29" s="19">
        <v>3.674309</v>
      </c>
      <c r="C29" s="19">
        <v>3.5200529999999999</v>
      </c>
      <c r="D29" s="19">
        <v>3.8285659999999999</v>
      </c>
      <c r="E29" s="32">
        <v>26</v>
      </c>
      <c r="F29" s="32">
        <v>17</v>
      </c>
      <c r="G29" s="32">
        <v>30</v>
      </c>
      <c r="H29" s="19">
        <f t="shared" si="0"/>
        <v>82.89945309421951</v>
      </c>
      <c r="I29" s="19">
        <v>3.580444</v>
      </c>
      <c r="J29" s="32">
        <v>19</v>
      </c>
      <c r="K29" s="19">
        <v>3.357148</v>
      </c>
      <c r="L29" s="32">
        <v>35</v>
      </c>
      <c r="M29" s="19">
        <v>3.6506099999999999</v>
      </c>
      <c r="N29" s="32">
        <v>18</v>
      </c>
      <c r="O29" s="19">
        <v>3.6483989999999999</v>
      </c>
      <c r="P29" s="32">
        <v>26</v>
      </c>
      <c r="Q29" s="19">
        <v>3.84138</v>
      </c>
      <c r="R29" s="32">
        <v>21</v>
      </c>
      <c r="S29" s="19">
        <v>3.9448180000000002</v>
      </c>
      <c r="T29" s="32">
        <v>28</v>
      </c>
      <c r="V29" s="41" t="e">
        <f>VLOOKUP(A29, world_pop_table!$A$4:$BP$269, MATCH(2016, world_pop_table!$A$3:$BP$3, 0), FALSE)</f>
        <v>#N/A</v>
      </c>
    </row>
    <row r="30" spans="1:22" x14ac:dyDescent="0.35">
      <c r="A30" t="s">
        <v>34</v>
      </c>
      <c r="B30" s="19">
        <v>3.6611039999999999</v>
      </c>
      <c r="C30" s="19">
        <v>3.6094650000000001</v>
      </c>
      <c r="D30" s="19">
        <v>3.7127439999999998</v>
      </c>
      <c r="E30" s="32">
        <v>27</v>
      </c>
      <c r="F30" s="32">
        <v>25</v>
      </c>
      <c r="G30" s="32">
        <v>29</v>
      </c>
      <c r="H30" s="19">
        <f t="shared" si="0"/>
        <v>82.490118466803906</v>
      </c>
      <c r="I30" s="19">
        <v>3.318883</v>
      </c>
      <c r="J30" s="32">
        <v>31</v>
      </c>
      <c r="K30" s="19">
        <v>3.7523590000000002</v>
      </c>
      <c r="L30" s="32">
        <v>23</v>
      </c>
      <c r="M30" s="19">
        <v>3.7049609999999999</v>
      </c>
      <c r="N30" s="32">
        <v>12</v>
      </c>
      <c r="O30" s="19">
        <v>3.6200709999999998</v>
      </c>
      <c r="P30" s="32">
        <v>27</v>
      </c>
      <c r="Q30" s="19">
        <v>3.6767020000000001</v>
      </c>
      <c r="R30" s="32">
        <v>28</v>
      </c>
      <c r="S30" s="19">
        <v>3.8962840000000001</v>
      </c>
      <c r="T30" s="32">
        <v>31</v>
      </c>
      <c r="V30" s="41">
        <f>VLOOKUP(A30, world_pop_table!$A$4:$BP$269, MATCH(2016, world_pop_table!$A$3:$BP$3, 0), FALSE)</f>
        <v>1387790000</v>
      </c>
    </row>
    <row r="31" spans="1:22" x14ac:dyDescent="0.35">
      <c r="A31" t="s">
        <v>72</v>
      </c>
      <c r="B31" s="19">
        <v>3.6603300000000001</v>
      </c>
      <c r="C31" s="19">
        <v>3.4694929999999999</v>
      </c>
      <c r="D31" s="19">
        <v>3.8511669999999998</v>
      </c>
      <c r="E31" s="32">
        <v>28</v>
      </c>
      <c r="F31" s="32">
        <v>17</v>
      </c>
      <c r="G31" s="32">
        <v>30</v>
      </c>
      <c r="H31" s="19">
        <f t="shared" si="0"/>
        <v>82.466125660925869</v>
      </c>
      <c r="I31" s="19">
        <v>3.5</v>
      </c>
      <c r="J31" s="32">
        <v>23</v>
      </c>
      <c r="K31" s="19">
        <v>3.4944440000000001</v>
      </c>
      <c r="L31" s="32">
        <v>30</v>
      </c>
      <c r="M31" s="19">
        <v>3.3833329999999999</v>
      </c>
      <c r="N31" s="32">
        <v>37</v>
      </c>
      <c r="O31" s="19">
        <v>3.5990739999999999</v>
      </c>
      <c r="P31" s="32">
        <v>28</v>
      </c>
      <c r="Q31" s="19">
        <v>3.7240739999999999</v>
      </c>
      <c r="R31" s="32">
        <v>26</v>
      </c>
      <c r="S31" s="19">
        <v>4.2667330000000003</v>
      </c>
      <c r="T31" s="32">
        <v>10</v>
      </c>
      <c r="V31" s="41">
        <f>VLOOKUP(A31, world_pop_table!$A$4:$BP$269, MATCH(2016, world_pop_table!$A$3:$BP$3, 0), FALSE)</f>
        <v>8546000</v>
      </c>
    </row>
    <row r="32" spans="1:22" x14ac:dyDescent="0.35">
      <c r="A32" t="s">
        <v>88</v>
      </c>
      <c r="B32" s="19">
        <v>3.631688</v>
      </c>
      <c r="C32" s="19">
        <v>3.4479259999999998</v>
      </c>
      <c r="D32" s="19">
        <v>3.8154499999999998</v>
      </c>
      <c r="E32" s="32">
        <v>29</v>
      </c>
      <c r="F32" s="32">
        <v>18</v>
      </c>
      <c r="G32" s="32">
        <v>30</v>
      </c>
      <c r="H32" s="19">
        <f t="shared" si="0"/>
        <v>81.578267849609119</v>
      </c>
      <c r="I32" s="19">
        <v>3.4152279999999999</v>
      </c>
      <c r="J32" s="32">
        <v>28</v>
      </c>
      <c r="K32" s="19">
        <v>3.5714290000000002</v>
      </c>
      <c r="L32" s="32">
        <v>27</v>
      </c>
      <c r="M32" s="19">
        <v>3.4921509999999998</v>
      </c>
      <c r="N32" s="32">
        <v>31</v>
      </c>
      <c r="O32" s="19">
        <v>3.4921509999999998</v>
      </c>
      <c r="P32" s="32">
        <v>30</v>
      </c>
      <c r="Q32" s="19">
        <v>3.6815799999999999</v>
      </c>
      <c r="R32" s="32">
        <v>27</v>
      </c>
      <c r="S32" s="19">
        <v>4.1408829999999996</v>
      </c>
      <c r="T32" s="32">
        <v>17</v>
      </c>
      <c r="V32" s="41">
        <f>VLOOKUP(A32, world_pop_table!$A$4:$BP$269, MATCH(2016, world_pop_table!$A$3:$BP$3, 0), FALSE)</f>
        <v>2868231</v>
      </c>
    </row>
    <row r="33" spans="1:22" x14ac:dyDescent="0.35">
      <c r="A33" t="s">
        <v>121</v>
      </c>
      <c r="B33" s="19">
        <v>3.5992320000000002</v>
      </c>
      <c r="C33" s="19">
        <v>3.3591669999999998</v>
      </c>
      <c r="D33" s="19">
        <v>3.839296</v>
      </c>
      <c r="E33" s="32">
        <v>30</v>
      </c>
      <c r="F33" s="32">
        <v>17</v>
      </c>
      <c r="G33" s="32">
        <v>38</v>
      </c>
      <c r="H33" s="19">
        <f t="shared" si="0"/>
        <v>80.57218192250572</v>
      </c>
      <c r="I33" s="19">
        <v>3.5512269999999999</v>
      </c>
      <c r="J33" s="32">
        <v>21</v>
      </c>
      <c r="K33" s="19">
        <v>3.5680390000000002</v>
      </c>
      <c r="L33" s="32">
        <v>28</v>
      </c>
      <c r="M33" s="19">
        <v>3.582678</v>
      </c>
      <c r="N33" s="32">
        <v>26</v>
      </c>
      <c r="O33" s="19">
        <v>3.5436719999999999</v>
      </c>
      <c r="P33" s="32">
        <v>29</v>
      </c>
      <c r="Q33" s="19">
        <v>3.5034010000000002</v>
      </c>
      <c r="R33" s="32">
        <v>35</v>
      </c>
      <c r="S33" s="19">
        <v>3.8325339999999999</v>
      </c>
      <c r="T33" s="32">
        <v>35</v>
      </c>
      <c r="V33" s="41">
        <f>VLOOKUP(A33, world_pop_table!$A$4:$BP$269, MATCH(2016, world_pop_table!$A$3:$BP$3, 0), FALSE)</f>
        <v>2477113</v>
      </c>
    </row>
    <row r="34" spans="1:22" x14ac:dyDescent="0.35">
      <c r="A34" t="s">
        <v>67</v>
      </c>
      <c r="B34" s="19">
        <v>3.4289679999999998</v>
      </c>
      <c r="C34" s="19">
        <v>3.3011270000000001</v>
      </c>
      <c r="D34" s="19">
        <v>3.5568089999999999</v>
      </c>
      <c r="E34" s="32">
        <v>31</v>
      </c>
      <c r="F34" s="32">
        <v>31</v>
      </c>
      <c r="G34" s="32">
        <v>44</v>
      </c>
      <c r="H34" s="19">
        <f t="shared" si="0"/>
        <v>75.294260604649708</v>
      </c>
      <c r="I34" s="19">
        <v>3.0167579999999998</v>
      </c>
      <c r="J34" s="32">
        <v>49</v>
      </c>
      <c r="K34" s="19">
        <v>3.4839600000000002</v>
      </c>
      <c r="L34" s="32">
        <v>32</v>
      </c>
      <c r="M34" s="19">
        <v>3.4355039999999999</v>
      </c>
      <c r="N34" s="32">
        <v>34</v>
      </c>
      <c r="O34" s="19">
        <v>3.3549280000000001</v>
      </c>
      <c r="P34" s="32">
        <v>34</v>
      </c>
      <c r="Q34" s="19">
        <v>3.4021710000000001</v>
      </c>
      <c r="R34" s="32">
        <v>41</v>
      </c>
      <c r="S34" s="19">
        <v>3.875794</v>
      </c>
      <c r="T34" s="32">
        <v>33</v>
      </c>
      <c r="V34" s="41">
        <f>VLOOKUP(A34, world_pop_table!$A$4:$BP$269, MATCH(2016, world_pop_table!$A$3:$BP$3, 0), FALSE)</f>
        <v>9814023</v>
      </c>
    </row>
    <row r="35" spans="1:22" x14ac:dyDescent="0.35">
      <c r="A35" t="s">
        <v>103</v>
      </c>
      <c r="B35" s="19">
        <v>3.426307</v>
      </c>
      <c r="C35" s="19">
        <v>3.3364609999999999</v>
      </c>
      <c r="D35" s="19">
        <v>3.5161530000000001</v>
      </c>
      <c r="E35" s="32">
        <v>32</v>
      </c>
      <c r="F35" s="32">
        <v>31</v>
      </c>
      <c r="G35" s="32">
        <v>41</v>
      </c>
      <c r="H35" s="19">
        <f t="shared" si="0"/>
        <v>75.211773710022456</v>
      </c>
      <c r="I35" s="19">
        <v>3.167154</v>
      </c>
      <c r="J35" s="32">
        <v>40</v>
      </c>
      <c r="K35" s="19">
        <v>3.4476149999999999</v>
      </c>
      <c r="L35" s="32">
        <v>33</v>
      </c>
      <c r="M35" s="19">
        <v>3.4820790000000001</v>
      </c>
      <c r="N35" s="32">
        <v>32</v>
      </c>
      <c r="O35" s="19">
        <v>3.3422149999999999</v>
      </c>
      <c r="P35" s="32">
        <v>35</v>
      </c>
      <c r="Q35" s="19">
        <v>3.4612430000000001</v>
      </c>
      <c r="R35" s="32">
        <v>36</v>
      </c>
      <c r="S35" s="19">
        <v>3.6529539999999998</v>
      </c>
      <c r="T35" s="32">
        <v>47</v>
      </c>
      <c r="V35" s="41">
        <f>VLOOKUP(A35, world_pop_table!$A$4:$BP$269, MATCH(2016, world_pop_table!$A$3:$BP$3, 0), FALSE)</f>
        <v>31789685</v>
      </c>
    </row>
    <row r="36" spans="1:22" x14ac:dyDescent="0.35">
      <c r="A36" t="s">
        <v>118</v>
      </c>
      <c r="B36" s="19">
        <v>3.4258769999999998</v>
      </c>
      <c r="C36" s="19">
        <v>3.2952900000000001</v>
      </c>
      <c r="D36" s="19">
        <v>3.5564650000000002</v>
      </c>
      <c r="E36" s="32">
        <v>33</v>
      </c>
      <c r="F36" s="32">
        <v>31</v>
      </c>
      <c r="G36" s="32">
        <v>44</v>
      </c>
      <c r="H36" s="19">
        <f t="shared" si="0"/>
        <v>75.198444373423541</v>
      </c>
      <c r="I36" s="19">
        <v>3.2666919999999999</v>
      </c>
      <c r="J36" s="32">
        <v>33</v>
      </c>
      <c r="K36" s="19">
        <v>3.1692369999999999</v>
      </c>
      <c r="L36" s="32">
        <v>45</v>
      </c>
      <c r="M36" s="19">
        <v>3.4382570000000001</v>
      </c>
      <c r="N36" s="32">
        <v>33</v>
      </c>
      <c r="O36" s="19">
        <v>3.3879540000000001</v>
      </c>
      <c r="P36" s="32">
        <v>31</v>
      </c>
      <c r="Q36" s="19">
        <v>3.4560200000000001</v>
      </c>
      <c r="R36" s="32">
        <v>37</v>
      </c>
      <c r="S36" s="19">
        <v>3.8035320000000001</v>
      </c>
      <c r="T36" s="32">
        <v>37</v>
      </c>
      <c r="V36" s="41">
        <f>VLOOKUP(A36, world_pop_table!$A$4:$BP$269, MATCH(2016, world_pop_table!$A$3:$BP$3, 0), FALSE)</f>
        <v>37970087</v>
      </c>
    </row>
    <row r="37" spans="1:22" x14ac:dyDescent="0.35">
      <c r="A37" t="s">
        <v>144</v>
      </c>
      <c r="B37" s="19">
        <v>3.4236930000000001</v>
      </c>
      <c r="C37" s="19">
        <v>3.2848630000000001</v>
      </c>
      <c r="D37" s="19">
        <v>3.5625239999999998</v>
      </c>
      <c r="E37" s="32">
        <v>34</v>
      </c>
      <c r="F37" s="32">
        <v>31</v>
      </c>
      <c r="G37" s="32">
        <v>44</v>
      </c>
      <c r="H37" s="19">
        <f t="shared" si="0"/>
        <v>75.130743742883922</v>
      </c>
      <c r="I37" s="19">
        <v>3.1815549999999999</v>
      </c>
      <c r="J37" s="32">
        <v>36</v>
      </c>
      <c r="K37" s="19">
        <v>3.4936449999999999</v>
      </c>
      <c r="L37" s="32">
        <v>31</v>
      </c>
      <c r="M37" s="19">
        <v>3.4124059999999998</v>
      </c>
      <c r="N37" s="32">
        <v>35</v>
      </c>
      <c r="O37" s="19">
        <v>3.312065</v>
      </c>
      <c r="P37" s="32">
        <v>36</v>
      </c>
      <c r="Q37" s="19">
        <v>3.39445</v>
      </c>
      <c r="R37" s="32">
        <v>43</v>
      </c>
      <c r="S37" s="19">
        <v>3.7487339999999998</v>
      </c>
      <c r="T37" s="32">
        <v>40</v>
      </c>
      <c r="V37" s="41" t="e">
        <f>VLOOKUP(A37, world_pop_table!$A$4:$BP$269, MATCH(2016, world_pop_table!$A$3:$BP$3, 0), FALSE)</f>
        <v>#N/A</v>
      </c>
    </row>
    <row r="38" spans="1:22" x14ac:dyDescent="0.35">
      <c r="A38" t="s">
        <v>69</v>
      </c>
      <c r="B38" s="19">
        <v>3.4200430000000002</v>
      </c>
      <c r="C38" s="19">
        <v>3.3552840000000002</v>
      </c>
      <c r="D38" s="19">
        <v>3.4848020000000002</v>
      </c>
      <c r="E38" s="32">
        <v>35</v>
      </c>
      <c r="F38" s="32">
        <v>31</v>
      </c>
      <c r="G38" s="32">
        <v>38</v>
      </c>
      <c r="H38" s="19">
        <f t="shared" si="0"/>
        <v>75.017599374079168</v>
      </c>
      <c r="I38" s="19">
        <v>3.17442</v>
      </c>
      <c r="J38" s="32">
        <v>38</v>
      </c>
      <c r="K38" s="19">
        <v>3.3371780000000002</v>
      </c>
      <c r="L38" s="32">
        <v>36</v>
      </c>
      <c r="M38" s="19">
        <v>3.364115</v>
      </c>
      <c r="N38" s="32">
        <v>39</v>
      </c>
      <c r="O38" s="19">
        <v>3.3870640000000001</v>
      </c>
      <c r="P38" s="32">
        <v>32</v>
      </c>
      <c r="Q38" s="19">
        <v>3.5189810000000001</v>
      </c>
      <c r="R38" s="32">
        <v>33</v>
      </c>
      <c r="S38" s="19">
        <v>3.7380499999999999</v>
      </c>
      <c r="T38" s="32">
        <v>42</v>
      </c>
      <c r="V38" s="41">
        <f>VLOOKUP(A38, world_pop_table!$A$4:$BP$269, MATCH(2016, world_pop_table!$A$3:$BP$3, 0), FALSE)</f>
        <v>1343944296</v>
      </c>
    </row>
    <row r="39" spans="1:22" x14ac:dyDescent="0.35">
      <c r="A39" t="s">
        <v>119</v>
      </c>
      <c r="B39" s="19">
        <v>3.409367</v>
      </c>
      <c r="C39" s="19">
        <v>3.2699769999999999</v>
      </c>
      <c r="D39" s="19">
        <v>3.5487579999999999</v>
      </c>
      <c r="E39" s="32">
        <v>36</v>
      </c>
      <c r="F39" s="32">
        <v>31</v>
      </c>
      <c r="G39" s="32">
        <v>44</v>
      </c>
      <c r="H39" s="19">
        <f t="shared" si="0"/>
        <v>74.686659844939527</v>
      </c>
      <c r="I39" s="19">
        <v>3.3732199999999999</v>
      </c>
      <c r="J39" s="32">
        <v>30</v>
      </c>
      <c r="K39" s="19">
        <v>3.0881479999999999</v>
      </c>
      <c r="L39" s="32">
        <v>49</v>
      </c>
      <c r="M39" s="19">
        <v>3.2412830000000001</v>
      </c>
      <c r="N39" s="32">
        <v>47</v>
      </c>
      <c r="O39" s="19">
        <v>3.1538430000000002</v>
      </c>
      <c r="P39" s="32">
        <v>47</v>
      </c>
      <c r="Q39" s="19">
        <v>3.646236</v>
      </c>
      <c r="R39" s="32">
        <v>29</v>
      </c>
      <c r="S39" s="19">
        <v>3.946196</v>
      </c>
      <c r="T39" s="32">
        <v>27</v>
      </c>
      <c r="V39" s="41">
        <f>VLOOKUP(A39, world_pop_table!$A$4:$BP$269, MATCH(2016, world_pop_table!$A$3:$BP$3, 0), FALSE)</f>
        <v>10325452</v>
      </c>
    </row>
    <row r="40" spans="1:22" x14ac:dyDescent="0.35">
      <c r="A40" t="s">
        <v>111</v>
      </c>
      <c r="B40" s="19">
        <v>3.3879999999999999</v>
      </c>
      <c r="C40" s="19">
        <v>3.0676230000000002</v>
      </c>
      <c r="D40" s="19">
        <v>3.7083759999999999</v>
      </c>
      <c r="E40" s="32">
        <v>37</v>
      </c>
      <c r="F40" s="32">
        <v>25</v>
      </c>
      <c r="G40" s="32">
        <v>56</v>
      </c>
      <c r="H40" s="19">
        <f t="shared" si="0"/>
        <v>74.024315809802147</v>
      </c>
      <c r="I40" s="19">
        <v>3.1800739999999998</v>
      </c>
      <c r="J40" s="32">
        <v>37</v>
      </c>
      <c r="K40" s="19">
        <v>3.5491229999999998</v>
      </c>
      <c r="L40" s="32">
        <v>29</v>
      </c>
      <c r="M40" s="19">
        <v>2.7707600000000001</v>
      </c>
      <c r="N40" s="32">
        <v>80</v>
      </c>
      <c r="O40" s="19">
        <v>3.2176330000000002</v>
      </c>
      <c r="P40" s="32">
        <v>41</v>
      </c>
      <c r="Q40" s="19">
        <v>3.5812689999999998</v>
      </c>
      <c r="R40" s="32">
        <v>32</v>
      </c>
      <c r="S40" s="19">
        <v>4.1152620000000004</v>
      </c>
      <c r="T40" s="32">
        <v>19</v>
      </c>
      <c r="V40" s="41">
        <f>VLOOKUP(A40, world_pop_table!$A$4:$BP$269, MATCH(2016, world_pop_table!$A$3:$BP$3, 0), FALSE)</f>
        <v>4714100</v>
      </c>
    </row>
    <row r="41" spans="1:22" x14ac:dyDescent="0.35">
      <c r="A41" t="s">
        <v>50</v>
      </c>
      <c r="B41" s="19">
        <v>3.363489</v>
      </c>
      <c r="C41" s="19">
        <v>3.1318769999999998</v>
      </c>
      <c r="D41" s="19">
        <v>3.5951</v>
      </c>
      <c r="E41" s="32">
        <v>38</v>
      </c>
      <c r="F41" s="32">
        <v>31</v>
      </c>
      <c r="G41" s="32">
        <v>53</v>
      </c>
      <c r="H41" s="19">
        <f t="shared" si="0"/>
        <v>73.264512625206649</v>
      </c>
      <c r="I41" s="19">
        <v>3.4118249999999999</v>
      </c>
      <c r="J41" s="32">
        <v>29</v>
      </c>
      <c r="K41" s="19">
        <v>3.1763499999999998</v>
      </c>
      <c r="L41" s="32">
        <v>44</v>
      </c>
      <c r="M41" s="19">
        <v>3.07308</v>
      </c>
      <c r="N41" s="32">
        <v>56</v>
      </c>
      <c r="O41" s="19">
        <v>3.1763499999999998</v>
      </c>
      <c r="P41" s="32">
        <v>46</v>
      </c>
      <c r="Q41" s="19">
        <v>3.254</v>
      </c>
      <c r="R41" s="32">
        <v>48</v>
      </c>
      <c r="S41" s="19">
        <v>4.0775300000000003</v>
      </c>
      <c r="T41" s="32">
        <v>20</v>
      </c>
      <c r="V41" s="41">
        <f>VLOOKUP(A41, world_pop_table!$A$4:$BP$269, MATCH(2016, world_pop_table!$A$3:$BP$3, 0), FALSE)</f>
        <v>1315790</v>
      </c>
    </row>
    <row r="42" spans="1:22" x14ac:dyDescent="0.35">
      <c r="A42" t="s">
        <v>167</v>
      </c>
      <c r="B42" s="19">
        <v>3.3456049999999999</v>
      </c>
      <c r="C42" s="19">
        <v>3.0725479999999998</v>
      </c>
      <c r="D42" s="19">
        <v>3.6186630000000002</v>
      </c>
      <c r="E42" s="32">
        <v>39</v>
      </c>
      <c r="F42" s="32">
        <v>30</v>
      </c>
      <c r="G42" s="32">
        <v>55</v>
      </c>
      <c r="H42" s="19">
        <f t="shared" si="0"/>
        <v>72.71013621652051</v>
      </c>
      <c r="I42" s="19">
        <v>3.1285259999999999</v>
      </c>
      <c r="J42" s="32">
        <v>43</v>
      </c>
      <c r="K42" s="19">
        <v>3.0230769999999998</v>
      </c>
      <c r="L42" s="32">
        <v>51</v>
      </c>
      <c r="M42" s="19">
        <v>3.3246790000000002</v>
      </c>
      <c r="N42" s="32">
        <v>42</v>
      </c>
      <c r="O42" s="19">
        <v>3.259776</v>
      </c>
      <c r="P42" s="32">
        <v>39</v>
      </c>
      <c r="Q42" s="19">
        <v>3.416026</v>
      </c>
      <c r="R42" s="32">
        <v>40</v>
      </c>
      <c r="S42" s="19">
        <v>3.884776</v>
      </c>
      <c r="T42" s="32">
        <v>32</v>
      </c>
      <c r="V42" s="41">
        <f>VLOOKUP(A42, world_pop_table!$A$4:$BP$269, MATCH(2016, world_pop_table!$A$3:$BP$3, 0), FALSE)</f>
        <v>335439</v>
      </c>
    </row>
    <row r="43" spans="1:22" x14ac:dyDescent="0.35">
      <c r="A43" t="s">
        <v>114</v>
      </c>
      <c r="B43" s="19">
        <v>3.3378429999999999</v>
      </c>
      <c r="C43" s="19">
        <v>3.0652620000000002</v>
      </c>
      <c r="D43" s="19">
        <v>3.6104240000000001</v>
      </c>
      <c r="E43" s="32">
        <v>40</v>
      </c>
      <c r="F43" s="32">
        <v>30</v>
      </c>
      <c r="G43" s="32">
        <v>56</v>
      </c>
      <c r="H43" s="19">
        <f t="shared" si="0"/>
        <v>72.469526191681439</v>
      </c>
      <c r="I43" s="19">
        <v>3.1333329999999999</v>
      </c>
      <c r="J43" s="32">
        <v>42</v>
      </c>
      <c r="K43" s="19">
        <v>3.281587</v>
      </c>
      <c r="L43" s="32">
        <v>38</v>
      </c>
      <c r="M43" s="19">
        <v>3.6521669999999999</v>
      </c>
      <c r="N43" s="32">
        <v>16</v>
      </c>
      <c r="O43" s="19">
        <v>3.18363</v>
      </c>
      <c r="P43" s="32">
        <v>45</v>
      </c>
      <c r="Q43" s="19">
        <v>2.952861</v>
      </c>
      <c r="R43" s="32">
        <v>63</v>
      </c>
      <c r="S43" s="19">
        <v>3.7446869999999999</v>
      </c>
      <c r="T43" s="32">
        <v>41</v>
      </c>
      <c r="V43" s="41">
        <f>VLOOKUP(A43, world_pop_table!$A$4:$BP$269, MATCH(2016, world_pop_table!$A$3:$BP$3, 0), FALSE)</f>
        <v>4029086</v>
      </c>
    </row>
    <row r="44" spans="1:22" x14ac:dyDescent="0.35">
      <c r="A44" t="s">
        <v>134</v>
      </c>
      <c r="B44" s="19">
        <v>3.3368950000000002</v>
      </c>
      <c r="C44" s="19">
        <v>3.118436</v>
      </c>
      <c r="D44" s="19">
        <v>3.5553530000000002</v>
      </c>
      <c r="E44" s="32">
        <v>41</v>
      </c>
      <c r="F44" s="32">
        <v>31</v>
      </c>
      <c r="G44" s="32">
        <v>53</v>
      </c>
      <c r="H44" s="19">
        <f t="shared" si="0"/>
        <v>72.440139654249421</v>
      </c>
      <c r="I44" s="19">
        <v>3.2777780000000001</v>
      </c>
      <c r="J44" s="32">
        <v>32</v>
      </c>
      <c r="K44" s="19">
        <v>3.2433519999999998</v>
      </c>
      <c r="L44" s="32">
        <v>39</v>
      </c>
      <c r="M44" s="19">
        <v>3.4050250000000002</v>
      </c>
      <c r="N44" s="32">
        <v>36</v>
      </c>
      <c r="O44" s="19">
        <v>3.1216370000000002</v>
      </c>
      <c r="P44" s="32">
        <v>51</v>
      </c>
      <c r="Q44" s="19">
        <v>3.1216370000000002</v>
      </c>
      <c r="R44" s="32">
        <v>55</v>
      </c>
      <c r="S44" s="19">
        <v>3.8080310000000002</v>
      </c>
      <c r="T44" s="32">
        <v>36</v>
      </c>
      <c r="V44" s="41">
        <f>VLOOKUP(A44, world_pop_table!$A$4:$BP$269, MATCH(2016, world_pop_table!$A$3:$BP$3, 0), FALSE)</f>
        <v>5430798</v>
      </c>
    </row>
    <row r="45" spans="1:22" x14ac:dyDescent="0.35">
      <c r="A45" t="s">
        <v>78</v>
      </c>
      <c r="B45" s="19">
        <v>3.3312949999999999</v>
      </c>
      <c r="C45" s="19">
        <v>3.2131660000000002</v>
      </c>
      <c r="D45" s="19">
        <v>3.449424</v>
      </c>
      <c r="E45" s="32">
        <v>42</v>
      </c>
      <c r="F45" s="32">
        <v>31</v>
      </c>
      <c r="G45" s="32">
        <v>48</v>
      </c>
      <c r="H45" s="19">
        <f t="shared" si="0"/>
        <v>72.266548293891404</v>
      </c>
      <c r="I45" s="19">
        <v>3.1686230000000002</v>
      </c>
      <c r="J45" s="32">
        <v>39</v>
      </c>
      <c r="K45" s="19">
        <v>3.2097090000000001</v>
      </c>
      <c r="L45" s="32">
        <v>42</v>
      </c>
      <c r="M45" s="19">
        <v>3.2432590000000001</v>
      </c>
      <c r="N45" s="32">
        <v>46</v>
      </c>
      <c r="O45" s="19">
        <v>3.2443390000000001</v>
      </c>
      <c r="P45" s="32">
        <v>40</v>
      </c>
      <c r="Q45" s="19">
        <v>3.4229379999999998</v>
      </c>
      <c r="R45" s="32">
        <v>38</v>
      </c>
      <c r="S45" s="19">
        <v>3.696094</v>
      </c>
      <c r="T45" s="32">
        <v>46</v>
      </c>
      <c r="V45" s="41">
        <f>VLOOKUP(A45, world_pop_table!$A$4:$BP$269, MATCH(2016, world_pop_table!$A$3:$BP$3, 0), FALSE)</f>
        <v>48139687</v>
      </c>
    </row>
    <row r="46" spans="1:22" x14ac:dyDescent="0.35">
      <c r="A46" t="s">
        <v>90</v>
      </c>
      <c r="B46" s="19">
        <v>3.3271069999999998</v>
      </c>
      <c r="C46" s="19">
        <v>3.1198950000000001</v>
      </c>
      <c r="D46" s="19">
        <v>3.5343179999999998</v>
      </c>
      <c r="E46" s="32">
        <v>43</v>
      </c>
      <c r="F46" s="32">
        <v>31</v>
      </c>
      <c r="G46" s="32">
        <v>53</v>
      </c>
      <c r="H46" s="19">
        <f t="shared" si="0"/>
        <v>72.136726755109393</v>
      </c>
      <c r="I46" s="19">
        <v>3.1107689999999999</v>
      </c>
      <c r="J46" s="32">
        <v>45</v>
      </c>
      <c r="K46" s="19">
        <v>3.235385</v>
      </c>
      <c r="L46" s="32">
        <v>41</v>
      </c>
      <c r="M46" s="19">
        <v>3.2778209999999999</v>
      </c>
      <c r="N46" s="32">
        <v>44</v>
      </c>
      <c r="O46" s="19">
        <v>3.2921800000000001</v>
      </c>
      <c r="P46" s="32">
        <v>37</v>
      </c>
      <c r="Q46" s="19">
        <v>3.422615</v>
      </c>
      <c r="R46" s="32">
        <v>39</v>
      </c>
      <c r="S46" s="19">
        <v>3.6218590000000002</v>
      </c>
      <c r="T46" s="32">
        <v>49</v>
      </c>
      <c r="V46" s="41">
        <f>VLOOKUP(A46, world_pop_table!$A$4:$BP$269, MATCH(2016, world_pop_table!$A$3:$BP$3, 0), FALSE)</f>
        <v>1959537</v>
      </c>
    </row>
    <row r="47" spans="1:22" x14ac:dyDescent="0.35">
      <c r="A47" t="s">
        <v>25</v>
      </c>
      <c r="B47" s="19">
        <v>3.3140209999999999</v>
      </c>
      <c r="C47" s="19">
        <v>3.1142759999999998</v>
      </c>
      <c r="D47" s="19">
        <v>3.5137649999999998</v>
      </c>
      <c r="E47" s="32">
        <v>44</v>
      </c>
      <c r="F47" s="32">
        <v>31</v>
      </c>
      <c r="G47" s="32">
        <v>53</v>
      </c>
      <c r="H47" s="19">
        <f t="shared" si="0"/>
        <v>71.731080944101407</v>
      </c>
      <c r="I47" s="19">
        <v>3.1410819999999999</v>
      </c>
      <c r="J47" s="32">
        <v>41</v>
      </c>
      <c r="K47" s="19">
        <v>3.095094</v>
      </c>
      <c r="L47" s="32">
        <v>48</v>
      </c>
      <c r="M47" s="19">
        <v>3.3274849999999998</v>
      </c>
      <c r="N47" s="32">
        <v>41</v>
      </c>
      <c r="O47" s="19">
        <v>3.383041</v>
      </c>
      <c r="P47" s="32">
        <v>33</v>
      </c>
      <c r="Q47" s="19">
        <v>3.324776</v>
      </c>
      <c r="R47" s="32">
        <v>44</v>
      </c>
      <c r="S47" s="19">
        <v>3.5834489999999999</v>
      </c>
      <c r="T47" s="32">
        <v>51</v>
      </c>
      <c r="V47" s="41">
        <f>VLOOKUP(A47, world_pop_table!$A$4:$BP$269, MATCH(2016, world_pop_table!$A$3:$BP$3, 0), FALSE)</f>
        <v>1423726</v>
      </c>
    </row>
    <row r="48" spans="1:22" x14ac:dyDescent="0.35">
      <c r="A48" t="s">
        <v>140</v>
      </c>
      <c r="B48" s="19">
        <v>3.2551000000000001</v>
      </c>
      <c r="C48" s="19">
        <v>3.1808299999999998</v>
      </c>
      <c r="D48" s="19">
        <v>3.3293710000000001</v>
      </c>
      <c r="E48" s="32">
        <v>45</v>
      </c>
      <c r="F48" s="32">
        <v>43</v>
      </c>
      <c r="G48" s="32">
        <v>50</v>
      </c>
      <c r="H48" s="19">
        <f t="shared" si="0"/>
        <v>69.904620847020453</v>
      </c>
      <c r="I48" s="19">
        <v>3.1050659999999999</v>
      </c>
      <c r="J48" s="32">
        <v>46</v>
      </c>
      <c r="K48" s="19">
        <v>3.1236700000000002</v>
      </c>
      <c r="L48" s="32">
        <v>46</v>
      </c>
      <c r="M48" s="19">
        <v>3.36694</v>
      </c>
      <c r="N48" s="32">
        <v>38</v>
      </c>
      <c r="O48" s="19">
        <v>3.135446</v>
      </c>
      <c r="P48" s="32">
        <v>49</v>
      </c>
      <c r="Q48" s="19">
        <v>3.2036199999999999</v>
      </c>
      <c r="R48" s="32">
        <v>50</v>
      </c>
      <c r="S48" s="19">
        <v>3.5599289999999999</v>
      </c>
      <c r="T48" s="32">
        <v>52</v>
      </c>
      <c r="V48" s="41">
        <f>VLOOKUP(A48, world_pop_table!$A$4:$BP$269, MATCH(2016, world_pop_table!$A$3:$BP$3, 0), FALSE)</f>
        <v>70859841</v>
      </c>
    </row>
    <row r="49" spans="1:22" x14ac:dyDescent="0.35">
      <c r="A49" t="s">
        <v>33</v>
      </c>
      <c r="B49" s="19">
        <v>3.2484419999999998</v>
      </c>
      <c r="C49" s="19">
        <v>3.0015860000000001</v>
      </c>
      <c r="D49" s="19">
        <v>3.4952969999999999</v>
      </c>
      <c r="E49" s="32">
        <v>46</v>
      </c>
      <c r="F49" s="32">
        <v>31</v>
      </c>
      <c r="G49" s="32">
        <v>58</v>
      </c>
      <c r="H49" s="19">
        <f t="shared" si="0"/>
        <v>69.698233118937665</v>
      </c>
      <c r="I49" s="19">
        <v>3.1904759999999999</v>
      </c>
      <c r="J49" s="32">
        <v>35</v>
      </c>
      <c r="K49" s="19">
        <v>2.7713190000000001</v>
      </c>
      <c r="L49" s="32">
        <v>63</v>
      </c>
      <c r="M49" s="19">
        <v>3.2956919999999998</v>
      </c>
      <c r="N49" s="32">
        <v>43</v>
      </c>
      <c r="O49" s="19">
        <v>2.9729459999999999</v>
      </c>
      <c r="P49" s="32">
        <v>56</v>
      </c>
      <c r="Q49" s="19">
        <v>3.5045310000000001</v>
      </c>
      <c r="R49" s="32">
        <v>34</v>
      </c>
      <c r="S49" s="19">
        <v>3.7114950000000002</v>
      </c>
      <c r="T49" s="32">
        <v>44</v>
      </c>
      <c r="V49" s="41">
        <f>VLOOKUP(A49, world_pop_table!$A$4:$BP$269, MATCH(2016, world_pop_table!$A$3:$BP$3, 0), FALSE)</f>
        <v>18267221</v>
      </c>
    </row>
    <row r="50" spans="1:22" x14ac:dyDescent="0.35">
      <c r="A50" t="s">
        <v>60</v>
      </c>
      <c r="B50" s="19">
        <v>3.2395160000000001</v>
      </c>
      <c r="C50" s="19">
        <v>3.101197</v>
      </c>
      <c r="D50" s="19">
        <v>3.377834</v>
      </c>
      <c r="E50" s="32">
        <v>47</v>
      </c>
      <c r="F50" s="32">
        <v>38</v>
      </c>
      <c r="G50" s="32">
        <v>54</v>
      </c>
      <c r="H50" s="19">
        <f t="shared" si="0"/>
        <v>69.42154088990992</v>
      </c>
      <c r="I50" s="19">
        <v>2.8548249999999999</v>
      </c>
      <c r="J50" s="32">
        <v>55</v>
      </c>
      <c r="K50" s="19">
        <v>3.3163840000000002</v>
      </c>
      <c r="L50" s="32">
        <v>37</v>
      </c>
      <c r="M50" s="19">
        <v>2.9708600000000001</v>
      </c>
      <c r="N50" s="32">
        <v>64</v>
      </c>
      <c r="O50" s="19">
        <v>2.9105470000000002</v>
      </c>
      <c r="P50" s="32">
        <v>60</v>
      </c>
      <c r="Q50" s="19">
        <v>3.5925069999999999</v>
      </c>
      <c r="R50" s="32">
        <v>30</v>
      </c>
      <c r="S50" s="19">
        <v>3.8475290000000002</v>
      </c>
      <c r="T50" s="32">
        <v>34</v>
      </c>
      <c r="V50" s="41">
        <f>VLOOKUP(A50, world_pop_table!$A$4:$BP$269, MATCH(2016, world_pop_table!$A$3:$BP$3, 0), FALSE)</f>
        <v>10775971</v>
      </c>
    </row>
    <row r="51" spans="1:22" x14ac:dyDescent="0.35">
      <c r="A51" t="s">
        <v>112</v>
      </c>
      <c r="B51" s="19">
        <v>3.234308</v>
      </c>
      <c r="C51" s="19">
        <v>3.0030950000000001</v>
      </c>
      <c r="D51" s="19">
        <v>3.4655209999999999</v>
      </c>
      <c r="E51" s="32">
        <v>48</v>
      </c>
      <c r="F51" s="32">
        <v>31</v>
      </c>
      <c r="G51" s="32">
        <v>58</v>
      </c>
      <c r="H51" s="19">
        <f t="shared" si="0"/>
        <v>69.260100924776978</v>
      </c>
      <c r="I51" s="19">
        <v>2.7647059999999999</v>
      </c>
      <c r="J51" s="32">
        <v>61</v>
      </c>
      <c r="K51" s="19">
        <v>3.4364810000000001</v>
      </c>
      <c r="L51" s="32">
        <v>34</v>
      </c>
      <c r="M51" s="19">
        <v>3.3461159999999999</v>
      </c>
      <c r="N51" s="32">
        <v>40</v>
      </c>
      <c r="O51" s="19">
        <v>3.2610939999999999</v>
      </c>
      <c r="P51" s="32">
        <v>38</v>
      </c>
      <c r="Q51" s="19">
        <v>3.094427</v>
      </c>
      <c r="R51" s="32">
        <v>57</v>
      </c>
      <c r="S51" s="19">
        <v>3.4972270000000001</v>
      </c>
      <c r="T51" s="32">
        <v>57</v>
      </c>
      <c r="V51" s="41">
        <f>VLOOKUP(A51, world_pop_table!$A$4:$BP$269, MATCH(2016, world_pop_table!$A$3:$BP$3, 0), FALSE)</f>
        <v>4390877</v>
      </c>
    </row>
    <row r="52" spans="1:22" x14ac:dyDescent="0.35">
      <c r="A52" t="s">
        <v>213</v>
      </c>
      <c r="B52" s="19">
        <v>3.1849639999999999</v>
      </c>
      <c r="C52" s="19">
        <v>3.0491489999999999</v>
      </c>
      <c r="D52" s="19">
        <v>3.3207800000000001</v>
      </c>
      <c r="E52" s="32">
        <v>49</v>
      </c>
      <c r="F52" s="32">
        <v>44</v>
      </c>
      <c r="G52" s="32">
        <v>56</v>
      </c>
      <c r="H52" s="19">
        <f t="shared" si="0"/>
        <v>67.730513052365382</v>
      </c>
      <c r="I52" s="19">
        <v>2.7496200000000002</v>
      </c>
      <c r="J52" s="32">
        <v>65</v>
      </c>
      <c r="K52" s="19">
        <v>3.0724100000000001</v>
      </c>
      <c r="L52" s="32">
        <v>50</v>
      </c>
      <c r="M52" s="19">
        <v>3.2732610000000002</v>
      </c>
      <c r="N52" s="32">
        <v>45</v>
      </c>
      <c r="O52" s="19">
        <v>3.2039849999999999</v>
      </c>
      <c r="P52" s="32">
        <v>43</v>
      </c>
      <c r="Q52" s="19">
        <v>3.1503519999999998</v>
      </c>
      <c r="R52" s="32">
        <v>54</v>
      </c>
      <c r="S52" s="19">
        <v>3.6279319999999999</v>
      </c>
      <c r="T52" s="32">
        <v>48</v>
      </c>
      <c r="V52" s="41" t="e">
        <f>VLOOKUP(A52, world_pop_table!$A$4:$BP$269, MATCH(2016, world_pop_table!$A$3:$BP$3, 0), FALSE)</f>
        <v>#N/A</v>
      </c>
    </row>
    <row r="53" spans="1:22" x14ac:dyDescent="0.35">
      <c r="A53" t="s">
        <v>135</v>
      </c>
      <c r="B53" s="19">
        <v>3.1845080000000001</v>
      </c>
      <c r="C53" s="19">
        <v>2.9470170000000002</v>
      </c>
      <c r="D53" s="19">
        <v>3.4219979999999999</v>
      </c>
      <c r="E53" s="32">
        <v>50</v>
      </c>
      <c r="F53" s="32">
        <v>35</v>
      </c>
      <c r="G53" s="32">
        <v>67</v>
      </c>
      <c r="H53" s="19">
        <f t="shared" si="0"/>
        <v>67.716377755879094</v>
      </c>
      <c r="I53" s="19">
        <v>2.8823530000000002</v>
      </c>
      <c r="J53" s="32">
        <v>53</v>
      </c>
      <c r="K53" s="19">
        <v>3.1899090000000001</v>
      </c>
      <c r="L53" s="32">
        <v>43</v>
      </c>
      <c r="M53" s="19">
        <v>3.1045379999999998</v>
      </c>
      <c r="N53" s="32">
        <v>53</v>
      </c>
      <c r="O53" s="19">
        <v>3.1984620000000001</v>
      </c>
      <c r="P53" s="32">
        <v>44</v>
      </c>
      <c r="Q53" s="19">
        <v>3.2698909999999999</v>
      </c>
      <c r="R53" s="32">
        <v>46</v>
      </c>
      <c r="S53" s="19">
        <v>3.473093</v>
      </c>
      <c r="T53" s="32">
        <v>60</v>
      </c>
      <c r="V53" s="41">
        <f>VLOOKUP(A53, world_pop_table!$A$4:$BP$269, MATCH(2016, world_pop_table!$A$3:$BP$3, 0), FALSE)</f>
        <v>2065042</v>
      </c>
    </row>
    <row r="54" spans="1:22" x14ac:dyDescent="0.35">
      <c r="A54" t="s">
        <v>65</v>
      </c>
      <c r="B54" s="19">
        <v>3.1608290000000001</v>
      </c>
      <c r="C54" s="19">
        <v>2.9305289999999999</v>
      </c>
      <c r="D54" s="19">
        <v>3.3911289999999998</v>
      </c>
      <c r="E54" s="32">
        <v>51</v>
      </c>
      <c r="F54" s="32">
        <v>37</v>
      </c>
      <c r="G54" s="32">
        <v>67</v>
      </c>
      <c r="H54" s="19">
        <f t="shared" si="0"/>
        <v>66.982365287679642</v>
      </c>
      <c r="I54" s="19">
        <v>3.0742419999999999</v>
      </c>
      <c r="J54" s="32">
        <v>47</v>
      </c>
      <c r="K54" s="19">
        <v>2.989697</v>
      </c>
      <c r="L54" s="32">
        <v>53</v>
      </c>
      <c r="M54" s="19">
        <v>3.1153659999999999</v>
      </c>
      <c r="N54" s="32">
        <v>51</v>
      </c>
      <c r="O54" s="19">
        <v>3.2145060000000001</v>
      </c>
      <c r="P54" s="32">
        <v>42</v>
      </c>
      <c r="Q54" s="19">
        <v>3.1645059999999998</v>
      </c>
      <c r="R54" s="32">
        <v>52</v>
      </c>
      <c r="S54" s="19">
        <v>3.3890189999999998</v>
      </c>
      <c r="T54" s="32">
        <v>67</v>
      </c>
      <c r="V54" s="41">
        <f>VLOOKUP(A54, world_pop_table!$A$4:$BP$269, MATCH(2016, world_pop_table!$A$3:$BP$3, 0), FALSE)</f>
        <v>4106867</v>
      </c>
    </row>
    <row r="55" spans="1:22" x14ac:dyDescent="0.35">
      <c r="A55" t="s">
        <v>125</v>
      </c>
      <c r="B55" s="19">
        <v>3.1563759999999998</v>
      </c>
      <c r="C55" s="19">
        <v>3.0278200000000002</v>
      </c>
      <c r="D55" s="19">
        <v>3.2849309999999998</v>
      </c>
      <c r="E55" s="32">
        <v>52</v>
      </c>
      <c r="F55" s="32">
        <v>45</v>
      </c>
      <c r="G55" s="32">
        <v>58</v>
      </c>
      <c r="H55" s="19">
        <f t="shared" si="0"/>
        <v>66.844329157737818</v>
      </c>
      <c r="I55" s="19">
        <v>2.6913710000000002</v>
      </c>
      <c r="J55" s="32">
        <v>68</v>
      </c>
      <c r="K55" s="19">
        <v>3.2354129999999999</v>
      </c>
      <c r="L55" s="32">
        <v>40</v>
      </c>
      <c r="M55" s="19">
        <v>3.2283719999999998</v>
      </c>
      <c r="N55" s="32">
        <v>48</v>
      </c>
      <c r="O55" s="19">
        <v>3.0024769999999998</v>
      </c>
      <c r="P55" s="32">
        <v>54</v>
      </c>
      <c r="Q55" s="19">
        <v>3.250143</v>
      </c>
      <c r="R55" s="32">
        <v>49</v>
      </c>
      <c r="S55" s="19">
        <v>3.5328339999999998</v>
      </c>
      <c r="T55" s="32">
        <v>53</v>
      </c>
      <c r="V55" s="41">
        <f>VLOOKUP(A55, world_pop_table!$A$4:$BP$269, MATCH(2016, world_pop_table!$A$3:$BP$3, 0), FALSE)</f>
        <v>30954198</v>
      </c>
    </row>
    <row r="56" spans="1:22" x14ac:dyDescent="0.35">
      <c r="A56" t="s">
        <v>82</v>
      </c>
      <c r="B56" s="19">
        <v>3.1516190000000002</v>
      </c>
      <c r="C56" s="19">
        <v>2.9579960000000001</v>
      </c>
      <c r="D56" s="19">
        <v>3.3452410000000001</v>
      </c>
      <c r="E56" s="32">
        <v>53</v>
      </c>
      <c r="F56" s="32">
        <v>40</v>
      </c>
      <c r="G56" s="32">
        <v>66</v>
      </c>
      <c r="H56" s="19">
        <f t="shared" si="0"/>
        <v>66.696869496805149</v>
      </c>
      <c r="I56" s="19">
        <v>2.8333330000000001</v>
      </c>
      <c r="J56" s="32">
        <v>56</v>
      </c>
      <c r="K56" s="19">
        <v>2.9229799999999999</v>
      </c>
      <c r="L56" s="32">
        <v>56</v>
      </c>
      <c r="M56" s="19">
        <v>3.618687</v>
      </c>
      <c r="N56" s="32">
        <v>24</v>
      </c>
      <c r="O56" s="19">
        <v>2.7860900000000002</v>
      </c>
      <c r="P56" s="32">
        <v>70</v>
      </c>
      <c r="Q56" s="19">
        <v>3.1610900000000002</v>
      </c>
      <c r="R56" s="32">
        <v>53</v>
      </c>
      <c r="S56" s="19">
        <v>3.5075759999999998</v>
      </c>
      <c r="T56" s="32">
        <v>55</v>
      </c>
      <c r="V56" s="41">
        <f>VLOOKUP(A56, world_pop_table!$A$4:$BP$269, MATCH(2016, world_pop_table!$A$3:$BP$3, 0), FALSE)</f>
        <v>4004096</v>
      </c>
    </row>
    <row r="57" spans="1:22" x14ac:dyDescent="0.35">
      <c r="A57" t="s">
        <v>94</v>
      </c>
      <c r="B57" s="19">
        <v>3.1140310000000002</v>
      </c>
      <c r="C57" s="19">
        <v>2.9571139999999998</v>
      </c>
      <c r="D57" s="19">
        <v>3.2709480000000002</v>
      </c>
      <c r="E57" s="32">
        <v>54</v>
      </c>
      <c r="F57" s="32">
        <v>45</v>
      </c>
      <c r="G57" s="32">
        <v>66</v>
      </c>
      <c r="H57" s="19">
        <f t="shared" si="0"/>
        <v>65.53169948731653</v>
      </c>
      <c r="I57" s="19">
        <v>2.877615</v>
      </c>
      <c r="J57" s="32">
        <v>54</v>
      </c>
      <c r="K57" s="19">
        <v>2.8909229999999999</v>
      </c>
      <c r="L57" s="32">
        <v>57</v>
      </c>
      <c r="M57" s="19">
        <v>3.0041289999999998</v>
      </c>
      <c r="N57" s="32">
        <v>61</v>
      </c>
      <c r="O57" s="19">
        <v>3.1388750000000001</v>
      </c>
      <c r="P57" s="32">
        <v>48</v>
      </c>
      <c r="Q57" s="19">
        <v>3.4017119999999998</v>
      </c>
      <c r="R57" s="32">
        <v>42</v>
      </c>
      <c r="S57" s="19">
        <v>3.3775949999999999</v>
      </c>
      <c r="T57" s="32">
        <v>68</v>
      </c>
      <c r="V57" s="41">
        <f>VLOOKUP(A57, world_pop_table!$A$4:$BP$269, MATCH(2016, world_pop_table!$A$3:$BP$3, 0), FALSE)</f>
        <v>122251351</v>
      </c>
    </row>
    <row r="58" spans="1:22" x14ac:dyDescent="0.35">
      <c r="A58" t="s">
        <v>29</v>
      </c>
      <c r="B58" s="19">
        <v>3.0879840000000001</v>
      </c>
      <c r="C58" s="19">
        <v>2.9856630000000002</v>
      </c>
      <c r="D58" s="19">
        <v>3.1903049999999999</v>
      </c>
      <c r="E58" s="32">
        <v>55</v>
      </c>
      <c r="F58" s="32">
        <v>49</v>
      </c>
      <c r="G58" s="32">
        <v>62</v>
      </c>
      <c r="H58" s="19">
        <f t="shared" si="0"/>
        <v>64.724282672451395</v>
      </c>
      <c r="I58" s="19">
        <v>2.7571840000000001</v>
      </c>
      <c r="J58" s="32">
        <v>62</v>
      </c>
      <c r="K58" s="19">
        <v>3.110258</v>
      </c>
      <c r="L58" s="32">
        <v>47</v>
      </c>
      <c r="M58" s="19">
        <v>2.8989319999999998</v>
      </c>
      <c r="N58" s="32">
        <v>72</v>
      </c>
      <c r="O58" s="19">
        <v>3.122646</v>
      </c>
      <c r="P58" s="32">
        <v>50</v>
      </c>
      <c r="Q58" s="19">
        <v>3.2801969999999998</v>
      </c>
      <c r="R58" s="32">
        <v>45</v>
      </c>
      <c r="S58" s="19">
        <v>3.391947</v>
      </c>
      <c r="T58" s="32">
        <v>66</v>
      </c>
      <c r="V58" s="41">
        <f>VLOOKUP(A58, world_pop_table!$A$4:$BP$269, MATCH(2016, world_pop_table!$A$3:$BP$3, 0), FALSE)</f>
        <v>203218114</v>
      </c>
    </row>
    <row r="59" spans="1:22" x14ac:dyDescent="0.35">
      <c r="A59" t="s">
        <v>168</v>
      </c>
      <c r="B59" s="19">
        <v>3.0692560000000002</v>
      </c>
      <c r="C59" s="19">
        <v>2.8417490000000001</v>
      </c>
      <c r="D59" s="19">
        <v>3.2967620000000002</v>
      </c>
      <c r="E59" s="32">
        <v>56</v>
      </c>
      <c r="F59" s="32">
        <v>45</v>
      </c>
      <c r="G59" s="32">
        <v>71</v>
      </c>
      <c r="H59" s="19">
        <f t="shared" si="0"/>
        <v>64.143743565882744</v>
      </c>
      <c r="I59" s="19">
        <v>2.7809520000000001</v>
      </c>
      <c r="J59" s="32">
        <v>59</v>
      </c>
      <c r="K59" s="19">
        <v>2.9428570000000001</v>
      </c>
      <c r="L59" s="32">
        <v>55</v>
      </c>
      <c r="M59" s="19">
        <v>3.0862430000000001</v>
      </c>
      <c r="N59" s="32">
        <v>55</v>
      </c>
      <c r="O59" s="19">
        <v>2.8523809999999998</v>
      </c>
      <c r="P59" s="32">
        <v>65</v>
      </c>
      <c r="Q59" s="19">
        <v>3.1200100000000002</v>
      </c>
      <c r="R59" s="32">
        <v>56</v>
      </c>
      <c r="S59" s="19">
        <v>3.6120730000000001</v>
      </c>
      <c r="T59" s="32">
        <v>50</v>
      </c>
      <c r="V59" s="41">
        <f>VLOOKUP(A59, world_pop_table!$A$4:$BP$269, MATCH(2016, world_pop_table!$A$3:$BP$3, 0), FALSE)</f>
        <v>455356</v>
      </c>
    </row>
    <row r="60" spans="1:22" x14ac:dyDescent="0.35">
      <c r="A60" t="s">
        <v>187</v>
      </c>
      <c r="B60" s="19">
        <v>3.045458</v>
      </c>
      <c r="C60" s="19">
        <v>2.824522</v>
      </c>
      <c r="D60" s="19">
        <v>3.266394</v>
      </c>
      <c r="E60" s="32">
        <v>57</v>
      </c>
      <c r="F60" s="32">
        <v>45</v>
      </c>
      <c r="G60" s="32">
        <v>71</v>
      </c>
      <c r="H60" s="19">
        <f t="shared" si="0"/>
        <v>63.40604228127566</v>
      </c>
      <c r="I60" s="19">
        <v>3.049388</v>
      </c>
      <c r="J60" s="32">
        <v>48</v>
      </c>
      <c r="K60" s="19">
        <v>2.95539</v>
      </c>
      <c r="L60" s="32">
        <v>54</v>
      </c>
      <c r="M60" s="19">
        <v>2.9080270000000001</v>
      </c>
      <c r="N60" s="32">
        <v>70</v>
      </c>
      <c r="O60" s="19">
        <v>2.7351619999999999</v>
      </c>
      <c r="P60" s="32">
        <v>75</v>
      </c>
      <c r="Q60" s="19">
        <v>2.8851619999999998</v>
      </c>
      <c r="R60" s="32">
        <v>70</v>
      </c>
      <c r="S60" s="19">
        <v>3.7187399999999999</v>
      </c>
      <c r="T60" s="32">
        <v>43</v>
      </c>
      <c r="V60" s="41">
        <f>VLOOKUP(A60, world_pop_table!$A$4:$BP$269, MATCH(2016, world_pop_table!$A$3:$BP$3, 0), FALSE)</f>
        <v>2234776</v>
      </c>
    </row>
    <row r="61" spans="1:22" x14ac:dyDescent="0.35">
      <c r="A61" t="s">
        <v>147</v>
      </c>
      <c r="B61" s="19">
        <v>3.0432839999999999</v>
      </c>
      <c r="C61" s="19">
        <v>2.9315790000000002</v>
      </c>
      <c r="D61" s="19">
        <v>3.154989</v>
      </c>
      <c r="E61" s="32">
        <v>58</v>
      </c>
      <c r="F61" s="32">
        <v>53</v>
      </c>
      <c r="G61" s="32">
        <v>67</v>
      </c>
      <c r="H61" s="19">
        <f t="shared" si="0"/>
        <v>63.338651635308111</v>
      </c>
      <c r="I61" s="19">
        <v>2.9722900000000001</v>
      </c>
      <c r="J61" s="32">
        <v>51</v>
      </c>
      <c r="K61" s="19">
        <v>2.7397239999999998</v>
      </c>
      <c r="L61" s="32">
        <v>67</v>
      </c>
      <c r="M61" s="19">
        <v>2.8786130000000001</v>
      </c>
      <c r="N61" s="32">
        <v>74</v>
      </c>
      <c r="O61" s="19">
        <v>2.9312290000000001</v>
      </c>
      <c r="P61" s="32">
        <v>57</v>
      </c>
      <c r="Q61" s="19">
        <v>3.0093920000000001</v>
      </c>
      <c r="R61" s="32">
        <v>59</v>
      </c>
      <c r="S61" s="19">
        <v>3.6980849999999998</v>
      </c>
      <c r="T61" s="32">
        <v>45</v>
      </c>
      <c r="V61" s="41">
        <f>VLOOKUP(A61, world_pop_table!$A$4:$BP$269, MATCH(2016, world_pop_table!$A$3:$BP$3, 0), FALSE)</f>
        <v>38799152</v>
      </c>
    </row>
    <row r="62" spans="1:22" x14ac:dyDescent="0.35">
      <c r="A62" t="s">
        <v>39</v>
      </c>
      <c r="B62" s="19">
        <v>2.9990610000000002</v>
      </c>
      <c r="C62" s="19">
        <v>2.7816999999999998</v>
      </c>
      <c r="D62" s="19">
        <v>3.2164220000000001</v>
      </c>
      <c r="E62" s="32">
        <v>59</v>
      </c>
      <c r="F62" s="32">
        <v>49</v>
      </c>
      <c r="G62" s="32">
        <v>73</v>
      </c>
      <c r="H62" s="19">
        <f t="shared" si="0"/>
        <v>61.967806862252473</v>
      </c>
      <c r="I62" s="19">
        <v>3.1111110000000002</v>
      </c>
      <c r="J62" s="32">
        <v>44</v>
      </c>
      <c r="K62" s="19">
        <v>3</v>
      </c>
      <c r="L62" s="32">
        <v>52</v>
      </c>
      <c r="M62" s="19">
        <v>2.7972980000000001</v>
      </c>
      <c r="N62" s="32">
        <v>78</v>
      </c>
      <c r="O62" s="19">
        <v>2.7222219999999999</v>
      </c>
      <c r="P62" s="32">
        <v>76</v>
      </c>
      <c r="Q62" s="19">
        <v>2.5389430000000002</v>
      </c>
      <c r="R62" s="32">
        <v>98</v>
      </c>
      <c r="S62" s="19">
        <v>3.7934100000000002</v>
      </c>
      <c r="T62" s="32">
        <v>38</v>
      </c>
      <c r="V62" s="41">
        <f>VLOOKUP(A62, world_pop_table!$A$4:$BP$269, MATCH(2016, world_pop_table!$A$3:$BP$3, 0), FALSE)</f>
        <v>1237112</v>
      </c>
    </row>
    <row r="63" spans="1:22" x14ac:dyDescent="0.35">
      <c r="A63" t="s">
        <v>122</v>
      </c>
      <c r="B63" s="19">
        <v>2.9931199999999998</v>
      </c>
      <c r="C63" s="19">
        <v>2.8056450000000002</v>
      </c>
      <c r="D63" s="19">
        <v>3.1805949999999998</v>
      </c>
      <c r="E63" s="32">
        <v>60</v>
      </c>
      <c r="F63" s="32">
        <v>51</v>
      </c>
      <c r="G63" s="32">
        <v>72</v>
      </c>
      <c r="H63" s="19">
        <f t="shared" si="0"/>
        <v>61.783645027986957</v>
      </c>
      <c r="I63" s="19">
        <v>3</v>
      </c>
      <c r="J63" s="32">
        <v>50</v>
      </c>
      <c r="K63" s="19">
        <v>2.8823530000000002</v>
      </c>
      <c r="L63" s="32">
        <v>58</v>
      </c>
      <c r="M63" s="19">
        <v>3.058824</v>
      </c>
      <c r="N63" s="32">
        <v>57</v>
      </c>
      <c r="O63" s="19">
        <v>2.8205339999999999</v>
      </c>
      <c r="P63" s="32">
        <v>67</v>
      </c>
      <c r="Q63" s="19">
        <v>2.9455339999999999</v>
      </c>
      <c r="R63" s="32">
        <v>64</v>
      </c>
      <c r="S63" s="19">
        <v>3.2242220000000001</v>
      </c>
      <c r="T63" s="32">
        <v>81</v>
      </c>
      <c r="V63" s="41">
        <f>VLOOKUP(A63, world_pop_table!$A$4:$BP$269, MATCH(2016, world_pop_table!$A$3:$BP$3, 0), FALSE)</f>
        <v>19702267</v>
      </c>
    </row>
    <row r="64" spans="1:22" x14ac:dyDescent="0.35">
      <c r="A64" t="s">
        <v>146</v>
      </c>
      <c r="B64" s="19">
        <v>2.9901849999999999</v>
      </c>
      <c r="C64" s="19">
        <v>2.8933960000000001</v>
      </c>
      <c r="D64" s="19">
        <v>3.0869740000000001</v>
      </c>
      <c r="E64" s="32">
        <v>61</v>
      </c>
      <c r="F64" s="32">
        <v>56</v>
      </c>
      <c r="G64" s="32">
        <v>68</v>
      </c>
      <c r="H64" s="19">
        <f t="shared" si="0"/>
        <v>61.692664556085042</v>
      </c>
      <c r="I64" s="19">
        <v>2.7756609999999999</v>
      </c>
      <c r="J64" s="32">
        <v>60</v>
      </c>
      <c r="K64" s="19">
        <v>2.8115860000000001</v>
      </c>
      <c r="L64" s="32">
        <v>60</v>
      </c>
      <c r="M64" s="19">
        <v>2.9824190000000002</v>
      </c>
      <c r="N64" s="32">
        <v>63</v>
      </c>
      <c r="O64" s="19">
        <v>2.9167670000000001</v>
      </c>
      <c r="P64" s="32">
        <v>58</v>
      </c>
      <c r="Q64" s="19">
        <v>2.983806</v>
      </c>
      <c r="R64" s="32">
        <v>60</v>
      </c>
      <c r="S64" s="19">
        <v>3.4435880000000001</v>
      </c>
      <c r="T64" s="32">
        <v>64</v>
      </c>
      <c r="V64" s="41">
        <f>VLOOKUP(A64, world_pop_table!$A$4:$BP$269, MATCH(2016, world_pop_table!$A$3:$BP$3, 0), FALSE)</f>
        <v>53824013</v>
      </c>
    </row>
    <row r="65" spans="1:22" x14ac:dyDescent="0.35">
      <c r="A65" t="s">
        <v>124</v>
      </c>
      <c r="B65" s="19">
        <v>2.9862289999999998</v>
      </c>
      <c r="C65" s="19">
        <v>2.8028680000000001</v>
      </c>
      <c r="D65" s="19">
        <v>3.1695890000000002</v>
      </c>
      <c r="E65" s="32">
        <v>62</v>
      </c>
      <c r="F65" s="32">
        <v>51</v>
      </c>
      <c r="G65" s="32">
        <v>72</v>
      </c>
      <c r="H65" s="19">
        <f t="shared" si="0"/>
        <v>61.570034659375004</v>
      </c>
      <c r="I65" s="19">
        <v>2.933449</v>
      </c>
      <c r="J65" s="32">
        <v>52</v>
      </c>
      <c r="K65" s="19">
        <v>2.621956</v>
      </c>
      <c r="L65" s="32">
        <v>76</v>
      </c>
      <c r="M65" s="19">
        <v>3.053013</v>
      </c>
      <c r="N65" s="32">
        <v>59</v>
      </c>
      <c r="O65" s="19">
        <v>2.8680340000000002</v>
      </c>
      <c r="P65" s="32">
        <v>63</v>
      </c>
      <c r="Q65" s="19">
        <v>3.0400860000000001</v>
      </c>
      <c r="R65" s="32">
        <v>58</v>
      </c>
      <c r="S65" s="19">
        <v>3.3518289999999999</v>
      </c>
      <c r="T65" s="32">
        <v>69</v>
      </c>
      <c r="V65" s="41">
        <f>VLOOKUP(A65, world_pop_table!$A$4:$BP$269, MATCH(2016, world_pop_table!$A$3:$BP$3, 0), FALSE)</f>
        <v>11919183</v>
      </c>
    </row>
    <row r="66" spans="1:22" x14ac:dyDescent="0.35">
      <c r="A66" t="s">
        <v>68</v>
      </c>
      <c r="B66" s="19">
        <v>2.984537</v>
      </c>
      <c r="C66" s="19">
        <v>2.802575</v>
      </c>
      <c r="D66" s="19">
        <v>3.166499</v>
      </c>
      <c r="E66" s="32">
        <v>63</v>
      </c>
      <c r="F66" s="32">
        <v>51</v>
      </c>
      <c r="G66" s="32">
        <v>72</v>
      </c>
      <c r="H66" s="19">
        <f t="shared" si="0"/>
        <v>61.517585269781129</v>
      </c>
      <c r="I66" s="19">
        <v>2.6884290000000002</v>
      </c>
      <c r="J66" s="32">
        <v>69</v>
      </c>
      <c r="K66" s="19">
        <v>2.6451609999999999</v>
      </c>
      <c r="L66" s="32">
        <v>73</v>
      </c>
      <c r="M66" s="19">
        <v>2.9019080000000002</v>
      </c>
      <c r="N66" s="32">
        <v>71</v>
      </c>
      <c r="O66" s="19">
        <v>3.000057</v>
      </c>
      <c r="P66" s="32">
        <v>55</v>
      </c>
      <c r="Q66" s="19">
        <v>3.1923650000000001</v>
      </c>
      <c r="R66" s="32">
        <v>51</v>
      </c>
      <c r="S66" s="19">
        <v>3.4599169999999999</v>
      </c>
      <c r="T66" s="32">
        <v>62</v>
      </c>
      <c r="V66" s="41">
        <f>VLOOKUP(A66, world_pop_table!$A$4:$BP$269, MATCH(2016, world_pop_table!$A$3:$BP$3, 0), FALSE)</f>
        <v>264627418</v>
      </c>
    </row>
    <row r="67" spans="1:22" x14ac:dyDescent="0.35">
      <c r="A67" t="s">
        <v>153</v>
      </c>
      <c r="B67" s="19">
        <v>2.976629</v>
      </c>
      <c r="C67" s="19">
        <v>2.7575859999999999</v>
      </c>
      <c r="D67" s="19">
        <v>3.1956720000000001</v>
      </c>
      <c r="E67" s="32">
        <v>64</v>
      </c>
      <c r="F67" s="32">
        <v>49</v>
      </c>
      <c r="G67" s="32">
        <v>76</v>
      </c>
      <c r="H67" s="19">
        <f t="shared" si="0"/>
        <v>61.272449470189876</v>
      </c>
      <c r="I67" s="19">
        <v>2.7505500000000001</v>
      </c>
      <c r="J67" s="32">
        <v>64</v>
      </c>
      <c r="K67" s="19">
        <v>2.6951909999999999</v>
      </c>
      <c r="L67" s="32">
        <v>70</v>
      </c>
      <c r="M67" s="19">
        <v>3.1234739999999999</v>
      </c>
      <c r="N67" s="32">
        <v>50</v>
      </c>
      <c r="O67" s="19">
        <v>2.882517</v>
      </c>
      <c r="P67" s="32">
        <v>62</v>
      </c>
      <c r="Q67" s="19">
        <v>2.8429220000000002</v>
      </c>
      <c r="R67" s="32">
        <v>75</v>
      </c>
      <c r="S67" s="19">
        <v>3.4983590000000002</v>
      </c>
      <c r="T67" s="32">
        <v>56</v>
      </c>
      <c r="V67" s="41" t="e">
        <f>VLOOKUP(A67, world_pop_table!$A$4:$BP$269, MATCH(2016, world_pop_table!$A$3:$BP$3, 0), FALSE)</f>
        <v>#N/A</v>
      </c>
    </row>
    <row r="68" spans="1:22" x14ac:dyDescent="0.35">
      <c r="A68" t="s">
        <v>149</v>
      </c>
      <c r="B68" s="19">
        <v>2.974545</v>
      </c>
      <c r="C68" s="19">
        <v>2.7877710000000002</v>
      </c>
      <c r="D68" s="19">
        <v>3.1613180000000001</v>
      </c>
      <c r="E68" s="32">
        <v>65</v>
      </c>
      <c r="F68" s="32">
        <v>51</v>
      </c>
      <c r="G68" s="32">
        <v>73</v>
      </c>
      <c r="H68" s="19">
        <f t="shared" si="0"/>
        <v>61.207848685370934</v>
      </c>
      <c r="I68" s="19">
        <v>2.7812730000000001</v>
      </c>
      <c r="J68" s="32">
        <v>58</v>
      </c>
      <c r="K68" s="19">
        <v>2.7948719999999998</v>
      </c>
      <c r="L68" s="32">
        <v>61</v>
      </c>
      <c r="M68" s="19">
        <v>2.9115530000000001</v>
      </c>
      <c r="N68" s="32">
        <v>69</v>
      </c>
      <c r="O68" s="19">
        <v>3.0092949999999998</v>
      </c>
      <c r="P68" s="32">
        <v>53</v>
      </c>
      <c r="Q68" s="19">
        <v>2.8429319999999998</v>
      </c>
      <c r="R68" s="32">
        <v>74</v>
      </c>
      <c r="S68" s="19">
        <v>3.4745110000000001</v>
      </c>
      <c r="T68" s="32">
        <v>59</v>
      </c>
      <c r="V68" s="41">
        <f>VLOOKUP(A68, world_pop_table!$A$4:$BP$269, MATCH(2016, world_pop_table!$A$3:$BP$3, 0), FALSE)</f>
        <v>3379283</v>
      </c>
    </row>
    <row r="69" spans="1:22" x14ac:dyDescent="0.35">
      <c r="A69" t="s">
        <v>14</v>
      </c>
      <c r="B69" s="19">
        <v>2.9626290000000002</v>
      </c>
      <c r="C69" s="19">
        <v>2.8126190000000002</v>
      </c>
      <c r="D69" s="19">
        <v>3.1126390000000002</v>
      </c>
      <c r="E69" s="32">
        <v>66</v>
      </c>
      <c r="F69" s="32">
        <v>55</v>
      </c>
      <c r="G69" s="32">
        <v>71</v>
      </c>
      <c r="H69" s="19">
        <f t="shared" ref="H69:H132" si="1">(B69-1)*100/($B$4-1)</f>
        <v>60.838471069294897</v>
      </c>
      <c r="I69" s="19">
        <v>2.6285720000000001</v>
      </c>
      <c r="J69" s="32">
        <v>76</v>
      </c>
      <c r="K69" s="19">
        <v>2.8564120000000002</v>
      </c>
      <c r="L69" s="32">
        <v>59</v>
      </c>
      <c r="M69" s="19">
        <v>2.7596379999999998</v>
      </c>
      <c r="N69" s="32">
        <v>81</v>
      </c>
      <c r="O69" s="19">
        <v>2.8252329999999999</v>
      </c>
      <c r="P69" s="32">
        <v>66</v>
      </c>
      <c r="Q69" s="19">
        <v>3.2607309999999998</v>
      </c>
      <c r="R69" s="32">
        <v>47</v>
      </c>
      <c r="S69" s="19">
        <v>3.4709850000000002</v>
      </c>
      <c r="T69" s="32">
        <v>61</v>
      </c>
      <c r="V69" s="41">
        <f>VLOOKUP(A69, world_pop_table!$A$4:$BP$269, MATCH(2016, world_pop_table!$A$3:$BP$3, 0), FALSE)</f>
        <v>43900313</v>
      </c>
    </row>
    <row r="70" spans="1:22" x14ac:dyDescent="0.35">
      <c r="A70" t="s">
        <v>75</v>
      </c>
      <c r="B70" s="19">
        <v>2.9566110000000001</v>
      </c>
      <c r="C70" s="19">
        <v>2.744246</v>
      </c>
      <c r="D70" s="19">
        <v>3.1689759999999998</v>
      </c>
      <c r="E70" s="32">
        <v>67</v>
      </c>
      <c r="F70" s="32">
        <v>51</v>
      </c>
      <c r="G70" s="32">
        <v>79</v>
      </c>
      <c r="H70" s="19">
        <f t="shared" si="1"/>
        <v>60.651922353824453</v>
      </c>
      <c r="I70" s="19">
        <v>2.5528040000000001</v>
      </c>
      <c r="J70" s="32">
        <v>83</v>
      </c>
      <c r="K70" s="19">
        <v>2.7747809999999999</v>
      </c>
      <c r="L70" s="32">
        <v>62</v>
      </c>
      <c r="M70" s="19">
        <v>3.1737000000000002</v>
      </c>
      <c r="N70" s="32">
        <v>49</v>
      </c>
      <c r="O70" s="19">
        <v>2.8910520000000002</v>
      </c>
      <c r="P70" s="32">
        <v>61</v>
      </c>
      <c r="Q70" s="19">
        <v>2.95825</v>
      </c>
      <c r="R70" s="32">
        <v>62</v>
      </c>
      <c r="S70" s="19">
        <v>3.3397009999999998</v>
      </c>
      <c r="T70" s="32">
        <v>71</v>
      </c>
      <c r="V70" s="41">
        <f>VLOOKUP(A70, world_pop_table!$A$4:$BP$269, MATCH(2016, world_pop_table!$A$3:$BP$3, 0), FALSE)</f>
        <v>10006367</v>
      </c>
    </row>
    <row r="71" spans="1:22" x14ac:dyDescent="0.35">
      <c r="A71" t="s">
        <v>113</v>
      </c>
      <c r="B71" s="19">
        <v>2.923219</v>
      </c>
      <c r="C71" s="19">
        <v>2.8093129999999999</v>
      </c>
      <c r="D71" s="19">
        <v>3.0371260000000002</v>
      </c>
      <c r="E71" s="32">
        <v>68</v>
      </c>
      <c r="F71" s="32">
        <v>59</v>
      </c>
      <c r="G71" s="32">
        <v>71</v>
      </c>
      <c r="H71" s="19">
        <f t="shared" si="1"/>
        <v>59.616821870775496</v>
      </c>
      <c r="I71" s="19">
        <v>2.6616200000000001</v>
      </c>
      <c r="J71" s="32">
        <v>71</v>
      </c>
      <c r="K71" s="19">
        <v>2.6972749999999999</v>
      </c>
      <c r="L71" s="32">
        <v>69</v>
      </c>
      <c r="M71" s="19">
        <v>2.9318919999999999</v>
      </c>
      <c r="N71" s="32">
        <v>66</v>
      </c>
      <c r="O71" s="19">
        <v>2.8160599999999998</v>
      </c>
      <c r="P71" s="32">
        <v>68</v>
      </c>
      <c r="Q71" s="19">
        <v>2.9140990000000002</v>
      </c>
      <c r="R71" s="32">
        <v>67</v>
      </c>
      <c r="S71" s="19">
        <v>3.482062</v>
      </c>
      <c r="T71" s="32">
        <v>58</v>
      </c>
      <c r="V71" s="41">
        <f>VLOOKUP(A71, world_pop_table!$A$4:$BP$269, MATCH(2016, world_pop_table!$A$3:$BP$3, 0), FALSE)</f>
        <v>220138869</v>
      </c>
    </row>
    <row r="72" spans="1:22" x14ac:dyDescent="0.35">
      <c r="A72" t="s">
        <v>115</v>
      </c>
      <c r="B72" s="19">
        <v>2.893389</v>
      </c>
      <c r="C72" s="19">
        <v>2.723068</v>
      </c>
      <c r="D72" s="19">
        <v>3.0637089999999998</v>
      </c>
      <c r="E72" s="32">
        <v>69</v>
      </c>
      <c r="F72" s="32">
        <v>57</v>
      </c>
      <c r="G72" s="32">
        <v>81</v>
      </c>
      <c r="H72" s="19">
        <f t="shared" si="1"/>
        <v>58.692137892297104</v>
      </c>
      <c r="I72" s="19">
        <v>2.7559779999999998</v>
      </c>
      <c r="J72" s="32">
        <v>63</v>
      </c>
      <c r="K72" s="19">
        <v>2.623704</v>
      </c>
      <c r="L72" s="32">
        <v>75</v>
      </c>
      <c r="M72" s="19">
        <v>2.912407</v>
      </c>
      <c r="N72" s="32">
        <v>68</v>
      </c>
      <c r="O72" s="19">
        <v>2.8650530000000001</v>
      </c>
      <c r="P72" s="32">
        <v>64</v>
      </c>
      <c r="Q72" s="19">
        <v>2.942091</v>
      </c>
      <c r="R72" s="32">
        <v>65</v>
      </c>
      <c r="S72" s="19">
        <v>3.2277119999999999</v>
      </c>
      <c r="T72" s="32">
        <v>80</v>
      </c>
      <c r="V72" s="41">
        <f>VLOOKUP(A72, world_pop_table!$A$4:$BP$269, MATCH(2016, world_pop_table!$A$3:$BP$3, 0), FALSE)</f>
        <v>30866494</v>
      </c>
    </row>
    <row r="73" spans="1:22" x14ac:dyDescent="0.35">
      <c r="A73" t="s">
        <v>209</v>
      </c>
      <c r="B73" s="19">
        <v>2.870492</v>
      </c>
      <c r="C73" s="19">
        <v>2.5725039999999999</v>
      </c>
      <c r="D73" s="19">
        <v>3.168479</v>
      </c>
      <c r="E73" s="32">
        <v>70</v>
      </c>
      <c r="F73" s="32">
        <v>51</v>
      </c>
      <c r="G73" s="32">
        <v>98</v>
      </c>
      <c r="H73" s="19">
        <f t="shared" si="1"/>
        <v>57.982366217633356</v>
      </c>
      <c r="I73" s="19">
        <v>2.7818179999999999</v>
      </c>
      <c r="J73" s="32">
        <v>57</v>
      </c>
      <c r="K73" s="19">
        <v>2.7477269999999998</v>
      </c>
      <c r="L73" s="32">
        <v>66</v>
      </c>
      <c r="M73" s="19">
        <v>2.9977269999999998</v>
      </c>
      <c r="N73" s="32">
        <v>62</v>
      </c>
      <c r="O73" s="19">
        <v>2.5672730000000001</v>
      </c>
      <c r="P73" s="32">
        <v>93</v>
      </c>
      <c r="Q73" s="19">
        <v>2.9064930000000002</v>
      </c>
      <c r="R73" s="32">
        <v>68</v>
      </c>
      <c r="S73" s="19">
        <v>3.1922079999999999</v>
      </c>
      <c r="T73" s="32">
        <v>84</v>
      </c>
      <c r="V73" s="41">
        <f>VLOOKUP(A73, world_pop_table!$A$4:$BP$269, MATCH(2016, world_pop_table!$A$3:$BP$3, 0), FALSE)</f>
        <v>427564</v>
      </c>
    </row>
    <row r="74" spans="1:22" x14ac:dyDescent="0.35">
      <c r="A74" t="s">
        <v>116</v>
      </c>
      <c r="B74" s="19">
        <v>2.8562590000000001</v>
      </c>
      <c r="C74" s="19">
        <v>2.7151649999999998</v>
      </c>
      <c r="D74" s="19">
        <v>2.9973529999999999</v>
      </c>
      <c r="E74" s="32">
        <v>71</v>
      </c>
      <c r="F74" s="32">
        <v>60</v>
      </c>
      <c r="G74" s="32">
        <v>82</v>
      </c>
      <c r="H74" s="19">
        <f t="shared" si="1"/>
        <v>57.541165176209184</v>
      </c>
      <c r="I74" s="19">
        <v>2.6084770000000002</v>
      </c>
      <c r="J74" s="32">
        <v>78</v>
      </c>
      <c r="K74" s="19">
        <v>2.5500970000000001</v>
      </c>
      <c r="L74" s="32">
        <v>82</v>
      </c>
      <c r="M74" s="19">
        <v>3.0139860000000001</v>
      </c>
      <c r="N74" s="32">
        <v>60</v>
      </c>
      <c r="O74" s="19">
        <v>2.7016119999999999</v>
      </c>
      <c r="P74" s="32">
        <v>77</v>
      </c>
      <c r="Q74" s="19">
        <v>2.855944</v>
      </c>
      <c r="R74" s="32">
        <v>73</v>
      </c>
      <c r="S74" s="19">
        <v>3.3484850000000002</v>
      </c>
      <c r="T74" s="32">
        <v>70</v>
      </c>
      <c r="V74" s="41">
        <f>VLOOKUP(A74, world_pop_table!$A$4:$BP$269, MATCH(2016, world_pop_table!$A$3:$BP$3, 0), FALSE)</f>
        <v>106735719</v>
      </c>
    </row>
    <row r="75" spans="1:22" x14ac:dyDescent="0.35">
      <c r="A75" t="s">
        <v>24</v>
      </c>
      <c r="B75" s="19">
        <v>2.8076850000000002</v>
      </c>
      <c r="C75" s="19">
        <v>2.5613570000000001</v>
      </c>
      <c r="D75" s="19">
        <v>3.0540129999999999</v>
      </c>
      <c r="E75" s="32">
        <v>72</v>
      </c>
      <c r="F75" s="32">
        <v>57</v>
      </c>
      <c r="G75" s="32">
        <v>100</v>
      </c>
      <c r="H75" s="19">
        <f t="shared" si="1"/>
        <v>56.035446115846824</v>
      </c>
      <c r="I75" s="19">
        <v>2.4</v>
      </c>
      <c r="J75" s="32">
        <v>97</v>
      </c>
      <c r="K75" s="19">
        <v>2.3510529999999998</v>
      </c>
      <c r="L75" s="32">
        <v>101</v>
      </c>
      <c r="M75" s="19">
        <v>2.93</v>
      </c>
      <c r="N75" s="32">
        <v>67</v>
      </c>
      <c r="O75" s="19">
        <v>3.057436</v>
      </c>
      <c r="P75" s="32">
        <v>52</v>
      </c>
      <c r="Q75" s="19">
        <v>2.7194739999999999</v>
      </c>
      <c r="R75" s="32">
        <v>80</v>
      </c>
      <c r="S75" s="19">
        <v>3.3091840000000001</v>
      </c>
      <c r="T75" s="32">
        <v>72</v>
      </c>
      <c r="V75" s="41">
        <f>VLOOKUP(A75, world_pop_table!$A$4:$BP$269, MATCH(2016, world_pop_table!$A$3:$BP$3, 0), FALSE)</f>
        <v>7127822</v>
      </c>
    </row>
    <row r="76" spans="1:22" x14ac:dyDescent="0.35">
      <c r="A76" t="s">
        <v>80</v>
      </c>
      <c r="B76" s="19">
        <v>2.8005900000000001</v>
      </c>
      <c r="C76" s="19">
        <v>2.5660889999999998</v>
      </c>
      <c r="D76" s="19">
        <v>3.0350920000000001</v>
      </c>
      <c r="E76" s="32">
        <v>73</v>
      </c>
      <c r="F76" s="32">
        <v>59</v>
      </c>
      <c r="G76" s="32">
        <v>99</v>
      </c>
      <c r="H76" s="19">
        <f t="shared" si="1"/>
        <v>55.815512061964689</v>
      </c>
      <c r="I76" s="19">
        <v>2.6153849999999998</v>
      </c>
      <c r="J76" s="32">
        <v>77</v>
      </c>
      <c r="K76" s="19">
        <v>2.3629190000000002</v>
      </c>
      <c r="L76" s="32">
        <v>99</v>
      </c>
      <c r="M76" s="19">
        <v>3.1129190000000002</v>
      </c>
      <c r="N76" s="32">
        <v>52</v>
      </c>
      <c r="O76" s="19">
        <v>2.6048650000000002</v>
      </c>
      <c r="P76" s="32">
        <v>89</v>
      </c>
      <c r="Q76" s="19">
        <v>2.7048649999999999</v>
      </c>
      <c r="R76" s="32">
        <v>81</v>
      </c>
      <c r="S76" s="19">
        <v>3.3046479999999998</v>
      </c>
      <c r="T76" s="32">
        <v>73</v>
      </c>
      <c r="V76" s="41">
        <f>VLOOKUP(A76, world_pop_table!$A$4:$BP$269, MATCH(2016, world_pop_table!$A$3:$BP$3, 0), FALSE)</f>
        <v>15852803</v>
      </c>
    </row>
    <row r="77" spans="1:22" x14ac:dyDescent="0.35">
      <c r="A77" t="s">
        <v>46</v>
      </c>
      <c r="B77" s="19">
        <v>2.7790810000000001</v>
      </c>
      <c r="C77" s="19">
        <v>2.5647069999999998</v>
      </c>
      <c r="D77" s="19">
        <v>2.993455</v>
      </c>
      <c r="E77" s="32">
        <v>74</v>
      </c>
      <c r="F77" s="32">
        <v>60</v>
      </c>
      <c r="G77" s="32">
        <v>99</v>
      </c>
      <c r="H77" s="19">
        <f t="shared" si="1"/>
        <v>55.14876624590395</v>
      </c>
      <c r="I77" s="19">
        <v>2.6393800000000001</v>
      </c>
      <c r="J77" s="32">
        <v>74</v>
      </c>
      <c r="K77" s="19">
        <v>2.4692099999999999</v>
      </c>
      <c r="L77" s="32">
        <v>88</v>
      </c>
      <c r="M77" s="19">
        <v>2.9532690000000001</v>
      </c>
      <c r="N77" s="32">
        <v>65</v>
      </c>
      <c r="O77" s="19">
        <v>2.6593339999999999</v>
      </c>
      <c r="P77" s="32">
        <v>84</v>
      </c>
      <c r="Q77" s="19">
        <v>2.6493340000000001</v>
      </c>
      <c r="R77" s="32">
        <v>86</v>
      </c>
      <c r="S77" s="19">
        <v>3.2326860000000002</v>
      </c>
      <c r="T77" s="32">
        <v>77</v>
      </c>
      <c r="V77" s="41">
        <f>VLOOKUP(A77, world_pop_table!$A$4:$BP$269, MATCH(2016, world_pop_table!$A$3:$BP$3, 0), FALSE)</f>
        <v>16505139</v>
      </c>
    </row>
    <row r="78" spans="1:22" x14ac:dyDescent="0.35">
      <c r="A78" t="s">
        <v>45</v>
      </c>
      <c r="B78" s="19">
        <v>2.7696830000000001</v>
      </c>
      <c r="C78" s="19">
        <v>2.5095290000000001</v>
      </c>
      <c r="D78" s="19">
        <v>3.0298379999999998</v>
      </c>
      <c r="E78" s="32">
        <v>75</v>
      </c>
      <c r="F78" s="32">
        <v>59</v>
      </c>
      <c r="G78" s="32">
        <v>107</v>
      </c>
      <c r="H78" s="19">
        <f t="shared" si="1"/>
        <v>54.857442745074579</v>
      </c>
      <c r="I78" s="19">
        <v>2.3684210000000001</v>
      </c>
      <c r="J78" s="32">
        <v>108</v>
      </c>
      <c r="K78" s="19">
        <v>2.577318</v>
      </c>
      <c r="L78" s="32">
        <v>80</v>
      </c>
      <c r="M78" s="19">
        <v>2.8010429999999999</v>
      </c>
      <c r="N78" s="32">
        <v>77</v>
      </c>
      <c r="O78" s="19">
        <v>2.9124979999999998</v>
      </c>
      <c r="P78" s="32">
        <v>59</v>
      </c>
      <c r="Q78" s="19">
        <v>2.8567710000000002</v>
      </c>
      <c r="R78" s="32">
        <v>72</v>
      </c>
      <c r="S78" s="19">
        <v>3.0796809999999999</v>
      </c>
      <c r="T78" s="32">
        <v>91</v>
      </c>
      <c r="V78" s="41">
        <f>VLOOKUP(A78, world_pop_table!$A$4:$BP$269, MATCH(2016, world_pop_table!$A$3:$BP$3, 0), FALSE)</f>
        <v>40850721</v>
      </c>
    </row>
    <row r="79" spans="1:22" x14ac:dyDescent="0.35">
      <c r="A79" t="s">
        <v>172</v>
      </c>
      <c r="B79" s="19">
        <v>2.7625769999999998</v>
      </c>
      <c r="C79" s="19">
        <v>2.5586739999999999</v>
      </c>
      <c r="D79" s="19">
        <v>2.9664799999999998</v>
      </c>
      <c r="E79" s="32">
        <v>76</v>
      </c>
      <c r="F79" s="32">
        <v>66</v>
      </c>
      <c r="G79" s="32">
        <v>101</v>
      </c>
      <c r="H79" s="19">
        <f t="shared" si="1"/>
        <v>54.637167708163162</v>
      </c>
      <c r="I79" s="19">
        <v>2.5</v>
      </c>
      <c r="J79" s="32">
        <v>87</v>
      </c>
      <c r="K79" s="19">
        <v>2.4910709999999998</v>
      </c>
      <c r="L79" s="32">
        <v>85</v>
      </c>
      <c r="M79" s="19">
        <v>2.6339290000000002</v>
      </c>
      <c r="N79" s="32">
        <v>90</v>
      </c>
      <c r="O79" s="19">
        <v>2.7910710000000001</v>
      </c>
      <c r="P79" s="32">
        <v>69</v>
      </c>
      <c r="Q79" s="19">
        <v>2.9196430000000002</v>
      </c>
      <c r="R79" s="32">
        <v>66</v>
      </c>
      <c r="S79" s="19">
        <v>3.2285710000000001</v>
      </c>
      <c r="T79" s="32">
        <v>79</v>
      </c>
      <c r="V79" s="41">
        <f>VLOOKUP(A79, world_pop_table!$A$4:$BP$269, MATCH(2016, world_pop_table!$A$3:$BP$3, 0), FALSE)</f>
        <v>7058322</v>
      </c>
    </row>
    <row r="80" spans="1:22" x14ac:dyDescent="0.35">
      <c r="A80" t="s">
        <v>77</v>
      </c>
      <c r="B80" s="19">
        <v>2.7519979999999999</v>
      </c>
      <c r="C80" s="19">
        <v>2.5544660000000001</v>
      </c>
      <c r="D80" s="19">
        <v>2.9495309999999999</v>
      </c>
      <c r="E80" s="32">
        <v>77</v>
      </c>
      <c r="F80" s="32">
        <v>68</v>
      </c>
      <c r="G80" s="32">
        <v>101</v>
      </c>
      <c r="H80" s="19">
        <f t="shared" si="1"/>
        <v>54.309235029372587</v>
      </c>
      <c r="I80" s="19">
        <v>2.516254</v>
      </c>
      <c r="J80" s="32">
        <v>86</v>
      </c>
      <c r="K80" s="19">
        <v>2.7619050000000001</v>
      </c>
      <c r="L80" s="32">
        <v>65</v>
      </c>
      <c r="M80" s="19">
        <v>2.7503929999999999</v>
      </c>
      <c r="N80" s="32">
        <v>82</v>
      </c>
      <c r="O80" s="19">
        <v>2.5675729999999999</v>
      </c>
      <c r="P80" s="32">
        <v>92</v>
      </c>
      <c r="Q80" s="19">
        <v>2.8571430000000002</v>
      </c>
      <c r="R80" s="32">
        <v>71</v>
      </c>
      <c r="S80" s="19">
        <v>3.0632670000000002</v>
      </c>
      <c r="T80" s="32">
        <v>92</v>
      </c>
      <c r="V80" s="41">
        <f>VLOOKUP(A80, world_pop_table!$A$4:$BP$269, MATCH(2016, world_pop_table!$A$3:$BP$3, 0), FALSE)</f>
        <v>18363600</v>
      </c>
    </row>
    <row r="81" spans="1:22" x14ac:dyDescent="0.35">
      <c r="A81" t="s">
        <v>170</v>
      </c>
      <c r="B81" s="19">
        <v>2.7499370000000001</v>
      </c>
      <c r="C81" s="19">
        <v>2.5787930000000001</v>
      </c>
      <c r="D81" s="19">
        <v>2.921081</v>
      </c>
      <c r="E81" s="32">
        <v>78</v>
      </c>
      <c r="F81" s="32">
        <v>69</v>
      </c>
      <c r="G81" s="32">
        <v>98</v>
      </c>
      <c r="H81" s="19">
        <f t="shared" si="1"/>
        <v>54.245347209069415</v>
      </c>
      <c r="I81" s="19">
        <v>2.6547939999999999</v>
      </c>
      <c r="J81" s="32">
        <v>72</v>
      </c>
      <c r="K81" s="19">
        <v>2.7212960000000002</v>
      </c>
      <c r="L81" s="32">
        <v>68</v>
      </c>
      <c r="M81" s="19">
        <v>2.7965140000000002</v>
      </c>
      <c r="N81" s="32">
        <v>79</v>
      </c>
      <c r="O81" s="19">
        <v>2.7411940000000001</v>
      </c>
      <c r="P81" s="32">
        <v>73</v>
      </c>
      <c r="Q81" s="19">
        <v>2.6370939999999998</v>
      </c>
      <c r="R81" s="32">
        <v>87</v>
      </c>
      <c r="S81" s="19">
        <v>2.928102</v>
      </c>
      <c r="T81" s="32">
        <v>105</v>
      </c>
      <c r="V81" s="41">
        <f>VLOOKUP(A81, world_pop_table!$A$4:$BP$269, MATCH(2016, world_pop_table!$A$3:$BP$3, 0), FALSE)</f>
        <v>388055</v>
      </c>
    </row>
    <row r="82" spans="1:22" x14ac:dyDescent="0.35">
      <c r="A82" t="s">
        <v>104</v>
      </c>
      <c r="B82" s="19">
        <v>2.744745</v>
      </c>
      <c r="C82" s="19">
        <v>2.5176270000000001</v>
      </c>
      <c r="D82" s="19">
        <v>2.9718629999999999</v>
      </c>
      <c r="E82" s="32">
        <v>79</v>
      </c>
      <c r="F82" s="32">
        <v>66</v>
      </c>
      <c r="G82" s="32">
        <v>103</v>
      </c>
      <c r="H82" s="19">
        <f t="shared" si="1"/>
        <v>54.084403219251783</v>
      </c>
      <c r="I82" s="19">
        <v>2.647065</v>
      </c>
      <c r="J82" s="32">
        <v>73</v>
      </c>
      <c r="K82" s="19">
        <v>2.7638889999999998</v>
      </c>
      <c r="L82" s="32">
        <v>64</v>
      </c>
      <c r="M82" s="19">
        <v>2.6927080000000001</v>
      </c>
      <c r="N82" s="32">
        <v>86</v>
      </c>
      <c r="O82" s="19">
        <v>2.6300569999999999</v>
      </c>
      <c r="P82" s="32">
        <v>86</v>
      </c>
      <c r="Q82" s="19">
        <v>2.5246590000000002</v>
      </c>
      <c r="R82" s="32">
        <v>100</v>
      </c>
      <c r="S82" s="19">
        <v>3.1913260000000001</v>
      </c>
      <c r="T82" s="32">
        <v>85</v>
      </c>
      <c r="V82" s="41">
        <f>VLOOKUP(A82, world_pop_table!$A$4:$BP$269, MATCH(2016, world_pop_table!$A$3:$BP$3, 0), FALSE)</f>
        <v>2439213</v>
      </c>
    </row>
    <row r="83" spans="1:22" x14ac:dyDescent="0.35">
      <c r="A83" t="s">
        <v>148</v>
      </c>
      <c r="B83" s="19">
        <v>2.7366830000000002</v>
      </c>
      <c r="C83" s="19">
        <v>2.6025160000000001</v>
      </c>
      <c r="D83" s="19">
        <v>2.8708499999999999</v>
      </c>
      <c r="E83" s="32">
        <v>80</v>
      </c>
      <c r="F83" s="32">
        <v>70</v>
      </c>
      <c r="G83" s="32">
        <v>95</v>
      </c>
      <c r="H83" s="19">
        <f t="shared" si="1"/>
        <v>53.83449365725069</v>
      </c>
      <c r="I83" s="19">
        <v>2.303671</v>
      </c>
      <c r="J83" s="32">
        <v>116</v>
      </c>
      <c r="K83" s="19">
        <v>2.4948070000000002</v>
      </c>
      <c r="L83" s="32">
        <v>84</v>
      </c>
      <c r="M83" s="19">
        <v>2.5923099999999999</v>
      </c>
      <c r="N83" s="32">
        <v>95</v>
      </c>
      <c r="O83" s="19">
        <v>2.5489830000000002</v>
      </c>
      <c r="P83" s="32">
        <v>95</v>
      </c>
      <c r="Q83" s="19">
        <v>2.9623949999999999</v>
      </c>
      <c r="R83" s="32">
        <v>61</v>
      </c>
      <c r="S83" s="19">
        <v>3.511889</v>
      </c>
      <c r="T83" s="32">
        <v>54</v>
      </c>
      <c r="V83" s="41">
        <f>VLOOKUP(A83, world_pop_table!$A$4:$BP$269, MATCH(2016, world_pop_table!$A$3:$BP$3, 0), FALSE)</f>
        <v>45616832</v>
      </c>
    </row>
    <row r="84" spans="1:22" x14ac:dyDescent="0.35">
      <c r="A84" t="s">
        <v>22</v>
      </c>
      <c r="B84" s="19">
        <v>2.73081</v>
      </c>
      <c r="C84" s="19">
        <v>2.569064</v>
      </c>
      <c r="D84" s="19">
        <v>2.8925559999999999</v>
      </c>
      <c r="E84" s="32">
        <v>81</v>
      </c>
      <c r="F84" s="32">
        <v>70</v>
      </c>
      <c r="G84" s="32">
        <v>99</v>
      </c>
      <c r="H84" s="19">
        <f t="shared" si="1"/>
        <v>53.652439718075229</v>
      </c>
      <c r="I84" s="19">
        <v>2.5517240000000001</v>
      </c>
      <c r="J84" s="32">
        <v>84</v>
      </c>
      <c r="K84" s="19">
        <v>2.6685120000000002</v>
      </c>
      <c r="L84" s="32">
        <v>71</v>
      </c>
      <c r="M84" s="19">
        <v>2.7311429999999999</v>
      </c>
      <c r="N84" s="32">
        <v>83</v>
      </c>
      <c r="O84" s="19">
        <v>2.7815400000000001</v>
      </c>
      <c r="P84" s="32">
        <v>71</v>
      </c>
      <c r="Q84" s="19">
        <v>2.4852439999999998</v>
      </c>
      <c r="R84" s="32">
        <v>103</v>
      </c>
      <c r="S84" s="19">
        <v>3.1322580000000002</v>
      </c>
      <c r="T84" s="32">
        <v>88</v>
      </c>
      <c r="V84" s="41">
        <f>VLOOKUP(A84, world_pop_table!$A$4:$BP$269, MATCH(2016, world_pop_table!$A$3:$BP$3, 0), FALSE)</f>
        <v>19334856</v>
      </c>
    </row>
    <row r="85" spans="1:22" x14ac:dyDescent="0.35">
      <c r="A85" t="s">
        <v>84</v>
      </c>
      <c r="B85" s="19">
        <v>2.7172550000000002</v>
      </c>
      <c r="C85" s="19">
        <v>2.3114910000000002</v>
      </c>
      <c r="D85" s="19">
        <v>3.1230199999999999</v>
      </c>
      <c r="E85" s="32">
        <v>82</v>
      </c>
      <c r="F85" s="32">
        <v>54</v>
      </c>
      <c r="G85" s="32">
        <v>136</v>
      </c>
      <c r="H85" s="19">
        <f t="shared" si="1"/>
        <v>53.232255630637269</v>
      </c>
      <c r="I85" s="19">
        <v>2.7272729999999998</v>
      </c>
      <c r="J85" s="32">
        <v>66</v>
      </c>
      <c r="K85" s="19">
        <v>2.6429749999999999</v>
      </c>
      <c r="L85" s="32">
        <v>74</v>
      </c>
      <c r="M85" s="19">
        <v>2.842975</v>
      </c>
      <c r="N85" s="32">
        <v>75</v>
      </c>
      <c r="O85" s="19">
        <v>2.454545</v>
      </c>
      <c r="P85" s="32">
        <v>108</v>
      </c>
      <c r="Q85" s="19">
        <v>2.7516989999999999</v>
      </c>
      <c r="R85" s="32">
        <v>78</v>
      </c>
      <c r="S85" s="19">
        <v>2.8628100000000001</v>
      </c>
      <c r="T85" s="32">
        <v>111</v>
      </c>
      <c r="V85" s="41">
        <f>VLOOKUP(A85, world_pop_table!$A$4:$BP$269, MATCH(2016, world_pop_table!$A$3:$BP$3, 0), FALSE)</f>
        <v>6323060</v>
      </c>
    </row>
    <row r="86" spans="1:22" x14ac:dyDescent="0.35">
      <c r="A86" t="s">
        <v>131</v>
      </c>
      <c r="B86" s="19">
        <v>2.7057259999999999</v>
      </c>
      <c r="C86" s="19">
        <v>2.4812889999999999</v>
      </c>
      <c r="D86" s="19">
        <v>2.9301629999999999</v>
      </c>
      <c r="E86" s="32">
        <v>83</v>
      </c>
      <c r="F86" s="32">
        <v>68</v>
      </c>
      <c r="G86" s="32">
        <v>110</v>
      </c>
      <c r="H86" s="19">
        <f t="shared" si="1"/>
        <v>52.874874417500244</v>
      </c>
      <c r="I86" s="19">
        <v>2.373656</v>
      </c>
      <c r="J86" s="32">
        <v>107</v>
      </c>
      <c r="K86" s="19">
        <v>2.249288</v>
      </c>
      <c r="L86" s="32">
        <v>114</v>
      </c>
      <c r="M86" s="19">
        <v>2.8182239999999998</v>
      </c>
      <c r="N86" s="32">
        <v>76</v>
      </c>
      <c r="O86" s="19">
        <v>2.6600969999999999</v>
      </c>
      <c r="P86" s="32">
        <v>83</v>
      </c>
      <c r="Q86" s="19">
        <v>2.7771819999999998</v>
      </c>
      <c r="R86" s="32">
        <v>76</v>
      </c>
      <c r="S86" s="19">
        <v>3.2897270000000001</v>
      </c>
      <c r="T86" s="32">
        <v>74</v>
      </c>
      <c r="V86" s="41">
        <f>VLOOKUP(A86, world_pop_table!$A$4:$BP$269, MATCH(2016, world_pop_table!$A$3:$BP$3, 0), FALSE)</f>
        <v>6200800</v>
      </c>
    </row>
    <row r="87" spans="1:22" x14ac:dyDescent="0.35">
      <c r="A87" t="s">
        <v>99</v>
      </c>
      <c r="B87" s="19">
        <v>2.6841050000000002</v>
      </c>
      <c r="C87" s="19">
        <v>2.4830079999999999</v>
      </c>
      <c r="D87" s="19">
        <v>2.885202</v>
      </c>
      <c r="E87" s="32">
        <v>84</v>
      </c>
      <c r="F87" s="32">
        <v>70</v>
      </c>
      <c r="G87" s="32">
        <v>110</v>
      </c>
      <c r="H87" s="19">
        <f t="shared" si="1"/>
        <v>52.204656774232355</v>
      </c>
      <c r="I87" s="19">
        <v>2.491724</v>
      </c>
      <c r="J87" s="32">
        <v>88</v>
      </c>
      <c r="K87" s="19">
        <v>2.2380170000000001</v>
      </c>
      <c r="L87" s="32">
        <v>116</v>
      </c>
      <c r="M87" s="19">
        <v>3.0551059999999999</v>
      </c>
      <c r="N87" s="32">
        <v>58</v>
      </c>
      <c r="O87" s="19">
        <v>2.44495</v>
      </c>
      <c r="P87" s="32">
        <v>109</v>
      </c>
      <c r="Q87" s="19">
        <v>2.7510330000000001</v>
      </c>
      <c r="R87" s="32">
        <v>79</v>
      </c>
      <c r="S87" s="19">
        <v>3.0350549999999998</v>
      </c>
      <c r="T87" s="32">
        <v>97</v>
      </c>
      <c r="V87" s="41">
        <f>VLOOKUP(A87, world_pop_table!$A$4:$BP$269, MATCH(2016, world_pop_table!$A$3:$BP$3, 0), FALSE)</f>
        <v>27337105</v>
      </c>
    </row>
    <row r="88" spans="1:22" x14ac:dyDescent="0.35">
      <c r="A88" t="s">
        <v>62</v>
      </c>
      <c r="B88" s="19">
        <v>2.6670180000000001</v>
      </c>
      <c r="C88" s="19">
        <v>2.4442170000000001</v>
      </c>
      <c r="D88" s="19">
        <v>2.889818</v>
      </c>
      <c r="E88" s="32">
        <v>85</v>
      </c>
      <c r="F88" s="32">
        <v>70</v>
      </c>
      <c r="G88" s="32">
        <v>113</v>
      </c>
      <c r="H88" s="19">
        <f t="shared" si="1"/>
        <v>51.674986135940024</v>
      </c>
      <c r="I88" s="19">
        <v>2.3963589999999999</v>
      </c>
      <c r="J88" s="32">
        <v>98</v>
      </c>
      <c r="K88" s="19">
        <v>2.2362320000000002</v>
      </c>
      <c r="L88" s="32">
        <v>118</v>
      </c>
      <c r="M88" s="19">
        <v>2.6557369999999998</v>
      </c>
      <c r="N88" s="32">
        <v>89</v>
      </c>
      <c r="O88" s="19">
        <v>2.6591490000000002</v>
      </c>
      <c r="P88" s="32">
        <v>85</v>
      </c>
      <c r="Q88" s="19">
        <v>2.9003930000000002</v>
      </c>
      <c r="R88" s="32">
        <v>69</v>
      </c>
      <c r="S88" s="19">
        <v>3.1198130000000002</v>
      </c>
      <c r="T88" s="32">
        <v>90</v>
      </c>
      <c r="V88" s="41">
        <f>VLOOKUP(A88, world_pop_table!$A$4:$BP$269, MATCH(2016, world_pop_table!$A$3:$BP$3, 0), FALSE)</f>
        <v>763548</v>
      </c>
    </row>
    <row r="89" spans="1:22" x14ac:dyDescent="0.35">
      <c r="A89" t="s">
        <v>91</v>
      </c>
      <c r="B89" s="19">
        <v>2.665994</v>
      </c>
      <c r="C89" s="19">
        <v>2.253498</v>
      </c>
      <c r="D89" s="19">
        <v>3.0784899999999999</v>
      </c>
      <c r="E89" s="32">
        <v>86</v>
      </c>
      <c r="F89" s="32">
        <v>56</v>
      </c>
      <c r="G89" s="32">
        <v>137</v>
      </c>
      <c r="H89" s="19">
        <f t="shared" si="1"/>
        <v>51.643243715760271</v>
      </c>
      <c r="I89" s="19">
        <v>2.2222219999999999</v>
      </c>
      <c r="J89" s="32">
        <v>124</v>
      </c>
      <c r="K89" s="19">
        <v>2.4614199999999999</v>
      </c>
      <c r="L89" s="32">
        <v>90</v>
      </c>
      <c r="M89" s="19">
        <v>3.0864199999999999</v>
      </c>
      <c r="N89" s="32">
        <v>54</v>
      </c>
      <c r="O89" s="19">
        <v>2.5864199999999999</v>
      </c>
      <c r="P89" s="32">
        <v>91</v>
      </c>
      <c r="Q89" s="19">
        <v>2.3364199999999999</v>
      </c>
      <c r="R89" s="32">
        <v>122</v>
      </c>
      <c r="S89" s="19">
        <v>3.1993390000000002</v>
      </c>
      <c r="T89" s="32">
        <v>83</v>
      </c>
      <c r="V89" s="41">
        <f>VLOOKUP(A89, world_pop_table!$A$4:$BP$269, MATCH(2016, world_pop_table!$A$3:$BP$3, 0), FALSE)</f>
        <v>35023457</v>
      </c>
    </row>
    <row r="90" spans="1:22" x14ac:dyDescent="0.35">
      <c r="A90" t="s">
        <v>23</v>
      </c>
      <c r="B90" s="19">
        <v>2.6639020000000002</v>
      </c>
      <c r="C90" s="19">
        <v>2.496588</v>
      </c>
      <c r="D90" s="19">
        <v>2.8312149999999998</v>
      </c>
      <c r="E90" s="32">
        <v>87</v>
      </c>
      <c r="F90" s="32">
        <v>72</v>
      </c>
      <c r="G90" s="32">
        <v>110</v>
      </c>
      <c r="H90" s="19">
        <f t="shared" si="1"/>
        <v>51.578394943283683</v>
      </c>
      <c r="I90" s="19">
        <v>2.567212</v>
      </c>
      <c r="J90" s="32">
        <v>82</v>
      </c>
      <c r="K90" s="19">
        <v>2.48</v>
      </c>
      <c r="L90" s="32">
        <v>87</v>
      </c>
      <c r="M90" s="19">
        <v>2.73</v>
      </c>
      <c r="N90" s="32">
        <v>84</v>
      </c>
      <c r="O90" s="19">
        <v>2.6739389999999998</v>
      </c>
      <c r="P90" s="32">
        <v>80</v>
      </c>
      <c r="Q90" s="19">
        <v>2.5938789999999998</v>
      </c>
      <c r="R90" s="32">
        <v>92</v>
      </c>
      <c r="S90" s="19">
        <v>2.9012120000000001</v>
      </c>
      <c r="T90" s="32">
        <v>109</v>
      </c>
      <c r="V90" s="41">
        <f>VLOOKUP(A90, world_pop_table!$A$4:$BP$269, MATCH(2016, world_pop_table!$A$3:$BP$3, 0), FALSE)</f>
        <v>160811932</v>
      </c>
    </row>
    <row r="91" spans="1:22" x14ac:dyDescent="0.35">
      <c r="A91" t="s">
        <v>56</v>
      </c>
      <c r="B91" s="19">
        <v>2.6609310000000002</v>
      </c>
      <c r="C91" s="19">
        <v>2.4822030000000002</v>
      </c>
      <c r="D91" s="19">
        <v>2.839658</v>
      </c>
      <c r="E91" s="32">
        <v>88</v>
      </c>
      <c r="F91" s="32">
        <v>72</v>
      </c>
      <c r="G91" s="32">
        <v>110</v>
      </c>
      <c r="H91" s="19">
        <f t="shared" si="1"/>
        <v>51.486298526922326</v>
      </c>
      <c r="I91" s="19">
        <v>2.4568940000000001</v>
      </c>
      <c r="J91" s="32">
        <v>93</v>
      </c>
      <c r="K91" s="19">
        <v>2.484248</v>
      </c>
      <c r="L91" s="32">
        <v>86</v>
      </c>
      <c r="M91" s="19">
        <v>2.7141730000000002</v>
      </c>
      <c r="N91" s="32">
        <v>85</v>
      </c>
      <c r="O91" s="19">
        <v>2.5384039999999999</v>
      </c>
      <c r="P91" s="32">
        <v>98</v>
      </c>
      <c r="Q91" s="19">
        <v>2.5153650000000001</v>
      </c>
      <c r="R91" s="32">
        <v>101</v>
      </c>
      <c r="S91" s="19">
        <v>3.2096149999999999</v>
      </c>
      <c r="T91" s="32">
        <v>82</v>
      </c>
      <c r="V91" s="41">
        <f>VLOOKUP(A91, world_pop_table!$A$4:$BP$269, MATCH(2016, world_pop_table!$A$3:$BP$3, 0), FALSE)</f>
        <v>29356742</v>
      </c>
    </row>
    <row r="92" spans="1:22" x14ac:dyDescent="0.35">
      <c r="A92" t="s">
        <v>38</v>
      </c>
      <c r="B92" s="19">
        <v>2.6489699999999998</v>
      </c>
      <c r="C92" s="19">
        <v>2.4742250000000001</v>
      </c>
      <c r="D92" s="19">
        <v>2.8237160000000001</v>
      </c>
      <c r="E92" s="32">
        <v>89</v>
      </c>
      <c r="F92" s="32">
        <v>72</v>
      </c>
      <c r="G92" s="32">
        <v>111</v>
      </c>
      <c r="H92" s="19">
        <f t="shared" si="1"/>
        <v>51.115525980271961</v>
      </c>
      <c r="I92" s="19">
        <v>2.3256410000000001</v>
      </c>
      <c r="J92" s="32">
        <v>113</v>
      </c>
      <c r="K92" s="19">
        <v>2.317628</v>
      </c>
      <c r="L92" s="32">
        <v>107</v>
      </c>
      <c r="M92" s="19">
        <v>2.8932440000000001</v>
      </c>
      <c r="N92" s="32">
        <v>73</v>
      </c>
      <c r="O92" s="19">
        <v>2.551282</v>
      </c>
      <c r="P92" s="32">
        <v>94</v>
      </c>
      <c r="Q92" s="19">
        <v>2.773504</v>
      </c>
      <c r="R92" s="32">
        <v>77</v>
      </c>
      <c r="S92" s="19">
        <v>2.9751270000000001</v>
      </c>
      <c r="T92" s="32">
        <v>101</v>
      </c>
      <c r="V92" s="41">
        <f>VLOOKUP(A92, world_pop_table!$A$4:$BP$269, MATCH(2016, world_pop_table!$A$3:$BP$3, 0), FALSE)</f>
        <v>4866998</v>
      </c>
    </row>
    <row r="93" spans="1:22" x14ac:dyDescent="0.35">
      <c r="A93" t="s">
        <v>106</v>
      </c>
      <c r="B93" s="19">
        <v>2.6280899999999998</v>
      </c>
      <c r="C93" s="19">
        <v>2.459781</v>
      </c>
      <c r="D93" s="19">
        <v>2.7964000000000002</v>
      </c>
      <c r="E93" s="32">
        <v>90</v>
      </c>
      <c r="F93" s="32">
        <v>74</v>
      </c>
      <c r="G93" s="32">
        <v>112</v>
      </c>
      <c r="H93" s="19">
        <f t="shared" si="1"/>
        <v>50.468278193794291</v>
      </c>
      <c r="I93" s="19">
        <v>2.4619800000000001</v>
      </c>
      <c r="J93" s="32">
        <v>92</v>
      </c>
      <c r="K93" s="19">
        <v>2.3988459999999998</v>
      </c>
      <c r="L93" s="32">
        <v>96</v>
      </c>
      <c r="M93" s="19">
        <v>2.429646</v>
      </c>
      <c r="N93" s="32">
        <v>118</v>
      </c>
      <c r="O93" s="19">
        <v>2.7352539999999999</v>
      </c>
      <c r="P93" s="32">
        <v>74</v>
      </c>
      <c r="Q93" s="19">
        <v>2.695249</v>
      </c>
      <c r="R93" s="32">
        <v>82</v>
      </c>
      <c r="S93" s="19">
        <v>3.041795</v>
      </c>
      <c r="T93" s="32">
        <v>95</v>
      </c>
      <c r="V93" s="41">
        <f>VLOOKUP(A93, world_pop_table!$A$4:$BP$269, MATCH(2016, world_pop_table!$A$3:$BP$3, 0), FALSE)</f>
        <v>195443700</v>
      </c>
    </row>
    <row r="94" spans="1:22" x14ac:dyDescent="0.35">
      <c r="A94" t="s">
        <v>44</v>
      </c>
      <c r="B94" s="19">
        <v>2.6272799999999998</v>
      </c>
      <c r="C94" s="19">
        <v>2.4628450000000002</v>
      </c>
      <c r="D94" s="19">
        <v>2.7917139999999998</v>
      </c>
      <c r="E94" s="32">
        <v>91</v>
      </c>
      <c r="F94" s="32">
        <v>74</v>
      </c>
      <c r="G94" s="32">
        <v>111</v>
      </c>
      <c r="H94" s="19">
        <f t="shared" si="1"/>
        <v>50.443169443456796</v>
      </c>
      <c r="I94" s="19">
        <v>2.3878789999999999</v>
      </c>
      <c r="J94" s="32">
        <v>101</v>
      </c>
      <c r="K94" s="19">
        <v>2.2896969999999999</v>
      </c>
      <c r="L94" s="32">
        <v>111</v>
      </c>
      <c r="M94" s="19">
        <v>2.6701009999999998</v>
      </c>
      <c r="N94" s="32">
        <v>87</v>
      </c>
      <c r="O94" s="19">
        <v>2.677222</v>
      </c>
      <c r="P94" s="32">
        <v>79</v>
      </c>
      <c r="Q94" s="19">
        <v>2.6272220000000002</v>
      </c>
      <c r="R94" s="32">
        <v>88</v>
      </c>
      <c r="S94" s="19">
        <v>3.062424</v>
      </c>
      <c r="T94" s="32">
        <v>93</v>
      </c>
      <c r="V94" s="41">
        <f>VLOOKUP(A94, world_pop_table!$A$4:$BP$269, MATCH(2016, world_pop_table!$A$3:$BP$3, 0), FALSE)</f>
        <v>10551430</v>
      </c>
    </row>
    <row r="95" spans="1:22" x14ac:dyDescent="0.35">
      <c r="A95" t="s">
        <v>139</v>
      </c>
      <c r="B95" s="19">
        <v>2.6177779999999999</v>
      </c>
      <c r="C95" s="19">
        <v>2.3524409999999998</v>
      </c>
      <c r="D95" s="19">
        <v>2.8831159999999998</v>
      </c>
      <c r="E95" s="32">
        <v>92</v>
      </c>
      <c r="F95" s="32">
        <v>70</v>
      </c>
      <c r="G95" s="32">
        <v>130</v>
      </c>
      <c r="H95" s="19">
        <f t="shared" si="1"/>
        <v>50.148622103077926</v>
      </c>
      <c r="I95" s="19">
        <v>2.4907870000000001</v>
      </c>
      <c r="J95" s="32">
        <v>89</v>
      </c>
      <c r="K95" s="19">
        <v>2.2366280000000001</v>
      </c>
      <c r="L95" s="32">
        <v>117</v>
      </c>
      <c r="M95" s="19">
        <v>2.6224919999999998</v>
      </c>
      <c r="N95" s="32">
        <v>93</v>
      </c>
      <c r="O95" s="19">
        <v>2.4620160000000002</v>
      </c>
      <c r="P95" s="32">
        <v>106</v>
      </c>
      <c r="Q95" s="19">
        <v>2.598379</v>
      </c>
      <c r="R95" s="32">
        <v>91</v>
      </c>
      <c r="S95" s="19">
        <v>3.2413720000000001</v>
      </c>
      <c r="T95" s="32">
        <v>76</v>
      </c>
      <c r="V95" s="41">
        <f>VLOOKUP(A95, world_pop_table!$A$4:$BP$269, MATCH(2016, world_pop_table!$A$3:$BP$3, 0), FALSE)</f>
        <v>7858289</v>
      </c>
    </row>
    <row r="96" spans="1:22" x14ac:dyDescent="0.35">
      <c r="A96" t="s">
        <v>92</v>
      </c>
      <c r="B96" s="19">
        <v>2.6142690000000002</v>
      </c>
      <c r="C96" s="19">
        <v>2.4281380000000001</v>
      </c>
      <c r="D96" s="19">
        <v>2.8003999999999998</v>
      </c>
      <c r="E96" s="32">
        <v>93</v>
      </c>
      <c r="F96" s="32">
        <v>74</v>
      </c>
      <c r="G96" s="32">
        <v>114</v>
      </c>
      <c r="H96" s="19">
        <f t="shared" si="1"/>
        <v>50.039848516739333</v>
      </c>
      <c r="I96" s="19">
        <v>2.3939699999999999</v>
      </c>
      <c r="J96" s="32">
        <v>99</v>
      </c>
      <c r="K96" s="19">
        <v>2.3529409999999999</v>
      </c>
      <c r="L96" s="32">
        <v>100</v>
      </c>
      <c r="M96" s="19">
        <v>2.6029409999999999</v>
      </c>
      <c r="N96" s="32">
        <v>94</v>
      </c>
      <c r="O96" s="19">
        <v>2.4779409999999999</v>
      </c>
      <c r="P96" s="32">
        <v>103</v>
      </c>
      <c r="Q96" s="19">
        <v>2.6654409999999999</v>
      </c>
      <c r="R96" s="32">
        <v>85</v>
      </c>
      <c r="S96" s="19">
        <v>3.1595589999999998</v>
      </c>
      <c r="T96" s="32">
        <v>86</v>
      </c>
      <c r="V96" s="41">
        <f>VLOOKUP(A96, world_pop_table!$A$4:$BP$269, MATCH(2016, world_pop_table!$A$3:$BP$3, 0), FALSE)</f>
        <v>2803186</v>
      </c>
    </row>
    <row r="97" spans="1:22" x14ac:dyDescent="0.35">
      <c r="A97" t="s">
        <v>36</v>
      </c>
      <c r="B97" s="19">
        <v>2.6123509999999999</v>
      </c>
      <c r="C97" s="19">
        <v>2.4316399999999998</v>
      </c>
      <c r="D97" s="19">
        <v>2.7930619999999999</v>
      </c>
      <c r="E97" s="32">
        <v>94</v>
      </c>
      <c r="F97" s="32">
        <v>74</v>
      </c>
      <c r="G97" s="32">
        <v>113</v>
      </c>
      <c r="H97" s="19">
        <f t="shared" si="1"/>
        <v>49.980393475816705</v>
      </c>
      <c r="I97" s="19">
        <v>2.2079710000000001</v>
      </c>
      <c r="J97" s="32">
        <v>129</v>
      </c>
      <c r="K97" s="19">
        <v>2.4291510000000001</v>
      </c>
      <c r="L97" s="32">
        <v>95</v>
      </c>
      <c r="M97" s="19">
        <v>2.5503130000000001</v>
      </c>
      <c r="N97" s="32">
        <v>103</v>
      </c>
      <c r="O97" s="19">
        <v>2.672612</v>
      </c>
      <c r="P97" s="32">
        <v>81</v>
      </c>
      <c r="Q97" s="19">
        <v>2.5533700000000001</v>
      </c>
      <c r="R97" s="32">
        <v>96</v>
      </c>
      <c r="S97" s="19">
        <v>3.2314349999999998</v>
      </c>
      <c r="T97" s="32">
        <v>78</v>
      </c>
      <c r="V97" s="41">
        <f>VLOOKUP(A97, world_pop_table!$A$4:$BP$269, MATCH(2016, world_pop_table!$A$3:$BP$3, 0), FALSE)</f>
        <v>47437512</v>
      </c>
    </row>
    <row r="98" spans="1:22" x14ac:dyDescent="0.35">
      <c r="A98" t="s">
        <v>208</v>
      </c>
      <c r="B98" s="19">
        <v>2.602573</v>
      </c>
      <c r="C98" s="19">
        <v>2.2786979999999999</v>
      </c>
      <c r="D98" s="19">
        <v>2.9264480000000002</v>
      </c>
      <c r="E98" s="32">
        <v>95</v>
      </c>
      <c r="F98" s="32">
        <v>68</v>
      </c>
      <c r="G98" s="32">
        <v>136</v>
      </c>
      <c r="H98" s="19">
        <f t="shared" si="1"/>
        <v>49.677290561248775</v>
      </c>
      <c r="I98" s="19">
        <v>2.6666669999999999</v>
      </c>
      <c r="J98" s="32">
        <v>70</v>
      </c>
      <c r="K98" s="19">
        <v>2.4632480000000001</v>
      </c>
      <c r="L98" s="32">
        <v>89</v>
      </c>
      <c r="M98" s="19">
        <v>2.5367519999999999</v>
      </c>
      <c r="N98" s="32">
        <v>105</v>
      </c>
      <c r="O98" s="19">
        <v>2.6172360000000001</v>
      </c>
      <c r="P98" s="32">
        <v>87</v>
      </c>
      <c r="Q98" s="19">
        <v>2.6157699999999999</v>
      </c>
      <c r="R98" s="32">
        <v>89</v>
      </c>
      <c r="S98" s="19">
        <v>2.7066789999999998</v>
      </c>
      <c r="T98" s="32">
        <v>128</v>
      </c>
      <c r="V98" s="41" t="e">
        <f>VLOOKUP(A98, world_pop_table!$A$4:$BP$269, MATCH(2016, world_pop_table!$A$3:$BP$3, 0), FALSE)</f>
        <v>#N/A</v>
      </c>
    </row>
    <row r="99" spans="1:22" x14ac:dyDescent="0.35">
      <c r="A99" t="s">
        <v>214</v>
      </c>
      <c r="B99" s="19">
        <v>2.601254</v>
      </c>
      <c r="C99" s="19">
        <v>2.2612239999999999</v>
      </c>
      <c r="D99" s="19">
        <v>2.9412850000000001</v>
      </c>
      <c r="E99" s="32">
        <v>96</v>
      </c>
      <c r="F99" s="32">
        <v>68</v>
      </c>
      <c r="G99" s="32">
        <v>137</v>
      </c>
      <c r="H99" s="19">
        <f t="shared" si="1"/>
        <v>49.636403596193013</v>
      </c>
      <c r="I99" s="19">
        <v>2.3333330000000001</v>
      </c>
      <c r="J99" s="32">
        <v>110</v>
      </c>
      <c r="K99" s="19">
        <v>2.6666669999999999</v>
      </c>
      <c r="L99" s="32">
        <v>72</v>
      </c>
      <c r="M99" s="19">
        <v>2.6666669999999999</v>
      </c>
      <c r="N99" s="32">
        <v>88</v>
      </c>
      <c r="O99" s="19">
        <v>2.6666669999999999</v>
      </c>
      <c r="P99" s="32">
        <v>82</v>
      </c>
      <c r="Q99" s="19">
        <v>2.4444439999999998</v>
      </c>
      <c r="R99" s="32">
        <v>111</v>
      </c>
      <c r="S99" s="19">
        <v>2.813272</v>
      </c>
      <c r="T99" s="32">
        <v>116</v>
      </c>
      <c r="V99" s="41" t="e">
        <f>VLOOKUP(A99, world_pop_table!$A$4:$BP$269, MATCH(2016, world_pop_table!$A$3:$BP$3, 0), FALSE)</f>
        <v>#N/A</v>
      </c>
    </row>
    <row r="100" spans="1:22" x14ac:dyDescent="0.35">
      <c r="A100" t="s">
        <v>26</v>
      </c>
      <c r="B100" s="19">
        <v>2.5962540000000001</v>
      </c>
      <c r="C100" s="19">
        <v>2.4436429999999998</v>
      </c>
      <c r="D100" s="19">
        <v>2.7488649999999999</v>
      </c>
      <c r="E100" s="32">
        <v>97</v>
      </c>
      <c r="F100" s="32">
        <v>79</v>
      </c>
      <c r="G100" s="32">
        <v>113</v>
      </c>
      <c r="H100" s="19">
        <f t="shared" si="1"/>
        <v>49.481411310159103</v>
      </c>
      <c r="I100" s="19">
        <v>2.6923080000000001</v>
      </c>
      <c r="J100" s="32">
        <v>67</v>
      </c>
      <c r="K100" s="19">
        <v>2.607002</v>
      </c>
      <c r="L100" s="32">
        <v>77</v>
      </c>
      <c r="M100" s="19">
        <v>2.2830819999999998</v>
      </c>
      <c r="N100" s="32">
        <v>140</v>
      </c>
      <c r="O100" s="19">
        <v>2.5236689999999999</v>
      </c>
      <c r="P100" s="32">
        <v>99</v>
      </c>
      <c r="Q100" s="19">
        <v>2.555809</v>
      </c>
      <c r="R100" s="32">
        <v>95</v>
      </c>
      <c r="S100" s="19">
        <v>2.9403350000000001</v>
      </c>
      <c r="T100" s="32">
        <v>103</v>
      </c>
      <c r="V100" s="41">
        <f>VLOOKUP(A100, world_pop_table!$A$4:$BP$269, MATCH(2016, world_pop_table!$A$3:$BP$3, 0), FALSE)</f>
        <v>3473003</v>
      </c>
    </row>
    <row r="101" spans="1:22" x14ac:dyDescent="0.35">
      <c r="A101" t="s">
        <v>37</v>
      </c>
      <c r="B101" s="19">
        <v>2.5791400000000002</v>
      </c>
      <c r="C101" s="19">
        <v>2.3121719999999999</v>
      </c>
      <c r="D101" s="19">
        <v>2.8461069999999999</v>
      </c>
      <c r="E101" s="32">
        <v>98</v>
      </c>
      <c r="F101" s="32">
        <v>72</v>
      </c>
      <c r="G101" s="32">
        <v>136</v>
      </c>
      <c r="H101" s="19">
        <f t="shared" si="1"/>
        <v>48.950903713522187</v>
      </c>
      <c r="I101" s="19">
        <v>2.632571</v>
      </c>
      <c r="J101" s="32">
        <v>75</v>
      </c>
      <c r="K101" s="19">
        <v>2.3641200000000002</v>
      </c>
      <c r="L101" s="32">
        <v>98</v>
      </c>
      <c r="M101" s="19">
        <v>2.5761500000000002</v>
      </c>
      <c r="N101" s="32">
        <v>98</v>
      </c>
      <c r="O101" s="19">
        <v>2.6049340000000001</v>
      </c>
      <c r="P101" s="32">
        <v>88</v>
      </c>
      <c r="Q101" s="19">
        <v>2.4382670000000002</v>
      </c>
      <c r="R101" s="32">
        <v>113</v>
      </c>
      <c r="S101" s="19">
        <v>2.8194720000000002</v>
      </c>
      <c r="T101" s="32">
        <v>115</v>
      </c>
      <c r="V101" s="41">
        <f>VLOOKUP(A101, world_pop_table!$A$4:$BP$269, MATCH(2016, world_pop_table!$A$3:$BP$3, 0), FALSE)</f>
        <v>741741</v>
      </c>
    </row>
    <row r="102" spans="1:22" x14ac:dyDescent="0.35">
      <c r="A102" t="s">
        <v>123</v>
      </c>
      <c r="B102" s="19">
        <v>2.5708639999999998</v>
      </c>
      <c r="C102" s="19">
        <v>2.467765</v>
      </c>
      <c r="D102" s="19">
        <v>2.673962</v>
      </c>
      <c r="E102" s="32">
        <v>99</v>
      </c>
      <c r="F102" s="32">
        <v>85</v>
      </c>
      <c r="G102" s="32">
        <v>111</v>
      </c>
      <c r="H102" s="19">
        <f t="shared" si="1"/>
        <v>48.694360481678821</v>
      </c>
      <c r="I102" s="19">
        <v>2.0064289999999998</v>
      </c>
      <c r="J102" s="32">
        <v>141</v>
      </c>
      <c r="K102" s="19">
        <v>2.4295230000000001</v>
      </c>
      <c r="L102" s="32">
        <v>94</v>
      </c>
      <c r="M102" s="19">
        <v>2.450475</v>
      </c>
      <c r="N102" s="32">
        <v>115</v>
      </c>
      <c r="O102" s="19">
        <v>2.760561</v>
      </c>
      <c r="P102" s="32">
        <v>72</v>
      </c>
      <c r="Q102" s="19">
        <v>2.6154480000000002</v>
      </c>
      <c r="R102" s="32">
        <v>90</v>
      </c>
      <c r="S102" s="19">
        <v>3.1536900000000001</v>
      </c>
      <c r="T102" s="32">
        <v>87</v>
      </c>
      <c r="V102" s="41">
        <f>VLOOKUP(A102, world_pop_table!$A$4:$BP$269, MATCH(2016, world_pop_table!$A$3:$BP$3, 0), FALSE)</f>
        <v>145015460</v>
      </c>
    </row>
    <row r="103" spans="1:22" x14ac:dyDescent="0.35">
      <c r="A103" t="s">
        <v>105</v>
      </c>
      <c r="B103" s="19">
        <v>2.5619510000000001</v>
      </c>
      <c r="C103" s="19">
        <v>2.366088</v>
      </c>
      <c r="D103" s="19">
        <v>2.7578149999999999</v>
      </c>
      <c r="E103" s="32">
        <v>100</v>
      </c>
      <c r="F103" s="32">
        <v>77</v>
      </c>
      <c r="G103" s="32">
        <v>128</v>
      </c>
      <c r="H103" s="19">
        <f t="shared" si="1"/>
        <v>48.418071232594755</v>
      </c>
      <c r="I103" s="19">
        <v>2.5874130000000002</v>
      </c>
      <c r="J103" s="32">
        <v>81</v>
      </c>
      <c r="K103" s="19">
        <v>2.2224189999999999</v>
      </c>
      <c r="L103" s="32">
        <v>121</v>
      </c>
      <c r="M103" s="19">
        <v>2.6309499999999999</v>
      </c>
      <c r="N103" s="32">
        <v>91</v>
      </c>
      <c r="O103" s="19">
        <v>2.4976919999999998</v>
      </c>
      <c r="P103" s="32">
        <v>100</v>
      </c>
      <c r="Q103" s="19">
        <v>2.3455539999999999</v>
      </c>
      <c r="R103" s="32">
        <v>121</v>
      </c>
      <c r="S103" s="19">
        <v>3.0169389999999998</v>
      </c>
      <c r="T103" s="32">
        <v>98</v>
      </c>
      <c r="V103" s="41">
        <f>VLOOKUP(A103, world_pop_table!$A$4:$BP$269, MATCH(2016, world_pop_table!$A$3:$BP$3, 0), FALSE)</f>
        <v>20685753</v>
      </c>
    </row>
    <row r="104" spans="1:22" x14ac:dyDescent="0.35">
      <c r="A104" t="s">
        <v>120</v>
      </c>
      <c r="B104" s="19">
        <v>2.561337</v>
      </c>
      <c r="C104" s="19">
        <v>2.2685379999999999</v>
      </c>
      <c r="D104" s="19">
        <v>2.8541370000000001</v>
      </c>
      <c r="E104" s="32">
        <v>101</v>
      </c>
      <c r="F104" s="32">
        <v>72</v>
      </c>
      <c r="G104" s="32">
        <v>136</v>
      </c>
      <c r="H104" s="19">
        <f t="shared" si="1"/>
        <v>48.399038179869791</v>
      </c>
      <c r="I104" s="19">
        <v>2.3841269999999999</v>
      </c>
      <c r="J104" s="32">
        <v>103</v>
      </c>
      <c r="K104" s="19">
        <v>2.445662</v>
      </c>
      <c r="L104" s="32">
        <v>92</v>
      </c>
      <c r="M104" s="19">
        <v>2.5809519999999999</v>
      </c>
      <c r="N104" s="32">
        <v>96</v>
      </c>
      <c r="O104" s="19">
        <v>2.6880229999999998</v>
      </c>
      <c r="P104" s="32">
        <v>78</v>
      </c>
      <c r="Q104" s="19">
        <v>2.2981889999999998</v>
      </c>
      <c r="R104" s="32">
        <v>126</v>
      </c>
      <c r="S104" s="19">
        <v>2.9279259999999998</v>
      </c>
      <c r="T104" s="32">
        <v>107</v>
      </c>
      <c r="V104" s="41">
        <f>VLOOKUP(A104, world_pop_table!$A$4:$BP$269, MATCH(2016, world_pop_table!$A$3:$BP$3, 0), FALSE)</f>
        <v>6249126</v>
      </c>
    </row>
    <row r="105" spans="1:22" x14ac:dyDescent="0.35">
      <c r="A105" t="s">
        <v>107</v>
      </c>
      <c r="B105" s="19">
        <v>2.5310619999999999</v>
      </c>
      <c r="C105" s="19">
        <v>2.310451</v>
      </c>
      <c r="D105" s="19">
        <v>2.751674</v>
      </c>
      <c r="E105" s="32">
        <v>102</v>
      </c>
      <c r="F105" s="32">
        <v>78</v>
      </c>
      <c r="G105" s="32">
        <v>136</v>
      </c>
      <c r="H105" s="19">
        <f t="shared" si="1"/>
        <v>47.46055988793438</v>
      </c>
      <c r="I105" s="19">
        <v>2.4806240000000002</v>
      </c>
      <c r="J105" s="32">
        <v>90</v>
      </c>
      <c r="K105" s="19">
        <v>2.4993300000000001</v>
      </c>
      <c r="L105" s="32">
        <v>83</v>
      </c>
      <c r="M105" s="19">
        <v>2.502535</v>
      </c>
      <c r="N105" s="32">
        <v>107</v>
      </c>
      <c r="O105" s="19">
        <v>2.545703</v>
      </c>
      <c r="P105" s="32">
        <v>96</v>
      </c>
      <c r="Q105" s="19">
        <v>2.4733049999999999</v>
      </c>
      <c r="R105" s="32">
        <v>107</v>
      </c>
      <c r="S105" s="19">
        <v>2.6770149999999999</v>
      </c>
      <c r="T105" s="32">
        <v>134</v>
      </c>
      <c r="V105" s="41">
        <f>VLOOKUP(A105, world_pop_table!$A$4:$BP$269, MATCH(2016, world_pop_table!$A$3:$BP$3, 0), FALSE)</f>
        <v>6232666</v>
      </c>
    </row>
    <row r="106" spans="1:22" x14ac:dyDescent="0.35">
      <c r="A106" t="s">
        <v>126</v>
      </c>
      <c r="B106" s="19">
        <v>2.530408</v>
      </c>
      <c r="C106" s="19">
        <v>2.3647070000000001</v>
      </c>
      <c r="D106" s="19">
        <v>2.6961089999999999</v>
      </c>
      <c r="E106" s="32">
        <v>103</v>
      </c>
      <c r="F106" s="32">
        <v>84</v>
      </c>
      <c r="G106" s="32">
        <v>128</v>
      </c>
      <c r="H106" s="19">
        <f t="shared" si="1"/>
        <v>47.440286896921137</v>
      </c>
      <c r="I106" s="19">
        <v>2.2341060000000001</v>
      </c>
      <c r="J106" s="32">
        <v>122</v>
      </c>
      <c r="K106" s="19">
        <v>2.2016939999999998</v>
      </c>
      <c r="L106" s="32">
        <v>126</v>
      </c>
      <c r="M106" s="19">
        <v>2.5677129999999999</v>
      </c>
      <c r="N106" s="32">
        <v>100</v>
      </c>
      <c r="O106" s="19">
        <v>2.3609650000000002</v>
      </c>
      <c r="P106" s="32">
        <v>118</v>
      </c>
      <c r="Q106" s="19">
        <v>2.4851540000000001</v>
      </c>
      <c r="R106" s="32">
        <v>104</v>
      </c>
      <c r="S106" s="19">
        <v>3.2758660000000002</v>
      </c>
      <c r="T106" s="32">
        <v>75</v>
      </c>
      <c r="V106" s="41">
        <f>VLOOKUP(A106, world_pop_table!$A$4:$BP$269, MATCH(2016, world_pop_table!$A$3:$BP$3, 0), FALSE)</f>
        <v>41259892</v>
      </c>
    </row>
    <row r="107" spans="1:22" x14ac:dyDescent="0.35">
      <c r="A107" t="s">
        <v>184</v>
      </c>
      <c r="B107" s="19">
        <v>2.513077</v>
      </c>
      <c r="C107" s="19">
        <v>2.2959329999999998</v>
      </c>
      <c r="D107" s="19">
        <v>2.7302209999999998</v>
      </c>
      <c r="E107" s="32">
        <v>104</v>
      </c>
      <c r="F107" s="32">
        <v>82</v>
      </c>
      <c r="G107" s="32">
        <v>136</v>
      </c>
      <c r="H107" s="19">
        <f t="shared" si="1"/>
        <v>46.90305263507036</v>
      </c>
      <c r="I107" s="19">
        <v>2.3874520000000001</v>
      </c>
      <c r="J107" s="32">
        <v>102</v>
      </c>
      <c r="K107" s="19">
        <v>2.5676350000000001</v>
      </c>
      <c r="L107" s="32">
        <v>81</v>
      </c>
      <c r="M107" s="19">
        <v>2.3361559999999999</v>
      </c>
      <c r="N107" s="32">
        <v>132</v>
      </c>
      <c r="O107" s="19">
        <v>2.436842</v>
      </c>
      <c r="P107" s="32">
        <v>111</v>
      </c>
      <c r="Q107" s="19">
        <v>2.4888439999999998</v>
      </c>
      <c r="R107" s="32">
        <v>102</v>
      </c>
      <c r="S107" s="19">
        <v>2.8777159999999999</v>
      </c>
      <c r="T107" s="32">
        <v>110</v>
      </c>
      <c r="V107" s="41">
        <f>VLOOKUP(A107, world_pop_table!$A$4:$BP$269, MATCH(2016, world_pop_table!$A$3:$BP$3, 0), FALSE)</f>
        <v>443308</v>
      </c>
    </row>
    <row r="108" spans="1:22" x14ac:dyDescent="0.35">
      <c r="A108" t="s">
        <v>117</v>
      </c>
      <c r="B108" s="19">
        <v>2.510624</v>
      </c>
      <c r="C108" s="19">
        <v>2.2196410000000002</v>
      </c>
      <c r="D108" s="19">
        <v>2.8016070000000002</v>
      </c>
      <c r="E108" s="32">
        <v>105</v>
      </c>
      <c r="F108" s="32">
        <v>73</v>
      </c>
      <c r="G108" s="32">
        <v>139</v>
      </c>
      <c r="H108" s="19">
        <f t="shared" si="1"/>
        <v>46.827013419542112</v>
      </c>
      <c r="I108" s="19">
        <v>2.5504500000000001</v>
      </c>
      <c r="J108" s="32">
        <v>85</v>
      </c>
      <c r="K108" s="19">
        <v>2.3226110000000002</v>
      </c>
      <c r="L108" s="32">
        <v>106</v>
      </c>
      <c r="M108" s="19">
        <v>2.4588739999999998</v>
      </c>
      <c r="N108" s="32">
        <v>114</v>
      </c>
      <c r="O108" s="19">
        <v>2.3546900000000002</v>
      </c>
      <c r="P108" s="32">
        <v>121</v>
      </c>
      <c r="Q108" s="19">
        <v>2.5813739999999998</v>
      </c>
      <c r="R108" s="32">
        <v>93</v>
      </c>
      <c r="S108" s="19">
        <v>2.7816160000000001</v>
      </c>
      <c r="T108" s="32">
        <v>120</v>
      </c>
      <c r="V108" s="41">
        <f>VLOOKUP(A108, world_pop_table!$A$4:$BP$269, MATCH(2016, world_pop_table!$A$3:$BP$3, 0), FALSE)</f>
        <v>8961718</v>
      </c>
    </row>
    <row r="109" spans="1:22" x14ac:dyDescent="0.35">
      <c r="A109" t="s">
        <v>169</v>
      </c>
      <c r="B109" s="19">
        <v>2.510262</v>
      </c>
      <c r="C109" s="19">
        <v>2.3091569999999999</v>
      </c>
      <c r="D109" s="19">
        <v>2.7113659999999999</v>
      </c>
      <c r="E109" s="32">
        <v>106</v>
      </c>
      <c r="F109" s="32">
        <v>83</v>
      </c>
      <c r="G109" s="32">
        <v>136</v>
      </c>
      <c r="H109" s="19">
        <f t="shared" si="1"/>
        <v>46.815791978033253</v>
      </c>
      <c r="I109" s="19">
        <v>2.2115550000000002</v>
      </c>
      <c r="J109" s="32">
        <v>127</v>
      </c>
      <c r="K109" s="19">
        <v>2.5811449999999998</v>
      </c>
      <c r="L109" s="32">
        <v>79</v>
      </c>
      <c r="M109" s="19">
        <v>2.4478119999999999</v>
      </c>
      <c r="N109" s="32">
        <v>116</v>
      </c>
      <c r="O109" s="19">
        <v>2.3572540000000002</v>
      </c>
      <c r="P109" s="32">
        <v>120</v>
      </c>
      <c r="Q109" s="19">
        <v>2.3220879999999999</v>
      </c>
      <c r="R109" s="32">
        <v>123</v>
      </c>
      <c r="S109" s="19">
        <v>3.1293980000000001</v>
      </c>
      <c r="T109" s="32">
        <v>89</v>
      </c>
      <c r="V109" s="41" t="e">
        <f>VLOOKUP(A109, world_pop_table!$A$4:$BP$269, MATCH(2016, world_pop_table!$A$3:$BP$3, 0), FALSE)</f>
        <v>#N/A</v>
      </c>
    </row>
    <row r="110" spans="1:22" x14ac:dyDescent="0.35">
      <c r="A110" t="s">
        <v>19</v>
      </c>
      <c r="B110" s="19">
        <v>2.509776</v>
      </c>
      <c r="C110" s="19">
        <v>2.2792080000000001</v>
      </c>
      <c r="D110" s="19">
        <v>2.7403439999999999</v>
      </c>
      <c r="E110" s="32">
        <v>107</v>
      </c>
      <c r="F110" s="32">
        <v>80</v>
      </c>
      <c r="G110" s="32">
        <v>136</v>
      </c>
      <c r="H110" s="19">
        <f t="shared" si="1"/>
        <v>46.800726727830757</v>
      </c>
      <c r="I110" s="19">
        <v>2.0169760000000001</v>
      </c>
      <c r="J110" s="32">
        <v>137</v>
      </c>
      <c r="K110" s="19">
        <v>1.98495</v>
      </c>
      <c r="L110" s="32">
        <v>147</v>
      </c>
      <c r="M110" s="19">
        <v>2.41805</v>
      </c>
      <c r="N110" s="32">
        <v>119</v>
      </c>
      <c r="O110" s="19">
        <v>2.461408</v>
      </c>
      <c r="P110" s="32">
        <v>107</v>
      </c>
      <c r="Q110" s="19">
        <v>2.677575</v>
      </c>
      <c r="R110" s="32">
        <v>83</v>
      </c>
      <c r="S110" s="19">
        <v>3.4494039999999999</v>
      </c>
      <c r="T110" s="32">
        <v>63</v>
      </c>
      <c r="V110" s="41">
        <f>VLOOKUP(A110, world_pop_table!$A$4:$BP$269, MATCH(2016, world_pop_table!$A$3:$BP$3, 0), FALSE)</f>
        <v>11239451</v>
      </c>
    </row>
    <row r="111" spans="1:22" x14ac:dyDescent="0.35">
      <c r="A111" t="s">
        <v>98</v>
      </c>
      <c r="B111" s="19">
        <v>2.5060560000000001</v>
      </c>
      <c r="C111" s="19">
        <v>2.3102749999999999</v>
      </c>
      <c r="D111" s="19">
        <v>2.7018360000000001</v>
      </c>
      <c r="E111" s="32">
        <v>108</v>
      </c>
      <c r="F111" s="32">
        <v>84</v>
      </c>
      <c r="G111" s="32">
        <v>136</v>
      </c>
      <c r="H111" s="19">
        <f t="shared" si="1"/>
        <v>46.685412467021521</v>
      </c>
      <c r="I111" s="19">
        <v>2.392385</v>
      </c>
      <c r="J111" s="32">
        <v>100</v>
      </c>
      <c r="K111" s="19">
        <v>2.051282</v>
      </c>
      <c r="L111" s="32">
        <v>140</v>
      </c>
      <c r="M111" s="19">
        <v>2.365151</v>
      </c>
      <c r="N111" s="32">
        <v>129</v>
      </c>
      <c r="O111" s="19">
        <v>2.3073039999999998</v>
      </c>
      <c r="P111" s="32">
        <v>129</v>
      </c>
      <c r="Q111" s="19">
        <v>2.4679489999999999</v>
      </c>
      <c r="R111" s="32">
        <v>108</v>
      </c>
      <c r="S111" s="19">
        <v>3.3982130000000002</v>
      </c>
      <c r="T111" s="32">
        <v>65</v>
      </c>
      <c r="V111" s="41">
        <f>VLOOKUP(A111, world_pop_table!$A$4:$BP$269, MATCH(2016, world_pop_table!$A$3:$BP$3, 0), FALSE)</f>
        <v>3088856</v>
      </c>
    </row>
    <row r="112" spans="1:22" x14ac:dyDescent="0.35">
      <c r="A112" t="s">
        <v>96</v>
      </c>
      <c r="B112" s="19">
        <v>2.5030730000000001</v>
      </c>
      <c r="C112" s="19">
        <v>2.2806829999999998</v>
      </c>
      <c r="D112" s="19">
        <v>2.7254619999999998</v>
      </c>
      <c r="E112" s="32">
        <v>109</v>
      </c>
      <c r="F112" s="32">
        <v>82</v>
      </c>
      <c r="G112" s="32">
        <v>136</v>
      </c>
      <c r="H112" s="19">
        <f t="shared" si="1"/>
        <v>46.592944069173683</v>
      </c>
      <c r="I112" s="19">
        <v>2.4462830000000002</v>
      </c>
      <c r="J112" s="32">
        <v>94</v>
      </c>
      <c r="K112" s="19">
        <v>2.2992309999999998</v>
      </c>
      <c r="L112" s="32">
        <v>109</v>
      </c>
      <c r="M112" s="19">
        <v>2.478704</v>
      </c>
      <c r="N112" s="32">
        <v>112</v>
      </c>
      <c r="O112" s="19">
        <v>2.464359</v>
      </c>
      <c r="P112" s="32">
        <v>105</v>
      </c>
      <c r="Q112" s="19">
        <v>2.3627950000000002</v>
      </c>
      <c r="R112" s="32">
        <v>120</v>
      </c>
      <c r="S112" s="19">
        <v>2.928013</v>
      </c>
      <c r="T112" s="32">
        <v>106</v>
      </c>
      <c r="V112" s="41">
        <f>VLOOKUP(A112, world_pop_table!$A$4:$BP$269, MATCH(2016, world_pop_table!$A$3:$BP$3, 0), FALSE)</f>
        <v>19191289</v>
      </c>
    </row>
    <row r="113" spans="1:22" x14ac:dyDescent="0.35">
      <c r="A113" t="s">
        <v>143</v>
      </c>
      <c r="B113" s="19">
        <v>2.4966879999999998</v>
      </c>
      <c r="C113" s="19">
        <v>2.2118980000000001</v>
      </c>
      <c r="D113" s="19">
        <v>2.7814770000000002</v>
      </c>
      <c r="E113" s="32">
        <v>110</v>
      </c>
      <c r="F113" s="32">
        <v>74</v>
      </c>
      <c r="G113" s="32">
        <v>139</v>
      </c>
      <c r="H113" s="19">
        <f t="shared" si="1"/>
        <v>46.395018919908352</v>
      </c>
      <c r="I113" s="19">
        <v>1.963889</v>
      </c>
      <c r="J113" s="32">
        <v>147</v>
      </c>
      <c r="K113" s="19">
        <v>2.4444439999999998</v>
      </c>
      <c r="L113" s="32">
        <v>93</v>
      </c>
      <c r="M113" s="19">
        <v>2.3333330000000001</v>
      </c>
      <c r="N113" s="32">
        <v>133</v>
      </c>
      <c r="O113" s="19">
        <v>2.588889</v>
      </c>
      <c r="P113" s="32">
        <v>90</v>
      </c>
      <c r="Q113" s="19">
        <v>2.6666669999999999</v>
      </c>
      <c r="R113" s="32">
        <v>84</v>
      </c>
      <c r="S113" s="19">
        <v>3</v>
      </c>
      <c r="T113" s="32">
        <v>99</v>
      </c>
      <c r="V113" s="41">
        <f>VLOOKUP(A113, world_pop_table!$A$4:$BP$269, MATCH(2016, world_pop_table!$A$3:$BP$3, 0), FALSE)</f>
        <v>11528674</v>
      </c>
    </row>
    <row r="114" spans="1:22" x14ac:dyDescent="0.35">
      <c r="A114" t="s">
        <v>61</v>
      </c>
      <c r="B114" s="19">
        <v>2.4763269999999999</v>
      </c>
      <c r="C114" s="19">
        <v>2.2781630000000002</v>
      </c>
      <c r="D114" s="19">
        <v>2.6744919999999999</v>
      </c>
      <c r="E114" s="32">
        <v>111</v>
      </c>
      <c r="F114" s="32">
        <v>85</v>
      </c>
      <c r="G114" s="32">
        <v>136</v>
      </c>
      <c r="H114" s="19">
        <f t="shared" si="1"/>
        <v>45.763859332721012</v>
      </c>
      <c r="I114" s="19">
        <v>2.4718270000000002</v>
      </c>
      <c r="J114" s="32">
        <v>91</v>
      </c>
      <c r="K114" s="19">
        <v>2.2013500000000001</v>
      </c>
      <c r="L114" s="32">
        <v>127</v>
      </c>
      <c r="M114" s="19">
        <v>2.4124680000000001</v>
      </c>
      <c r="N114" s="32">
        <v>120</v>
      </c>
      <c r="O114" s="19">
        <v>2.2971569999999999</v>
      </c>
      <c r="P114" s="32">
        <v>130</v>
      </c>
      <c r="Q114" s="19">
        <v>2.4568759999999998</v>
      </c>
      <c r="R114" s="32">
        <v>110</v>
      </c>
      <c r="S114" s="19">
        <v>2.9841579999999999</v>
      </c>
      <c r="T114" s="32">
        <v>100</v>
      </c>
      <c r="V114" s="41">
        <f>VLOOKUP(A114, world_pop_table!$A$4:$BP$269, MATCH(2016, world_pop_table!$A$3:$BP$3, 0), FALSE)</f>
        <v>16268760</v>
      </c>
    </row>
    <row r="115" spans="1:22" x14ac:dyDescent="0.35">
      <c r="A115" t="s">
        <v>64</v>
      </c>
      <c r="B115" s="19">
        <v>2.462812</v>
      </c>
      <c r="C115" s="19">
        <v>2.254721</v>
      </c>
      <c r="D115" s="19">
        <v>2.6709019999999999</v>
      </c>
      <c r="E115" s="32">
        <v>112</v>
      </c>
      <c r="F115" s="32">
        <v>85</v>
      </c>
      <c r="G115" s="32">
        <v>137</v>
      </c>
      <c r="H115" s="19">
        <f t="shared" si="1"/>
        <v>45.344915183571324</v>
      </c>
      <c r="I115" s="19">
        <v>2.2123499999999998</v>
      </c>
      <c r="J115" s="32">
        <v>126</v>
      </c>
      <c r="K115" s="19">
        <v>2.0397500000000002</v>
      </c>
      <c r="L115" s="32">
        <v>143</v>
      </c>
      <c r="M115" s="19">
        <v>2.5790000000000002</v>
      </c>
      <c r="N115" s="32">
        <v>97</v>
      </c>
      <c r="O115" s="19">
        <v>2.4411429999999998</v>
      </c>
      <c r="P115" s="32">
        <v>110</v>
      </c>
      <c r="Q115" s="19">
        <v>2.5325709999999999</v>
      </c>
      <c r="R115" s="32">
        <v>99</v>
      </c>
      <c r="S115" s="19">
        <v>2.911381</v>
      </c>
      <c r="T115" s="32">
        <v>108</v>
      </c>
      <c r="V115" s="41">
        <f>VLOOKUP(A115, world_pop_table!$A$4:$BP$269, MATCH(2016, world_pop_table!$A$3:$BP$3, 0), FALSE)</f>
        <v>9412380</v>
      </c>
    </row>
    <row r="116" spans="1:22" x14ac:dyDescent="0.35">
      <c r="A116" t="s">
        <v>97</v>
      </c>
      <c r="B116" s="19">
        <v>2.4585710000000001</v>
      </c>
      <c r="C116" s="19">
        <v>2.2607430000000002</v>
      </c>
      <c r="D116" s="19">
        <v>2.6563979999999998</v>
      </c>
      <c r="E116" s="32">
        <v>113</v>
      </c>
      <c r="F116" s="32">
        <v>89</v>
      </c>
      <c r="G116" s="32">
        <v>137</v>
      </c>
      <c r="H116" s="19">
        <f t="shared" si="1"/>
        <v>45.21345072655734</v>
      </c>
      <c r="I116" s="19">
        <v>2.4285709999999998</v>
      </c>
      <c r="J116" s="32">
        <v>96</v>
      </c>
      <c r="K116" s="19">
        <v>2.3295919999999999</v>
      </c>
      <c r="L116" s="32">
        <v>105</v>
      </c>
      <c r="M116" s="19">
        <v>2.2295919999999998</v>
      </c>
      <c r="N116" s="32">
        <v>144</v>
      </c>
      <c r="O116" s="19">
        <v>2.3584200000000002</v>
      </c>
      <c r="P116" s="32">
        <v>119</v>
      </c>
      <c r="Q116" s="19">
        <v>2.568946</v>
      </c>
      <c r="R116" s="32">
        <v>94</v>
      </c>
      <c r="S116" s="19">
        <v>2.848624</v>
      </c>
      <c r="T116" s="32">
        <v>112</v>
      </c>
      <c r="V116" s="41">
        <f>VLOOKUP(A116, world_pop_table!$A$4:$BP$269, MATCH(2016, world_pop_table!$A$3:$BP$3, 0), FALSE)</f>
        <v>51495696</v>
      </c>
    </row>
    <row r="117" spans="1:22" x14ac:dyDescent="0.35">
      <c r="A117" t="s">
        <v>157</v>
      </c>
      <c r="B117" s="19">
        <v>2.4298129999999998</v>
      </c>
      <c r="C117" s="19">
        <v>2.255557</v>
      </c>
      <c r="D117" s="19">
        <v>2.604069</v>
      </c>
      <c r="E117" s="32">
        <v>114</v>
      </c>
      <c r="F117" s="32">
        <v>95</v>
      </c>
      <c r="G117" s="32">
        <v>137</v>
      </c>
      <c r="H117" s="19">
        <f t="shared" si="1"/>
        <v>44.321997094204619</v>
      </c>
      <c r="I117" s="19">
        <v>2.246019</v>
      </c>
      <c r="J117" s="32">
        <v>119</v>
      </c>
      <c r="K117" s="19">
        <v>2.2627709999999999</v>
      </c>
      <c r="L117" s="32">
        <v>113</v>
      </c>
      <c r="M117" s="19">
        <v>2.5147089999999999</v>
      </c>
      <c r="N117" s="32">
        <v>106</v>
      </c>
      <c r="O117" s="19">
        <v>2.4154930000000001</v>
      </c>
      <c r="P117" s="32">
        <v>114</v>
      </c>
      <c r="Q117" s="19">
        <v>2.3631549999999999</v>
      </c>
      <c r="R117" s="32">
        <v>119</v>
      </c>
      <c r="S117" s="19">
        <v>2.73847</v>
      </c>
      <c r="T117" s="32">
        <v>124</v>
      </c>
      <c r="V117" s="41">
        <f>VLOOKUP(A117, world_pop_table!$A$4:$BP$269, MATCH(2016, world_pop_table!$A$3:$BP$3, 0), FALSE)</f>
        <v>16914423</v>
      </c>
    </row>
    <row r="118" spans="1:22" x14ac:dyDescent="0.35">
      <c r="A118" t="s">
        <v>21</v>
      </c>
      <c r="B118" s="19">
        <v>2.4281250000000001</v>
      </c>
      <c r="C118" s="19">
        <v>2.2652950000000001</v>
      </c>
      <c r="D118" s="19">
        <v>2.5909559999999998</v>
      </c>
      <c r="E118" s="32">
        <v>115</v>
      </c>
      <c r="F118" s="32">
        <v>98</v>
      </c>
      <c r="G118" s="32">
        <v>136</v>
      </c>
      <c r="H118" s="19">
        <f t="shared" si="1"/>
        <v>44.269671698439574</v>
      </c>
      <c r="I118" s="19">
        <v>2.1971500000000002</v>
      </c>
      <c r="J118" s="32">
        <v>130</v>
      </c>
      <c r="K118" s="19">
        <v>2.3914740000000001</v>
      </c>
      <c r="L118" s="32">
        <v>97</v>
      </c>
      <c r="M118" s="19">
        <v>2.5492309999999998</v>
      </c>
      <c r="N118" s="32">
        <v>104</v>
      </c>
      <c r="O118" s="19">
        <v>2.471603</v>
      </c>
      <c r="P118" s="32">
        <v>104</v>
      </c>
      <c r="Q118" s="19">
        <v>2.230769</v>
      </c>
      <c r="R118" s="32">
        <v>129</v>
      </c>
      <c r="S118" s="19">
        <v>2.6906620000000001</v>
      </c>
      <c r="T118" s="32">
        <v>130</v>
      </c>
      <c r="V118" s="41">
        <f>VLOOKUP(A118, world_pop_table!$A$4:$BP$269, MATCH(2016, world_pop_table!$A$3:$BP$3, 0), FALSE)</f>
        <v>11697842</v>
      </c>
    </row>
    <row r="119" spans="1:22" x14ac:dyDescent="0.35">
      <c r="A119" t="s">
        <v>129</v>
      </c>
      <c r="B119" s="19">
        <v>2.4173209999999998</v>
      </c>
      <c r="C119" s="19">
        <v>2.1648589999999999</v>
      </c>
      <c r="D119" s="19">
        <v>2.6697829999999998</v>
      </c>
      <c r="E119" s="32">
        <v>116</v>
      </c>
      <c r="F119" s="32">
        <v>85</v>
      </c>
      <c r="G119" s="32">
        <v>144</v>
      </c>
      <c r="H119" s="19">
        <f t="shared" si="1"/>
        <v>43.934764366777458</v>
      </c>
      <c r="I119" s="19">
        <v>2.6</v>
      </c>
      <c r="J119" s="32">
        <v>79</v>
      </c>
      <c r="K119" s="19">
        <v>2.2071800000000001</v>
      </c>
      <c r="L119" s="32">
        <v>124</v>
      </c>
      <c r="M119" s="19">
        <v>2.284103</v>
      </c>
      <c r="N119" s="32">
        <v>139</v>
      </c>
      <c r="O119" s="19">
        <v>2.4314529999999999</v>
      </c>
      <c r="P119" s="32">
        <v>112</v>
      </c>
      <c r="Q119" s="19">
        <v>2.1814529999999999</v>
      </c>
      <c r="R119" s="32">
        <v>132</v>
      </c>
      <c r="S119" s="19">
        <v>2.764786</v>
      </c>
      <c r="T119" s="32">
        <v>121</v>
      </c>
      <c r="V119" s="41">
        <f>VLOOKUP(A119, world_pop_table!$A$4:$BP$269, MATCH(2016, world_pop_table!$A$3:$BP$3, 0), FALSE)</f>
        <v>662379</v>
      </c>
    </row>
    <row r="120" spans="1:22" x14ac:dyDescent="0.35">
      <c r="A120" t="s">
        <v>12</v>
      </c>
      <c r="B120" s="19">
        <v>2.4124979999999998</v>
      </c>
      <c r="C120" s="19">
        <v>2.2218230000000001</v>
      </c>
      <c r="D120" s="19">
        <v>2.6031740000000001</v>
      </c>
      <c r="E120" s="32">
        <v>117</v>
      </c>
      <c r="F120" s="32">
        <v>95</v>
      </c>
      <c r="G120" s="32">
        <v>139</v>
      </c>
      <c r="H120" s="19">
        <f t="shared" si="1"/>
        <v>43.785258807669145</v>
      </c>
      <c r="I120" s="19">
        <v>2.234391</v>
      </c>
      <c r="J120" s="32">
        <v>121</v>
      </c>
      <c r="K120" s="19">
        <v>1.980952</v>
      </c>
      <c r="L120" s="32">
        <v>148</v>
      </c>
      <c r="M120" s="19">
        <v>2.4848330000000001</v>
      </c>
      <c r="N120" s="32">
        <v>110</v>
      </c>
      <c r="O120" s="19">
        <v>2.4848330000000001</v>
      </c>
      <c r="P120" s="32">
        <v>102</v>
      </c>
      <c r="Q120" s="19">
        <v>2.1514989999999998</v>
      </c>
      <c r="R120" s="32">
        <v>135</v>
      </c>
      <c r="S120" s="19">
        <v>3.0504760000000002</v>
      </c>
      <c r="T120" s="32">
        <v>94</v>
      </c>
      <c r="V120" s="41">
        <f>VLOOKUP(A120, world_pop_table!$A$4:$BP$269, MATCH(2016, world_pop_table!$A$3:$BP$3, 0), FALSE)</f>
        <v>2876101</v>
      </c>
    </row>
    <row r="121" spans="1:22" x14ac:dyDescent="0.35">
      <c r="A121" t="s">
        <v>151</v>
      </c>
      <c r="B121" s="19">
        <v>2.404525</v>
      </c>
      <c r="C121" s="19">
        <v>2.1586460000000001</v>
      </c>
      <c r="D121" s="19">
        <v>2.650404</v>
      </c>
      <c r="E121" s="32">
        <v>118</v>
      </c>
      <c r="F121" s="32">
        <v>89</v>
      </c>
      <c r="G121" s="32">
        <v>145</v>
      </c>
      <c r="H121" s="19">
        <f t="shared" si="1"/>
        <v>43.538108108359452</v>
      </c>
      <c r="I121" s="19">
        <v>2.3189739999999999</v>
      </c>
      <c r="J121" s="32">
        <v>114</v>
      </c>
      <c r="K121" s="19">
        <v>2.4468299999999998</v>
      </c>
      <c r="L121" s="32">
        <v>91</v>
      </c>
      <c r="M121" s="19">
        <v>2.3612639999999998</v>
      </c>
      <c r="N121" s="32">
        <v>130</v>
      </c>
      <c r="O121" s="19">
        <v>2.3866130000000001</v>
      </c>
      <c r="P121" s="32">
        <v>116</v>
      </c>
      <c r="Q121" s="19">
        <v>2.05328</v>
      </c>
      <c r="R121" s="32">
        <v>143</v>
      </c>
      <c r="S121" s="19">
        <v>2.8324319999999998</v>
      </c>
      <c r="T121" s="32">
        <v>114</v>
      </c>
      <c r="V121" s="41">
        <f>VLOOKUP(A121, world_pop_table!$A$4:$BP$269, MATCH(2016, world_pop_table!$A$3:$BP$3, 0), FALSE)</f>
        <v>31284568</v>
      </c>
    </row>
    <row r="122" spans="1:22" x14ac:dyDescent="0.35">
      <c r="A122" t="s">
        <v>74</v>
      </c>
      <c r="B122" s="19">
        <v>2.4002140000000001</v>
      </c>
      <c r="C122" s="19">
        <v>2.268268</v>
      </c>
      <c r="D122" s="19">
        <v>2.532159</v>
      </c>
      <c r="E122" s="32">
        <v>119</v>
      </c>
      <c r="F122" s="32">
        <v>102</v>
      </c>
      <c r="G122" s="32">
        <v>136</v>
      </c>
      <c r="H122" s="19">
        <f t="shared" si="1"/>
        <v>43.404473759341002</v>
      </c>
      <c r="I122" s="19">
        <v>2.3661460000000001</v>
      </c>
      <c r="J122" s="32">
        <v>109</v>
      </c>
      <c r="K122" s="19">
        <v>2.23237</v>
      </c>
      <c r="L122" s="32">
        <v>120</v>
      </c>
      <c r="M122" s="19">
        <v>2.4367529999999999</v>
      </c>
      <c r="N122" s="32">
        <v>117</v>
      </c>
      <c r="O122" s="19">
        <v>2.3138290000000001</v>
      </c>
      <c r="P122" s="32">
        <v>126</v>
      </c>
      <c r="Q122" s="19">
        <v>2.3804959999999999</v>
      </c>
      <c r="R122" s="32">
        <v>116</v>
      </c>
      <c r="S122" s="19">
        <v>2.6434350000000002</v>
      </c>
      <c r="T122" s="32">
        <v>136</v>
      </c>
      <c r="V122" s="41">
        <f>VLOOKUP(A122, world_pop_table!$A$4:$BP$269, MATCH(2016, world_pop_table!$A$3:$BP$3, 0), FALSE)</f>
        <v>2809915</v>
      </c>
    </row>
    <row r="123" spans="1:22" x14ac:dyDescent="0.35">
      <c r="A123" t="s">
        <v>27</v>
      </c>
      <c r="B123" s="19">
        <v>2.399232</v>
      </c>
      <c r="C123" s="19">
        <v>2.214118</v>
      </c>
      <c r="D123" s="19">
        <v>2.5843470000000002</v>
      </c>
      <c r="E123" s="32">
        <v>120</v>
      </c>
      <c r="F123" s="32">
        <v>98</v>
      </c>
      <c r="G123" s="32">
        <v>139</v>
      </c>
      <c r="H123" s="19">
        <f t="shared" si="1"/>
        <v>43.374033274363939</v>
      </c>
      <c r="I123" s="19">
        <v>2.062392</v>
      </c>
      <c r="J123" s="32">
        <v>136</v>
      </c>
      <c r="K123" s="19">
        <v>2.0996839999999999</v>
      </c>
      <c r="L123" s="32">
        <v>135</v>
      </c>
      <c r="M123" s="19">
        <v>2.6240410000000001</v>
      </c>
      <c r="N123" s="32">
        <v>92</v>
      </c>
      <c r="O123" s="19">
        <v>2.316265</v>
      </c>
      <c r="P123" s="32">
        <v>125</v>
      </c>
      <c r="Q123" s="19">
        <v>2.1645840000000001</v>
      </c>
      <c r="R123" s="32">
        <v>134</v>
      </c>
      <c r="S123" s="19">
        <v>3.0409229999999998</v>
      </c>
      <c r="T123" s="32">
        <v>96</v>
      </c>
      <c r="V123" s="41">
        <f>VLOOKUP(A123, world_pop_table!$A$4:$BP$269, MATCH(2016, world_pop_table!$A$3:$BP$3, 0), FALSE)</f>
        <v>9469379</v>
      </c>
    </row>
    <row r="124" spans="1:22" x14ac:dyDescent="0.35">
      <c r="A124" t="s">
        <v>211</v>
      </c>
      <c r="B124" s="19">
        <v>2.3984179999999999</v>
      </c>
      <c r="C124" s="19">
        <v>2.2639659999999999</v>
      </c>
      <c r="D124" s="19">
        <v>2.5328710000000001</v>
      </c>
      <c r="E124" s="32">
        <v>121</v>
      </c>
      <c r="F124" s="32">
        <v>102</v>
      </c>
      <c r="G124" s="32">
        <v>137</v>
      </c>
      <c r="H124" s="19">
        <f t="shared" si="1"/>
        <v>43.348800530197614</v>
      </c>
      <c r="I124" s="19">
        <v>2.3777170000000001</v>
      </c>
      <c r="J124" s="32">
        <v>104</v>
      </c>
      <c r="K124" s="19">
        <v>2.3373179999999998</v>
      </c>
      <c r="L124" s="32">
        <v>104</v>
      </c>
      <c r="M124" s="19">
        <v>2.308907</v>
      </c>
      <c r="N124" s="32">
        <v>137</v>
      </c>
      <c r="O124" s="19">
        <v>2.2838419999999999</v>
      </c>
      <c r="P124" s="32">
        <v>132</v>
      </c>
      <c r="Q124" s="19">
        <v>2.2799140000000002</v>
      </c>
      <c r="R124" s="32">
        <v>127</v>
      </c>
      <c r="S124" s="19">
        <v>2.7886760000000002</v>
      </c>
      <c r="T124" s="32">
        <v>119</v>
      </c>
      <c r="V124" s="41">
        <f>VLOOKUP(A124, world_pop_table!$A$4:$BP$269, MATCH(2016, world_pop_table!$A$3:$BP$3, 0), FALSE)</f>
        <v>1353895</v>
      </c>
    </row>
    <row r="125" spans="1:22" x14ac:dyDescent="0.35">
      <c r="A125" t="s">
        <v>173</v>
      </c>
      <c r="B125" s="19">
        <v>2.3907799999999999</v>
      </c>
      <c r="C125" s="19">
        <v>2.2539950000000002</v>
      </c>
      <c r="D125" s="19">
        <v>2.5275660000000002</v>
      </c>
      <c r="E125" s="32">
        <v>122</v>
      </c>
      <c r="F125" s="32">
        <v>104</v>
      </c>
      <c r="G125" s="32">
        <v>137</v>
      </c>
      <c r="H125" s="19">
        <f t="shared" si="1"/>
        <v>43.112034314052195</v>
      </c>
      <c r="I125" s="19">
        <v>1.985438</v>
      </c>
      <c r="J125" s="32">
        <v>145</v>
      </c>
      <c r="K125" s="19">
        <v>2.3452950000000001</v>
      </c>
      <c r="L125" s="32">
        <v>102</v>
      </c>
      <c r="M125" s="19">
        <v>2.4698579999999999</v>
      </c>
      <c r="N125" s="32">
        <v>113</v>
      </c>
      <c r="O125" s="19">
        <v>2.3414570000000001</v>
      </c>
      <c r="P125" s="32">
        <v>122</v>
      </c>
      <c r="Q125" s="19">
        <v>2.477916</v>
      </c>
      <c r="R125" s="32">
        <v>106</v>
      </c>
      <c r="S125" s="19">
        <v>2.7131050000000001</v>
      </c>
      <c r="T125" s="32">
        <v>127</v>
      </c>
      <c r="V125" s="41">
        <f>VLOOKUP(A125, world_pop_table!$A$4:$BP$269, MATCH(2016, world_pop_table!$A$3:$BP$3, 0), FALSE)</f>
        <v>30765720</v>
      </c>
    </row>
    <row r="126" spans="1:22" x14ac:dyDescent="0.35">
      <c r="A126" t="s">
        <v>183</v>
      </c>
      <c r="B126" s="19">
        <v>2.3800159999999999</v>
      </c>
      <c r="C126" s="19">
        <v>2.152895</v>
      </c>
      <c r="D126" s="19">
        <v>2.6071369999999998</v>
      </c>
      <c r="E126" s="32">
        <v>123</v>
      </c>
      <c r="F126" s="32">
        <v>95</v>
      </c>
      <c r="G126" s="32">
        <v>147</v>
      </c>
      <c r="H126" s="19">
        <f t="shared" si="1"/>
        <v>42.778366920678359</v>
      </c>
      <c r="I126" s="19">
        <v>2.215074</v>
      </c>
      <c r="J126" s="32">
        <v>125</v>
      </c>
      <c r="K126" s="19">
        <v>2.0682710000000002</v>
      </c>
      <c r="L126" s="32">
        <v>138</v>
      </c>
      <c r="M126" s="19">
        <v>2.5640100000000001</v>
      </c>
      <c r="N126" s="32">
        <v>101</v>
      </c>
      <c r="O126" s="19">
        <v>2.3113779999999999</v>
      </c>
      <c r="P126" s="32">
        <v>127</v>
      </c>
      <c r="Q126" s="19">
        <v>2.3710270000000002</v>
      </c>
      <c r="R126" s="32">
        <v>117</v>
      </c>
      <c r="S126" s="19">
        <v>2.6905030000000001</v>
      </c>
      <c r="T126" s="32">
        <v>131</v>
      </c>
      <c r="V126" s="41">
        <f>VLOOKUP(A126, world_pop_table!$A$4:$BP$269, MATCH(2016, world_pop_table!$A$3:$BP$3, 0), FALSE)</f>
        <v>622303</v>
      </c>
    </row>
    <row r="127" spans="1:22" x14ac:dyDescent="0.35">
      <c r="A127" t="s">
        <v>110</v>
      </c>
      <c r="B127" s="19">
        <v>2.3767830000000001</v>
      </c>
      <c r="C127" s="19">
        <v>2.0890819999999999</v>
      </c>
      <c r="D127" s="19">
        <v>2.664485</v>
      </c>
      <c r="E127" s="32">
        <v>124</v>
      </c>
      <c r="F127" s="32">
        <v>87</v>
      </c>
      <c r="G127" s="32">
        <v>150</v>
      </c>
      <c r="H127" s="19">
        <f t="shared" si="1"/>
        <v>42.678148908528826</v>
      </c>
      <c r="I127" s="19">
        <v>1.933333</v>
      </c>
      <c r="J127" s="32">
        <v>149</v>
      </c>
      <c r="K127" s="19">
        <v>2.266667</v>
      </c>
      <c r="L127" s="32">
        <v>112</v>
      </c>
      <c r="M127" s="19">
        <v>2.5</v>
      </c>
      <c r="N127" s="32">
        <v>109</v>
      </c>
      <c r="O127" s="19">
        <v>2.1333329999999999</v>
      </c>
      <c r="P127" s="32">
        <v>140</v>
      </c>
      <c r="Q127" s="19">
        <v>2.4666670000000002</v>
      </c>
      <c r="R127" s="32">
        <v>109</v>
      </c>
      <c r="S127" s="19">
        <v>2.9333330000000002</v>
      </c>
      <c r="T127" s="32">
        <v>104</v>
      </c>
      <c r="V127" s="41">
        <f>VLOOKUP(A127, world_pop_table!$A$4:$BP$269, MATCH(2016, world_pop_table!$A$3:$BP$3, 0), FALSE)</f>
        <v>27955462</v>
      </c>
    </row>
    <row r="128" spans="1:22" x14ac:dyDescent="0.35">
      <c r="A128" t="s">
        <v>212</v>
      </c>
      <c r="B128" s="19">
        <v>2.3767680000000002</v>
      </c>
      <c r="C128" s="19">
        <v>1.8977919999999999</v>
      </c>
      <c r="D128" s="19">
        <v>2.8557429999999999</v>
      </c>
      <c r="E128" s="32">
        <v>125</v>
      </c>
      <c r="F128" s="32">
        <v>72</v>
      </c>
      <c r="G128" s="32">
        <v>155</v>
      </c>
      <c r="H128" s="19">
        <f t="shared" si="1"/>
        <v>42.677683931670728</v>
      </c>
      <c r="I128" s="19">
        <v>2</v>
      </c>
      <c r="J128" s="32">
        <v>142</v>
      </c>
      <c r="K128" s="19">
        <v>2.5959599999999998</v>
      </c>
      <c r="L128" s="32">
        <v>78</v>
      </c>
      <c r="M128" s="19">
        <v>2.3737370000000002</v>
      </c>
      <c r="N128" s="32">
        <v>126</v>
      </c>
      <c r="O128" s="19">
        <v>2.262626</v>
      </c>
      <c r="P128" s="32">
        <v>133</v>
      </c>
      <c r="Q128" s="19">
        <v>2.4848479999999999</v>
      </c>
      <c r="R128" s="32">
        <v>105</v>
      </c>
      <c r="S128" s="19">
        <v>2.5734490000000001</v>
      </c>
      <c r="T128" s="32">
        <v>143</v>
      </c>
      <c r="V128" s="41" t="e">
        <f>VLOOKUP(A128, world_pop_table!$A$4:$BP$269, MATCH(2016, world_pop_table!$A$3:$BP$3, 0), FALSE)</f>
        <v>#N/A</v>
      </c>
    </row>
    <row r="129" spans="1:22" x14ac:dyDescent="0.35">
      <c r="A129" t="s">
        <v>51</v>
      </c>
      <c r="B129" s="19">
        <v>2.3767670000000001</v>
      </c>
      <c r="C129" s="19">
        <v>2.1613880000000001</v>
      </c>
      <c r="D129" s="19">
        <v>2.5921460000000001</v>
      </c>
      <c r="E129" s="32">
        <v>126</v>
      </c>
      <c r="F129" s="32">
        <v>98</v>
      </c>
      <c r="G129" s="32">
        <v>145</v>
      </c>
      <c r="H129" s="19">
        <f t="shared" si="1"/>
        <v>42.677652933213523</v>
      </c>
      <c r="I129" s="19">
        <v>2.5989429999999998</v>
      </c>
      <c r="J129" s="32">
        <v>80</v>
      </c>
      <c r="K129" s="19">
        <v>2.1176740000000001</v>
      </c>
      <c r="L129" s="32">
        <v>133</v>
      </c>
      <c r="M129" s="19">
        <v>2.562729</v>
      </c>
      <c r="N129" s="32">
        <v>102</v>
      </c>
      <c r="O129" s="19">
        <v>2.3676740000000001</v>
      </c>
      <c r="P129" s="32">
        <v>117</v>
      </c>
      <c r="Q129" s="19">
        <v>2.1781130000000002</v>
      </c>
      <c r="R129" s="32">
        <v>133</v>
      </c>
      <c r="S129" s="19">
        <v>2.3708040000000001</v>
      </c>
      <c r="T129" s="32">
        <v>149</v>
      </c>
      <c r="V129" s="41">
        <f>VLOOKUP(A129, world_pop_table!$A$4:$BP$269, MATCH(2016, world_pop_table!$A$3:$BP$3, 0), FALSE)</f>
        <v>106718162</v>
      </c>
    </row>
    <row r="130" spans="1:22" x14ac:dyDescent="0.35">
      <c r="A130" t="s">
        <v>216</v>
      </c>
      <c r="B130" s="19">
        <v>2.3757619999999999</v>
      </c>
      <c r="C130" s="19">
        <v>2.2681339999999999</v>
      </c>
      <c r="D130" s="19">
        <v>2.4833910000000001</v>
      </c>
      <c r="E130" s="32">
        <v>127</v>
      </c>
      <c r="F130" s="32">
        <v>111</v>
      </c>
      <c r="G130" s="32">
        <v>136</v>
      </c>
      <c r="H130" s="19">
        <f t="shared" si="1"/>
        <v>42.646499483720696</v>
      </c>
      <c r="I130" s="19">
        <v>2.2231130000000001</v>
      </c>
      <c r="J130" s="32">
        <v>123</v>
      </c>
      <c r="K130" s="19">
        <v>2.0099179999999999</v>
      </c>
      <c r="L130" s="32">
        <v>146</v>
      </c>
      <c r="M130" s="19">
        <v>2.3291949999999999</v>
      </c>
      <c r="N130" s="32">
        <v>135</v>
      </c>
      <c r="O130" s="19">
        <v>2.333415</v>
      </c>
      <c r="P130" s="32">
        <v>123</v>
      </c>
      <c r="Q130" s="19">
        <v>2.369828</v>
      </c>
      <c r="R130" s="32">
        <v>118</v>
      </c>
      <c r="S130" s="19">
        <v>2.9433889999999998</v>
      </c>
      <c r="T130" s="32">
        <v>102</v>
      </c>
      <c r="V130" s="41" t="e">
        <f>VLOOKUP(A130, world_pop_table!$A$4:$BP$269, MATCH(2016, world_pop_table!$A$3:$BP$3, 0), FALSE)</f>
        <v>#N/A</v>
      </c>
    </row>
    <row r="131" spans="1:22" x14ac:dyDescent="0.35">
      <c r="A131" t="s">
        <v>59</v>
      </c>
      <c r="B131" s="19">
        <v>2.3706809999999998</v>
      </c>
      <c r="C131" s="19">
        <v>2.073258</v>
      </c>
      <c r="D131" s="19">
        <v>2.668104</v>
      </c>
      <c r="E131" s="32">
        <v>128</v>
      </c>
      <c r="F131" s="32">
        <v>85</v>
      </c>
      <c r="G131" s="32">
        <v>151</v>
      </c>
      <c r="H131" s="19">
        <f t="shared" si="1"/>
        <v>42.488996322653023</v>
      </c>
      <c r="I131" s="19">
        <v>2.4444439999999998</v>
      </c>
      <c r="J131" s="32">
        <v>95</v>
      </c>
      <c r="K131" s="19">
        <v>1.9074070000000001</v>
      </c>
      <c r="L131" s="32">
        <v>152</v>
      </c>
      <c r="M131" s="19">
        <v>2.574074</v>
      </c>
      <c r="N131" s="32">
        <v>99</v>
      </c>
      <c r="O131" s="19">
        <v>2.074074</v>
      </c>
      <c r="P131" s="32">
        <v>148</v>
      </c>
      <c r="Q131" s="19">
        <v>2.4074070000000001</v>
      </c>
      <c r="R131" s="32">
        <v>114</v>
      </c>
      <c r="S131" s="19">
        <v>2.7407409999999999</v>
      </c>
      <c r="T131" s="32">
        <v>123</v>
      </c>
      <c r="V131" s="41">
        <f>VLOOKUP(A131, world_pop_table!$A$4:$BP$269, MATCH(2016, world_pop_table!$A$3:$BP$3, 0), FALSE)</f>
        <v>1831893</v>
      </c>
    </row>
    <row r="132" spans="1:22" x14ac:dyDescent="0.35">
      <c r="A132" t="s">
        <v>57</v>
      </c>
      <c r="B132" s="19">
        <v>2.3589600000000002</v>
      </c>
      <c r="C132" s="19">
        <v>2.1211039999999999</v>
      </c>
      <c r="D132" s="19">
        <v>2.5968149999999999</v>
      </c>
      <c r="E132" s="32">
        <v>129</v>
      </c>
      <c r="F132" s="32">
        <v>97</v>
      </c>
      <c r="G132" s="32">
        <v>150</v>
      </c>
      <c r="H132" s="19">
        <f t="shared" si="1"/>
        <v>42.125663405732304</v>
      </c>
      <c r="I132" s="19">
        <v>2.2820510000000001</v>
      </c>
      <c r="J132" s="32">
        <v>117</v>
      </c>
      <c r="K132" s="19">
        <v>2.0116550000000002</v>
      </c>
      <c r="L132" s="32">
        <v>145</v>
      </c>
      <c r="M132" s="19">
        <v>2.3752909999999998</v>
      </c>
      <c r="N132" s="32">
        <v>124</v>
      </c>
      <c r="O132" s="19">
        <v>2.5423460000000002</v>
      </c>
      <c r="P132" s="32">
        <v>97</v>
      </c>
      <c r="Q132" s="19">
        <v>2.5423460000000002</v>
      </c>
      <c r="R132" s="32">
        <v>97</v>
      </c>
      <c r="S132" s="19">
        <v>2.3754469999999999</v>
      </c>
      <c r="T132" s="32">
        <v>148</v>
      </c>
      <c r="V132" s="41">
        <f>VLOOKUP(A132, world_pop_table!$A$4:$BP$269, MATCH(2016, world_pop_table!$A$3:$BP$3, 0), FALSE)</f>
        <v>12073030</v>
      </c>
    </row>
    <row r="133" spans="1:22" x14ac:dyDescent="0.35">
      <c r="A133" t="s">
        <v>176</v>
      </c>
      <c r="B133" s="19">
        <v>2.3530129999999998</v>
      </c>
      <c r="C133" s="19">
        <v>2.0419930000000002</v>
      </c>
      <c r="D133" s="19">
        <v>2.6640320000000002</v>
      </c>
      <c r="E133" s="32">
        <v>130</v>
      </c>
      <c r="F133" s="32">
        <v>87</v>
      </c>
      <c r="G133" s="32">
        <v>153</v>
      </c>
      <c r="H133" s="19">
        <f t="shared" ref="H133:H163" si="2">(B133-1)*100/($B$4-1)</f>
        <v>41.94131558072354</v>
      </c>
      <c r="I133" s="19">
        <v>2.2588379999999999</v>
      </c>
      <c r="J133" s="32">
        <v>118</v>
      </c>
      <c r="K133" s="19">
        <v>2.1666669999999999</v>
      </c>
      <c r="L133" s="32">
        <v>128</v>
      </c>
      <c r="M133" s="19">
        <v>2.3497469999999998</v>
      </c>
      <c r="N133" s="32">
        <v>131</v>
      </c>
      <c r="O133" s="19">
        <v>2.0770200000000001</v>
      </c>
      <c r="P133" s="32">
        <v>146</v>
      </c>
      <c r="Q133" s="19">
        <v>2.4406569999999999</v>
      </c>
      <c r="R133" s="32">
        <v>112</v>
      </c>
      <c r="S133" s="19">
        <v>2.8042929999999999</v>
      </c>
      <c r="T133" s="32">
        <v>117</v>
      </c>
      <c r="V133" s="41">
        <f>VLOOKUP(A133, world_pop_table!$A$4:$BP$269, MATCH(2016, world_pop_table!$A$3:$BP$3, 0), FALSE)</f>
        <v>3727505</v>
      </c>
    </row>
    <row r="134" spans="1:22" x14ac:dyDescent="0.35">
      <c r="A134" t="s">
        <v>190</v>
      </c>
      <c r="B134" s="19">
        <v>2.3464589999999999</v>
      </c>
      <c r="C134" s="19">
        <v>2.1006849999999999</v>
      </c>
      <c r="D134" s="19">
        <v>2.5922339999999999</v>
      </c>
      <c r="E134" s="32">
        <v>131</v>
      </c>
      <c r="F134" s="32">
        <v>98</v>
      </c>
      <c r="G134" s="32">
        <v>150</v>
      </c>
      <c r="H134" s="19">
        <f t="shared" si="2"/>
        <v>41.738151692190279</v>
      </c>
      <c r="I134" s="19">
        <v>2.375156</v>
      </c>
      <c r="J134" s="32">
        <v>105</v>
      </c>
      <c r="K134" s="19">
        <v>2.3125</v>
      </c>
      <c r="L134" s="32">
        <v>108</v>
      </c>
      <c r="M134" s="19">
        <v>2.3125</v>
      </c>
      <c r="N134" s="32">
        <v>136</v>
      </c>
      <c r="O134" s="19">
        <v>2.25</v>
      </c>
      <c r="P134" s="32">
        <v>135</v>
      </c>
      <c r="Q134" s="19">
        <v>2.3125</v>
      </c>
      <c r="R134" s="32">
        <v>124</v>
      </c>
      <c r="S134" s="19">
        <v>2.5101559999999998</v>
      </c>
      <c r="T134" s="32">
        <v>145</v>
      </c>
      <c r="V134" s="41">
        <f>VLOOKUP(A134, world_pop_table!$A$4:$BP$269, MATCH(2016, world_pop_table!$A$3:$BP$3, 0), FALSE)</f>
        <v>11265612</v>
      </c>
    </row>
    <row r="135" spans="1:22" x14ac:dyDescent="0.35">
      <c r="A135" t="s">
        <v>127</v>
      </c>
      <c r="B135" s="19">
        <v>2.3277109999999999</v>
      </c>
      <c r="C135" s="19">
        <v>2.0594489999999999</v>
      </c>
      <c r="D135" s="19">
        <v>2.5959729999999999</v>
      </c>
      <c r="E135" s="32">
        <v>132</v>
      </c>
      <c r="F135" s="32">
        <v>98</v>
      </c>
      <c r="G135" s="32">
        <v>153</v>
      </c>
      <c r="H135" s="19">
        <f t="shared" si="2"/>
        <v>41.156992616477474</v>
      </c>
      <c r="I135" s="19">
        <v>2.3147440000000001</v>
      </c>
      <c r="J135" s="32">
        <v>115</v>
      </c>
      <c r="K135" s="19">
        <v>2.2334939999999999</v>
      </c>
      <c r="L135" s="32">
        <v>119</v>
      </c>
      <c r="M135" s="19">
        <v>2.2455129999999999</v>
      </c>
      <c r="N135" s="32">
        <v>143</v>
      </c>
      <c r="O135" s="19">
        <v>2.39391</v>
      </c>
      <c r="P135" s="32">
        <v>115</v>
      </c>
      <c r="Q135" s="19">
        <v>2.1512120000000001</v>
      </c>
      <c r="R135" s="32">
        <v>136</v>
      </c>
      <c r="S135" s="19">
        <v>2.606071</v>
      </c>
      <c r="T135" s="32">
        <v>138</v>
      </c>
      <c r="V135" s="41">
        <f>VLOOKUP(A135, world_pop_table!$A$4:$BP$269, MATCH(2016, world_pop_table!$A$3:$BP$3, 0), FALSE)</f>
        <v>15034521</v>
      </c>
    </row>
    <row r="136" spans="1:22" x14ac:dyDescent="0.35">
      <c r="A136" t="s">
        <v>210</v>
      </c>
      <c r="B136" s="19">
        <v>2.3256329999999998</v>
      </c>
      <c r="C136" s="19">
        <v>2.1127760000000002</v>
      </c>
      <c r="D136" s="19">
        <v>2.5384899999999999</v>
      </c>
      <c r="E136" s="32">
        <v>133</v>
      </c>
      <c r="F136" s="32">
        <v>102</v>
      </c>
      <c r="G136" s="32">
        <v>150</v>
      </c>
      <c r="H136" s="19">
        <f t="shared" si="2"/>
        <v>41.092577822401772</v>
      </c>
      <c r="I136" s="19">
        <v>2.2398760000000002</v>
      </c>
      <c r="J136" s="32">
        <v>120</v>
      </c>
      <c r="K136" s="19">
        <v>2.1178170000000001</v>
      </c>
      <c r="L136" s="32">
        <v>132</v>
      </c>
      <c r="M136" s="19">
        <v>2.2584559999999998</v>
      </c>
      <c r="N136" s="32">
        <v>142</v>
      </c>
      <c r="O136" s="19">
        <v>2.4161190000000001</v>
      </c>
      <c r="P136" s="32">
        <v>113</v>
      </c>
      <c r="Q136" s="19">
        <v>2.1350259999999999</v>
      </c>
      <c r="R136" s="32">
        <v>137</v>
      </c>
      <c r="S136" s="19">
        <v>2.7474569999999998</v>
      </c>
      <c r="T136" s="32">
        <v>122</v>
      </c>
      <c r="V136" s="41" t="e">
        <f>VLOOKUP(A136, world_pop_table!$A$4:$BP$269, MATCH(2016, world_pop_table!$A$3:$BP$3, 0), FALSE)</f>
        <v>#N/A</v>
      </c>
    </row>
    <row r="137" spans="1:22" x14ac:dyDescent="0.35">
      <c r="A137" t="s">
        <v>42</v>
      </c>
      <c r="B137" s="19">
        <v>2.32254</v>
      </c>
      <c r="C137" s="19">
        <v>2.061172</v>
      </c>
      <c r="D137" s="19">
        <v>2.583907</v>
      </c>
      <c r="E137" s="32">
        <v>134</v>
      </c>
      <c r="F137" s="32">
        <v>98</v>
      </c>
      <c r="G137" s="32">
        <v>153</v>
      </c>
      <c r="H137" s="19">
        <f t="shared" si="2"/>
        <v>40.996699594261202</v>
      </c>
      <c r="I137" s="19">
        <v>2.3744779999999999</v>
      </c>
      <c r="J137" s="32">
        <v>106</v>
      </c>
      <c r="K137" s="19">
        <v>2.297812</v>
      </c>
      <c r="L137" s="32">
        <v>110</v>
      </c>
      <c r="M137" s="19">
        <v>2.4805280000000001</v>
      </c>
      <c r="N137" s="32">
        <v>111</v>
      </c>
      <c r="O137" s="19">
        <v>1.956725</v>
      </c>
      <c r="P137" s="32">
        <v>152</v>
      </c>
      <c r="Q137" s="19">
        <v>2.0900590000000001</v>
      </c>
      <c r="R137" s="32">
        <v>139</v>
      </c>
      <c r="S137" s="19">
        <v>2.6900580000000001</v>
      </c>
      <c r="T137" s="32">
        <v>132</v>
      </c>
      <c r="V137" s="41">
        <f>VLOOKUP(A137, world_pop_table!$A$4:$BP$269, MATCH(2016, world_pop_table!$A$3:$BP$3, 0), FALSE)</f>
        <v>1037653</v>
      </c>
    </row>
    <row r="138" spans="1:22" x14ac:dyDescent="0.35">
      <c r="A138" t="s">
        <v>185</v>
      </c>
      <c r="B138" s="19">
        <v>2.3214359999999998</v>
      </c>
      <c r="C138" s="19">
        <v>2.0400670000000001</v>
      </c>
      <c r="D138" s="19">
        <v>2.6028060000000002</v>
      </c>
      <c r="E138" s="32">
        <v>135</v>
      </c>
      <c r="F138" s="32">
        <v>95</v>
      </c>
      <c r="G138" s="32">
        <v>153</v>
      </c>
      <c r="H138" s="19">
        <f t="shared" si="2"/>
        <v>40.962477297504904</v>
      </c>
      <c r="I138" s="19">
        <v>2.209524</v>
      </c>
      <c r="J138" s="32">
        <v>128</v>
      </c>
      <c r="K138" s="19">
        <v>1.9558439999999999</v>
      </c>
      <c r="L138" s="32">
        <v>151</v>
      </c>
      <c r="M138" s="19">
        <v>2.5012989999999999</v>
      </c>
      <c r="N138" s="32">
        <v>108</v>
      </c>
      <c r="O138" s="19">
        <v>2.2952379999999999</v>
      </c>
      <c r="P138" s="32">
        <v>131</v>
      </c>
      <c r="Q138" s="19">
        <v>2.1952379999999998</v>
      </c>
      <c r="R138" s="32">
        <v>131</v>
      </c>
      <c r="S138" s="19">
        <v>2.6952379999999998</v>
      </c>
      <c r="T138" s="32">
        <v>129</v>
      </c>
      <c r="V138" s="41">
        <f>VLOOKUP(A138, world_pop_table!$A$4:$BP$269, MATCH(2016, world_pop_table!$A$3:$BP$3, 0), FALSE)</f>
        <v>747866</v>
      </c>
    </row>
    <row r="139" spans="1:22" x14ac:dyDescent="0.35">
      <c r="A139" t="s">
        <v>188</v>
      </c>
      <c r="B139" s="19">
        <v>2.3161860000000001</v>
      </c>
      <c r="C139" s="19">
        <v>2.021792</v>
      </c>
      <c r="D139" s="19">
        <v>2.610579</v>
      </c>
      <c r="E139" s="32">
        <v>136</v>
      </c>
      <c r="F139" s="32">
        <v>95</v>
      </c>
      <c r="G139" s="32">
        <v>155</v>
      </c>
      <c r="H139" s="19">
        <f t="shared" si="2"/>
        <v>40.799735397169293</v>
      </c>
      <c r="I139" s="19">
        <v>2.3318430000000001</v>
      </c>
      <c r="J139" s="32">
        <v>111</v>
      </c>
      <c r="K139" s="19">
        <v>2.2456960000000001</v>
      </c>
      <c r="L139" s="32">
        <v>115</v>
      </c>
      <c r="M139" s="19">
        <v>2.211138</v>
      </c>
      <c r="N139" s="32">
        <v>147</v>
      </c>
      <c r="O139" s="19">
        <v>2.2522440000000001</v>
      </c>
      <c r="P139" s="32">
        <v>134</v>
      </c>
      <c r="Q139" s="19">
        <v>2.2456960000000001</v>
      </c>
      <c r="R139" s="32">
        <v>128</v>
      </c>
      <c r="S139" s="19">
        <v>2.6028389999999999</v>
      </c>
      <c r="T139" s="32">
        <v>140</v>
      </c>
      <c r="V139" s="41">
        <f>VLOOKUP(A139, world_pop_table!$A$4:$BP$269, MATCH(2016, world_pop_table!$A$3:$BP$3, 0), FALSE)</f>
        <v>919166</v>
      </c>
    </row>
    <row r="140" spans="1:22" x14ac:dyDescent="0.35">
      <c r="A140" t="s">
        <v>186</v>
      </c>
      <c r="B140" s="19">
        <v>2.2644950000000001</v>
      </c>
      <c r="C140" s="19">
        <v>1.9823120000000001</v>
      </c>
      <c r="D140" s="19">
        <v>2.546678</v>
      </c>
      <c r="E140" s="32">
        <v>137</v>
      </c>
      <c r="F140" s="32">
        <v>102</v>
      </c>
      <c r="G140" s="32">
        <v>155</v>
      </c>
      <c r="H140" s="19">
        <f t="shared" si="2"/>
        <v>39.197394145693373</v>
      </c>
      <c r="I140" s="19">
        <v>1.8841540000000001</v>
      </c>
      <c r="J140" s="32">
        <v>153</v>
      </c>
      <c r="K140" s="19">
        <v>2.0407199999999999</v>
      </c>
      <c r="L140" s="32">
        <v>142</v>
      </c>
      <c r="M140" s="19">
        <v>2.39697</v>
      </c>
      <c r="N140" s="32">
        <v>123</v>
      </c>
      <c r="O140" s="19">
        <v>2.4969700000000001</v>
      </c>
      <c r="P140" s="32">
        <v>101</v>
      </c>
      <c r="Q140" s="19">
        <v>1.8509260000000001</v>
      </c>
      <c r="R140" s="32">
        <v>153</v>
      </c>
      <c r="S140" s="19">
        <v>2.8342589999999999</v>
      </c>
      <c r="T140" s="32">
        <v>113</v>
      </c>
      <c r="V140" s="41">
        <f>VLOOKUP(A140, world_pop_table!$A$4:$BP$269, MATCH(2016, world_pop_table!$A$3:$BP$3, 0), FALSE)</f>
        <v>6632126</v>
      </c>
    </row>
    <row r="141" spans="1:22" x14ac:dyDescent="0.35">
      <c r="A141" t="s">
        <v>28</v>
      </c>
      <c r="B141" s="19">
        <v>2.2514620000000001</v>
      </c>
      <c r="C141" s="19">
        <v>2.0983520000000002</v>
      </c>
      <c r="D141" s="19">
        <v>2.4045719999999999</v>
      </c>
      <c r="E141" s="32">
        <v>138</v>
      </c>
      <c r="F141" s="32">
        <v>118</v>
      </c>
      <c r="G141" s="32">
        <v>150</v>
      </c>
      <c r="H141" s="19">
        <f t="shared" si="2"/>
        <v>38.793391252917345</v>
      </c>
      <c r="I141" s="19">
        <v>1.967352</v>
      </c>
      <c r="J141" s="32">
        <v>146</v>
      </c>
      <c r="K141" s="19">
        <v>2.1096680000000001</v>
      </c>
      <c r="L141" s="32">
        <v>134</v>
      </c>
      <c r="M141" s="19">
        <v>2.3991699999999998</v>
      </c>
      <c r="N141" s="32">
        <v>122</v>
      </c>
      <c r="O141" s="19">
        <v>1.8992659999999999</v>
      </c>
      <c r="P141" s="32">
        <v>154</v>
      </c>
      <c r="Q141" s="19">
        <v>2.3056160000000001</v>
      </c>
      <c r="R141" s="32">
        <v>125</v>
      </c>
      <c r="S141" s="19">
        <v>2.791455</v>
      </c>
      <c r="T141" s="32">
        <v>118</v>
      </c>
      <c r="V141" s="41">
        <f>VLOOKUP(A141, world_pop_table!$A$4:$BP$269, MATCH(2016, world_pop_table!$A$3:$BP$3, 0), FALSE)</f>
        <v>11180020</v>
      </c>
    </row>
    <row r="142" spans="1:22" x14ac:dyDescent="0.35">
      <c r="A142" t="s">
        <v>11</v>
      </c>
      <c r="B142" s="19">
        <v>2.2411829999999999</v>
      </c>
      <c r="C142" s="19">
        <v>2.097788</v>
      </c>
      <c r="D142" s="19">
        <v>2.384579</v>
      </c>
      <c r="E142" s="32">
        <v>139</v>
      </c>
      <c r="F142" s="32">
        <v>123</v>
      </c>
      <c r="G142" s="32">
        <v>150</v>
      </c>
      <c r="H142" s="19">
        <f t="shared" si="2"/>
        <v>38.4747581112888</v>
      </c>
      <c r="I142" s="19">
        <v>1.7968329999999999</v>
      </c>
      <c r="J142" s="32">
        <v>157</v>
      </c>
      <c r="K142" s="19">
        <v>2.1337890000000002</v>
      </c>
      <c r="L142" s="32">
        <v>129</v>
      </c>
      <c r="M142" s="19">
        <v>2.3707379999999998</v>
      </c>
      <c r="N142" s="32">
        <v>128</v>
      </c>
      <c r="O142" s="19">
        <v>2.3106300000000002</v>
      </c>
      <c r="P142" s="32">
        <v>128</v>
      </c>
      <c r="Q142" s="19">
        <v>2.2118790000000002</v>
      </c>
      <c r="R142" s="32">
        <v>130</v>
      </c>
      <c r="S142" s="19">
        <v>2.589369</v>
      </c>
      <c r="T142" s="32">
        <v>141</v>
      </c>
      <c r="V142" s="41">
        <f>VLOOKUP(A142, world_pop_table!$A$4:$BP$269, MATCH(2016, world_pop_table!$A$3:$BP$3, 0), FALSE)</f>
        <v>29183070</v>
      </c>
    </row>
    <row r="143" spans="1:22" x14ac:dyDescent="0.35">
      <c r="A143" t="s">
        <v>180</v>
      </c>
      <c r="B143" s="19">
        <v>2.2113960000000001</v>
      </c>
      <c r="C143" s="19">
        <v>1.8447739999999999</v>
      </c>
      <c r="D143" s="19">
        <v>2.578017</v>
      </c>
      <c r="E143" s="32">
        <v>140</v>
      </c>
      <c r="F143" s="32">
        <v>99</v>
      </c>
      <c r="G143" s="32">
        <v>157</v>
      </c>
      <c r="H143" s="19">
        <f t="shared" si="2"/>
        <v>37.551407066470311</v>
      </c>
      <c r="I143" s="19">
        <v>2</v>
      </c>
      <c r="J143" s="32">
        <v>143</v>
      </c>
      <c r="K143" s="19">
        <v>2.338384</v>
      </c>
      <c r="L143" s="32">
        <v>103</v>
      </c>
      <c r="M143" s="19">
        <v>2.3737370000000002</v>
      </c>
      <c r="N143" s="32">
        <v>127</v>
      </c>
      <c r="O143" s="19">
        <v>2.088384</v>
      </c>
      <c r="P143" s="32">
        <v>145</v>
      </c>
      <c r="Q143" s="19">
        <v>1.838384</v>
      </c>
      <c r="R143" s="32">
        <v>154</v>
      </c>
      <c r="S143" s="19">
        <v>2.588384</v>
      </c>
      <c r="T143" s="32">
        <v>142</v>
      </c>
      <c r="V143" s="41">
        <f>VLOOKUP(A143, world_pop_table!$A$4:$BP$269, MATCH(2016, world_pop_table!$A$3:$BP$3, 0), FALSE)</f>
        <v>6360041</v>
      </c>
    </row>
    <row r="144" spans="1:22" x14ac:dyDescent="0.35">
      <c r="A144" t="s">
        <v>15</v>
      </c>
      <c r="B144" s="19">
        <v>2.2055129999999998</v>
      </c>
      <c r="C144" s="19">
        <v>2.033944</v>
      </c>
      <c r="D144" s="19">
        <v>2.377081</v>
      </c>
      <c r="E144" s="32">
        <v>141</v>
      </c>
      <c r="F144" s="32">
        <v>124</v>
      </c>
      <c r="G144" s="32">
        <v>153</v>
      </c>
      <c r="H144" s="19">
        <f t="shared" si="2"/>
        <v>37.369043142722781</v>
      </c>
      <c r="I144" s="19">
        <v>1.9466639999999999</v>
      </c>
      <c r="J144" s="32">
        <v>148</v>
      </c>
      <c r="K144" s="19">
        <v>2.2167729999999999</v>
      </c>
      <c r="L144" s="32">
        <v>122</v>
      </c>
      <c r="M144" s="19">
        <v>2.2151450000000001</v>
      </c>
      <c r="N144" s="32">
        <v>146</v>
      </c>
      <c r="O144" s="19">
        <v>2.2064949999999999</v>
      </c>
      <c r="P144" s="32">
        <v>137</v>
      </c>
      <c r="Q144" s="19">
        <v>2.0218859999999999</v>
      </c>
      <c r="R144" s="32">
        <v>147</v>
      </c>
      <c r="S144" s="19">
        <v>2.6040030000000001</v>
      </c>
      <c r="T144" s="32">
        <v>139</v>
      </c>
      <c r="V144" s="41">
        <f>VLOOKUP(A144, world_pop_table!$A$4:$BP$269, MATCH(2016, world_pop_table!$A$3:$BP$3, 0), FALSE)</f>
        <v>2992300</v>
      </c>
    </row>
    <row r="145" spans="1:22" x14ac:dyDescent="0.35">
      <c r="A145" t="s">
        <v>85</v>
      </c>
      <c r="B145" s="19">
        <v>2.2039140000000002</v>
      </c>
      <c r="C145" s="19">
        <v>2.007355</v>
      </c>
      <c r="D145" s="19">
        <v>2.4004729999999999</v>
      </c>
      <c r="E145" s="32">
        <v>142</v>
      </c>
      <c r="F145" s="32">
        <v>119</v>
      </c>
      <c r="G145" s="32">
        <v>155</v>
      </c>
      <c r="H145" s="19">
        <f t="shared" si="2"/>
        <v>37.319476609649143</v>
      </c>
      <c r="I145" s="19">
        <v>2.0657239999999999</v>
      </c>
      <c r="J145" s="32">
        <v>135</v>
      </c>
      <c r="K145" s="19">
        <v>2.0126140000000001</v>
      </c>
      <c r="L145" s="32">
        <v>144</v>
      </c>
      <c r="M145" s="19">
        <v>2.2246760000000001</v>
      </c>
      <c r="N145" s="32">
        <v>145</v>
      </c>
      <c r="O145" s="19">
        <v>2.0742500000000001</v>
      </c>
      <c r="P145" s="32">
        <v>147</v>
      </c>
      <c r="Q145" s="19">
        <v>2.0742500000000001</v>
      </c>
      <c r="R145" s="32">
        <v>140</v>
      </c>
      <c r="S145" s="19">
        <v>2.728634</v>
      </c>
      <c r="T145" s="32">
        <v>125</v>
      </c>
      <c r="V145" s="41">
        <f>VLOOKUP(A145, world_pop_table!$A$4:$BP$269, MATCH(2016, world_pop_table!$A$3:$BP$3, 0), FALSE)</f>
        <v>4755608</v>
      </c>
    </row>
    <row r="146" spans="1:22" x14ac:dyDescent="0.35">
      <c r="A146" t="s">
        <v>54</v>
      </c>
      <c r="B146" s="19">
        <v>2.1916500000000001</v>
      </c>
      <c r="C146" s="19">
        <v>1.9563250000000001</v>
      </c>
      <c r="D146" s="19">
        <v>2.4269750000000001</v>
      </c>
      <c r="E146" s="32">
        <v>143</v>
      </c>
      <c r="F146" s="32">
        <v>116</v>
      </c>
      <c r="G146" s="32">
        <v>155</v>
      </c>
      <c r="H146" s="19">
        <f t="shared" si="2"/>
        <v>36.939311530465133</v>
      </c>
      <c r="I146" s="19">
        <v>2.069849</v>
      </c>
      <c r="J146" s="32">
        <v>134</v>
      </c>
      <c r="K146" s="19">
        <v>2.0459429999999998</v>
      </c>
      <c r="L146" s="32">
        <v>141</v>
      </c>
      <c r="M146" s="19">
        <v>2.281237</v>
      </c>
      <c r="N146" s="32">
        <v>141</v>
      </c>
      <c r="O146" s="19">
        <v>2.1211690000000001</v>
      </c>
      <c r="P146" s="32">
        <v>142</v>
      </c>
      <c r="Q146" s="19">
        <v>2.0676600000000001</v>
      </c>
      <c r="R146" s="32">
        <v>142</v>
      </c>
      <c r="S146" s="19">
        <v>2.5223770000000001</v>
      </c>
      <c r="T146" s="32">
        <v>144</v>
      </c>
      <c r="V146" s="41">
        <f>VLOOKUP(A146, world_pop_table!$A$4:$BP$269, MATCH(2016, world_pop_table!$A$3:$BP$3, 0), FALSE)</f>
        <v>2100306</v>
      </c>
    </row>
    <row r="147" spans="1:22" x14ac:dyDescent="0.35">
      <c r="A147" t="s">
        <v>48</v>
      </c>
      <c r="B147" s="19">
        <v>2.1718419999999998</v>
      </c>
      <c r="C147" s="19">
        <v>1.858535</v>
      </c>
      <c r="D147" s="19">
        <v>2.4851489999999998</v>
      </c>
      <c r="E147" s="32">
        <v>144</v>
      </c>
      <c r="F147" s="32">
        <v>111</v>
      </c>
      <c r="G147" s="32">
        <v>157</v>
      </c>
      <c r="H147" s="19">
        <f t="shared" si="2"/>
        <v>36.325294090113132</v>
      </c>
      <c r="I147" s="19">
        <v>2.006993</v>
      </c>
      <c r="J147" s="32">
        <v>140</v>
      </c>
      <c r="K147" s="19">
        <v>2.0629369999999998</v>
      </c>
      <c r="L147" s="32">
        <v>139</v>
      </c>
      <c r="M147" s="19">
        <v>2.1608390000000002</v>
      </c>
      <c r="N147" s="32">
        <v>150</v>
      </c>
      <c r="O147" s="19">
        <v>2.24864</v>
      </c>
      <c r="P147" s="32">
        <v>136</v>
      </c>
      <c r="Q147" s="19">
        <v>2.0264180000000001</v>
      </c>
      <c r="R147" s="32">
        <v>146</v>
      </c>
      <c r="S147" s="19">
        <v>2.4966200000000001</v>
      </c>
      <c r="T147" s="32">
        <v>146</v>
      </c>
      <c r="V147" s="41">
        <f>VLOOKUP(A147, world_pop_table!$A$4:$BP$269, MATCH(2016, world_pop_table!$A$3:$BP$3, 0), FALSE)</f>
        <v>3124698</v>
      </c>
    </row>
    <row r="148" spans="1:22" x14ac:dyDescent="0.35">
      <c r="A148" t="s">
        <v>138</v>
      </c>
      <c r="B148" s="19">
        <v>2.164453</v>
      </c>
      <c r="C148" s="19">
        <v>1.9179889999999999</v>
      </c>
      <c r="D148" s="19">
        <v>2.410917</v>
      </c>
      <c r="E148" s="32">
        <v>145</v>
      </c>
      <c r="F148" s="32">
        <v>118</v>
      </c>
      <c r="G148" s="32">
        <v>155</v>
      </c>
      <c r="H148" s="19">
        <f t="shared" si="2"/>
        <v>36.096246489812202</v>
      </c>
      <c r="I148" s="19">
        <v>2.0772590000000002</v>
      </c>
      <c r="J148" s="32">
        <v>133</v>
      </c>
      <c r="K148" s="19">
        <v>2.0743740000000002</v>
      </c>
      <c r="L148" s="32">
        <v>136</v>
      </c>
      <c r="M148" s="19">
        <v>2.405843</v>
      </c>
      <c r="N148" s="32">
        <v>121</v>
      </c>
      <c r="O148" s="19">
        <v>2.0586350000000002</v>
      </c>
      <c r="P148" s="32">
        <v>149</v>
      </c>
      <c r="Q148" s="19">
        <v>2.071723</v>
      </c>
      <c r="R148" s="32">
        <v>141</v>
      </c>
      <c r="S148" s="19">
        <v>2.2541509999999998</v>
      </c>
      <c r="T148" s="32">
        <v>155</v>
      </c>
      <c r="V148" s="41">
        <f>VLOOKUP(A148, world_pop_table!$A$4:$BP$269, MATCH(2016, world_pop_table!$A$3:$BP$3, 0), FALSE)</f>
        <v>15114655</v>
      </c>
    </row>
    <row r="149" spans="1:22" x14ac:dyDescent="0.35">
      <c r="A149" t="s">
        <v>79</v>
      </c>
      <c r="B149" s="19">
        <v>2.1559300000000001</v>
      </c>
      <c r="C149" s="19">
        <v>1.799474</v>
      </c>
      <c r="D149" s="19">
        <v>2.5123859999999998</v>
      </c>
      <c r="E149" s="32">
        <v>146</v>
      </c>
      <c r="F149" s="32">
        <v>105</v>
      </c>
      <c r="G149" s="32">
        <v>157</v>
      </c>
      <c r="H149" s="19">
        <f t="shared" si="2"/>
        <v>35.832046639038779</v>
      </c>
      <c r="I149" s="19">
        <v>1.8</v>
      </c>
      <c r="J149" s="32">
        <v>156</v>
      </c>
      <c r="K149" s="19">
        <v>1.96</v>
      </c>
      <c r="L149" s="32">
        <v>150</v>
      </c>
      <c r="M149" s="19">
        <v>2.1028570000000002</v>
      </c>
      <c r="N149" s="32">
        <v>152</v>
      </c>
      <c r="O149" s="19">
        <v>1.96</v>
      </c>
      <c r="P149" s="32">
        <v>151</v>
      </c>
      <c r="Q149" s="19">
        <v>2.3864290000000001</v>
      </c>
      <c r="R149" s="32">
        <v>115</v>
      </c>
      <c r="S149" s="19">
        <v>2.7197619999999998</v>
      </c>
      <c r="T149" s="32">
        <v>126</v>
      </c>
      <c r="V149" s="41">
        <f>VLOOKUP(A149, world_pop_table!$A$4:$BP$269, MATCH(2016, world_pop_table!$A$3:$BP$3, 0), FALSE)</f>
        <v>6175337.5</v>
      </c>
    </row>
    <row r="150" spans="1:22" x14ac:dyDescent="0.35">
      <c r="A150" t="s">
        <v>93</v>
      </c>
      <c r="B150" s="19">
        <v>2.154639</v>
      </c>
      <c r="C150" s="19">
        <v>1.966901</v>
      </c>
      <c r="D150" s="19">
        <v>2.3423780000000001</v>
      </c>
      <c r="E150" s="32">
        <v>147</v>
      </c>
      <c r="F150" s="32">
        <v>132</v>
      </c>
      <c r="G150" s="32">
        <v>155</v>
      </c>
      <c r="H150" s="19">
        <f t="shared" si="2"/>
        <v>35.792027630784816</v>
      </c>
      <c r="I150" s="19">
        <v>2.3315739999999998</v>
      </c>
      <c r="J150" s="32">
        <v>112</v>
      </c>
      <c r="K150" s="19">
        <v>2.1182219999999998</v>
      </c>
      <c r="L150" s="32">
        <v>131</v>
      </c>
      <c r="M150" s="19">
        <v>2.1713110000000002</v>
      </c>
      <c r="N150" s="32">
        <v>149</v>
      </c>
      <c r="O150" s="19">
        <v>1.927087</v>
      </c>
      <c r="P150" s="32">
        <v>153</v>
      </c>
      <c r="Q150" s="19">
        <v>2.0104199999999999</v>
      </c>
      <c r="R150" s="32">
        <v>148</v>
      </c>
      <c r="S150" s="19">
        <v>2.347782</v>
      </c>
      <c r="T150" s="32">
        <v>151</v>
      </c>
      <c r="V150" s="41">
        <f>VLOOKUP(A150, world_pop_table!$A$4:$BP$269, MATCH(2016, world_pop_table!$A$3:$BP$3, 0), FALSE)</f>
        <v>26099952</v>
      </c>
    </row>
    <row r="151" spans="1:22" x14ac:dyDescent="0.35">
      <c r="A151" t="s">
        <v>35</v>
      </c>
      <c r="B151" s="19">
        <v>2.1514989999999998</v>
      </c>
      <c r="C151" s="19">
        <v>1.9519580000000001</v>
      </c>
      <c r="D151" s="19">
        <v>2.3510409999999999</v>
      </c>
      <c r="E151" s="32">
        <v>148</v>
      </c>
      <c r="F151" s="32">
        <v>131</v>
      </c>
      <c r="G151" s="32">
        <v>155</v>
      </c>
      <c r="H151" s="19">
        <f t="shared" si="2"/>
        <v>35.694692475155513</v>
      </c>
      <c r="I151" s="19">
        <v>2.0909089999999999</v>
      </c>
      <c r="J151" s="32">
        <v>132</v>
      </c>
      <c r="K151" s="19">
        <v>2.2056930000000001</v>
      </c>
      <c r="L151" s="32">
        <v>125</v>
      </c>
      <c r="M151" s="19">
        <v>1.983471</v>
      </c>
      <c r="N151" s="32">
        <v>155</v>
      </c>
      <c r="O151" s="19">
        <v>2.3168039999999999</v>
      </c>
      <c r="P151" s="32">
        <v>124</v>
      </c>
      <c r="Q151" s="19">
        <v>2.0369609999999998</v>
      </c>
      <c r="R151" s="32">
        <v>145</v>
      </c>
      <c r="S151" s="19">
        <v>2.2869609999999998</v>
      </c>
      <c r="T151" s="32">
        <v>154</v>
      </c>
      <c r="V151" s="41">
        <f>VLOOKUP(A151, world_pop_table!$A$4:$BP$269, MATCH(2016, world_pop_table!$A$3:$BP$3, 0), FALSE)</f>
        <v>23454161</v>
      </c>
    </row>
    <row r="152" spans="1:22" x14ac:dyDescent="0.35">
      <c r="A152" t="s">
        <v>189</v>
      </c>
      <c r="B152" s="19">
        <v>2.149902</v>
      </c>
      <c r="C152" s="19">
        <v>2.0257710000000002</v>
      </c>
      <c r="D152" s="19">
        <v>2.2740330000000002</v>
      </c>
      <c r="E152" s="32">
        <v>149</v>
      </c>
      <c r="F152" s="32">
        <v>137</v>
      </c>
      <c r="G152" s="32">
        <v>154</v>
      </c>
      <c r="H152" s="19">
        <f t="shared" si="2"/>
        <v>35.64518793899628</v>
      </c>
      <c r="I152" s="19">
        <v>2.0087350000000002</v>
      </c>
      <c r="J152" s="32">
        <v>139</v>
      </c>
      <c r="K152" s="19">
        <v>1.8671850000000001</v>
      </c>
      <c r="L152" s="32">
        <v>153</v>
      </c>
      <c r="M152" s="19">
        <v>2.333148</v>
      </c>
      <c r="N152" s="32">
        <v>134</v>
      </c>
      <c r="O152" s="19">
        <v>1.970772</v>
      </c>
      <c r="P152" s="32">
        <v>150</v>
      </c>
      <c r="Q152" s="19">
        <v>1.9821979999999999</v>
      </c>
      <c r="R152" s="32">
        <v>149</v>
      </c>
      <c r="S152" s="19">
        <v>2.6638449999999998</v>
      </c>
      <c r="T152" s="32">
        <v>135</v>
      </c>
      <c r="V152" s="41">
        <f>VLOOKUP(A152, world_pop_table!$A$4:$BP$269, MATCH(2016, world_pop_table!$A$3:$BP$3, 0), FALSE)</f>
        <v>38469627</v>
      </c>
    </row>
    <row r="153" spans="1:22" x14ac:dyDescent="0.35">
      <c r="A153" t="s">
        <v>10</v>
      </c>
      <c r="B153" s="19">
        <v>2.1412819999999999</v>
      </c>
      <c r="C153" s="19">
        <v>2.017525</v>
      </c>
      <c r="D153" s="19">
        <v>2.2650380000000001</v>
      </c>
      <c r="E153" s="32">
        <v>150</v>
      </c>
      <c r="F153" s="32">
        <v>137</v>
      </c>
      <c r="G153" s="32">
        <v>155</v>
      </c>
      <c r="H153" s="19">
        <f t="shared" si="2"/>
        <v>35.37798123787379</v>
      </c>
      <c r="I153" s="19">
        <v>2.0111469999999998</v>
      </c>
      <c r="J153" s="32">
        <v>138</v>
      </c>
      <c r="K153" s="19">
        <v>1.8354729999999999</v>
      </c>
      <c r="L153" s="32">
        <v>154</v>
      </c>
      <c r="M153" s="19">
        <v>2.3750260000000001</v>
      </c>
      <c r="N153" s="32">
        <v>125</v>
      </c>
      <c r="O153" s="19">
        <v>2.145073</v>
      </c>
      <c r="P153" s="32">
        <v>139</v>
      </c>
      <c r="Q153" s="19">
        <v>1.772402</v>
      </c>
      <c r="R153" s="32">
        <v>155</v>
      </c>
      <c r="S153" s="19">
        <v>2.6112030000000002</v>
      </c>
      <c r="T153" s="32">
        <v>137</v>
      </c>
      <c r="V153" s="41">
        <f>VLOOKUP(A153, world_pop_table!$A$4:$BP$269, MATCH(2016, world_pop_table!$A$3:$BP$3, 0), FALSE)</f>
        <v>34700612</v>
      </c>
    </row>
    <row r="154" spans="1:22" x14ac:dyDescent="0.35">
      <c r="A154" t="s">
        <v>158</v>
      </c>
      <c r="B154" s="19">
        <v>2.082408</v>
      </c>
      <c r="C154" s="19">
        <v>1.768869</v>
      </c>
      <c r="D154" s="19">
        <v>2.395947</v>
      </c>
      <c r="E154" s="32">
        <v>151</v>
      </c>
      <c r="F154" s="32">
        <v>122</v>
      </c>
      <c r="G154" s="32">
        <v>157</v>
      </c>
      <c r="H154" s="19">
        <f t="shared" si="2"/>
        <v>33.552978068281547</v>
      </c>
      <c r="I154" s="19">
        <v>1.9952380000000001</v>
      </c>
      <c r="J154" s="32">
        <v>144</v>
      </c>
      <c r="K154" s="19">
        <v>2.2135159999999998</v>
      </c>
      <c r="L154" s="32">
        <v>123</v>
      </c>
      <c r="M154" s="19">
        <v>2.0801829999999999</v>
      </c>
      <c r="N154" s="32">
        <v>153</v>
      </c>
      <c r="O154" s="19">
        <v>2.12967</v>
      </c>
      <c r="P154" s="32">
        <v>141</v>
      </c>
      <c r="Q154" s="19">
        <v>1.946337</v>
      </c>
      <c r="R154" s="32">
        <v>150</v>
      </c>
      <c r="S154" s="19">
        <v>2.1319050000000002</v>
      </c>
      <c r="T154" s="32">
        <v>158</v>
      </c>
      <c r="V154" s="41">
        <f>VLOOKUP(A154, world_pop_table!$A$4:$BP$269, MATCH(2016, world_pop_table!$A$3:$BP$3, 0), FALSE)</f>
        <v>14600294</v>
      </c>
    </row>
    <row r="155" spans="1:22" x14ac:dyDescent="0.35">
      <c r="A155" t="s">
        <v>182</v>
      </c>
      <c r="B155" s="19">
        <v>2.0672540000000001</v>
      </c>
      <c r="C155" s="19">
        <v>1.807525</v>
      </c>
      <c r="D155" s="19">
        <v>2.3269829999999998</v>
      </c>
      <c r="E155" s="32">
        <v>152</v>
      </c>
      <c r="F155" s="32">
        <v>133</v>
      </c>
      <c r="G155" s="32">
        <v>157</v>
      </c>
      <c r="H155" s="19">
        <f t="shared" si="2"/>
        <v>33.083227447769929</v>
      </c>
      <c r="I155" s="19">
        <v>1.8461540000000001</v>
      </c>
      <c r="J155" s="32">
        <v>155</v>
      </c>
      <c r="K155" s="19">
        <v>1.7618339999999999</v>
      </c>
      <c r="L155" s="32">
        <v>155</v>
      </c>
      <c r="M155" s="19">
        <v>2.1785009999999998</v>
      </c>
      <c r="N155" s="32">
        <v>148</v>
      </c>
      <c r="O155" s="19">
        <v>2.0951680000000001</v>
      </c>
      <c r="P155" s="32">
        <v>144</v>
      </c>
      <c r="Q155" s="19">
        <v>1.7618339999999999</v>
      </c>
      <c r="R155" s="32">
        <v>156</v>
      </c>
      <c r="S155" s="19">
        <v>2.6785009999999998</v>
      </c>
      <c r="T155" s="32">
        <v>133</v>
      </c>
      <c r="V155" s="41">
        <f>VLOOKUP(A155, world_pop_table!$A$4:$BP$269, MATCH(2016, world_pop_table!$A$3:$BP$3, 0), FALSE)</f>
        <v>6908802</v>
      </c>
    </row>
    <row r="156" spans="1:22" x14ac:dyDescent="0.35">
      <c r="A156" t="s">
        <v>141</v>
      </c>
      <c r="B156" s="19">
        <v>2.0627430000000002</v>
      </c>
      <c r="C156" s="19">
        <v>1.8697630000000001</v>
      </c>
      <c r="D156" s="19">
        <v>2.2557230000000001</v>
      </c>
      <c r="E156" s="32">
        <v>153</v>
      </c>
      <c r="F156" s="32">
        <v>138</v>
      </c>
      <c r="G156" s="32">
        <v>156</v>
      </c>
      <c r="H156" s="19">
        <f t="shared" si="2"/>
        <v>32.943393407310126</v>
      </c>
      <c r="I156" s="19">
        <v>1.933333</v>
      </c>
      <c r="J156" s="32">
        <v>150</v>
      </c>
      <c r="K156" s="19">
        <v>2.1333329999999999</v>
      </c>
      <c r="L156" s="32">
        <v>130</v>
      </c>
      <c r="M156" s="19">
        <v>2.1160679999999998</v>
      </c>
      <c r="N156" s="32">
        <v>151</v>
      </c>
      <c r="O156" s="19">
        <v>2.1160679999999998</v>
      </c>
      <c r="P156" s="32">
        <v>143</v>
      </c>
      <c r="Q156" s="19">
        <v>2.039145</v>
      </c>
      <c r="R156" s="32">
        <v>144</v>
      </c>
      <c r="S156" s="19">
        <v>2.039145</v>
      </c>
      <c r="T156" s="32">
        <v>159</v>
      </c>
      <c r="V156" s="41">
        <f>VLOOKUP(A156, world_pop_table!$A$4:$BP$269, MATCH(2016, world_pop_table!$A$3:$BP$3, 0), FALSE)</f>
        <v>8865631</v>
      </c>
    </row>
    <row r="157" spans="1:22" x14ac:dyDescent="0.35">
      <c r="A157" t="s">
        <v>87</v>
      </c>
      <c r="B157" s="19">
        <v>2.0259830000000001</v>
      </c>
      <c r="C157" s="19">
        <v>1.64673</v>
      </c>
      <c r="D157" s="19">
        <v>2.4052359999999999</v>
      </c>
      <c r="E157" s="32">
        <v>154</v>
      </c>
      <c r="F157" s="32">
        <v>118</v>
      </c>
      <c r="G157" s="32">
        <v>159</v>
      </c>
      <c r="H157" s="19">
        <f t="shared" si="2"/>
        <v>31.803890120388711</v>
      </c>
      <c r="I157" s="19">
        <v>1.9129069999999999</v>
      </c>
      <c r="J157" s="32">
        <v>151</v>
      </c>
      <c r="K157" s="19">
        <v>1.9616439999999999</v>
      </c>
      <c r="L157" s="32">
        <v>149</v>
      </c>
      <c r="M157" s="19">
        <v>1.838721</v>
      </c>
      <c r="N157" s="32">
        <v>158</v>
      </c>
      <c r="O157" s="19">
        <v>2.1640570000000001</v>
      </c>
      <c r="P157" s="32">
        <v>138</v>
      </c>
      <c r="Q157" s="19">
        <v>1.923316</v>
      </c>
      <c r="R157" s="32">
        <v>151</v>
      </c>
      <c r="S157" s="19">
        <v>2.3536839999999999</v>
      </c>
      <c r="T157" s="32">
        <v>150</v>
      </c>
      <c r="V157" s="41">
        <f>VLOOKUP(A157, world_pop_table!$A$4:$BP$269, MATCH(2016, world_pop_table!$A$3:$BP$3, 0), FALSE)</f>
        <v>2130422</v>
      </c>
    </row>
    <row r="158" spans="1:22" x14ac:dyDescent="0.35">
      <c r="A158" t="s">
        <v>130</v>
      </c>
      <c r="B158" s="19">
        <v>2.0254020000000001</v>
      </c>
      <c r="C158" s="19">
        <v>1.695732</v>
      </c>
      <c r="D158" s="19">
        <v>2.3550710000000001</v>
      </c>
      <c r="E158" s="32">
        <v>155</v>
      </c>
      <c r="F158" s="32">
        <v>130</v>
      </c>
      <c r="G158" s="32">
        <v>159</v>
      </c>
      <c r="H158" s="19">
        <f t="shared" si="2"/>
        <v>31.785880016751573</v>
      </c>
      <c r="I158" s="19">
        <v>1.9090910000000001</v>
      </c>
      <c r="J158" s="32">
        <v>152</v>
      </c>
      <c r="K158" s="19">
        <v>2.0694669999999999</v>
      </c>
      <c r="L158" s="32">
        <v>137</v>
      </c>
      <c r="M158" s="19">
        <v>2.3082639999999999</v>
      </c>
      <c r="N158" s="32">
        <v>138</v>
      </c>
      <c r="O158" s="19">
        <v>1.847245</v>
      </c>
      <c r="P158" s="32">
        <v>155</v>
      </c>
      <c r="Q158" s="19">
        <v>1.7361340000000001</v>
      </c>
      <c r="R158" s="32">
        <v>157</v>
      </c>
      <c r="S158" s="19">
        <v>2.2293020000000001</v>
      </c>
      <c r="T158" s="32">
        <v>156</v>
      </c>
      <c r="V158" s="41">
        <f>VLOOKUP(A158, world_pop_table!$A$4:$BP$269, MATCH(2016, world_pop_table!$A$3:$BP$3, 0), FALSE)</f>
        <v>7205328</v>
      </c>
    </row>
    <row r="159" spans="1:22" x14ac:dyDescent="0.35">
      <c r="A159" t="s">
        <v>201</v>
      </c>
      <c r="B159" s="19">
        <v>1.8791899999999999</v>
      </c>
      <c r="C159" s="19">
        <v>1.528079</v>
      </c>
      <c r="D159" s="19">
        <v>2.2303009999999999</v>
      </c>
      <c r="E159" s="32">
        <v>156</v>
      </c>
      <c r="F159" s="32">
        <v>140</v>
      </c>
      <c r="G159" s="32">
        <v>160</v>
      </c>
      <c r="H159" s="19">
        <f t="shared" si="2"/>
        <v>27.253533591633143</v>
      </c>
      <c r="I159" s="19">
        <v>1.875</v>
      </c>
      <c r="J159" s="32">
        <v>154</v>
      </c>
      <c r="K159" s="19">
        <v>1.5</v>
      </c>
      <c r="L159" s="32">
        <v>158</v>
      </c>
      <c r="M159" s="19">
        <v>1.890625</v>
      </c>
      <c r="N159" s="32">
        <v>156</v>
      </c>
      <c r="O159" s="19">
        <v>1.75</v>
      </c>
      <c r="P159" s="32">
        <v>157</v>
      </c>
      <c r="Q159" s="19">
        <v>1.890625</v>
      </c>
      <c r="R159" s="32">
        <v>152</v>
      </c>
      <c r="S159" s="19">
        <v>2.3191959999999998</v>
      </c>
      <c r="T159" s="32">
        <v>153</v>
      </c>
      <c r="V159" s="41">
        <f>VLOOKUP(A159, world_pop_table!$A$4:$BP$269, MATCH(2016, world_pop_table!$A$3:$BP$3, 0), FALSE)</f>
        <v>1508186</v>
      </c>
    </row>
    <row r="160" spans="1:22" x14ac:dyDescent="0.35">
      <c r="A160" t="s">
        <v>100</v>
      </c>
      <c r="B160" s="19">
        <v>1.866001</v>
      </c>
      <c r="C160" s="19">
        <v>1.5200610000000001</v>
      </c>
      <c r="D160" s="19">
        <v>2.2119409999999999</v>
      </c>
      <c r="E160" s="32">
        <v>157</v>
      </c>
      <c r="F160" s="32">
        <v>140</v>
      </c>
      <c r="G160" s="32">
        <v>160</v>
      </c>
      <c r="H160" s="19">
        <f t="shared" si="2"/>
        <v>26.844694939532861</v>
      </c>
      <c r="I160" s="19">
        <v>2.1428569999999998</v>
      </c>
      <c r="J160" s="32">
        <v>131</v>
      </c>
      <c r="K160" s="19">
        <v>1.5428569999999999</v>
      </c>
      <c r="L160" s="32">
        <v>157</v>
      </c>
      <c r="M160" s="19">
        <v>2</v>
      </c>
      <c r="N160" s="32">
        <v>154</v>
      </c>
      <c r="O160" s="19">
        <v>1.7428570000000001</v>
      </c>
      <c r="P160" s="32">
        <v>158</v>
      </c>
      <c r="Q160" s="19">
        <v>1.5428569999999999</v>
      </c>
      <c r="R160" s="32">
        <v>159</v>
      </c>
      <c r="S160" s="19">
        <v>2.1428569999999998</v>
      </c>
      <c r="T160" s="32">
        <v>157</v>
      </c>
      <c r="V160" s="41">
        <f>VLOOKUP(A160, world_pop_table!$A$4:$BP$269, MATCH(2016, world_pop_table!$A$3:$BP$3, 0), FALSE)</f>
        <v>4086657</v>
      </c>
    </row>
    <row r="161" spans="1:22" x14ac:dyDescent="0.35">
      <c r="A161" t="s">
        <v>132</v>
      </c>
      <c r="B161" s="19">
        <v>1.747098</v>
      </c>
      <c r="C161" s="19">
        <v>1.3668670000000001</v>
      </c>
      <c r="D161" s="19">
        <v>2.127329</v>
      </c>
      <c r="E161" s="32">
        <v>158</v>
      </c>
      <c r="F161" s="32">
        <v>151</v>
      </c>
      <c r="G161" s="32">
        <v>160</v>
      </c>
      <c r="H161" s="19">
        <f t="shared" si="2"/>
        <v>23.158885382274526</v>
      </c>
      <c r="I161" s="19">
        <v>1.285714</v>
      </c>
      <c r="J161" s="32">
        <v>159</v>
      </c>
      <c r="K161" s="19">
        <v>1.571429</v>
      </c>
      <c r="L161" s="32">
        <v>156</v>
      </c>
      <c r="M161" s="19">
        <v>1.857143</v>
      </c>
      <c r="N161" s="32">
        <v>157</v>
      </c>
      <c r="O161" s="19">
        <v>1.8469390000000001</v>
      </c>
      <c r="P161" s="32">
        <v>156</v>
      </c>
      <c r="Q161" s="19">
        <v>1.5136050000000001</v>
      </c>
      <c r="R161" s="32">
        <v>160</v>
      </c>
      <c r="S161" s="19">
        <v>2.3469389999999999</v>
      </c>
      <c r="T161" s="32">
        <v>152</v>
      </c>
      <c r="V161" s="41">
        <f>VLOOKUP(A161, world_pop_table!$A$4:$BP$269, MATCH(2016, world_pop_table!$A$3:$BP$3, 0), FALSE)</f>
        <v>14348740</v>
      </c>
    </row>
    <row r="162" spans="1:22" x14ac:dyDescent="0.35">
      <c r="A162" t="s">
        <v>66</v>
      </c>
      <c r="B162" s="19">
        <v>1.7160960000000001</v>
      </c>
      <c r="C162" s="19">
        <v>1.551283</v>
      </c>
      <c r="D162" s="19">
        <v>1.8809089999999999</v>
      </c>
      <c r="E162" s="32">
        <v>159</v>
      </c>
      <c r="F162" s="32">
        <v>156</v>
      </c>
      <c r="G162" s="32">
        <v>160</v>
      </c>
      <c r="H162" s="19">
        <f t="shared" si="2"/>
        <v>22.197871211949781</v>
      </c>
      <c r="I162" s="19">
        <v>1.698904</v>
      </c>
      <c r="J162" s="32">
        <v>158</v>
      </c>
      <c r="K162" s="19">
        <v>1.471292</v>
      </c>
      <c r="L162" s="32">
        <v>159</v>
      </c>
      <c r="M162" s="19">
        <v>1.806684</v>
      </c>
      <c r="N162" s="32">
        <v>159</v>
      </c>
      <c r="O162" s="19">
        <v>1.681079</v>
      </c>
      <c r="P162" s="32">
        <v>159</v>
      </c>
      <c r="Q162" s="19">
        <v>1.5598669999999999</v>
      </c>
      <c r="R162" s="32">
        <v>158</v>
      </c>
      <c r="S162" s="19">
        <v>2.0237989999999999</v>
      </c>
      <c r="T162" s="32">
        <v>160</v>
      </c>
      <c r="V162" s="41">
        <f>VLOOKUP(A162, world_pop_table!$A$4:$BP$269, MATCH(2016, world_pop_table!$A$3:$BP$3, 0), FALSE)</f>
        <v>10671457</v>
      </c>
    </row>
    <row r="163" spans="1:22" x14ac:dyDescent="0.35">
      <c r="A163" t="s">
        <v>171</v>
      </c>
      <c r="B163" s="19">
        <v>1.598322</v>
      </c>
      <c r="C163" s="19">
        <v>1.2914079999999999</v>
      </c>
      <c r="D163" s="19">
        <v>1.9052370000000001</v>
      </c>
      <c r="E163" s="32">
        <v>160</v>
      </c>
      <c r="F163" s="32">
        <v>156</v>
      </c>
      <c r="G163" s="32">
        <v>160</v>
      </c>
      <c r="H163" s="19">
        <f t="shared" si="2"/>
        <v>18.547058912877908</v>
      </c>
      <c r="I163" s="19">
        <v>1.111111</v>
      </c>
      <c r="J163" s="32">
        <v>160</v>
      </c>
      <c r="K163" s="19">
        <v>1.237654</v>
      </c>
      <c r="L163" s="32">
        <v>160</v>
      </c>
      <c r="M163" s="19">
        <v>1.362654</v>
      </c>
      <c r="N163" s="32">
        <v>160</v>
      </c>
      <c r="O163" s="19">
        <v>1.394253</v>
      </c>
      <c r="P163" s="32">
        <v>160</v>
      </c>
      <c r="Q163" s="19">
        <v>2.1006469999999999</v>
      </c>
      <c r="R163" s="32">
        <v>138</v>
      </c>
      <c r="S163" s="19">
        <v>2.3969429999999998</v>
      </c>
      <c r="T163" s="32">
        <v>147</v>
      </c>
      <c r="V163" s="41">
        <f>VLOOKUP(A163, world_pop_table!$A$4:$BP$269, MATCH(2016, world_pop_table!$A$3:$BP$3, 0), FALSE)</f>
        <v>19193834</v>
      </c>
    </row>
    <row r="164" spans="1:22" x14ac:dyDescent="0.35">
      <c r="K164" s="32"/>
      <c r="M164" s="32"/>
      <c r="O164" s="32"/>
      <c r="Q164" s="32"/>
      <c r="S164" s="32"/>
      <c r="U164" s="32"/>
    </row>
    <row r="165" spans="1:22" x14ac:dyDescent="0.35">
      <c r="A165" s="43" t="s">
        <v>621</v>
      </c>
      <c r="K165" s="32"/>
      <c r="M165" s="32"/>
      <c r="O165" s="32"/>
      <c r="Q165" s="32"/>
      <c r="S165" s="32"/>
      <c r="U165" s="32"/>
    </row>
    <row r="166" spans="1:22" x14ac:dyDescent="0.35">
      <c r="A166" s="7">
        <f>COUNTA(A4:A163)</f>
        <v>160</v>
      </c>
      <c r="K166" s="32"/>
      <c r="M166" s="32"/>
      <c r="O166" s="32"/>
      <c r="Q166" s="32"/>
      <c r="S166" s="32"/>
      <c r="U166" s="32"/>
    </row>
    <row r="167" spans="1:22" x14ac:dyDescent="0.35">
      <c r="K167" s="32"/>
      <c r="M167" s="32"/>
      <c r="O167" s="32"/>
      <c r="Q167" s="32"/>
      <c r="S167" s="32"/>
      <c r="U167" s="32"/>
    </row>
    <row r="168" spans="1:22" x14ac:dyDescent="0.35">
      <c r="K168" s="32"/>
      <c r="M168" s="32"/>
      <c r="O168" s="32"/>
      <c r="Q168" s="32"/>
      <c r="S168" s="32"/>
      <c r="U168" s="32"/>
    </row>
    <row r="169" spans="1:22" x14ac:dyDescent="0.35">
      <c r="K169" s="32"/>
      <c r="M169" s="32"/>
      <c r="O169" s="32"/>
      <c r="Q169" s="32"/>
      <c r="S169" s="32"/>
      <c r="U169" s="32"/>
    </row>
    <row r="170" spans="1:22" x14ac:dyDescent="0.35">
      <c r="K170" s="32"/>
      <c r="M170" s="32"/>
      <c r="O170" s="32"/>
      <c r="Q170" s="32"/>
      <c r="S170" s="32"/>
      <c r="U170" s="32"/>
    </row>
    <row r="171" spans="1:22" x14ac:dyDescent="0.35">
      <c r="K171" s="32"/>
      <c r="M171" s="32"/>
      <c r="O171" s="32"/>
      <c r="Q171" s="32"/>
      <c r="S171" s="32"/>
      <c r="U171" s="32"/>
    </row>
    <row r="172" spans="1:22" x14ac:dyDescent="0.35">
      <c r="K172" s="32"/>
      <c r="M172" s="32"/>
      <c r="O172" s="32"/>
      <c r="Q172" s="32"/>
      <c r="S172" s="32"/>
      <c r="U172" s="32"/>
    </row>
    <row r="173" spans="1:22" x14ac:dyDescent="0.35">
      <c r="K173" s="32"/>
      <c r="M173" s="32"/>
      <c r="O173" s="32"/>
      <c r="Q173" s="32"/>
      <c r="S173" s="32"/>
      <c r="U173" s="32"/>
    </row>
    <row r="174" spans="1:22" x14ac:dyDescent="0.35">
      <c r="K174" s="32"/>
      <c r="M174" s="32"/>
      <c r="O174" s="32"/>
      <c r="Q174" s="32"/>
      <c r="S174" s="32"/>
      <c r="U174" s="32"/>
    </row>
    <row r="175" spans="1:22" x14ac:dyDescent="0.35">
      <c r="K175" s="32"/>
      <c r="M175" s="32"/>
      <c r="O175" s="32"/>
      <c r="Q175" s="32"/>
      <c r="S175" s="32"/>
      <c r="U175" s="32"/>
    </row>
    <row r="176" spans="1:22" x14ac:dyDescent="0.35">
      <c r="K176" s="32"/>
      <c r="M176" s="32"/>
      <c r="O176" s="32"/>
      <c r="Q176" s="32"/>
      <c r="S176" s="32"/>
    </row>
    <row r="177" spans="11:19" x14ac:dyDescent="0.35">
      <c r="K177" s="32"/>
      <c r="M177" s="32"/>
      <c r="O177" s="32"/>
      <c r="Q177" s="32"/>
      <c r="S177" s="32"/>
    </row>
    <row r="178" spans="11:19" x14ac:dyDescent="0.35">
      <c r="K178" s="32"/>
      <c r="M178" s="32"/>
      <c r="O178" s="32"/>
      <c r="Q178" s="32"/>
      <c r="S178" s="32"/>
    </row>
    <row r="179" spans="11:19" x14ac:dyDescent="0.35">
      <c r="K179" s="32"/>
      <c r="M179" s="32"/>
      <c r="O179" s="32"/>
      <c r="Q179" s="32"/>
    </row>
    <row r="180" spans="11:19" x14ac:dyDescent="0.35">
      <c r="K180" s="32"/>
      <c r="M180" s="32"/>
      <c r="O180" s="32"/>
      <c r="Q180" s="32"/>
    </row>
    <row r="181" spans="11:19" x14ac:dyDescent="0.35">
      <c r="K181" s="32"/>
      <c r="M181" s="32"/>
      <c r="O181" s="32"/>
      <c r="Q181" s="32"/>
    </row>
    <row r="182" spans="11:19" x14ac:dyDescent="0.35">
      <c r="K182" s="32"/>
      <c r="M182" s="32"/>
      <c r="O182" s="32"/>
      <c r="Q182" s="32"/>
    </row>
    <row r="183" spans="11:19" x14ac:dyDescent="0.35">
      <c r="K183" s="32"/>
      <c r="M183" s="32"/>
      <c r="O183" s="32"/>
      <c r="Q183" s="32"/>
    </row>
    <row r="184" spans="11:19" x14ac:dyDescent="0.35">
      <c r="K184" s="32"/>
      <c r="M184" s="32"/>
      <c r="O184" s="32"/>
    </row>
    <row r="185" spans="11:19" x14ac:dyDescent="0.35">
      <c r="K185" s="32"/>
      <c r="M185" s="32"/>
      <c r="O185" s="32"/>
    </row>
    <row r="186" spans="11:19" x14ac:dyDescent="0.35">
      <c r="K186" s="32"/>
      <c r="M186" s="32"/>
      <c r="O186" s="32"/>
    </row>
    <row r="187" spans="11:19" x14ac:dyDescent="0.35">
      <c r="K187" s="32"/>
      <c r="M187" s="32"/>
      <c r="O187" s="32"/>
    </row>
    <row r="188" spans="11:19" x14ac:dyDescent="0.35">
      <c r="K188" s="32"/>
      <c r="M188" s="32"/>
      <c r="O188" s="32"/>
    </row>
    <row r="189" spans="11:19" x14ac:dyDescent="0.35">
      <c r="K189" s="32"/>
      <c r="M189" s="32"/>
      <c r="O189" s="32"/>
    </row>
    <row r="190" spans="11:19" x14ac:dyDescent="0.35">
      <c r="K190" s="32"/>
      <c r="M190" s="32"/>
      <c r="O190" s="32"/>
    </row>
    <row r="191" spans="11:19" x14ac:dyDescent="0.35">
      <c r="M191" s="32"/>
      <c r="O191" s="32"/>
    </row>
    <row r="192" spans="11:19" x14ac:dyDescent="0.35">
      <c r="M192" s="32"/>
      <c r="O192" s="32"/>
    </row>
    <row r="193" spans="13:15" x14ac:dyDescent="0.35">
      <c r="M193" s="32"/>
      <c r="O193" s="32"/>
    </row>
    <row r="194" spans="13:15" x14ac:dyDescent="0.35">
      <c r="M194" s="32"/>
      <c r="O194" s="32"/>
    </row>
    <row r="195" spans="13:15" x14ac:dyDescent="0.35">
      <c r="M195" s="32"/>
      <c r="O195" s="32"/>
    </row>
    <row r="196" spans="13:15" x14ac:dyDescent="0.35">
      <c r="M196" s="32"/>
      <c r="O196" s="32"/>
    </row>
    <row r="197" spans="13:15" x14ac:dyDescent="0.35">
      <c r="M197" s="32"/>
      <c r="O197" s="32"/>
    </row>
    <row r="198" spans="13:15" x14ac:dyDescent="0.35">
      <c r="M198" s="32"/>
      <c r="O198" s="32"/>
    </row>
    <row r="199" spans="13:15" x14ac:dyDescent="0.35">
      <c r="M199" s="32"/>
      <c r="O199" s="32"/>
    </row>
    <row r="200" spans="13:15" x14ac:dyDescent="0.35">
      <c r="M200" s="32"/>
      <c r="O200" s="32"/>
    </row>
    <row r="201" spans="13:15" x14ac:dyDescent="0.35">
      <c r="M201" s="32"/>
      <c r="O201" s="32"/>
    </row>
    <row r="202" spans="13:15" x14ac:dyDescent="0.35">
      <c r="M202" s="32"/>
    </row>
    <row r="203" spans="13:15" x14ac:dyDescent="0.35">
      <c r="M203" s="32"/>
    </row>
    <row r="204" spans="13:15" x14ac:dyDescent="0.35">
      <c r="M204" s="32"/>
    </row>
    <row r="205" spans="13:15" x14ac:dyDescent="0.35">
      <c r="M205" s="32"/>
    </row>
    <row r="206" spans="13:15" x14ac:dyDescent="0.35">
      <c r="M206" s="32"/>
    </row>
    <row r="207" spans="13:15" x14ac:dyDescent="0.35">
      <c r="M207" s="32"/>
    </row>
    <row r="208" spans="13:15" x14ac:dyDescent="0.35">
      <c r="M208" s="32"/>
    </row>
    <row r="209" spans="13:13" x14ac:dyDescent="0.35">
      <c r="M209" s="32"/>
    </row>
    <row r="210" spans="13:13" x14ac:dyDescent="0.35">
      <c r="M210" s="32"/>
    </row>
    <row r="211" spans="13:13" x14ac:dyDescent="0.35">
      <c r="M211" s="32"/>
    </row>
    <row r="212" spans="13:13" x14ac:dyDescent="0.35">
      <c r="M212" s="32"/>
    </row>
    <row r="213" spans="13:13" x14ac:dyDescent="0.35">
      <c r="M213" s="32"/>
    </row>
    <row r="214" spans="13:13" x14ac:dyDescent="0.35">
      <c r="M214" s="32"/>
    </row>
  </sheetData>
  <mergeCells count="8">
    <mergeCell ref="O1:P1"/>
    <mergeCell ref="Q1:R1"/>
    <mergeCell ref="S1:T1"/>
    <mergeCell ref="B1:D1"/>
    <mergeCell ref="E1:G1"/>
    <mergeCell ref="I1:J1"/>
    <mergeCell ref="K1:L1"/>
    <mergeCell ref="M1:N1"/>
  </mergeCell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66"/>
  <sheetViews>
    <sheetView topLeftCell="N1" workbookViewId="0">
      <selection activeCell="G8" sqref="G8"/>
    </sheetView>
  </sheetViews>
  <sheetFormatPr defaultColWidth="8.81640625" defaultRowHeight="14.5" x14ac:dyDescent="0.35"/>
  <cols>
    <col min="1" max="1" width="22.7265625" bestFit="1" customWidth="1"/>
    <col min="3" max="3" width="15.453125" bestFit="1" customWidth="1"/>
    <col min="4" max="5" width="15.453125" customWidth="1"/>
    <col min="6" max="6" width="11.453125" bestFit="1" customWidth="1"/>
    <col min="7" max="7" width="11.81640625" bestFit="1" customWidth="1"/>
    <col min="8" max="8" width="20.81640625" bestFit="1" customWidth="1"/>
    <col min="9" max="9" width="8.7265625" customWidth="1"/>
    <col min="10" max="10" width="9" bestFit="1" customWidth="1"/>
    <col min="11" max="11" width="8.453125" bestFit="1" customWidth="1"/>
    <col min="12" max="12" width="13.26953125" bestFit="1" customWidth="1"/>
    <col min="13" max="13" width="9.1796875" customWidth="1"/>
    <col min="14" max="14" width="22.7265625" bestFit="1" customWidth="1"/>
    <col min="15" max="15" width="12.453125" customWidth="1"/>
    <col min="16" max="16" width="17.26953125" customWidth="1"/>
    <col min="17" max="17" width="15.453125" customWidth="1"/>
    <col min="18" max="18" width="11.453125" customWidth="1"/>
    <col min="19" max="19" width="9" customWidth="1"/>
    <col min="20" max="21" width="10.453125" bestFit="1" customWidth="1"/>
    <col min="22" max="22" width="19.54296875" bestFit="1" customWidth="1"/>
  </cols>
  <sheetData>
    <row r="1" spans="1:22" x14ac:dyDescent="0.35">
      <c r="B1" s="78" t="s">
        <v>202</v>
      </c>
      <c r="C1" s="78"/>
      <c r="D1" s="78"/>
      <c r="E1" s="78" t="s">
        <v>205</v>
      </c>
      <c r="F1" s="78"/>
      <c r="G1" s="78"/>
      <c r="H1" s="22"/>
      <c r="I1" s="89" t="s">
        <v>1</v>
      </c>
      <c r="J1" s="89"/>
      <c r="K1" s="89" t="s">
        <v>2</v>
      </c>
      <c r="L1" s="89"/>
      <c r="M1" s="89" t="s">
        <v>198</v>
      </c>
      <c r="N1" s="89"/>
      <c r="O1" s="89" t="s">
        <v>199</v>
      </c>
      <c r="P1" s="89"/>
      <c r="Q1" s="89" t="s">
        <v>200</v>
      </c>
      <c r="R1" s="89"/>
      <c r="S1" s="89" t="s">
        <v>7</v>
      </c>
      <c r="T1" s="89"/>
    </row>
    <row r="2" spans="1:22" x14ac:dyDescent="0.35">
      <c r="C2" s="21"/>
      <c r="D2" s="21"/>
      <c r="E2" s="21"/>
      <c r="F2" s="8"/>
      <c r="G2" s="8"/>
      <c r="H2" s="8"/>
      <c r="I2" s="8"/>
      <c r="J2" s="21"/>
      <c r="L2" s="21"/>
      <c r="N2" s="21"/>
      <c r="P2" s="21"/>
      <c r="R2" s="21"/>
      <c r="T2" s="21"/>
    </row>
    <row r="3" spans="1:22" x14ac:dyDescent="0.35">
      <c r="A3" s="31" t="s">
        <v>0</v>
      </c>
      <c r="B3" s="20" t="s">
        <v>162</v>
      </c>
      <c r="C3" s="23" t="s">
        <v>203</v>
      </c>
      <c r="D3" s="23" t="s">
        <v>204</v>
      </c>
      <c r="E3" s="20" t="s">
        <v>163</v>
      </c>
      <c r="F3" s="23" t="s">
        <v>203</v>
      </c>
      <c r="G3" s="23" t="s">
        <v>204</v>
      </c>
      <c r="H3" s="23" t="s">
        <v>206</v>
      </c>
      <c r="I3" s="20" t="s">
        <v>162</v>
      </c>
      <c r="J3" s="20" t="s">
        <v>163</v>
      </c>
      <c r="K3" s="20" t="s">
        <v>162</v>
      </c>
      <c r="L3" s="20" t="s">
        <v>163</v>
      </c>
      <c r="M3" s="20" t="s">
        <v>162</v>
      </c>
      <c r="N3" s="20" t="s">
        <v>163</v>
      </c>
      <c r="O3" s="20" t="s">
        <v>162</v>
      </c>
      <c r="P3" s="20" t="s">
        <v>163</v>
      </c>
      <c r="Q3" s="20" t="s">
        <v>162</v>
      </c>
      <c r="R3" s="20" t="s">
        <v>163</v>
      </c>
      <c r="S3" s="20" t="s">
        <v>162</v>
      </c>
      <c r="T3" s="20" t="s">
        <v>163</v>
      </c>
      <c r="V3" s="48" t="s">
        <v>622</v>
      </c>
    </row>
    <row r="4" spans="1:22" x14ac:dyDescent="0.35">
      <c r="A4" t="s">
        <v>41</v>
      </c>
      <c r="B4" s="19">
        <v>4.1219830000000002</v>
      </c>
      <c r="C4" s="19">
        <v>4.0696640000000004</v>
      </c>
      <c r="D4" s="19">
        <v>4.1743009999999998</v>
      </c>
      <c r="E4">
        <v>1</v>
      </c>
      <c r="F4">
        <v>1</v>
      </c>
      <c r="G4">
        <v>1</v>
      </c>
      <c r="H4" s="26">
        <f>(B4-1)*100/($B$4-1)</f>
        <v>100</v>
      </c>
      <c r="I4" s="19">
        <v>4.0980980000000002</v>
      </c>
      <c r="J4">
        <v>2</v>
      </c>
      <c r="K4" s="19">
        <v>4.3232949999999999</v>
      </c>
      <c r="L4">
        <v>1</v>
      </c>
      <c r="M4" s="19">
        <v>3.744272</v>
      </c>
      <c r="N4">
        <v>4</v>
      </c>
      <c r="O4" s="19">
        <v>4.122776</v>
      </c>
      <c r="P4">
        <v>3</v>
      </c>
      <c r="Q4" s="19">
        <v>4.1679219999999999</v>
      </c>
      <c r="R4">
        <v>1</v>
      </c>
      <c r="S4" s="19">
        <v>4.3608130000000003</v>
      </c>
      <c r="T4">
        <v>4</v>
      </c>
      <c r="V4">
        <f>VLOOKUP(A4, world_pop_table!$A$4:$BP$269, MATCH(2014, world_pop_table!$A$3:$BP$3, 0), FALSE)</f>
        <v>80982500</v>
      </c>
    </row>
    <row r="5" spans="1:22" x14ac:dyDescent="0.35">
      <c r="A5" t="s">
        <v>108</v>
      </c>
      <c r="B5" s="19">
        <v>4.0477819999999998</v>
      </c>
      <c r="C5" s="19">
        <v>3.9741460000000002</v>
      </c>
      <c r="D5" s="19">
        <v>4.1214180000000002</v>
      </c>
      <c r="E5">
        <v>2</v>
      </c>
      <c r="F5">
        <v>2</v>
      </c>
      <c r="G5">
        <v>5</v>
      </c>
      <c r="H5" s="26">
        <f t="shared" ref="H5:H68" si="0">(B5-1)*100/($B$4-1)</f>
        <v>97.623273413083908</v>
      </c>
      <c r="I5" s="19">
        <v>3.9639950000000002</v>
      </c>
      <c r="J5">
        <v>4</v>
      </c>
      <c r="K5" s="19">
        <v>4.229527</v>
      </c>
      <c r="L5">
        <v>3</v>
      </c>
      <c r="M5" s="19">
        <v>3.641035</v>
      </c>
      <c r="N5">
        <v>11</v>
      </c>
      <c r="O5" s="19">
        <v>4.1274040000000003</v>
      </c>
      <c r="P5">
        <v>2</v>
      </c>
      <c r="Q5" s="19">
        <v>4.0732419999999996</v>
      </c>
      <c r="R5">
        <v>6</v>
      </c>
      <c r="S5" s="19">
        <v>4.3369710000000001</v>
      </c>
      <c r="T5">
        <v>6</v>
      </c>
      <c r="V5">
        <f>VLOOKUP(A5, world_pop_table!$A$4:$BP$269, MATCH(2014, world_pop_table!$A$3:$BP$3, 0), FALSE)</f>
        <v>16865008</v>
      </c>
    </row>
    <row r="6" spans="1:22" x14ac:dyDescent="0.35">
      <c r="A6" t="s">
        <v>20</v>
      </c>
      <c r="B6" s="19">
        <v>4.0446600000000004</v>
      </c>
      <c r="C6" s="19">
        <v>3.960121</v>
      </c>
      <c r="D6" s="19">
        <v>4.1291989999999998</v>
      </c>
      <c r="E6">
        <v>3</v>
      </c>
      <c r="F6">
        <v>1</v>
      </c>
      <c r="G6">
        <v>6</v>
      </c>
      <c r="H6" s="26">
        <f t="shared" si="0"/>
        <v>97.523272868558223</v>
      </c>
      <c r="I6" s="19">
        <v>3.8014929999999998</v>
      </c>
      <c r="J6">
        <v>11</v>
      </c>
      <c r="K6" s="19">
        <v>4.0988009999999999</v>
      </c>
      <c r="L6">
        <v>8</v>
      </c>
      <c r="M6" s="19">
        <v>3.7978580000000002</v>
      </c>
      <c r="N6">
        <v>2</v>
      </c>
      <c r="O6" s="19">
        <v>4.1111120000000003</v>
      </c>
      <c r="P6">
        <v>4</v>
      </c>
      <c r="Q6" s="19">
        <v>4.1124919999999996</v>
      </c>
      <c r="R6">
        <v>4</v>
      </c>
      <c r="S6" s="19">
        <v>4.3901260000000004</v>
      </c>
      <c r="T6">
        <v>2</v>
      </c>
      <c r="V6">
        <f>VLOOKUP(A6, world_pop_table!$A$4:$BP$269, MATCH(2014, world_pop_table!$A$3:$BP$3, 0), FALSE)</f>
        <v>11209057</v>
      </c>
    </row>
    <row r="7" spans="1:22" x14ac:dyDescent="0.35">
      <c r="A7" t="s">
        <v>55</v>
      </c>
      <c r="B7" s="19">
        <v>4.0146490000000004</v>
      </c>
      <c r="C7" s="19">
        <v>3.963784</v>
      </c>
      <c r="D7" s="19">
        <v>4.0655150000000004</v>
      </c>
      <c r="E7">
        <v>4</v>
      </c>
      <c r="F7">
        <v>2</v>
      </c>
      <c r="G7">
        <v>5</v>
      </c>
      <c r="H7" s="26">
        <f t="shared" si="0"/>
        <v>96.561992810338822</v>
      </c>
      <c r="I7" s="19">
        <v>3.9388809999999999</v>
      </c>
      <c r="J7">
        <v>5</v>
      </c>
      <c r="K7" s="19">
        <v>4.1582610000000004</v>
      </c>
      <c r="L7">
        <v>6</v>
      </c>
      <c r="M7" s="19">
        <v>3.6296580000000001</v>
      </c>
      <c r="N7">
        <v>12</v>
      </c>
      <c r="O7" s="19">
        <v>4.028607</v>
      </c>
      <c r="P7">
        <v>5</v>
      </c>
      <c r="Q7" s="19">
        <v>4.0843379999999998</v>
      </c>
      <c r="R7">
        <v>5</v>
      </c>
      <c r="S7" s="19">
        <v>4.328614</v>
      </c>
      <c r="T7">
        <v>7</v>
      </c>
      <c r="V7">
        <f>VLOOKUP(A7, world_pop_table!$A$4:$BP$269, MATCH(2014, world_pop_table!$A$3:$BP$3, 0), FALSE)</f>
        <v>64602298</v>
      </c>
    </row>
    <row r="8" spans="1:22" x14ac:dyDescent="0.35">
      <c r="A8" s="34" t="s">
        <v>128</v>
      </c>
      <c r="B8" s="19">
        <v>4.004448</v>
      </c>
      <c r="C8" s="19">
        <v>3.949173</v>
      </c>
      <c r="D8" s="19">
        <v>4.0597240000000001</v>
      </c>
      <c r="E8">
        <v>5</v>
      </c>
      <c r="F8">
        <v>2</v>
      </c>
      <c r="G8">
        <v>7</v>
      </c>
      <c r="H8" s="26">
        <f t="shared" si="0"/>
        <v>96.235245355275794</v>
      </c>
      <c r="I8" s="19">
        <v>4.0071149999999998</v>
      </c>
      <c r="J8">
        <v>3</v>
      </c>
      <c r="K8" s="19">
        <v>4.2785929999999999</v>
      </c>
      <c r="L8">
        <v>2</v>
      </c>
      <c r="M8" s="19">
        <v>3.7031679999999998</v>
      </c>
      <c r="N8">
        <v>6</v>
      </c>
      <c r="O8" s="19">
        <v>3.9666980000000001</v>
      </c>
      <c r="P8">
        <v>8</v>
      </c>
      <c r="Q8" s="19">
        <v>3.9048850000000002</v>
      </c>
      <c r="R8">
        <v>11</v>
      </c>
      <c r="S8" s="19">
        <v>4.2496359999999997</v>
      </c>
      <c r="T8">
        <v>9</v>
      </c>
      <c r="V8">
        <f>VLOOKUP(A8, world_pop_table!$A$4:$BP$269, MATCH(2014, world_pop_table!$A$3:$BP$3, 0), FALSE)</f>
        <v>5469724</v>
      </c>
    </row>
    <row r="9" spans="1:22" x14ac:dyDescent="0.35">
      <c r="A9" t="s">
        <v>136</v>
      </c>
      <c r="B9" s="19">
        <v>3.9613489999999998</v>
      </c>
      <c r="C9" s="19">
        <v>3.6797059999999999</v>
      </c>
      <c r="D9" s="19">
        <v>4.2429930000000002</v>
      </c>
      <c r="E9">
        <v>6</v>
      </c>
      <c r="F9">
        <v>1</v>
      </c>
      <c r="G9">
        <v>20</v>
      </c>
      <c r="H9" s="26">
        <f t="shared" si="0"/>
        <v>94.854744564592423</v>
      </c>
      <c r="I9" s="19">
        <v>3.75</v>
      </c>
      <c r="J9">
        <v>15</v>
      </c>
      <c r="K9" s="19">
        <v>4.09375</v>
      </c>
      <c r="L9">
        <v>9</v>
      </c>
      <c r="M9" s="19">
        <v>3.7562500000000001</v>
      </c>
      <c r="N9">
        <v>3</v>
      </c>
      <c r="O9" s="19">
        <v>3.9812500000000002</v>
      </c>
      <c r="P9">
        <v>6</v>
      </c>
      <c r="Q9" s="19">
        <v>3.9750000000000001</v>
      </c>
      <c r="R9">
        <v>7</v>
      </c>
      <c r="S9" s="19">
        <v>4.2583330000000004</v>
      </c>
      <c r="T9">
        <v>8</v>
      </c>
      <c r="V9">
        <f>VLOOKUP(A9, world_pop_table!$A$4:$BP$269, MATCH(2014, world_pop_table!$A$3:$BP$3, 0), FALSE)</f>
        <v>9696110</v>
      </c>
    </row>
    <row r="10" spans="1:22" x14ac:dyDescent="0.35">
      <c r="A10" t="s">
        <v>109</v>
      </c>
      <c r="B10" s="19">
        <v>3.958243</v>
      </c>
      <c r="C10" s="19">
        <v>3.694134</v>
      </c>
      <c r="D10" s="19">
        <v>4.222353</v>
      </c>
      <c r="E10">
        <v>7</v>
      </c>
      <c r="F10">
        <v>1</v>
      </c>
      <c r="G10">
        <v>19</v>
      </c>
      <c r="H10" s="26">
        <f t="shared" si="0"/>
        <v>94.755256514849691</v>
      </c>
      <c r="I10" s="19">
        <v>4.2077900000000001</v>
      </c>
      <c r="J10">
        <v>1</v>
      </c>
      <c r="K10" s="19">
        <v>4.1919409999999999</v>
      </c>
      <c r="L10">
        <v>4</v>
      </c>
      <c r="M10" s="19">
        <v>3.4227110000000001</v>
      </c>
      <c r="N10">
        <v>30</v>
      </c>
      <c r="O10" s="19">
        <v>4.1919409999999999</v>
      </c>
      <c r="P10">
        <v>1</v>
      </c>
      <c r="Q10" s="19">
        <v>3.4996339999999999</v>
      </c>
      <c r="R10">
        <v>31</v>
      </c>
      <c r="S10" s="19">
        <v>4.3585830000000003</v>
      </c>
      <c r="T10">
        <v>5</v>
      </c>
      <c r="V10">
        <f>VLOOKUP(A10, world_pop_table!$A$4:$BP$269, MATCH(2014, world_pop_table!$A$3:$BP$3, 0), FALSE)</f>
        <v>5137232</v>
      </c>
    </row>
    <row r="11" spans="1:22" x14ac:dyDescent="0.35">
      <c r="A11" t="s">
        <v>164</v>
      </c>
      <c r="B11" s="19">
        <v>3.946726</v>
      </c>
      <c r="C11" s="19">
        <v>3.6534659999999999</v>
      </c>
      <c r="D11" s="19">
        <v>4.2399849999999999</v>
      </c>
      <c r="E11">
        <v>8</v>
      </c>
      <c r="F11">
        <v>1</v>
      </c>
      <c r="G11">
        <v>21</v>
      </c>
      <c r="H11" s="26">
        <f t="shared" si="0"/>
        <v>94.386356363887941</v>
      </c>
      <c r="I11" s="19">
        <v>3.8181820000000002</v>
      </c>
      <c r="J11">
        <v>10</v>
      </c>
      <c r="K11" s="19">
        <v>3.9090910000000001</v>
      </c>
      <c r="L11">
        <v>15</v>
      </c>
      <c r="M11" s="19">
        <v>3.8181820000000002</v>
      </c>
      <c r="N11">
        <v>1</v>
      </c>
      <c r="O11" s="19">
        <v>3.783471</v>
      </c>
      <c r="P11">
        <v>14</v>
      </c>
      <c r="Q11" s="19">
        <v>3.6834709999999999</v>
      </c>
      <c r="R11">
        <v>22</v>
      </c>
      <c r="S11" s="19">
        <v>4.7058770000000001</v>
      </c>
      <c r="T11">
        <v>1</v>
      </c>
      <c r="V11">
        <f>VLOOKUP(A11, world_pop_table!$A$4:$BP$269, MATCH(2014, world_pop_table!$A$3:$BP$3, 0), FALSE)</f>
        <v>556319</v>
      </c>
    </row>
    <row r="12" spans="1:22" x14ac:dyDescent="0.35">
      <c r="A12" t="s">
        <v>150</v>
      </c>
      <c r="B12" s="19">
        <v>3.9178250000000001</v>
      </c>
      <c r="C12" s="19">
        <v>3.869856</v>
      </c>
      <c r="D12" s="19">
        <v>3.9657939999999998</v>
      </c>
      <c r="E12">
        <v>9</v>
      </c>
      <c r="F12">
        <v>6</v>
      </c>
      <c r="G12">
        <v>10</v>
      </c>
      <c r="H12" s="26">
        <f t="shared" si="0"/>
        <v>93.460630631236626</v>
      </c>
      <c r="I12" s="19">
        <v>3.728529</v>
      </c>
      <c r="J12">
        <v>16</v>
      </c>
      <c r="K12" s="19">
        <v>4.184653</v>
      </c>
      <c r="L12">
        <v>5</v>
      </c>
      <c r="M12" s="19">
        <v>3.4480400000000002</v>
      </c>
      <c r="N12">
        <v>26</v>
      </c>
      <c r="O12" s="19">
        <v>3.970199</v>
      </c>
      <c r="P12">
        <v>7</v>
      </c>
      <c r="Q12" s="19">
        <v>4.1375960000000003</v>
      </c>
      <c r="R12">
        <v>2</v>
      </c>
      <c r="S12" s="19">
        <v>4.136495</v>
      </c>
      <c r="T12">
        <v>14</v>
      </c>
      <c r="V12">
        <f>VLOOKUP(A12, world_pop_table!$A$4:$BP$269, MATCH(2014, world_pop_table!$A$3:$BP$3, 0), FALSE)</f>
        <v>318386329</v>
      </c>
    </row>
    <row r="13" spans="1:22" x14ac:dyDescent="0.35">
      <c r="A13" t="s">
        <v>76</v>
      </c>
      <c r="B13" s="19">
        <v>3.9146179999999999</v>
      </c>
      <c r="C13" s="19">
        <v>3.8545980000000002</v>
      </c>
      <c r="D13" s="19">
        <v>3.9746389999999998</v>
      </c>
      <c r="E13">
        <v>10</v>
      </c>
      <c r="F13">
        <v>6</v>
      </c>
      <c r="G13">
        <v>12</v>
      </c>
      <c r="H13" s="26">
        <f t="shared" si="0"/>
        <v>93.357907458176413</v>
      </c>
      <c r="I13" s="19">
        <v>3.781139</v>
      </c>
      <c r="J13">
        <v>14</v>
      </c>
      <c r="K13" s="19">
        <v>4.1554250000000001</v>
      </c>
      <c r="L13">
        <v>7</v>
      </c>
      <c r="M13" s="19">
        <v>3.5184389999999999</v>
      </c>
      <c r="N13">
        <v>19</v>
      </c>
      <c r="O13" s="19">
        <v>3.9315669999999998</v>
      </c>
      <c r="P13">
        <v>11</v>
      </c>
      <c r="Q13" s="19">
        <v>3.9523799999999998</v>
      </c>
      <c r="R13">
        <v>9</v>
      </c>
      <c r="S13" s="19">
        <v>4.2394800000000004</v>
      </c>
      <c r="T13">
        <v>10</v>
      </c>
      <c r="V13">
        <f>VLOOKUP(A13, world_pop_table!$A$4:$BP$269, MATCH(2014, world_pop_table!$A$3:$BP$3, 0), FALSE)</f>
        <v>127276000</v>
      </c>
    </row>
    <row r="14" spans="1:22" x14ac:dyDescent="0.35">
      <c r="A14" t="s">
        <v>70</v>
      </c>
      <c r="B14" s="19">
        <v>3.8680140000000001</v>
      </c>
      <c r="C14" s="19">
        <v>3.7256580000000001</v>
      </c>
      <c r="D14" s="19">
        <v>4.01037</v>
      </c>
      <c r="E14">
        <v>11</v>
      </c>
      <c r="F14">
        <v>5</v>
      </c>
      <c r="G14">
        <v>17</v>
      </c>
      <c r="H14" s="26">
        <f t="shared" si="0"/>
        <v>91.865138279100165</v>
      </c>
      <c r="I14" s="19">
        <v>3.8</v>
      </c>
      <c r="J14">
        <v>12</v>
      </c>
      <c r="K14" s="19">
        <v>3.84</v>
      </c>
      <c r="L14">
        <v>16</v>
      </c>
      <c r="M14" s="19">
        <v>3.44</v>
      </c>
      <c r="N14">
        <v>27</v>
      </c>
      <c r="O14" s="19">
        <v>3.9434670000000001</v>
      </c>
      <c r="P14">
        <v>9</v>
      </c>
      <c r="Q14" s="19">
        <v>4.1252849999999999</v>
      </c>
      <c r="R14">
        <v>3</v>
      </c>
      <c r="S14" s="19">
        <v>4.1252849999999999</v>
      </c>
      <c r="T14">
        <v>16</v>
      </c>
      <c r="V14">
        <f>VLOOKUP(A14, world_pop_table!$A$4:$BP$269, MATCH(2014, world_pop_table!$A$3:$BP$3, 0), FALSE)</f>
        <v>4657740</v>
      </c>
    </row>
    <row r="15" spans="1:22" x14ac:dyDescent="0.35">
      <c r="A15" t="s">
        <v>31</v>
      </c>
      <c r="B15" s="19">
        <v>3.8554979999999999</v>
      </c>
      <c r="C15" s="19">
        <v>3.7656710000000002</v>
      </c>
      <c r="D15" s="19">
        <v>3.9453239999999998</v>
      </c>
      <c r="E15">
        <v>12</v>
      </c>
      <c r="F15">
        <v>9</v>
      </c>
      <c r="G15">
        <v>17</v>
      </c>
      <c r="H15" s="26">
        <f t="shared" si="0"/>
        <v>91.464239235127152</v>
      </c>
      <c r="I15" s="19">
        <v>3.6080169999999998</v>
      </c>
      <c r="J15">
        <v>20</v>
      </c>
      <c r="K15" s="19">
        <v>4.0542559999999996</v>
      </c>
      <c r="L15">
        <v>10</v>
      </c>
      <c r="M15" s="19">
        <v>3.464442</v>
      </c>
      <c r="N15">
        <v>23</v>
      </c>
      <c r="O15" s="19">
        <v>3.9406680000000001</v>
      </c>
      <c r="P15">
        <v>10</v>
      </c>
      <c r="Q15" s="19">
        <v>3.9681989999999998</v>
      </c>
      <c r="R15">
        <v>8</v>
      </c>
      <c r="S15" s="19">
        <v>4.1773129999999998</v>
      </c>
      <c r="T15">
        <v>11</v>
      </c>
      <c r="V15">
        <f>VLOOKUP(A15, world_pop_table!$A$4:$BP$269, MATCH(2014, world_pop_table!$A$3:$BP$3, 0), FALSE)</f>
        <v>35434066</v>
      </c>
    </row>
    <row r="16" spans="1:22" x14ac:dyDescent="0.35">
      <c r="A16" t="s">
        <v>53</v>
      </c>
      <c r="B16" s="19">
        <v>3.847305</v>
      </c>
      <c r="C16" s="19">
        <v>3.7720959999999999</v>
      </c>
      <c r="D16" s="19">
        <v>3.9225129999999999</v>
      </c>
      <c r="E16">
        <v>13</v>
      </c>
      <c r="F16">
        <v>9</v>
      </c>
      <c r="G16">
        <v>17</v>
      </c>
      <c r="H16" s="26">
        <f t="shared" si="0"/>
        <v>91.201809875326035</v>
      </c>
      <c r="I16" s="19">
        <v>3.6479010000000001</v>
      </c>
      <c r="J16">
        <v>18</v>
      </c>
      <c r="K16" s="19">
        <v>3.982774</v>
      </c>
      <c r="L16">
        <v>13</v>
      </c>
      <c r="M16" s="19">
        <v>3.6821130000000002</v>
      </c>
      <c r="N16">
        <v>7</v>
      </c>
      <c r="O16" s="19">
        <v>3.7546439999999999</v>
      </c>
      <c r="P16">
        <v>15</v>
      </c>
      <c r="Q16" s="19">
        <v>3.8866860000000001</v>
      </c>
      <c r="R16">
        <v>12</v>
      </c>
      <c r="S16" s="19">
        <v>4.1740370000000002</v>
      </c>
      <c r="T16">
        <v>13</v>
      </c>
      <c r="V16">
        <f>VLOOKUP(A16, world_pop_table!$A$4:$BP$269, MATCH(2014, world_pop_table!$A$3:$BP$3, 0), FALSE)</f>
        <v>66312067</v>
      </c>
    </row>
    <row r="17" spans="1:22" x14ac:dyDescent="0.35">
      <c r="A17" t="s">
        <v>32</v>
      </c>
      <c r="B17" s="19">
        <v>3.843969</v>
      </c>
      <c r="C17" s="19">
        <v>3.7766700000000002</v>
      </c>
      <c r="D17" s="19">
        <v>3.9112680000000002</v>
      </c>
      <c r="E17">
        <v>14</v>
      </c>
      <c r="F17">
        <v>11</v>
      </c>
      <c r="G17">
        <v>17</v>
      </c>
      <c r="H17" s="26">
        <f t="shared" si="0"/>
        <v>91.094954713078195</v>
      </c>
      <c r="I17" s="19">
        <v>3.919063</v>
      </c>
      <c r="J17">
        <v>7</v>
      </c>
      <c r="K17" s="19">
        <v>4.0435939999999997</v>
      </c>
      <c r="L17">
        <v>11</v>
      </c>
      <c r="M17" s="19">
        <v>3.5770439999999999</v>
      </c>
      <c r="N17">
        <v>15</v>
      </c>
      <c r="O17" s="19">
        <v>3.7513999999999998</v>
      </c>
      <c r="P17">
        <v>16</v>
      </c>
      <c r="Q17" s="19">
        <v>3.7869809999999999</v>
      </c>
      <c r="R17">
        <v>18</v>
      </c>
      <c r="S17" s="19">
        <v>4.0587119999999999</v>
      </c>
      <c r="T17">
        <v>21</v>
      </c>
      <c r="V17">
        <f>VLOOKUP(A17, world_pop_table!$A$4:$BP$269, MATCH(2014, world_pop_table!$A$3:$BP$3, 0), FALSE)</f>
        <v>8188649</v>
      </c>
    </row>
    <row r="18" spans="1:22" x14ac:dyDescent="0.35">
      <c r="A18" t="s">
        <v>195</v>
      </c>
      <c r="B18" s="19">
        <v>3.8267630000000001</v>
      </c>
      <c r="C18" s="19">
        <v>3.7669609999999998</v>
      </c>
      <c r="D18" s="19">
        <v>3.8865639999999999</v>
      </c>
      <c r="E18">
        <v>15</v>
      </c>
      <c r="F18">
        <v>11</v>
      </c>
      <c r="G18">
        <v>17</v>
      </c>
      <c r="H18" s="26">
        <f t="shared" si="0"/>
        <v>90.543830635849076</v>
      </c>
      <c r="I18" s="19">
        <v>3.7242009999999999</v>
      </c>
      <c r="J18">
        <v>17</v>
      </c>
      <c r="K18" s="19">
        <v>3.971997</v>
      </c>
      <c r="L18">
        <v>14</v>
      </c>
      <c r="M18" s="19">
        <v>3.5797539999999999</v>
      </c>
      <c r="N18">
        <v>14</v>
      </c>
      <c r="O18" s="19">
        <v>3.8089170000000001</v>
      </c>
      <c r="P18">
        <v>13</v>
      </c>
      <c r="Q18" s="19">
        <v>3.8714460000000002</v>
      </c>
      <c r="R18">
        <v>13</v>
      </c>
      <c r="S18" s="19">
        <v>4.0611540000000002</v>
      </c>
      <c r="T18">
        <v>18</v>
      </c>
      <c r="V18">
        <f>VLOOKUP(A18, world_pop_table!$A$4:$BP$269, MATCH(2014, world_pop_table!$A$3:$BP$3, 0), FALSE)</f>
        <v>7229500</v>
      </c>
    </row>
    <row r="19" spans="1:22" x14ac:dyDescent="0.35">
      <c r="A19" t="s">
        <v>16</v>
      </c>
      <c r="B19" s="19">
        <v>3.8107760000000002</v>
      </c>
      <c r="C19" s="19">
        <v>3.7433719999999999</v>
      </c>
      <c r="D19" s="19">
        <v>3.8781810000000001</v>
      </c>
      <c r="E19">
        <v>16</v>
      </c>
      <c r="F19">
        <v>11</v>
      </c>
      <c r="G19">
        <v>17</v>
      </c>
      <c r="H19" s="26">
        <f t="shared" si="0"/>
        <v>90.031752254896972</v>
      </c>
      <c r="I19" s="19">
        <v>3.8538540000000001</v>
      </c>
      <c r="J19">
        <v>9</v>
      </c>
      <c r="K19" s="19">
        <v>3.9999600000000002</v>
      </c>
      <c r="L19">
        <v>12</v>
      </c>
      <c r="M19" s="19">
        <v>3.5185249999999999</v>
      </c>
      <c r="N19">
        <v>18</v>
      </c>
      <c r="O19" s="19">
        <v>3.7482090000000001</v>
      </c>
      <c r="P19">
        <v>17</v>
      </c>
      <c r="Q19" s="19">
        <v>3.8149250000000001</v>
      </c>
      <c r="R19">
        <v>16</v>
      </c>
      <c r="S19" s="19">
        <v>4.0024069999999998</v>
      </c>
      <c r="T19">
        <v>26</v>
      </c>
      <c r="V19">
        <f>VLOOKUP(A19, world_pop_table!$A$4:$BP$269, MATCH(2014, world_pop_table!$A$3:$BP$3, 0), FALSE)</f>
        <v>23475686</v>
      </c>
    </row>
    <row r="20" spans="1:22" x14ac:dyDescent="0.35">
      <c r="A20" t="s">
        <v>43</v>
      </c>
      <c r="B20" s="19">
        <v>3.7825199999999999</v>
      </c>
      <c r="C20" s="19">
        <v>3.5166710000000001</v>
      </c>
      <c r="D20" s="19">
        <v>4.048368</v>
      </c>
      <c r="E20">
        <v>17</v>
      </c>
      <c r="F20">
        <v>2</v>
      </c>
      <c r="G20">
        <v>28</v>
      </c>
      <c r="H20" s="26">
        <f t="shared" si="0"/>
        <v>89.126686468183848</v>
      </c>
      <c r="I20" s="19">
        <v>3.7899880000000001</v>
      </c>
      <c r="J20">
        <v>13</v>
      </c>
      <c r="K20" s="19">
        <v>3.8161779999999998</v>
      </c>
      <c r="L20">
        <v>17</v>
      </c>
      <c r="M20" s="19">
        <v>3.6495120000000001</v>
      </c>
      <c r="N20">
        <v>9</v>
      </c>
      <c r="O20" s="19">
        <v>3.7413919999999998</v>
      </c>
      <c r="P20">
        <v>18</v>
      </c>
      <c r="Q20" s="19">
        <v>3.356776</v>
      </c>
      <c r="R20">
        <v>36</v>
      </c>
      <c r="S20" s="19">
        <v>4.3851040000000001</v>
      </c>
      <c r="T20">
        <v>3</v>
      </c>
      <c r="V20">
        <f>VLOOKUP(A20, world_pop_table!$A$4:$BP$269, MATCH(2014, world_pop_table!$A$3:$BP$3, 0), FALSE)</f>
        <v>5643475</v>
      </c>
    </row>
    <row r="21" spans="1:22" x14ac:dyDescent="0.35">
      <c r="A21" t="s">
        <v>49</v>
      </c>
      <c r="B21" s="19">
        <v>3.7186360000000001</v>
      </c>
      <c r="C21" s="19">
        <v>3.634252</v>
      </c>
      <c r="D21" s="19">
        <v>3.8030200000000001</v>
      </c>
      <c r="E21">
        <v>18</v>
      </c>
      <c r="F21">
        <v>17</v>
      </c>
      <c r="G21">
        <v>23</v>
      </c>
      <c r="H21" s="26">
        <f t="shared" si="0"/>
        <v>87.080422923507271</v>
      </c>
      <c r="I21" s="19">
        <v>3.6274700000000002</v>
      </c>
      <c r="J21">
        <v>19</v>
      </c>
      <c r="K21" s="19">
        <v>3.773806</v>
      </c>
      <c r="L21">
        <v>20</v>
      </c>
      <c r="M21" s="19">
        <v>3.5051489999999998</v>
      </c>
      <c r="N21">
        <v>21</v>
      </c>
      <c r="O21" s="19">
        <v>3.8304320000000001</v>
      </c>
      <c r="P21">
        <v>12</v>
      </c>
      <c r="Q21" s="19">
        <v>3.5446279999999999</v>
      </c>
      <c r="R21">
        <v>26</v>
      </c>
      <c r="S21" s="19">
        <v>4.0742880000000001</v>
      </c>
      <c r="T21">
        <v>17</v>
      </c>
      <c r="V21">
        <f>VLOOKUP(A21, world_pop_table!$A$4:$BP$269, MATCH(2014, world_pop_table!$A$3:$BP$3, 0), FALSE)</f>
        <v>46480882</v>
      </c>
    </row>
    <row r="22" spans="1:22" x14ac:dyDescent="0.35">
      <c r="A22" t="s">
        <v>165</v>
      </c>
      <c r="B22" s="19">
        <v>3.7172049999999999</v>
      </c>
      <c r="C22" s="19">
        <v>3.623615</v>
      </c>
      <c r="D22" s="19">
        <v>3.810794</v>
      </c>
      <c r="E22">
        <v>19</v>
      </c>
      <c r="F22">
        <v>16</v>
      </c>
      <c r="G22">
        <v>23</v>
      </c>
      <c r="H22" s="26">
        <f t="shared" si="0"/>
        <v>87.034586671355996</v>
      </c>
      <c r="I22" s="19">
        <v>3.548041</v>
      </c>
      <c r="J22">
        <v>21</v>
      </c>
      <c r="K22" s="19">
        <v>3.6364200000000002</v>
      </c>
      <c r="L22">
        <v>24</v>
      </c>
      <c r="M22" s="19">
        <v>3.706744</v>
      </c>
      <c r="N22">
        <v>5</v>
      </c>
      <c r="O22" s="19">
        <v>3.5950530000000001</v>
      </c>
      <c r="P22">
        <v>25</v>
      </c>
      <c r="Q22" s="19">
        <v>3.791858</v>
      </c>
      <c r="R22">
        <v>17</v>
      </c>
      <c r="S22" s="19">
        <v>4.0239929999999999</v>
      </c>
      <c r="T22">
        <v>25</v>
      </c>
      <c r="V22" t="e">
        <f>VLOOKUP(A22, world_pop_table!$A$4:$BP$269, MATCH(2014, world_pop_table!$A$3:$BP$3, 0), FALSE)</f>
        <v>#N/A</v>
      </c>
    </row>
    <row r="23" spans="1:22" x14ac:dyDescent="0.35">
      <c r="A23" t="s">
        <v>73</v>
      </c>
      <c r="B23" s="19">
        <v>3.6910759999999998</v>
      </c>
      <c r="C23" s="19">
        <v>3.639202</v>
      </c>
      <c r="D23" s="19">
        <v>3.7429489999999999</v>
      </c>
      <c r="E23">
        <v>20</v>
      </c>
      <c r="F23">
        <v>18</v>
      </c>
      <c r="G23">
        <v>23</v>
      </c>
      <c r="H23" s="26">
        <f t="shared" si="0"/>
        <v>86.197650659853039</v>
      </c>
      <c r="I23" s="19">
        <v>3.3556940000000002</v>
      </c>
      <c r="J23">
        <v>29</v>
      </c>
      <c r="K23" s="19">
        <v>3.7759230000000001</v>
      </c>
      <c r="L23">
        <v>19</v>
      </c>
      <c r="M23" s="19">
        <v>3.5381529999999999</v>
      </c>
      <c r="N23">
        <v>17</v>
      </c>
      <c r="O23" s="19">
        <v>3.6249500000000001</v>
      </c>
      <c r="P23">
        <v>23</v>
      </c>
      <c r="Q23" s="19">
        <v>3.8353609999999998</v>
      </c>
      <c r="R23">
        <v>14</v>
      </c>
      <c r="S23" s="19">
        <v>4.0489800000000002</v>
      </c>
      <c r="T23">
        <v>22</v>
      </c>
      <c r="V23">
        <f>VLOOKUP(A23, world_pop_table!$A$4:$BP$269, MATCH(2014, world_pop_table!$A$3:$BP$3, 0), FALSE)</f>
        <v>60789140</v>
      </c>
    </row>
    <row r="24" spans="1:22" x14ac:dyDescent="0.35">
      <c r="A24" t="s">
        <v>166</v>
      </c>
      <c r="B24" s="19">
        <v>3.6662379999999999</v>
      </c>
      <c r="C24" s="19">
        <v>3.5810620000000002</v>
      </c>
      <c r="D24" s="19">
        <v>3.7514150000000002</v>
      </c>
      <c r="E24">
        <v>21</v>
      </c>
      <c r="F24">
        <v>18</v>
      </c>
      <c r="G24">
        <v>25</v>
      </c>
      <c r="H24" s="26">
        <f t="shared" si="0"/>
        <v>85.402066571150428</v>
      </c>
      <c r="I24" s="19">
        <v>3.4715720000000001</v>
      </c>
      <c r="J24">
        <v>24</v>
      </c>
      <c r="K24" s="19">
        <v>3.7910159999999999</v>
      </c>
      <c r="L24">
        <v>18</v>
      </c>
      <c r="M24" s="19">
        <v>3.437586</v>
      </c>
      <c r="N24">
        <v>28</v>
      </c>
      <c r="O24" s="19">
        <v>3.6635209999999998</v>
      </c>
      <c r="P24">
        <v>21</v>
      </c>
      <c r="Q24" s="19">
        <v>3.6891690000000001</v>
      </c>
      <c r="R24">
        <v>21</v>
      </c>
      <c r="S24" s="19">
        <v>3.9958770000000001</v>
      </c>
      <c r="T24">
        <v>28</v>
      </c>
      <c r="V24">
        <f>VLOOKUP(A24, world_pop_table!$A$4:$BP$269, MATCH(2014, world_pop_table!$A$3:$BP$3, 0), FALSE)</f>
        <v>50746659</v>
      </c>
    </row>
    <row r="25" spans="1:22" x14ac:dyDescent="0.35">
      <c r="A25" t="s">
        <v>17</v>
      </c>
      <c r="B25" s="19">
        <v>3.648587</v>
      </c>
      <c r="C25" s="19">
        <v>3.4057750000000002</v>
      </c>
      <c r="D25" s="19">
        <v>3.8914</v>
      </c>
      <c r="E25">
        <v>22</v>
      </c>
      <c r="F25">
        <v>11</v>
      </c>
      <c r="G25">
        <v>35</v>
      </c>
      <c r="H25" s="26">
        <f t="shared" si="0"/>
        <v>84.836688732770156</v>
      </c>
      <c r="I25" s="19">
        <v>3.5312429999999999</v>
      </c>
      <c r="J25">
        <v>23</v>
      </c>
      <c r="K25" s="19">
        <v>3.63611</v>
      </c>
      <c r="L25">
        <v>25</v>
      </c>
      <c r="M25" s="19">
        <v>3.26111</v>
      </c>
      <c r="N25">
        <v>40</v>
      </c>
      <c r="O25" s="19">
        <v>3.5584889999999998</v>
      </c>
      <c r="P25">
        <v>26</v>
      </c>
      <c r="Q25" s="19">
        <v>3.9342760000000001</v>
      </c>
      <c r="R25">
        <v>10</v>
      </c>
      <c r="S25" s="19">
        <v>4.0373400000000004</v>
      </c>
      <c r="T25">
        <v>23</v>
      </c>
      <c r="V25">
        <f>VLOOKUP(A25, world_pop_table!$A$4:$BP$269, MATCH(2014, world_pop_table!$A$3:$BP$3, 0), FALSE)</f>
        <v>8546356</v>
      </c>
    </row>
    <row r="26" spans="1:22" x14ac:dyDescent="0.35">
      <c r="A26" t="s">
        <v>111</v>
      </c>
      <c r="B26" s="19">
        <v>3.6438920000000001</v>
      </c>
      <c r="C26" s="19">
        <v>3.2807339999999998</v>
      </c>
      <c r="D26" s="19">
        <v>4.0070509999999997</v>
      </c>
      <c r="E26">
        <v>23</v>
      </c>
      <c r="F26">
        <v>5</v>
      </c>
      <c r="G26">
        <v>39</v>
      </c>
      <c r="H26" s="26">
        <f t="shared" si="0"/>
        <v>84.686303544894386</v>
      </c>
      <c r="I26" s="19">
        <v>3.921443</v>
      </c>
      <c r="J26">
        <v>6</v>
      </c>
      <c r="K26" s="19">
        <v>3.671443</v>
      </c>
      <c r="L26">
        <v>22</v>
      </c>
      <c r="M26" s="19">
        <v>3.671443</v>
      </c>
      <c r="N26">
        <v>8</v>
      </c>
      <c r="O26" s="19">
        <v>3.5555560000000002</v>
      </c>
      <c r="P26">
        <v>27</v>
      </c>
      <c r="Q26" s="19">
        <v>3.3333330000000001</v>
      </c>
      <c r="R26">
        <v>38</v>
      </c>
      <c r="S26" s="19">
        <v>3.7231920000000001</v>
      </c>
      <c r="T26">
        <v>40</v>
      </c>
      <c r="V26">
        <f>VLOOKUP(A26, world_pop_table!$A$4:$BP$269, MATCH(2014, world_pop_table!$A$3:$BP$3, 0), FALSE)</f>
        <v>4516500</v>
      </c>
    </row>
    <row r="27" spans="1:22" x14ac:dyDescent="0.35">
      <c r="A27" t="s">
        <v>52</v>
      </c>
      <c r="B27" s="19">
        <v>3.6230349999999998</v>
      </c>
      <c r="C27" s="19">
        <v>3.317717</v>
      </c>
      <c r="D27" s="19">
        <v>3.928353</v>
      </c>
      <c r="E27">
        <v>24</v>
      </c>
      <c r="F27">
        <v>9</v>
      </c>
      <c r="G27">
        <v>39</v>
      </c>
      <c r="H27" s="26">
        <f t="shared" si="0"/>
        <v>84.018234564377821</v>
      </c>
      <c r="I27" s="19">
        <v>3.8920059999999999</v>
      </c>
      <c r="J27">
        <v>8</v>
      </c>
      <c r="K27" s="19">
        <v>3.5182349999999998</v>
      </c>
      <c r="L27">
        <v>28</v>
      </c>
      <c r="M27" s="19">
        <v>3.5176470000000002</v>
      </c>
      <c r="N27">
        <v>20</v>
      </c>
      <c r="O27" s="19">
        <v>3.7224740000000001</v>
      </c>
      <c r="P27">
        <v>19</v>
      </c>
      <c r="Q27" s="19">
        <v>3.306622</v>
      </c>
      <c r="R27">
        <v>39</v>
      </c>
      <c r="S27" s="19">
        <v>3.7993969999999999</v>
      </c>
      <c r="T27">
        <v>38</v>
      </c>
      <c r="V27">
        <f>VLOOKUP(A27, world_pop_table!$A$4:$BP$269, MATCH(2014, world_pop_table!$A$3:$BP$3, 0), FALSE)</f>
        <v>5461512</v>
      </c>
    </row>
    <row r="28" spans="1:22" x14ac:dyDescent="0.35">
      <c r="A28" t="s">
        <v>103</v>
      </c>
      <c r="B28" s="19">
        <v>3.5904250000000002</v>
      </c>
      <c r="C28" s="19">
        <v>3.51702</v>
      </c>
      <c r="D28" s="19">
        <v>3.6638310000000001</v>
      </c>
      <c r="E28">
        <v>25</v>
      </c>
      <c r="F28">
        <v>22</v>
      </c>
      <c r="G28">
        <v>28</v>
      </c>
      <c r="H28" s="26">
        <f t="shared" si="0"/>
        <v>82.973706134850829</v>
      </c>
      <c r="I28" s="19">
        <v>3.3677199999999998</v>
      </c>
      <c r="J28">
        <v>27</v>
      </c>
      <c r="K28" s="19">
        <v>3.5589520000000001</v>
      </c>
      <c r="L28">
        <v>26</v>
      </c>
      <c r="M28" s="19">
        <v>3.6443300000000001</v>
      </c>
      <c r="N28">
        <v>10</v>
      </c>
      <c r="O28" s="19">
        <v>3.4656389999999999</v>
      </c>
      <c r="P28">
        <v>32</v>
      </c>
      <c r="Q28" s="19">
        <v>3.5819179999999999</v>
      </c>
      <c r="R28">
        <v>23</v>
      </c>
      <c r="S28" s="19">
        <v>3.9171399999999998</v>
      </c>
      <c r="T28">
        <v>31</v>
      </c>
      <c r="V28">
        <f>VLOOKUP(A28, world_pop_table!$A$4:$BP$269, MATCH(2014, world_pop_table!$A$3:$BP$3, 0), FALSE)</f>
        <v>30696137</v>
      </c>
    </row>
    <row r="29" spans="1:22" x14ac:dyDescent="0.35">
      <c r="A29" t="s">
        <v>119</v>
      </c>
      <c r="B29" s="19">
        <v>3.5602839999999998</v>
      </c>
      <c r="C29" s="19">
        <v>3.339016</v>
      </c>
      <c r="D29" s="19">
        <v>3.781552</v>
      </c>
      <c r="E29">
        <v>26</v>
      </c>
      <c r="F29">
        <v>18</v>
      </c>
      <c r="G29">
        <v>39</v>
      </c>
      <c r="H29" s="26">
        <f t="shared" si="0"/>
        <v>82.00826205651984</v>
      </c>
      <c r="I29" s="19">
        <v>3.2631579999999998</v>
      </c>
      <c r="J29">
        <v>31</v>
      </c>
      <c r="K29" s="19">
        <v>3.3721139999999998</v>
      </c>
      <c r="L29">
        <v>31</v>
      </c>
      <c r="M29" s="19">
        <v>3.42767</v>
      </c>
      <c r="N29">
        <v>29</v>
      </c>
      <c r="O29" s="19">
        <v>3.7131219999999998</v>
      </c>
      <c r="P29">
        <v>20</v>
      </c>
      <c r="Q29" s="19">
        <v>3.7131219999999998</v>
      </c>
      <c r="R29">
        <v>20</v>
      </c>
      <c r="S29" s="19">
        <v>3.868503</v>
      </c>
      <c r="T29">
        <v>35</v>
      </c>
      <c r="V29">
        <f>VLOOKUP(A29, world_pop_table!$A$4:$BP$269, MATCH(2014, world_pop_table!$A$3:$BP$3, 0), FALSE)</f>
        <v>10401062</v>
      </c>
    </row>
    <row r="30" spans="1:22" x14ac:dyDescent="0.35">
      <c r="A30" t="s">
        <v>13</v>
      </c>
      <c r="B30" s="19">
        <v>3.5390980000000001</v>
      </c>
      <c r="C30" s="19">
        <v>3.480728</v>
      </c>
      <c r="D30" s="19">
        <v>3.5974680000000001</v>
      </c>
      <c r="E30">
        <v>27</v>
      </c>
      <c r="F30">
        <v>25</v>
      </c>
      <c r="G30">
        <v>32</v>
      </c>
      <c r="H30" s="26">
        <f t="shared" si="0"/>
        <v>81.329654902028622</v>
      </c>
      <c r="I30" s="19">
        <v>3.4197899999999999</v>
      </c>
      <c r="J30">
        <v>25</v>
      </c>
      <c r="K30" s="19">
        <v>3.7039430000000002</v>
      </c>
      <c r="L30">
        <v>21</v>
      </c>
      <c r="M30" s="19">
        <v>3.2009650000000001</v>
      </c>
      <c r="N30">
        <v>43</v>
      </c>
      <c r="O30" s="19">
        <v>3.4970729999999999</v>
      </c>
      <c r="P30">
        <v>31</v>
      </c>
      <c r="Q30" s="19">
        <v>3.5742859999999999</v>
      </c>
      <c r="R30">
        <v>24</v>
      </c>
      <c r="S30" s="19">
        <v>3.915654</v>
      </c>
      <c r="T30">
        <v>32</v>
      </c>
      <c r="V30">
        <f>VLOOKUP(A30, world_pop_table!$A$4:$BP$269, MATCH(2014, world_pop_table!$A$3:$BP$3, 0), FALSE)</f>
        <v>8059440</v>
      </c>
    </row>
    <row r="31" spans="1:22" x14ac:dyDescent="0.35">
      <c r="A31" t="s">
        <v>34</v>
      </c>
      <c r="B31" s="19">
        <v>3.531463</v>
      </c>
      <c r="C31" s="19">
        <v>3.4771209999999999</v>
      </c>
      <c r="D31" s="19">
        <v>3.5858050000000001</v>
      </c>
      <c r="E31">
        <v>28</v>
      </c>
      <c r="F31">
        <v>26</v>
      </c>
      <c r="G31">
        <v>32</v>
      </c>
      <c r="H31" s="26">
        <f t="shared" si="0"/>
        <v>81.085098797783331</v>
      </c>
      <c r="I31" s="19">
        <v>3.2051379999999998</v>
      </c>
      <c r="J31">
        <v>38</v>
      </c>
      <c r="K31" s="19">
        <v>3.6692719999999999</v>
      </c>
      <c r="L31">
        <v>23</v>
      </c>
      <c r="M31" s="19">
        <v>3.5032179999999999</v>
      </c>
      <c r="N31">
        <v>22</v>
      </c>
      <c r="O31" s="19">
        <v>3.460197</v>
      </c>
      <c r="P31">
        <v>35</v>
      </c>
      <c r="Q31" s="19">
        <v>3.5032589999999999</v>
      </c>
      <c r="R31">
        <v>29</v>
      </c>
      <c r="S31" s="19">
        <v>3.8668149999999999</v>
      </c>
      <c r="T31">
        <v>36</v>
      </c>
      <c r="V31">
        <f>VLOOKUP(A31, world_pop_table!$A$4:$BP$269, MATCH(2014, world_pop_table!$A$3:$BP$3, 0), FALSE)</f>
        <v>1371860000</v>
      </c>
    </row>
    <row r="32" spans="1:22" x14ac:dyDescent="0.35">
      <c r="A32" t="s">
        <v>121</v>
      </c>
      <c r="B32" s="19">
        <v>3.5166569999999999</v>
      </c>
      <c r="C32" s="19">
        <v>3.3350520000000001</v>
      </c>
      <c r="D32" s="19">
        <v>3.698261</v>
      </c>
      <c r="E32">
        <v>29</v>
      </c>
      <c r="F32">
        <v>20</v>
      </c>
      <c r="G32">
        <v>39</v>
      </c>
      <c r="H32" s="26">
        <f t="shared" si="0"/>
        <v>80.610848937998696</v>
      </c>
      <c r="I32" s="19">
        <v>3.2068180000000002</v>
      </c>
      <c r="J32">
        <v>37</v>
      </c>
      <c r="K32" s="19">
        <v>3.4391409999999998</v>
      </c>
      <c r="L32">
        <v>29</v>
      </c>
      <c r="M32" s="19">
        <v>3.550252</v>
      </c>
      <c r="N32">
        <v>16</v>
      </c>
      <c r="O32" s="19">
        <v>3.550252</v>
      </c>
      <c r="P32">
        <v>28</v>
      </c>
      <c r="Q32" s="19">
        <v>3.469697</v>
      </c>
      <c r="R32">
        <v>32</v>
      </c>
      <c r="S32" s="19">
        <v>3.8696969999999999</v>
      </c>
      <c r="T32">
        <v>34</v>
      </c>
      <c r="V32">
        <f>VLOOKUP(A32, world_pop_table!$A$4:$BP$269, MATCH(2014, world_pop_table!$A$3:$BP$3, 0), FALSE)</f>
        <v>2151745</v>
      </c>
    </row>
    <row r="33" spans="1:22" x14ac:dyDescent="0.35">
      <c r="A33" t="s">
        <v>144</v>
      </c>
      <c r="B33" s="19">
        <v>3.5002249999999999</v>
      </c>
      <c r="C33" s="19">
        <v>3.4257900000000001</v>
      </c>
      <c r="D33" s="19">
        <v>3.5746600000000002</v>
      </c>
      <c r="E33">
        <v>30</v>
      </c>
      <c r="F33">
        <v>26</v>
      </c>
      <c r="G33">
        <v>35</v>
      </c>
      <c r="H33" s="26">
        <f t="shared" si="0"/>
        <v>80.084516795895425</v>
      </c>
      <c r="I33" s="19">
        <v>3.2326540000000001</v>
      </c>
      <c r="J33">
        <v>34</v>
      </c>
      <c r="K33" s="19">
        <v>3.5330050000000002</v>
      </c>
      <c r="L33">
        <v>27</v>
      </c>
      <c r="M33" s="19">
        <v>3.1823160000000001</v>
      </c>
      <c r="N33">
        <v>48</v>
      </c>
      <c r="O33" s="19">
        <v>3.6407889999999998</v>
      </c>
      <c r="P33">
        <v>22</v>
      </c>
      <c r="Q33" s="19">
        <v>3.7732359999999998</v>
      </c>
      <c r="R33">
        <v>19</v>
      </c>
      <c r="S33" s="19">
        <v>3.684326</v>
      </c>
      <c r="T33">
        <v>41</v>
      </c>
      <c r="V33" t="e">
        <f>VLOOKUP(A33, world_pop_table!$A$4:$BP$269, MATCH(2014, world_pop_table!$A$3:$BP$3, 0), FALSE)</f>
        <v>#N/A</v>
      </c>
    </row>
    <row r="34" spans="1:22" x14ac:dyDescent="0.35">
      <c r="A34" t="s">
        <v>118</v>
      </c>
      <c r="B34" s="19">
        <v>3.4938289999999999</v>
      </c>
      <c r="C34" s="19">
        <v>3.3472559999999998</v>
      </c>
      <c r="D34" s="19">
        <v>3.6404010000000002</v>
      </c>
      <c r="E34">
        <v>31</v>
      </c>
      <c r="F34">
        <v>24</v>
      </c>
      <c r="G34">
        <v>38</v>
      </c>
      <c r="H34" s="26">
        <f t="shared" si="0"/>
        <v>79.879647006405847</v>
      </c>
      <c r="I34" s="19">
        <v>3.2553399999999999</v>
      </c>
      <c r="J34">
        <v>32</v>
      </c>
      <c r="K34" s="19">
        <v>3.0833330000000001</v>
      </c>
      <c r="L34">
        <v>46</v>
      </c>
      <c r="M34" s="19">
        <v>3.4567489999999998</v>
      </c>
      <c r="N34">
        <v>24</v>
      </c>
      <c r="O34" s="19">
        <v>3.4650080000000001</v>
      </c>
      <c r="P34">
        <v>33</v>
      </c>
      <c r="Q34" s="19">
        <v>3.543212</v>
      </c>
      <c r="R34">
        <v>27</v>
      </c>
      <c r="S34" s="19">
        <v>4.133248</v>
      </c>
      <c r="T34">
        <v>15</v>
      </c>
      <c r="V34">
        <f>VLOOKUP(A34, world_pop_table!$A$4:$BP$269, MATCH(2014, world_pop_table!$A$3:$BP$3, 0), FALSE)</f>
        <v>38011735</v>
      </c>
    </row>
    <row r="35" spans="1:22" x14ac:dyDescent="0.35">
      <c r="A35" t="s">
        <v>40</v>
      </c>
      <c r="B35" s="19">
        <v>3.492416</v>
      </c>
      <c r="C35" s="19">
        <v>3.3103120000000001</v>
      </c>
      <c r="D35" s="19">
        <v>3.6745199999999998</v>
      </c>
      <c r="E35">
        <v>32</v>
      </c>
      <c r="F35">
        <v>21</v>
      </c>
      <c r="G35">
        <v>39</v>
      </c>
      <c r="H35" s="26">
        <f t="shared" si="0"/>
        <v>79.834387310885418</v>
      </c>
      <c r="I35" s="19">
        <v>3.2380949999999999</v>
      </c>
      <c r="J35">
        <v>33</v>
      </c>
      <c r="K35" s="19">
        <v>3.2852399999999999</v>
      </c>
      <c r="L35">
        <v>36</v>
      </c>
      <c r="M35" s="19">
        <v>3.5862810000000001</v>
      </c>
      <c r="N35">
        <v>13</v>
      </c>
      <c r="O35" s="19">
        <v>3.5141640000000001</v>
      </c>
      <c r="P35">
        <v>29</v>
      </c>
      <c r="Q35" s="19">
        <v>3.5582449999999999</v>
      </c>
      <c r="R35">
        <v>25</v>
      </c>
      <c r="S35" s="19">
        <v>3.734156</v>
      </c>
      <c r="T35">
        <v>39</v>
      </c>
      <c r="V35" t="e">
        <f>VLOOKUP(A35, world_pop_table!$A$4:$BP$269, MATCH(2014, world_pop_table!$A$3:$BP$3, 0), FALSE)</f>
        <v>#N/A</v>
      </c>
    </row>
    <row r="36" spans="1:22" x14ac:dyDescent="0.35">
      <c r="A36" t="s">
        <v>67</v>
      </c>
      <c r="B36" s="19">
        <v>3.4644379999999999</v>
      </c>
      <c r="C36" s="19">
        <v>3.3161100000000001</v>
      </c>
      <c r="D36" s="19">
        <v>3.6127669999999998</v>
      </c>
      <c r="E36">
        <v>33</v>
      </c>
      <c r="F36">
        <v>25</v>
      </c>
      <c r="G36">
        <v>39</v>
      </c>
      <c r="H36" s="26">
        <f t="shared" si="0"/>
        <v>78.938226121026275</v>
      </c>
      <c r="I36" s="19">
        <v>2.9702380000000002</v>
      </c>
      <c r="J36">
        <v>48</v>
      </c>
      <c r="K36" s="19">
        <v>3.179665</v>
      </c>
      <c r="L36">
        <v>40</v>
      </c>
      <c r="M36" s="19">
        <v>3.4018869999999999</v>
      </c>
      <c r="N36">
        <v>32</v>
      </c>
      <c r="O36" s="19">
        <v>3.3349099999999998</v>
      </c>
      <c r="P36">
        <v>37</v>
      </c>
      <c r="Q36" s="19">
        <v>3.8232370000000002</v>
      </c>
      <c r="R36">
        <v>15</v>
      </c>
      <c r="S36" s="19">
        <v>4.0591299999999997</v>
      </c>
      <c r="T36">
        <v>20</v>
      </c>
      <c r="V36">
        <f>VLOOKUP(A36, world_pop_table!$A$4:$BP$269, MATCH(2014, world_pop_table!$A$3:$BP$3, 0), FALSE)</f>
        <v>9866468</v>
      </c>
    </row>
    <row r="37" spans="1:22" x14ac:dyDescent="0.35">
      <c r="A37" t="s">
        <v>156</v>
      </c>
      <c r="B37" s="19">
        <v>3.431244</v>
      </c>
      <c r="C37" s="19">
        <v>3.2274690000000001</v>
      </c>
      <c r="D37" s="19">
        <v>3.6350180000000001</v>
      </c>
      <c r="E37">
        <v>34</v>
      </c>
      <c r="F37">
        <v>24</v>
      </c>
      <c r="G37">
        <v>43</v>
      </c>
      <c r="H37" s="26">
        <f t="shared" si="0"/>
        <v>77.87499163192112</v>
      </c>
      <c r="I37" s="19">
        <v>3.1078109999999999</v>
      </c>
      <c r="J37">
        <v>42</v>
      </c>
      <c r="K37" s="19">
        <v>3.2</v>
      </c>
      <c r="L37">
        <v>38</v>
      </c>
      <c r="M37" s="19">
        <v>3.45</v>
      </c>
      <c r="N37">
        <v>25</v>
      </c>
      <c r="O37" s="19">
        <v>3.617883</v>
      </c>
      <c r="P37">
        <v>24</v>
      </c>
      <c r="Q37" s="19">
        <v>3.3020930000000002</v>
      </c>
      <c r="R37">
        <v>41</v>
      </c>
      <c r="S37" s="19">
        <v>3.8810410000000002</v>
      </c>
      <c r="T37">
        <v>33</v>
      </c>
      <c r="V37">
        <f>VLOOKUP(A37, world_pop_table!$A$4:$BP$269, MATCH(2014, world_pop_table!$A$3:$BP$3, 0), FALSE)</f>
        <v>55594838</v>
      </c>
    </row>
    <row r="38" spans="1:22" x14ac:dyDescent="0.35">
      <c r="A38" t="s">
        <v>140</v>
      </c>
      <c r="B38" s="19">
        <v>3.4295800000000001</v>
      </c>
      <c r="C38" s="19">
        <v>3.3308390000000001</v>
      </c>
      <c r="D38" s="19">
        <v>3.528321</v>
      </c>
      <c r="E38">
        <v>35</v>
      </c>
      <c r="F38">
        <v>29</v>
      </c>
      <c r="G38">
        <v>39</v>
      </c>
      <c r="H38" s="26">
        <f t="shared" si="0"/>
        <v>77.821692174492938</v>
      </c>
      <c r="I38" s="19">
        <v>3.2091500000000002</v>
      </c>
      <c r="J38">
        <v>36</v>
      </c>
      <c r="K38" s="19">
        <v>3.4045100000000001</v>
      </c>
      <c r="L38">
        <v>30</v>
      </c>
      <c r="M38" s="19">
        <v>3.2956370000000001</v>
      </c>
      <c r="N38">
        <v>39</v>
      </c>
      <c r="O38" s="19">
        <v>3.2889349999999999</v>
      </c>
      <c r="P38">
        <v>38</v>
      </c>
      <c r="Q38" s="19">
        <v>3.4519630000000001</v>
      </c>
      <c r="R38">
        <v>33</v>
      </c>
      <c r="S38" s="19">
        <v>3.9562400000000002</v>
      </c>
      <c r="T38">
        <v>29</v>
      </c>
      <c r="V38">
        <f>VLOOKUP(A38, world_pop_table!$A$4:$BP$269, MATCH(2014, world_pop_table!$A$3:$BP$3, 0), FALSE)</f>
        <v>70216367</v>
      </c>
    </row>
    <row r="39" spans="1:22" x14ac:dyDescent="0.35">
      <c r="A39" t="s">
        <v>90</v>
      </c>
      <c r="B39" s="19">
        <v>3.4027889999999998</v>
      </c>
      <c r="C39" s="19">
        <v>3.1972269999999998</v>
      </c>
      <c r="D39" s="19">
        <v>3.6083509999999999</v>
      </c>
      <c r="E39">
        <v>36</v>
      </c>
      <c r="F39">
        <v>25</v>
      </c>
      <c r="G39">
        <v>44</v>
      </c>
      <c r="H39" s="26">
        <f t="shared" si="0"/>
        <v>76.96355169134489</v>
      </c>
      <c r="I39" s="19">
        <v>3.2215750000000001</v>
      </c>
      <c r="J39">
        <v>35</v>
      </c>
      <c r="K39" s="19">
        <v>3.0291510000000001</v>
      </c>
      <c r="L39">
        <v>51</v>
      </c>
      <c r="M39" s="19">
        <v>3.3762989999999999</v>
      </c>
      <c r="N39">
        <v>33</v>
      </c>
      <c r="O39" s="19">
        <v>3.209473</v>
      </c>
      <c r="P39">
        <v>42</v>
      </c>
      <c r="Q39" s="19">
        <v>3.5031249999999998</v>
      </c>
      <c r="R39">
        <v>30</v>
      </c>
      <c r="S39" s="19">
        <v>4.0591480000000004</v>
      </c>
      <c r="T39">
        <v>19</v>
      </c>
      <c r="V39">
        <f>VLOOKUP(A39, world_pop_table!$A$4:$BP$269, MATCH(2014, world_pop_table!$A$3:$BP$3, 0), FALSE)</f>
        <v>1993782</v>
      </c>
    </row>
    <row r="40" spans="1:22" x14ac:dyDescent="0.35">
      <c r="A40" t="s">
        <v>167</v>
      </c>
      <c r="B40" s="19">
        <v>3.3918629999999999</v>
      </c>
      <c r="C40" s="19">
        <v>3.131097</v>
      </c>
      <c r="D40" s="19">
        <v>3.6526290000000001</v>
      </c>
      <c r="E40">
        <v>37</v>
      </c>
      <c r="F40">
        <v>22</v>
      </c>
      <c r="G40">
        <v>49</v>
      </c>
      <c r="H40" s="26">
        <f t="shared" si="0"/>
        <v>76.613581816428848</v>
      </c>
      <c r="I40" s="19">
        <v>3.5384609999999999</v>
      </c>
      <c r="J40">
        <v>22</v>
      </c>
      <c r="K40" s="19">
        <v>3.342209</v>
      </c>
      <c r="L40">
        <v>33</v>
      </c>
      <c r="M40" s="19">
        <v>3.1538460000000001</v>
      </c>
      <c r="N40">
        <v>49</v>
      </c>
      <c r="O40" s="19">
        <v>3.4615390000000001</v>
      </c>
      <c r="P40">
        <v>34</v>
      </c>
      <c r="Q40" s="19">
        <v>3.3846150000000002</v>
      </c>
      <c r="R40">
        <v>35</v>
      </c>
      <c r="S40" s="19">
        <v>3.5088759999999999</v>
      </c>
      <c r="T40">
        <v>53</v>
      </c>
      <c r="V40">
        <f>VLOOKUP(A40, world_pop_table!$A$4:$BP$269, MATCH(2014, world_pop_table!$A$3:$BP$3, 0), FALSE)</f>
        <v>327386</v>
      </c>
    </row>
    <row r="41" spans="1:22" x14ac:dyDescent="0.35">
      <c r="A41" t="s">
        <v>135</v>
      </c>
      <c r="B41" s="19">
        <v>3.3832719999999998</v>
      </c>
      <c r="C41" s="19">
        <v>3.2042700000000002</v>
      </c>
      <c r="D41" s="19">
        <v>3.5622739999999999</v>
      </c>
      <c r="E41">
        <v>38</v>
      </c>
      <c r="F41">
        <v>26</v>
      </c>
      <c r="G41">
        <v>43</v>
      </c>
      <c r="H41" s="26">
        <f t="shared" si="0"/>
        <v>76.338404148901503</v>
      </c>
      <c r="I41" s="19">
        <v>3.113836</v>
      </c>
      <c r="J41">
        <v>41</v>
      </c>
      <c r="K41" s="19">
        <v>3.3498749999999999</v>
      </c>
      <c r="L41">
        <v>32</v>
      </c>
      <c r="M41" s="19">
        <v>3.0498750000000001</v>
      </c>
      <c r="N41">
        <v>57</v>
      </c>
      <c r="O41" s="19">
        <v>3.5085630000000001</v>
      </c>
      <c r="P41">
        <v>30</v>
      </c>
      <c r="Q41" s="19">
        <v>3.5085630000000001</v>
      </c>
      <c r="R41">
        <v>28</v>
      </c>
      <c r="S41" s="19">
        <v>3.8173059999999999</v>
      </c>
      <c r="T41">
        <v>37</v>
      </c>
      <c r="V41">
        <f>VLOOKUP(A41, world_pop_table!$A$4:$BP$269, MATCH(2014, world_pop_table!$A$3:$BP$3, 0), FALSE)</f>
        <v>2061980</v>
      </c>
    </row>
    <row r="42" spans="1:22" x14ac:dyDescent="0.35">
      <c r="A42" t="s">
        <v>50</v>
      </c>
      <c r="B42" s="19">
        <v>3.34592</v>
      </c>
      <c r="C42" s="19">
        <v>2.9968650000000001</v>
      </c>
      <c r="D42" s="19">
        <v>3.6949749999999999</v>
      </c>
      <c r="E42">
        <v>39</v>
      </c>
      <c r="F42">
        <v>20</v>
      </c>
      <c r="G42">
        <v>58</v>
      </c>
      <c r="H42" s="26">
        <f t="shared" si="0"/>
        <v>75.141985078073773</v>
      </c>
      <c r="I42" s="19">
        <v>3.395238</v>
      </c>
      <c r="J42">
        <v>26</v>
      </c>
      <c r="K42" s="19">
        <v>3.338095</v>
      </c>
      <c r="L42">
        <v>35</v>
      </c>
      <c r="M42" s="19">
        <v>3.338095</v>
      </c>
      <c r="N42">
        <v>34</v>
      </c>
      <c r="O42" s="19">
        <v>3.266667</v>
      </c>
      <c r="P42">
        <v>39</v>
      </c>
      <c r="Q42" s="19">
        <v>3.1952379999999998</v>
      </c>
      <c r="R42">
        <v>47</v>
      </c>
      <c r="S42" s="19">
        <v>3.552381</v>
      </c>
      <c r="T42">
        <v>49</v>
      </c>
      <c r="V42">
        <f>VLOOKUP(A42, world_pop_table!$A$4:$BP$269, MATCH(2014, world_pop_table!$A$3:$BP$3, 0), FALSE)</f>
        <v>1314545</v>
      </c>
    </row>
    <row r="43" spans="1:22" x14ac:dyDescent="0.35">
      <c r="A43" t="s">
        <v>122</v>
      </c>
      <c r="B43" s="19">
        <v>3.261155</v>
      </c>
      <c r="C43" s="19">
        <v>3.078811</v>
      </c>
      <c r="D43" s="19">
        <v>3.4434979999999999</v>
      </c>
      <c r="E43">
        <v>40</v>
      </c>
      <c r="F43">
        <v>34</v>
      </c>
      <c r="G43">
        <v>54</v>
      </c>
      <c r="H43" s="26">
        <f t="shared" si="0"/>
        <v>72.426883810706201</v>
      </c>
      <c r="I43" s="19">
        <v>2.8326220000000002</v>
      </c>
      <c r="J43">
        <v>59</v>
      </c>
      <c r="K43" s="19">
        <v>2.7733059999999998</v>
      </c>
      <c r="L43">
        <v>64</v>
      </c>
      <c r="M43" s="19">
        <v>3.322581</v>
      </c>
      <c r="N43">
        <v>36</v>
      </c>
      <c r="O43" s="19">
        <v>3.19678</v>
      </c>
      <c r="P43">
        <v>43</v>
      </c>
      <c r="Q43" s="19">
        <v>3.3903279999999998</v>
      </c>
      <c r="R43">
        <v>34</v>
      </c>
      <c r="S43" s="19">
        <v>3.9989759999999999</v>
      </c>
      <c r="T43">
        <v>27</v>
      </c>
      <c r="V43">
        <f>VLOOKUP(A43, world_pop_table!$A$4:$BP$269, MATCH(2014, world_pop_table!$A$3:$BP$3, 0), FALSE)</f>
        <v>19908979</v>
      </c>
    </row>
    <row r="44" spans="1:22" x14ac:dyDescent="0.35">
      <c r="A44" t="s">
        <v>72</v>
      </c>
      <c r="B44" s="19">
        <v>3.260446</v>
      </c>
      <c r="C44" s="19">
        <v>3.1109070000000001</v>
      </c>
      <c r="D44" s="19">
        <v>3.4099840000000001</v>
      </c>
      <c r="E44">
        <v>41</v>
      </c>
      <c r="F44">
        <v>36</v>
      </c>
      <c r="G44">
        <v>50</v>
      </c>
      <c r="H44" s="26">
        <f t="shared" si="0"/>
        <v>72.404173885636141</v>
      </c>
      <c r="I44" s="19">
        <v>3.101191</v>
      </c>
      <c r="J44">
        <v>43</v>
      </c>
      <c r="K44" s="19">
        <v>3.1123020000000001</v>
      </c>
      <c r="L44">
        <v>45</v>
      </c>
      <c r="M44" s="19">
        <v>2.7123020000000002</v>
      </c>
      <c r="N44">
        <v>96</v>
      </c>
      <c r="O44" s="19">
        <v>3.351191</v>
      </c>
      <c r="P44">
        <v>36</v>
      </c>
      <c r="Q44" s="19">
        <v>3.198016</v>
      </c>
      <c r="R44">
        <v>46</v>
      </c>
      <c r="S44" s="19">
        <v>4.1761900000000001</v>
      </c>
      <c r="T44">
        <v>12</v>
      </c>
      <c r="V44">
        <f>VLOOKUP(A44, world_pop_table!$A$4:$BP$269, MATCH(2014, world_pop_table!$A$3:$BP$3, 0), FALSE)</f>
        <v>8215700</v>
      </c>
    </row>
    <row r="45" spans="1:22" x14ac:dyDescent="0.35">
      <c r="A45" t="s">
        <v>33</v>
      </c>
      <c r="B45" s="19">
        <v>3.2557860000000001</v>
      </c>
      <c r="C45" s="19">
        <v>3.1236320000000002</v>
      </c>
      <c r="D45" s="19">
        <v>3.38794</v>
      </c>
      <c r="E45">
        <v>42</v>
      </c>
      <c r="F45">
        <v>38</v>
      </c>
      <c r="G45">
        <v>50</v>
      </c>
      <c r="H45" s="26">
        <f t="shared" si="0"/>
        <v>72.254909780098089</v>
      </c>
      <c r="I45" s="19">
        <v>3.172736</v>
      </c>
      <c r="J45">
        <v>39</v>
      </c>
      <c r="K45" s="19">
        <v>3.1724410000000001</v>
      </c>
      <c r="L45">
        <v>41</v>
      </c>
      <c r="M45" s="19">
        <v>3.1216900000000001</v>
      </c>
      <c r="N45">
        <v>53</v>
      </c>
      <c r="O45" s="19">
        <v>3.1942919999999999</v>
      </c>
      <c r="P45">
        <v>44</v>
      </c>
      <c r="Q45" s="19">
        <v>3.3025730000000002</v>
      </c>
      <c r="R45">
        <v>40</v>
      </c>
      <c r="S45" s="19">
        <v>3.5911460000000002</v>
      </c>
      <c r="T45">
        <v>44</v>
      </c>
      <c r="V45">
        <f>VLOOKUP(A45, world_pop_table!$A$4:$BP$269, MATCH(2014, world_pop_table!$A$3:$BP$3, 0), FALSE)</f>
        <v>17864195</v>
      </c>
    </row>
    <row r="46" spans="1:22" x14ac:dyDescent="0.35">
      <c r="A46" t="s">
        <v>134</v>
      </c>
      <c r="B46" s="19">
        <v>3.2545329999999999</v>
      </c>
      <c r="C46" s="19">
        <v>3.0299469999999999</v>
      </c>
      <c r="D46" s="19">
        <v>3.4791189999999999</v>
      </c>
      <c r="E46">
        <v>43</v>
      </c>
      <c r="F46">
        <v>33</v>
      </c>
      <c r="G46">
        <v>55</v>
      </c>
      <c r="H46" s="26">
        <f t="shared" si="0"/>
        <v>72.214775032407275</v>
      </c>
      <c r="I46" s="19">
        <v>2.8888889999999998</v>
      </c>
      <c r="J46">
        <v>52</v>
      </c>
      <c r="K46" s="19">
        <v>3.218518</v>
      </c>
      <c r="L46">
        <v>37</v>
      </c>
      <c r="M46" s="19">
        <v>3.3017639999999999</v>
      </c>
      <c r="N46">
        <v>38</v>
      </c>
      <c r="O46" s="19">
        <v>3.158906</v>
      </c>
      <c r="P46">
        <v>46</v>
      </c>
      <c r="Q46" s="19">
        <v>3.0160490000000002</v>
      </c>
      <c r="R46">
        <v>63</v>
      </c>
      <c r="S46" s="19">
        <v>3.9424160000000001</v>
      </c>
      <c r="T46">
        <v>30</v>
      </c>
      <c r="V46">
        <f>VLOOKUP(A46, world_pop_table!$A$4:$BP$269, MATCH(2014, world_pop_table!$A$3:$BP$3, 0), FALSE)</f>
        <v>5418649</v>
      </c>
    </row>
    <row r="47" spans="1:22" x14ac:dyDescent="0.35">
      <c r="A47" t="s">
        <v>60</v>
      </c>
      <c r="B47" s="19">
        <v>3.2016019999999998</v>
      </c>
      <c r="C47" s="19">
        <v>3.082983</v>
      </c>
      <c r="D47" s="19">
        <v>3.3202210000000001</v>
      </c>
      <c r="E47">
        <v>44</v>
      </c>
      <c r="F47">
        <v>40</v>
      </c>
      <c r="G47">
        <v>52</v>
      </c>
      <c r="H47" s="26">
        <f t="shared" si="0"/>
        <v>70.519346197592995</v>
      </c>
      <c r="I47" s="19">
        <v>3.3608180000000001</v>
      </c>
      <c r="J47">
        <v>28</v>
      </c>
      <c r="K47" s="19">
        <v>3.1662750000000002</v>
      </c>
      <c r="L47">
        <v>42</v>
      </c>
      <c r="M47" s="19">
        <v>2.9702459999999999</v>
      </c>
      <c r="N47">
        <v>62</v>
      </c>
      <c r="O47" s="19">
        <v>3.2271329999999998</v>
      </c>
      <c r="P47">
        <v>40</v>
      </c>
      <c r="Q47" s="19">
        <v>3.0271330000000001</v>
      </c>
      <c r="R47">
        <v>61</v>
      </c>
      <c r="S47" s="19">
        <v>3.5040770000000001</v>
      </c>
      <c r="T47">
        <v>54</v>
      </c>
      <c r="V47">
        <f>VLOOKUP(A47, world_pop_table!$A$4:$BP$269, MATCH(2014, world_pop_table!$A$3:$BP$3, 0), FALSE)</f>
        <v>10892413</v>
      </c>
    </row>
    <row r="48" spans="1:22" x14ac:dyDescent="0.35">
      <c r="A48" t="s">
        <v>114</v>
      </c>
      <c r="B48" s="19">
        <v>3.1937340000000001</v>
      </c>
      <c r="C48" s="19">
        <v>3.003098</v>
      </c>
      <c r="D48" s="19">
        <v>3.3843709999999998</v>
      </c>
      <c r="E48">
        <v>45</v>
      </c>
      <c r="F48">
        <v>38</v>
      </c>
      <c r="G48">
        <v>57</v>
      </c>
      <c r="H48" s="26">
        <f t="shared" si="0"/>
        <v>70.267326888070812</v>
      </c>
      <c r="I48" s="19">
        <v>3.1497139999999999</v>
      </c>
      <c r="J48">
        <v>40</v>
      </c>
      <c r="K48" s="19">
        <v>2.9959150000000001</v>
      </c>
      <c r="L48">
        <v>52</v>
      </c>
      <c r="M48" s="19">
        <v>3.1834150000000001</v>
      </c>
      <c r="N48">
        <v>47</v>
      </c>
      <c r="O48" s="19">
        <v>2.8656860000000002</v>
      </c>
      <c r="P48">
        <v>68</v>
      </c>
      <c r="Q48" s="19">
        <v>3.3362750000000001</v>
      </c>
      <c r="R48">
        <v>37</v>
      </c>
      <c r="S48" s="19">
        <v>3.6303920000000001</v>
      </c>
      <c r="T48">
        <v>42</v>
      </c>
      <c r="V48">
        <f>VLOOKUP(A48, world_pop_table!$A$4:$BP$269, MATCH(2014, world_pop_table!$A$3:$BP$3, 0), FALSE)</f>
        <v>3892101</v>
      </c>
    </row>
    <row r="49" spans="1:22" x14ac:dyDescent="0.35">
      <c r="A49" t="s">
        <v>88</v>
      </c>
      <c r="B49" s="19">
        <v>3.1784159999999999</v>
      </c>
      <c r="C49" s="19">
        <v>2.8840650000000001</v>
      </c>
      <c r="D49" s="19">
        <v>3.4727670000000002</v>
      </c>
      <c r="E49">
        <v>46</v>
      </c>
      <c r="F49">
        <v>33</v>
      </c>
      <c r="G49">
        <v>66</v>
      </c>
      <c r="H49" s="26">
        <f t="shared" si="0"/>
        <v>69.776677195231358</v>
      </c>
      <c r="I49" s="19">
        <v>3.0446749999999998</v>
      </c>
      <c r="J49">
        <v>44</v>
      </c>
      <c r="K49" s="19">
        <v>3.1847989999999999</v>
      </c>
      <c r="L49">
        <v>39</v>
      </c>
      <c r="M49" s="19">
        <v>3.0981070000000002</v>
      </c>
      <c r="N49">
        <v>55</v>
      </c>
      <c r="O49" s="19">
        <v>2.9926469999999998</v>
      </c>
      <c r="P49">
        <v>57</v>
      </c>
      <c r="Q49" s="19">
        <v>3.1734070000000001</v>
      </c>
      <c r="R49">
        <v>49</v>
      </c>
      <c r="S49" s="19">
        <v>3.6018110000000001</v>
      </c>
      <c r="T49">
        <v>43</v>
      </c>
      <c r="V49">
        <f>VLOOKUP(A49, world_pop_table!$A$4:$BP$269, MATCH(2014, world_pop_table!$A$3:$BP$3, 0), FALSE)</f>
        <v>2932367</v>
      </c>
    </row>
    <row r="50" spans="1:22" x14ac:dyDescent="0.35">
      <c r="A50" t="s">
        <v>24</v>
      </c>
      <c r="B50" s="19">
        <v>3.1571509999999998</v>
      </c>
      <c r="C50" s="19">
        <v>3.0036510000000001</v>
      </c>
      <c r="D50" s="19">
        <v>3.3106499999999999</v>
      </c>
      <c r="E50">
        <v>47</v>
      </c>
      <c r="F50">
        <v>40</v>
      </c>
      <c r="G50">
        <v>57</v>
      </c>
      <c r="H50" s="26">
        <f t="shared" si="0"/>
        <v>69.095539597749237</v>
      </c>
      <c r="I50" s="19">
        <v>2.75</v>
      </c>
      <c r="J50">
        <v>64</v>
      </c>
      <c r="K50" s="19">
        <v>2.9375</v>
      </c>
      <c r="L50">
        <v>53</v>
      </c>
      <c r="M50" s="19">
        <v>3.3125</v>
      </c>
      <c r="N50">
        <v>37</v>
      </c>
      <c r="O50" s="19">
        <v>3</v>
      </c>
      <c r="P50">
        <v>55</v>
      </c>
      <c r="Q50" s="19">
        <v>2.875</v>
      </c>
      <c r="R50">
        <v>76</v>
      </c>
      <c r="S50" s="19">
        <v>4.0370540000000004</v>
      </c>
      <c r="T50">
        <v>24</v>
      </c>
      <c r="V50">
        <f>VLOOKUP(A50, world_pop_table!$A$4:$BP$269, MATCH(2014, world_pop_table!$A$3:$BP$3, 0), FALSE)</f>
        <v>7223938</v>
      </c>
    </row>
    <row r="51" spans="1:22" x14ac:dyDescent="0.35">
      <c r="A51" t="s">
        <v>153</v>
      </c>
      <c r="B51" s="19">
        <v>3.154763</v>
      </c>
      <c r="C51" s="19">
        <v>2.988629</v>
      </c>
      <c r="D51" s="19">
        <v>3.3208959999999998</v>
      </c>
      <c r="E51">
        <v>48</v>
      </c>
      <c r="F51">
        <v>40</v>
      </c>
      <c r="G51">
        <v>59</v>
      </c>
      <c r="H51" s="26">
        <f t="shared" si="0"/>
        <v>69.019049751391989</v>
      </c>
      <c r="I51" s="19">
        <v>2.809177</v>
      </c>
      <c r="J51">
        <v>61</v>
      </c>
      <c r="K51" s="19">
        <v>3.1128629999999999</v>
      </c>
      <c r="L51">
        <v>44</v>
      </c>
      <c r="M51" s="19">
        <v>3.2173910000000001</v>
      </c>
      <c r="N51">
        <v>42</v>
      </c>
      <c r="O51" s="19">
        <v>3.092069</v>
      </c>
      <c r="P51">
        <v>49</v>
      </c>
      <c r="Q51" s="19">
        <v>3.192069</v>
      </c>
      <c r="R51">
        <v>48</v>
      </c>
      <c r="S51" s="19">
        <v>3.490345</v>
      </c>
      <c r="T51">
        <v>56</v>
      </c>
      <c r="V51" t="e">
        <f>VLOOKUP(A51, world_pop_table!$A$4:$BP$269, MATCH(2014, world_pop_table!$A$3:$BP$3, 0), FALSE)</f>
        <v>#N/A</v>
      </c>
    </row>
    <row r="52" spans="1:22" x14ac:dyDescent="0.35">
      <c r="A52" t="s">
        <v>125</v>
      </c>
      <c r="B52" s="19">
        <v>3.1484369999999999</v>
      </c>
      <c r="C52" s="19">
        <v>3.0970460000000002</v>
      </c>
      <c r="D52" s="19">
        <v>3.1998289999999998</v>
      </c>
      <c r="E52">
        <v>49</v>
      </c>
      <c r="F52">
        <v>45</v>
      </c>
      <c r="G52">
        <v>51</v>
      </c>
      <c r="H52" s="26">
        <f t="shared" si="0"/>
        <v>68.816422126577876</v>
      </c>
      <c r="I52" s="19">
        <v>2.8564400000000001</v>
      </c>
      <c r="J52">
        <v>56</v>
      </c>
      <c r="K52" s="19">
        <v>3.3421799999999999</v>
      </c>
      <c r="L52">
        <v>34</v>
      </c>
      <c r="M52" s="19">
        <v>2.9321100000000002</v>
      </c>
      <c r="N52">
        <v>70</v>
      </c>
      <c r="O52" s="19">
        <v>3.1122580000000002</v>
      </c>
      <c r="P52">
        <v>48</v>
      </c>
      <c r="Q52" s="19">
        <v>3.1493340000000001</v>
      </c>
      <c r="R52">
        <v>54</v>
      </c>
      <c r="S52" s="19">
        <v>3.554646</v>
      </c>
      <c r="T52">
        <v>47</v>
      </c>
      <c r="V52">
        <f>VLOOKUP(A52, world_pop_table!$A$4:$BP$269, MATCH(2014, world_pop_table!$A$3:$BP$3, 0), FALSE)</f>
        <v>28309273</v>
      </c>
    </row>
    <row r="53" spans="1:22" x14ac:dyDescent="0.35">
      <c r="A53" t="s">
        <v>94</v>
      </c>
      <c r="B53" s="19">
        <v>3.1283189999999998</v>
      </c>
      <c r="C53" s="19">
        <v>3.0310619999999999</v>
      </c>
      <c r="D53" s="19">
        <v>3.2255750000000001</v>
      </c>
      <c r="E53">
        <v>50</v>
      </c>
      <c r="F53">
        <v>44</v>
      </c>
      <c r="G53">
        <v>55</v>
      </c>
      <c r="H53" s="26">
        <f t="shared" si="0"/>
        <v>68.17202399884944</v>
      </c>
      <c r="I53" s="19">
        <v>2.688755</v>
      </c>
      <c r="J53">
        <v>70</v>
      </c>
      <c r="K53" s="19">
        <v>3.036238</v>
      </c>
      <c r="L53">
        <v>50</v>
      </c>
      <c r="M53" s="19">
        <v>3.1922009999999998</v>
      </c>
      <c r="N53">
        <v>46</v>
      </c>
      <c r="O53" s="19">
        <v>3.118379</v>
      </c>
      <c r="P53">
        <v>47</v>
      </c>
      <c r="Q53" s="19">
        <v>3.1426729999999998</v>
      </c>
      <c r="R53">
        <v>55</v>
      </c>
      <c r="S53" s="19">
        <v>3.5704009999999999</v>
      </c>
      <c r="T53">
        <v>46</v>
      </c>
      <c r="V53">
        <f>VLOOKUP(A53, world_pop_table!$A$4:$BP$269, MATCH(2014, world_pop_table!$A$3:$BP$3, 0), FALSE)</f>
        <v>119784261</v>
      </c>
    </row>
    <row r="54" spans="1:22" x14ac:dyDescent="0.35">
      <c r="A54" t="s">
        <v>168</v>
      </c>
      <c r="B54" s="19">
        <v>3.1062750000000001</v>
      </c>
      <c r="C54" s="19">
        <v>2.8499560000000002</v>
      </c>
      <c r="D54" s="19">
        <v>3.3625929999999999</v>
      </c>
      <c r="E54">
        <v>51</v>
      </c>
      <c r="F54">
        <v>39</v>
      </c>
      <c r="G54">
        <v>69</v>
      </c>
      <c r="H54" s="26">
        <f t="shared" si="0"/>
        <v>67.465934311621808</v>
      </c>
      <c r="I54" s="19">
        <v>3</v>
      </c>
      <c r="J54">
        <v>46</v>
      </c>
      <c r="K54" s="19">
        <v>3.0769229999999999</v>
      </c>
      <c r="L54">
        <v>47</v>
      </c>
      <c r="M54" s="19">
        <v>3.230769</v>
      </c>
      <c r="N54">
        <v>41</v>
      </c>
      <c r="O54" s="19">
        <v>3</v>
      </c>
      <c r="P54">
        <v>54</v>
      </c>
      <c r="Q54" s="19">
        <v>3.1538460000000001</v>
      </c>
      <c r="R54">
        <v>52</v>
      </c>
      <c r="S54" s="19">
        <v>3.1538460000000001</v>
      </c>
      <c r="T54">
        <v>81</v>
      </c>
      <c r="V54">
        <f>VLOOKUP(A54, world_pop_table!$A$4:$BP$269, MATCH(2014, world_pop_table!$A$3:$BP$3, 0), FALSE)</f>
        <v>434558</v>
      </c>
    </row>
    <row r="55" spans="1:22" x14ac:dyDescent="0.35">
      <c r="A55" t="s">
        <v>25</v>
      </c>
      <c r="B55" s="19">
        <v>3.083116</v>
      </c>
      <c r="C55" s="19">
        <v>2.454072</v>
      </c>
      <c r="D55" s="19">
        <v>3.7121599999999999</v>
      </c>
      <c r="E55">
        <v>52</v>
      </c>
      <c r="F55">
        <v>20</v>
      </c>
      <c r="G55">
        <v>124</v>
      </c>
      <c r="H55" s="26">
        <f t="shared" si="0"/>
        <v>66.724130144206413</v>
      </c>
      <c r="I55" s="19">
        <v>3.29</v>
      </c>
      <c r="J55">
        <v>30</v>
      </c>
      <c r="K55" s="19">
        <v>3.04</v>
      </c>
      <c r="L55">
        <v>49</v>
      </c>
      <c r="M55" s="19">
        <v>3.04</v>
      </c>
      <c r="N55">
        <v>58</v>
      </c>
      <c r="O55" s="19">
        <v>3.04</v>
      </c>
      <c r="P55">
        <v>51</v>
      </c>
      <c r="Q55" s="19">
        <v>3.29</v>
      </c>
      <c r="R55">
        <v>42</v>
      </c>
      <c r="S55" s="19">
        <v>2.8</v>
      </c>
      <c r="T55">
        <v>119</v>
      </c>
      <c r="V55">
        <f>VLOOKUP(A55, world_pop_table!$A$4:$BP$269, MATCH(2014, world_pop_table!$A$3:$BP$3, 0), FALSE)</f>
        <v>1314562</v>
      </c>
    </row>
    <row r="56" spans="1:22" x14ac:dyDescent="0.35">
      <c r="A56" t="s">
        <v>68</v>
      </c>
      <c r="B56" s="19">
        <v>3.0818059999999998</v>
      </c>
      <c r="C56" s="19">
        <v>2.894755</v>
      </c>
      <c r="D56" s="19">
        <v>3.2688570000000001</v>
      </c>
      <c r="E56">
        <v>53</v>
      </c>
      <c r="F56">
        <v>40</v>
      </c>
      <c r="G56">
        <v>66</v>
      </c>
      <c r="H56" s="26">
        <f t="shared" si="0"/>
        <v>66.682169633851288</v>
      </c>
      <c r="I56" s="19">
        <v>2.8695650000000001</v>
      </c>
      <c r="J56">
        <v>55</v>
      </c>
      <c r="K56" s="19">
        <v>2.9187150000000002</v>
      </c>
      <c r="L56">
        <v>56</v>
      </c>
      <c r="M56" s="19">
        <v>2.8739309999999998</v>
      </c>
      <c r="N56">
        <v>74</v>
      </c>
      <c r="O56" s="19">
        <v>3.209638</v>
      </c>
      <c r="P56">
        <v>41</v>
      </c>
      <c r="Q56" s="19">
        <v>3.1079690000000002</v>
      </c>
      <c r="R56">
        <v>58</v>
      </c>
      <c r="S56" s="19">
        <v>3.5290219999999999</v>
      </c>
      <c r="T56">
        <v>50</v>
      </c>
      <c r="V56">
        <f>VLOOKUP(A56, world_pop_table!$A$4:$BP$269, MATCH(2014, world_pop_table!$A$3:$BP$3, 0), FALSE)</f>
        <v>258877399</v>
      </c>
    </row>
    <row r="57" spans="1:22" x14ac:dyDescent="0.35">
      <c r="A57" t="s">
        <v>69</v>
      </c>
      <c r="B57" s="19">
        <v>3.0801370000000001</v>
      </c>
      <c r="C57" s="19">
        <v>3.0058880000000001</v>
      </c>
      <c r="D57" s="19">
        <v>3.1543869999999998</v>
      </c>
      <c r="E57">
        <v>54</v>
      </c>
      <c r="F57">
        <v>49</v>
      </c>
      <c r="G57">
        <v>56</v>
      </c>
      <c r="H57" s="26">
        <f t="shared" si="0"/>
        <v>66.628710021803442</v>
      </c>
      <c r="I57" s="19">
        <v>2.717276</v>
      </c>
      <c r="J57">
        <v>65</v>
      </c>
      <c r="K57" s="19">
        <v>2.877227</v>
      </c>
      <c r="L57">
        <v>58</v>
      </c>
      <c r="M57" s="19">
        <v>3.1982780000000002</v>
      </c>
      <c r="N57">
        <v>44</v>
      </c>
      <c r="O57" s="19">
        <v>3.0293190000000001</v>
      </c>
      <c r="P57">
        <v>52</v>
      </c>
      <c r="Q57" s="19">
        <v>3.1098020000000002</v>
      </c>
      <c r="R57">
        <v>57</v>
      </c>
      <c r="S57" s="19">
        <v>3.5108329999999999</v>
      </c>
      <c r="T57">
        <v>51</v>
      </c>
      <c r="V57">
        <f>VLOOKUP(A57, world_pop_table!$A$4:$BP$269, MATCH(2014, world_pop_table!$A$3:$BP$3, 0), FALSE)</f>
        <v>1312277191</v>
      </c>
    </row>
    <row r="58" spans="1:22" x14ac:dyDescent="0.35">
      <c r="A58" t="s">
        <v>65</v>
      </c>
      <c r="B58" s="19">
        <v>3.0529489999999999</v>
      </c>
      <c r="C58" s="19">
        <v>2.8032759999999999</v>
      </c>
      <c r="D58" s="19">
        <v>3.3026230000000001</v>
      </c>
      <c r="E58">
        <v>55</v>
      </c>
      <c r="F58">
        <v>40</v>
      </c>
      <c r="G58">
        <v>76</v>
      </c>
      <c r="H58" s="26">
        <f t="shared" si="0"/>
        <v>65.757853261853114</v>
      </c>
      <c r="I58" s="19">
        <v>2.947368</v>
      </c>
      <c r="J58">
        <v>50</v>
      </c>
      <c r="K58" s="19">
        <v>2.922822</v>
      </c>
      <c r="L58">
        <v>55</v>
      </c>
      <c r="M58" s="19">
        <v>2.9783780000000002</v>
      </c>
      <c r="N58">
        <v>61</v>
      </c>
      <c r="O58" s="19">
        <v>3</v>
      </c>
      <c r="P58">
        <v>56</v>
      </c>
      <c r="Q58" s="19">
        <v>3.1052629999999999</v>
      </c>
      <c r="R58">
        <v>59</v>
      </c>
      <c r="S58" s="19">
        <v>3.3684210000000001</v>
      </c>
      <c r="T58">
        <v>62</v>
      </c>
      <c r="V58">
        <f>VLOOKUP(A58, world_pop_table!$A$4:$BP$269, MATCH(2014, world_pop_table!$A$3:$BP$3, 0), FALSE)</f>
        <v>4201598</v>
      </c>
    </row>
    <row r="59" spans="1:22" x14ac:dyDescent="0.35">
      <c r="A59" t="s">
        <v>82</v>
      </c>
      <c r="B59" s="19">
        <v>3.0112999999999999</v>
      </c>
      <c r="C59" s="19">
        <v>2.7910780000000002</v>
      </c>
      <c r="D59" s="19">
        <v>3.231522</v>
      </c>
      <c r="E59">
        <v>56</v>
      </c>
      <c r="F59">
        <v>44</v>
      </c>
      <c r="G59">
        <v>77</v>
      </c>
      <c r="H59" s="26">
        <f t="shared" si="0"/>
        <v>64.423797310875813</v>
      </c>
      <c r="I59" s="19">
        <v>2.694661</v>
      </c>
      <c r="J59">
        <v>68</v>
      </c>
      <c r="K59" s="19">
        <v>3.1590880000000001</v>
      </c>
      <c r="L59">
        <v>43</v>
      </c>
      <c r="M59" s="19">
        <v>2.7590880000000002</v>
      </c>
      <c r="N59">
        <v>89</v>
      </c>
      <c r="O59" s="19">
        <v>2.9565079999999999</v>
      </c>
      <c r="P59">
        <v>59</v>
      </c>
      <c r="Q59" s="19">
        <v>3.1590880000000001</v>
      </c>
      <c r="R59">
        <v>50</v>
      </c>
      <c r="S59" s="19">
        <v>3.3949859999999998</v>
      </c>
      <c r="T59">
        <v>60</v>
      </c>
      <c r="V59">
        <f>VLOOKUP(A59, world_pop_table!$A$4:$BP$269, MATCH(2014, world_pop_table!$A$3:$BP$3, 0), FALSE)</f>
        <v>3665876</v>
      </c>
    </row>
    <row r="60" spans="1:22" x14ac:dyDescent="0.35">
      <c r="A60" t="s">
        <v>116</v>
      </c>
      <c r="B60" s="19">
        <v>3.003844</v>
      </c>
      <c r="C60" s="19">
        <v>2.775671</v>
      </c>
      <c r="D60" s="19">
        <v>3.2320159999999998</v>
      </c>
      <c r="E60">
        <v>57</v>
      </c>
      <c r="F60">
        <v>44</v>
      </c>
      <c r="G60">
        <v>78</v>
      </c>
      <c r="H60" s="26">
        <f t="shared" si="0"/>
        <v>64.18497474201493</v>
      </c>
      <c r="I60" s="19">
        <v>3</v>
      </c>
      <c r="J60">
        <v>47</v>
      </c>
      <c r="K60" s="19">
        <v>2.6</v>
      </c>
      <c r="L60">
        <v>75</v>
      </c>
      <c r="M60" s="19">
        <v>3.3333330000000001</v>
      </c>
      <c r="N60">
        <v>35</v>
      </c>
      <c r="O60" s="19">
        <v>2.9333330000000002</v>
      </c>
      <c r="P60">
        <v>61</v>
      </c>
      <c r="Q60" s="19">
        <v>3</v>
      </c>
      <c r="R60">
        <v>64</v>
      </c>
      <c r="S60" s="19">
        <v>3.0666669999999998</v>
      </c>
      <c r="T60">
        <v>90</v>
      </c>
      <c r="V60">
        <f>VLOOKUP(A60, world_pop_table!$A$4:$BP$269, MATCH(2014, world_pop_table!$A$3:$BP$3, 0), FALSE)</f>
        <v>103767130</v>
      </c>
    </row>
    <row r="61" spans="1:22" x14ac:dyDescent="0.35">
      <c r="A61" t="s">
        <v>39</v>
      </c>
      <c r="B61" s="19">
        <v>3.0005769999999998</v>
      </c>
      <c r="C61" s="19">
        <v>2.6725449999999999</v>
      </c>
      <c r="D61" s="19">
        <v>3.3286090000000002</v>
      </c>
      <c r="E61">
        <v>58</v>
      </c>
      <c r="F61">
        <v>40</v>
      </c>
      <c r="G61">
        <v>92</v>
      </c>
      <c r="H61" s="26">
        <f t="shared" si="0"/>
        <v>64.080329713518609</v>
      </c>
      <c r="I61" s="19">
        <v>2.8778760000000001</v>
      </c>
      <c r="J61">
        <v>53</v>
      </c>
      <c r="K61" s="19">
        <v>2.8714279999999999</v>
      </c>
      <c r="L61">
        <v>59</v>
      </c>
      <c r="M61" s="19">
        <v>3.0142859999999998</v>
      </c>
      <c r="N61">
        <v>60</v>
      </c>
      <c r="O61" s="19">
        <v>2.9230770000000001</v>
      </c>
      <c r="P61">
        <v>63</v>
      </c>
      <c r="Q61" s="19">
        <v>3</v>
      </c>
      <c r="R61">
        <v>65</v>
      </c>
      <c r="S61" s="19">
        <v>3.3076919999999999</v>
      </c>
      <c r="T61">
        <v>65</v>
      </c>
      <c r="V61">
        <f>VLOOKUP(A61, world_pop_table!$A$4:$BP$269, MATCH(2014, world_pop_table!$A$3:$BP$3, 0), FALSE)</f>
        <v>1201801</v>
      </c>
    </row>
    <row r="62" spans="1:22" x14ac:dyDescent="0.35">
      <c r="A62" t="s">
        <v>112</v>
      </c>
      <c r="B62" s="19">
        <v>2.9950260000000002</v>
      </c>
      <c r="C62" s="19">
        <v>2.8481000000000001</v>
      </c>
      <c r="D62" s="19">
        <v>3.141953</v>
      </c>
      <c r="E62">
        <v>59</v>
      </c>
      <c r="F62">
        <v>50</v>
      </c>
      <c r="G62">
        <v>69</v>
      </c>
      <c r="H62" s="26">
        <f t="shared" si="0"/>
        <v>63.902526054754311</v>
      </c>
      <c r="I62" s="19">
        <v>2.6346150000000002</v>
      </c>
      <c r="J62">
        <v>74</v>
      </c>
      <c r="K62" s="19">
        <v>2.8846150000000002</v>
      </c>
      <c r="L62">
        <v>57</v>
      </c>
      <c r="M62" s="19">
        <v>3.4090910000000001</v>
      </c>
      <c r="N62">
        <v>31</v>
      </c>
      <c r="O62" s="19">
        <v>2.8374130000000002</v>
      </c>
      <c r="P62">
        <v>73</v>
      </c>
      <c r="Q62" s="19">
        <v>2.8374130000000002</v>
      </c>
      <c r="R62">
        <v>80</v>
      </c>
      <c r="S62" s="19">
        <v>3.2919580000000002</v>
      </c>
      <c r="T62">
        <v>67</v>
      </c>
      <c r="V62">
        <f>VLOOKUP(A62, world_pop_table!$A$4:$BP$269, MATCH(2014, world_pop_table!$A$3:$BP$3, 0), FALSE)</f>
        <v>4002439</v>
      </c>
    </row>
    <row r="63" spans="1:22" x14ac:dyDescent="0.35">
      <c r="A63" t="s">
        <v>14</v>
      </c>
      <c r="B63" s="19">
        <v>2.986475</v>
      </c>
      <c r="C63" s="19">
        <v>2.8709099999999999</v>
      </c>
      <c r="D63" s="19">
        <v>3.1020400000000001</v>
      </c>
      <c r="E63">
        <v>60</v>
      </c>
      <c r="F63">
        <v>52</v>
      </c>
      <c r="G63">
        <v>68</v>
      </c>
      <c r="H63" s="26">
        <f t="shared" si="0"/>
        <v>63.62862962418437</v>
      </c>
      <c r="I63" s="19">
        <v>2.5462479999999998</v>
      </c>
      <c r="J63">
        <v>85</v>
      </c>
      <c r="K63" s="19">
        <v>2.8311579999999998</v>
      </c>
      <c r="L63">
        <v>63</v>
      </c>
      <c r="M63" s="19">
        <v>2.9574280000000002</v>
      </c>
      <c r="N63">
        <v>64</v>
      </c>
      <c r="O63" s="19">
        <v>2.9305539999999999</v>
      </c>
      <c r="P63">
        <v>62</v>
      </c>
      <c r="Q63" s="19">
        <v>3.1503350000000001</v>
      </c>
      <c r="R63">
        <v>53</v>
      </c>
      <c r="S63" s="19">
        <v>3.4920360000000001</v>
      </c>
      <c r="T63">
        <v>55</v>
      </c>
      <c r="V63">
        <f>VLOOKUP(A63, world_pop_table!$A$4:$BP$269, MATCH(2014, world_pop_table!$A$3:$BP$3, 0), FALSE)</f>
        <v>43024071</v>
      </c>
    </row>
    <row r="64" spans="1:22" x14ac:dyDescent="0.35">
      <c r="A64" t="s">
        <v>148</v>
      </c>
      <c r="B64" s="19">
        <v>2.9764439999999999</v>
      </c>
      <c r="C64" s="19">
        <v>2.8399000000000001</v>
      </c>
      <c r="D64" s="19">
        <v>3.1129869999999999</v>
      </c>
      <c r="E64">
        <v>61</v>
      </c>
      <c r="F64">
        <v>51</v>
      </c>
      <c r="G64">
        <v>71</v>
      </c>
      <c r="H64" s="26">
        <f t="shared" si="0"/>
        <v>63.307327426190334</v>
      </c>
      <c r="I64" s="19">
        <v>2.690782</v>
      </c>
      <c r="J64">
        <v>69</v>
      </c>
      <c r="K64" s="19">
        <v>2.6497540000000002</v>
      </c>
      <c r="L64">
        <v>71</v>
      </c>
      <c r="M64" s="19">
        <v>2.947146</v>
      </c>
      <c r="N64">
        <v>67</v>
      </c>
      <c r="O64" s="19">
        <v>2.8406389999999999</v>
      </c>
      <c r="P64">
        <v>72</v>
      </c>
      <c r="Q64" s="19">
        <v>3.1998199999999999</v>
      </c>
      <c r="R64">
        <v>45</v>
      </c>
      <c r="S64" s="19">
        <v>3.509188</v>
      </c>
      <c r="T64">
        <v>52</v>
      </c>
      <c r="V64">
        <f>VLOOKUP(A64, world_pop_table!$A$4:$BP$269, MATCH(2014, world_pop_table!$A$3:$BP$3, 0), FALSE)</f>
        <v>45972380</v>
      </c>
    </row>
    <row r="65" spans="1:22" x14ac:dyDescent="0.35">
      <c r="A65" t="s">
        <v>175</v>
      </c>
      <c r="B65" s="19">
        <v>2.9659110000000002</v>
      </c>
      <c r="C65" s="19">
        <v>2.6346560000000001</v>
      </c>
      <c r="D65" s="19">
        <v>3.2971650000000001</v>
      </c>
      <c r="E65">
        <v>62</v>
      </c>
      <c r="F65">
        <v>40</v>
      </c>
      <c r="G65">
        <v>99</v>
      </c>
      <c r="H65" s="26">
        <f t="shared" si="0"/>
        <v>62.969945704380841</v>
      </c>
      <c r="I65" s="19">
        <v>2.8524129999999999</v>
      </c>
      <c r="J65">
        <v>57</v>
      </c>
      <c r="K65" s="19">
        <v>2.8612700000000002</v>
      </c>
      <c r="L65">
        <v>60</v>
      </c>
      <c r="M65" s="19">
        <v>2.8666670000000001</v>
      </c>
      <c r="N65">
        <v>77</v>
      </c>
      <c r="O65" s="19">
        <v>2.9909729999999999</v>
      </c>
      <c r="P65">
        <v>58</v>
      </c>
      <c r="Q65" s="19">
        <v>3.2321029999999999</v>
      </c>
      <c r="R65">
        <v>43</v>
      </c>
      <c r="S65" s="19">
        <v>2.9921030000000002</v>
      </c>
      <c r="T65">
        <v>99</v>
      </c>
      <c r="V65">
        <f>VLOOKUP(A65, world_pop_table!$A$4:$BP$269, MATCH(2014, world_pop_table!$A$3:$BP$3, 0), FALSE)</f>
        <v>97528654</v>
      </c>
    </row>
    <row r="66" spans="1:22" x14ac:dyDescent="0.35">
      <c r="A66" t="s">
        <v>172</v>
      </c>
      <c r="B66" s="19">
        <v>2.9625560000000002</v>
      </c>
      <c r="C66" s="19">
        <v>2.7531569999999999</v>
      </c>
      <c r="D66" s="19">
        <v>3.1719539999999999</v>
      </c>
      <c r="E66">
        <v>63</v>
      </c>
      <c r="F66">
        <v>47</v>
      </c>
      <c r="G66">
        <v>80</v>
      </c>
      <c r="H66" s="26">
        <f t="shared" si="0"/>
        <v>62.862481954578229</v>
      </c>
      <c r="I66" s="19">
        <v>2.3706550000000002</v>
      </c>
      <c r="J66">
        <v>113</v>
      </c>
      <c r="K66" s="19">
        <v>2.7256680000000002</v>
      </c>
      <c r="L66">
        <v>66</v>
      </c>
      <c r="M66" s="19">
        <v>3.1195490000000001</v>
      </c>
      <c r="N66">
        <v>54</v>
      </c>
      <c r="O66" s="19">
        <v>3.0184669999999998</v>
      </c>
      <c r="P66">
        <v>53</v>
      </c>
      <c r="Q66" s="19">
        <v>2.9353120000000001</v>
      </c>
      <c r="R66">
        <v>69</v>
      </c>
      <c r="S66" s="19">
        <v>3.5527639999999998</v>
      </c>
      <c r="T66">
        <v>48</v>
      </c>
      <c r="V66">
        <f>VLOOKUP(A66, world_pop_table!$A$4:$BP$269, MATCH(2014, world_pop_table!$A$3:$BP$3, 0), FALSE)</f>
        <v>7131787</v>
      </c>
    </row>
    <row r="67" spans="1:22" x14ac:dyDescent="0.35">
      <c r="A67" t="s">
        <v>131</v>
      </c>
      <c r="B67" s="19">
        <v>2.960467</v>
      </c>
      <c r="C67" s="19">
        <v>2.810333</v>
      </c>
      <c r="D67" s="19">
        <v>3.1106020000000001</v>
      </c>
      <c r="E67">
        <v>64</v>
      </c>
      <c r="F67">
        <v>51</v>
      </c>
      <c r="G67">
        <v>74</v>
      </c>
      <c r="H67" s="26">
        <f t="shared" si="0"/>
        <v>62.795569354477578</v>
      </c>
      <c r="I67" s="19">
        <v>2.9323039999999998</v>
      </c>
      <c r="J67">
        <v>51</v>
      </c>
      <c r="K67" s="19">
        <v>2.6339169999999998</v>
      </c>
      <c r="L67">
        <v>72</v>
      </c>
      <c r="M67" s="19">
        <v>3.1981109999999999</v>
      </c>
      <c r="N67">
        <v>45</v>
      </c>
      <c r="O67" s="19">
        <v>3.163062</v>
      </c>
      <c r="P67">
        <v>45</v>
      </c>
      <c r="Q67" s="19">
        <v>2.999949</v>
      </c>
      <c r="R67">
        <v>66</v>
      </c>
      <c r="S67" s="19">
        <v>2.7531750000000001</v>
      </c>
      <c r="T67">
        <v>128</v>
      </c>
      <c r="V67">
        <f>VLOOKUP(A67, world_pop_table!$A$4:$BP$269, MATCH(2014, world_pop_table!$A$3:$BP$3, 0), FALSE)</f>
        <v>6162955</v>
      </c>
    </row>
    <row r="68" spans="1:22" x14ac:dyDescent="0.35">
      <c r="A68" t="s">
        <v>29</v>
      </c>
      <c r="B68" s="19">
        <v>2.9439510000000002</v>
      </c>
      <c r="C68" s="19">
        <v>2.8422999999999998</v>
      </c>
      <c r="D68" s="19">
        <v>3.045601</v>
      </c>
      <c r="E68">
        <v>65</v>
      </c>
      <c r="F68">
        <v>56</v>
      </c>
      <c r="G68">
        <v>70</v>
      </c>
      <c r="H68" s="26">
        <f t="shared" si="0"/>
        <v>62.266546614763762</v>
      </c>
      <c r="I68" s="19">
        <v>2.4810129999999999</v>
      </c>
      <c r="J68">
        <v>94</v>
      </c>
      <c r="K68" s="19">
        <v>2.927419</v>
      </c>
      <c r="L68">
        <v>54</v>
      </c>
      <c r="M68" s="19">
        <v>2.8047499999999999</v>
      </c>
      <c r="N68">
        <v>81</v>
      </c>
      <c r="O68" s="19">
        <v>3.050503</v>
      </c>
      <c r="P68">
        <v>50</v>
      </c>
      <c r="Q68" s="19">
        <v>3.0270220000000001</v>
      </c>
      <c r="R68">
        <v>62</v>
      </c>
      <c r="S68" s="19">
        <v>3.3874550000000001</v>
      </c>
      <c r="T68">
        <v>61</v>
      </c>
      <c r="V68">
        <f>VLOOKUP(A68, world_pop_table!$A$4:$BP$269, MATCH(2014, world_pop_table!$A$3:$BP$3, 0), FALSE)</f>
        <v>200085127</v>
      </c>
    </row>
    <row r="69" spans="1:22" x14ac:dyDescent="0.35">
      <c r="A69" t="s">
        <v>170</v>
      </c>
      <c r="B69" s="19">
        <v>2.9109660000000002</v>
      </c>
      <c r="C69" s="19">
        <v>2.7009340000000002</v>
      </c>
      <c r="D69" s="19">
        <v>3.1209980000000002</v>
      </c>
      <c r="E69">
        <v>66</v>
      </c>
      <c r="F69">
        <v>51</v>
      </c>
      <c r="G69">
        <v>86</v>
      </c>
      <c r="H69" s="26">
        <f t="shared" ref="H69:H132" si="1">(B69-1)*100/($B$4-1)</f>
        <v>61.210006588761054</v>
      </c>
      <c r="I69" s="19">
        <v>3.0017360000000002</v>
      </c>
      <c r="J69">
        <v>45</v>
      </c>
      <c r="K69" s="19">
        <v>2.7408670000000002</v>
      </c>
      <c r="L69">
        <v>65</v>
      </c>
      <c r="M69" s="19">
        <v>2.9583330000000001</v>
      </c>
      <c r="N69">
        <v>63</v>
      </c>
      <c r="O69" s="19">
        <v>2.9150290000000001</v>
      </c>
      <c r="P69">
        <v>64</v>
      </c>
      <c r="Q69" s="19">
        <v>2.6423019999999999</v>
      </c>
      <c r="R69">
        <v>99</v>
      </c>
      <c r="S69" s="19">
        <v>3.1943899999999998</v>
      </c>
      <c r="T69">
        <v>72</v>
      </c>
      <c r="V69">
        <f>VLOOKUP(A69, world_pop_table!$A$4:$BP$269, MATCH(2014, world_pop_table!$A$3:$BP$3, 0), FALSE)</f>
        <v>382298</v>
      </c>
    </row>
    <row r="70" spans="1:22" x14ac:dyDescent="0.35">
      <c r="A70" t="s">
        <v>183</v>
      </c>
      <c r="B70" s="19">
        <v>2.8755199999999999</v>
      </c>
      <c r="C70" s="19">
        <v>2.5925220000000002</v>
      </c>
      <c r="D70" s="19">
        <v>3.1585179999999999</v>
      </c>
      <c r="E70">
        <v>67</v>
      </c>
      <c r="F70">
        <v>47</v>
      </c>
      <c r="G70">
        <v>104</v>
      </c>
      <c r="H70" s="26">
        <f t="shared" si="1"/>
        <v>60.074638458953807</v>
      </c>
      <c r="I70" s="19">
        <v>2.8322340000000001</v>
      </c>
      <c r="J70">
        <v>60</v>
      </c>
      <c r="K70" s="19">
        <v>2.8395609999999998</v>
      </c>
      <c r="L70">
        <v>62</v>
      </c>
      <c r="M70" s="19">
        <v>3.1472530000000001</v>
      </c>
      <c r="N70">
        <v>51</v>
      </c>
      <c r="O70" s="19">
        <v>2.4549449999999999</v>
      </c>
      <c r="P70">
        <v>117</v>
      </c>
      <c r="Q70" s="19">
        <v>2.7626369999999998</v>
      </c>
      <c r="R70">
        <v>84</v>
      </c>
      <c r="S70" s="19">
        <v>3.1879849999999998</v>
      </c>
      <c r="T70">
        <v>73</v>
      </c>
      <c r="V70">
        <f>VLOOKUP(A70, world_pop_table!$A$4:$BP$269, MATCH(2014, world_pop_table!$A$3:$BP$3, 0), FALSE)</f>
        <v>621810</v>
      </c>
    </row>
    <row r="71" spans="1:22" x14ac:dyDescent="0.35">
      <c r="A71" t="s">
        <v>75</v>
      </c>
      <c r="B71" s="19">
        <v>2.8739240000000001</v>
      </c>
      <c r="C71" s="19">
        <v>2.7018170000000001</v>
      </c>
      <c r="D71" s="19">
        <v>3.04603</v>
      </c>
      <c r="E71">
        <v>68</v>
      </c>
      <c r="F71">
        <v>56</v>
      </c>
      <c r="G71">
        <v>86</v>
      </c>
      <c r="H71" s="26">
        <f t="shared" si="1"/>
        <v>60.023517104353225</v>
      </c>
      <c r="I71" s="19">
        <v>2.596212</v>
      </c>
      <c r="J71">
        <v>78</v>
      </c>
      <c r="K71" s="19">
        <v>2.5901519999999998</v>
      </c>
      <c r="L71">
        <v>76</v>
      </c>
      <c r="M71" s="19">
        <v>2.9556819999999999</v>
      </c>
      <c r="N71">
        <v>65</v>
      </c>
      <c r="O71" s="19">
        <v>2.9393940000000001</v>
      </c>
      <c r="P71">
        <v>60</v>
      </c>
      <c r="Q71" s="19">
        <v>2.6666669999999999</v>
      </c>
      <c r="R71">
        <v>96</v>
      </c>
      <c r="S71" s="19">
        <v>3.459975</v>
      </c>
      <c r="T71">
        <v>58</v>
      </c>
      <c r="V71">
        <f>VLOOKUP(A71, world_pop_table!$A$4:$BP$269, MATCH(2014, world_pop_table!$A$3:$BP$3, 0), FALSE)</f>
        <v>8791710</v>
      </c>
    </row>
    <row r="72" spans="1:22" x14ac:dyDescent="0.35">
      <c r="A72" t="s">
        <v>44</v>
      </c>
      <c r="B72" s="19">
        <v>2.8605510000000001</v>
      </c>
      <c r="C72" s="19">
        <v>2.6142300000000001</v>
      </c>
      <c r="D72" s="19">
        <v>3.1068709999999999</v>
      </c>
      <c r="E72">
        <v>69</v>
      </c>
      <c r="F72">
        <v>51</v>
      </c>
      <c r="G72">
        <v>102</v>
      </c>
      <c r="H72" s="26">
        <f t="shared" si="1"/>
        <v>59.595167558567745</v>
      </c>
      <c r="I72" s="19">
        <v>2.584387</v>
      </c>
      <c r="J72">
        <v>80</v>
      </c>
      <c r="K72" s="19">
        <v>2.6106720000000001</v>
      </c>
      <c r="L72">
        <v>73</v>
      </c>
      <c r="M72" s="19">
        <v>2.9288539999999998</v>
      </c>
      <c r="N72">
        <v>71</v>
      </c>
      <c r="O72" s="19">
        <v>2.9116599999999999</v>
      </c>
      <c r="P72">
        <v>65</v>
      </c>
      <c r="Q72" s="19">
        <v>2.9116599999999999</v>
      </c>
      <c r="R72">
        <v>72</v>
      </c>
      <c r="S72" s="19">
        <v>3.178105</v>
      </c>
      <c r="T72">
        <v>76</v>
      </c>
      <c r="V72">
        <f>VLOOKUP(A72, world_pop_table!$A$4:$BP$269, MATCH(2014, world_pop_table!$A$3:$BP$3, 0), FALSE)</f>
        <v>10315528</v>
      </c>
    </row>
    <row r="73" spans="1:22" x14ac:dyDescent="0.35">
      <c r="A73" t="s">
        <v>74</v>
      </c>
      <c r="B73" s="19">
        <v>2.8424939999999999</v>
      </c>
      <c r="C73" s="19">
        <v>2.446164</v>
      </c>
      <c r="D73" s="19">
        <v>3.2388240000000001</v>
      </c>
      <c r="E73">
        <v>70</v>
      </c>
      <c r="F73">
        <v>44</v>
      </c>
      <c r="G73">
        <v>125</v>
      </c>
      <c r="H73" s="26">
        <f t="shared" si="1"/>
        <v>59.016785165069756</v>
      </c>
      <c r="I73" s="19">
        <v>2.8775050000000002</v>
      </c>
      <c r="J73">
        <v>54</v>
      </c>
      <c r="K73" s="19">
        <v>2.8421069999999999</v>
      </c>
      <c r="L73">
        <v>61</v>
      </c>
      <c r="M73" s="19">
        <v>2.7850679999999999</v>
      </c>
      <c r="N73">
        <v>86</v>
      </c>
      <c r="O73" s="19">
        <v>2.7157399999999998</v>
      </c>
      <c r="P73">
        <v>84</v>
      </c>
      <c r="Q73" s="19">
        <v>2.7157399999999998</v>
      </c>
      <c r="R73">
        <v>89</v>
      </c>
      <c r="S73" s="19">
        <v>3.1405949999999998</v>
      </c>
      <c r="T73">
        <v>83</v>
      </c>
      <c r="V73">
        <f>VLOOKUP(A73, world_pop_table!$A$4:$BP$269, MATCH(2014, world_pop_table!$A$3:$BP$3, 0), FALSE)</f>
        <v>2793749</v>
      </c>
    </row>
    <row r="74" spans="1:22" x14ac:dyDescent="0.35">
      <c r="A74" t="s">
        <v>115</v>
      </c>
      <c r="B74" s="19">
        <v>2.8406850000000001</v>
      </c>
      <c r="C74" s="19">
        <v>2.6883089999999998</v>
      </c>
      <c r="D74" s="19">
        <v>2.9930599999999998</v>
      </c>
      <c r="E74">
        <v>71</v>
      </c>
      <c r="F74">
        <v>60</v>
      </c>
      <c r="G74">
        <v>90</v>
      </c>
      <c r="H74" s="26">
        <f t="shared" si="1"/>
        <v>58.95884122367098</v>
      </c>
      <c r="I74" s="19">
        <v>2.46875</v>
      </c>
      <c r="J74">
        <v>96</v>
      </c>
      <c r="K74" s="19">
        <v>2.7203629999999999</v>
      </c>
      <c r="L74">
        <v>67</v>
      </c>
      <c r="M74" s="19">
        <v>2.9375</v>
      </c>
      <c r="N74">
        <v>69</v>
      </c>
      <c r="O74" s="19">
        <v>2.78125</v>
      </c>
      <c r="P74">
        <v>76</v>
      </c>
      <c r="Q74" s="19">
        <v>2.8125</v>
      </c>
      <c r="R74">
        <v>83</v>
      </c>
      <c r="S74" s="19">
        <v>3.298387</v>
      </c>
      <c r="T74">
        <v>66</v>
      </c>
      <c r="V74">
        <f>VLOOKUP(A74, world_pop_table!$A$4:$BP$269, MATCH(2014, world_pop_table!$A$3:$BP$3, 0), FALSE)</f>
        <v>30115826</v>
      </c>
    </row>
    <row r="75" spans="1:22" x14ac:dyDescent="0.35">
      <c r="A75" t="s">
        <v>113</v>
      </c>
      <c r="B75" s="19">
        <v>2.8254260000000002</v>
      </c>
      <c r="C75" s="19">
        <v>2.5864780000000001</v>
      </c>
      <c r="D75" s="19">
        <v>3.0643750000000001</v>
      </c>
      <c r="E75">
        <v>72</v>
      </c>
      <c r="F75">
        <v>55</v>
      </c>
      <c r="G75">
        <v>106</v>
      </c>
      <c r="H75" s="26">
        <f t="shared" si="1"/>
        <v>58.470081355343709</v>
      </c>
      <c r="I75" s="19">
        <v>2.8421050000000001</v>
      </c>
      <c r="J75">
        <v>58</v>
      </c>
      <c r="K75" s="19">
        <v>2.6698710000000001</v>
      </c>
      <c r="L75">
        <v>69</v>
      </c>
      <c r="M75" s="19">
        <v>3.081636</v>
      </c>
      <c r="N75">
        <v>56</v>
      </c>
      <c r="O75" s="19">
        <v>2.7875179999999999</v>
      </c>
      <c r="P75">
        <v>75</v>
      </c>
      <c r="Q75" s="19">
        <v>2.7286950000000001</v>
      </c>
      <c r="R75">
        <v>86</v>
      </c>
      <c r="S75" s="19">
        <v>2.7875179999999999</v>
      </c>
      <c r="T75">
        <v>123</v>
      </c>
      <c r="V75">
        <f>VLOOKUP(A75, world_pop_table!$A$4:$BP$269, MATCH(2014, world_pop_table!$A$3:$BP$3, 0), FALSE)</f>
        <v>214264647</v>
      </c>
    </row>
    <row r="76" spans="1:22" x14ac:dyDescent="0.35">
      <c r="A76" t="s">
        <v>102</v>
      </c>
      <c r="B76" s="19">
        <v>2.8130289999999998</v>
      </c>
      <c r="C76" s="19">
        <v>2.5910609999999998</v>
      </c>
      <c r="D76" s="19">
        <v>3.034996</v>
      </c>
      <c r="E76">
        <v>73</v>
      </c>
      <c r="F76">
        <v>56</v>
      </c>
      <c r="G76">
        <v>104</v>
      </c>
      <c r="H76" s="26">
        <f t="shared" si="1"/>
        <v>58.072993991318967</v>
      </c>
      <c r="I76" s="19">
        <v>2.785714</v>
      </c>
      <c r="J76">
        <v>62</v>
      </c>
      <c r="K76" s="19">
        <v>3.042141</v>
      </c>
      <c r="L76">
        <v>48</v>
      </c>
      <c r="M76" s="19">
        <v>2.6254740000000001</v>
      </c>
      <c r="N76">
        <v>108</v>
      </c>
      <c r="O76" s="19">
        <v>2.8614600000000001</v>
      </c>
      <c r="P76">
        <v>70</v>
      </c>
      <c r="Q76" s="19">
        <v>2.6306910000000001</v>
      </c>
      <c r="R76">
        <v>100</v>
      </c>
      <c r="S76" s="19">
        <v>2.9891549999999998</v>
      </c>
      <c r="T76">
        <v>100</v>
      </c>
      <c r="V76">
        <f>VLOOKUP(A76, world_pop_table!$A$4:$BP$269, MATCH(2014, world_pop_table!$A$3:$BP$3, 0), FALSE)</f>
        <v>16621538</v>
      </c>
    </row>
    <row r="77" spans="1:22" x14ac:dyDescent="0.35">
      <c r="A77" t="s">
        <v>78</v>
      </c>
      <c r="B77" s="19">
        <v>2.8120790000000002</v>
      </c>
      <c r="C77" s="19">
        <v>2.4825710000000001</v>
      </c>
      <c r="D77" s="19">
        <v>3.1415869999999999</v>
      </c>
      <c r="E77">
        <v>74</v>
      </c>
      <c r="F77">
        <v>50</v>
      </c>
      <c r="G77">
        <v>120</v>
      </c>
      <c r="H77" s="26">
        <f t="shared" si="1"/>
        <v>58.042564613580538</v>
      </c>
      <c r="I77" s="19">
        <v>1.9576389999999999</v>
      </c>
      <c r="J77">
        <v>151</v>
      </c>
      <c r="K77" s="19">
        <v>2.4027780000000001</v>
      </c>
      <c r="L77">
        <v>102</v>
      </c>
      <c r="M77" s="19">
        <v>3.1527780000000001</v>
      </c>
      <c r="N77">
        <v>50</v>
      </c>
      <c r="O77" s="19">
        <v>2.6527780000000001</v>
      </c>
      <c r="P77">
        <v>90</v>
      </c>
      <c r="Q77" s="19">
        <v>3.0277780000000001</v>
      </c>
      <c r="R77">
        <v>60</v>
      </c>
      <c r="S77" s="19">
        <v>3.5798610000000002</v>
      </c>
      <c r="T77">
        <v>45</v>
      </c>
      <c r="V77">
        <f>VLOOKUP(A77, world_pop_table!$A$4:$BP$269, MATCH(2014, world_pop_table!$A$3:$BP$3, 0), FALSE)</f>
        <v>46051440</v>
      </c>
    </row>
    <row r="78" spans="1:22" x14ac:dyDescent="0.35">
      <c r="A78" t="s">
        <v>106</v>
      </c>
      <c r="B78" s="19">
        <v>2.8087780000000002</v>
      </c>
      <c r="C78" s="19">
        <v>2.622185</v>
      </c>
      <c r="D78" s="19">
        <v>2.995371</v>
      </c>
      <c r="E78">
        <v>75</v>
      </c>
      <c r="F78">
        <v>59</v>
      </c>
      <c r="G78">
        <v>100</v>
      </c>
      <c r="H78" s="26">
        <f t="shared" si="1"/>
        <v>57.936830533670438</v>
      </c>
      <c r="I78" s="19">
        <v>2.3486289999999999</v>
      </c>
      <c r="J78">
        <v>117</v>
      </c>
      <c r="K78" s="19">
        <v>2.5593279999999998</v>
      </c>
      <c r="L78">
        <v>83</v>
      </c>
      <c r="M78" s="19">
        <v>2.627793</v>
      </c>
      <c r="N78">
        <v>107</v>
      </c>
      <c r="O78" s="19">
        <v>2.7024759999999999</v>
      </c>
      <c r="P78">
        <v>85</v>
      </c>
      <c r="Q78" s="19">
        <v>3.156793</v>
      </c>
      <c r="R78">
        <v>51</v>
      </c>
      <c r="S78" s="19">
        <v>3.464486</v>
      </c>
      <c r="T78">
        <v>57</v>
      </c>
      <c r="V78">
        <f>VLOOKUP(A78, world_pop_table!$A$4:$BP$269, MATCH(2014, world_pop_table!$A$3:$BP$3, 0), FALSE)</f>
        <v>185896915</v>
      </c>
    </row>
    <row r="79" spans="1:22" x14ac:dyDescent="0.35">
      <c r="A79" t="s">
        <v>173</v>
      </c>
      <c r="B79" s="19">
        <v>2.8081109999999998</v>
      </c>
      <c r="C79" s="19">
        <v>2.626941</v>
      </c>
      <c r="D79" s="19">
        <v>2.9892810000000001</v>
      </c>
      <c r="E79">
        <v>76</v>
      </c>
      <c r="F79">
        <v>60</v>
      </c>
      <c r="G79">
        <v>99</v>
      </c>
      <c r="H79" s="26">
        <f t="shared" si="1"/>
        <v>57.91546590740564</v>
      </c>
      <c r="I79" s="19">
        <v>2.3913039999999999</v>
      </c>
      <c r="J79">
        <v>109</v>
      </c>
      <c r="K79" s="19">
        <v>2.6050819999999999</v>
      </c>
      <c r="L79">
        <v>74</v>
      </c>
      <c r="M79" s="19">
        <v>2.938415</v>
      </c>
      <c r="N79">
        <v>68</v>
      </c>
      <c r="O79" s="19">
        <v>2.7637290000000001</v>
      </c>
      <c r="P79">
        <v>77</v>
      </c>
      <c r="Q79" s="19">
        <v>2.9216229999999999</v>
      </c>
      <c r="R79">
        <v>70</v>
      </c>
      <c r="S79" s="19">
        <v>3.1847810000000001</v>
      </c>
      <c r="T79">
        <v>74</v>
      </c>
      <c r="V79">
        <f>VLOOKUP(A79, world_pop_table!$A$4:$BP$269, MATCH(2014, world_pop_table!$A$3:$BP$3, 0), FALSE)</f>
        <v>30254079</v>
      </c>
    </row>
    <row r="80" spans="1:22" x14ac:dyDescent="0.35">
      <c r="A80" t="s">
        <v>61</v>
      </c>
      <c r="B80" s="19">
        <v>2.797453</v>
      </c>
      <c r="C80" s="19">
        <v>2.6604580000000002</v>
      </c>
      <c r="D80" s="19">
        <v>2.9344489999999999</v>
      </c>
      <c r="E80">
        <v>77</v>
      </c>
      <c r="F80">
        <v>66</v>
      </c>
      <c r="G80">
        <v>92</v>
      </c>
      <c r="H80" s="26">
        <f t="shared" si="1"/>
        <v>57.574080320104237</v>
      </c>
      <c r="I80" s="19">
        <v>2.75</v>
      </c>
      <c r="J80">
        <v>63</v>
      </c>
      <c r="K80" s="19">
        <v>2.535714</v>
      </c>
      <c r="L80">
        <v>88</v>
      </c>
      <c r="M80" s="19">
        <v>2.8690479999999998</v>
      </c>
      <c r="N80">
        <v>76</v>
      </c>
      <c r="O80" s="19">
        <v>2.6831480000000001</v>
      </c>
      <c r="P80">
        <v>87</v>
      </c>
      <c r="Q80" s="19">
        <v>2.6831480000000001</v>
      </c>
      <c r="R80">
        <v>93</v>
      </c>
      <c r="S80" s="19">
        <v>3.2393580000000002</v>
      </c>
      <c r="T80">
        <v>68</v>
      </c>
      <c r="V80">
        <f>VLOOKUP(A80, world_pop_table!$A$4:$BP$269, MATCH(2014, world_pop_table!$A$3:$BP$3, 0), FALSE)</f>
        <v>15681725</v>
      </c>
    </row>
    <row r="81" spans="1:22" x14ac:dyDescent="0.35">
      <c r="A81" t="s">
        <v>120</v>
      </c>
      <c r="B81" s="19">
        <v>2.7797339999999999</v>
      </c>
      <c r="C81" s="19">
        <v>2.6405789999999998</v>
      </c>
      <c r="D81" s="19">
        <v>2.9188879999999999</v>
      </c>
      <c r="E81">
        <v>78</v>
      </c>
      <c r="F81">
        <v>66</v>
      </c>
      <c r="G81">
        <v>96</v>
      </c>
      <c r="H81" s="26">
        <f t="shared" si="1"/>
        <v>57.006524378896358</v>
      </c>
      <c r="I81" s="19">
        <v>2.493614</v>
      </c>
      <c r="J81">
        <v>90</v>
      </c>
      <c r="K81" s="19">
        <v>2.4552999999999998</v>
      </c>
      <c r="L81">
        <v>97</v>
      </c>
      <c r="M81" s="19">
        <v>2.8256700000000001</v>
      </c>
      <c r="N81">
        <v>79</v>
      </c>
      <c r="O81" s="19">
        <v>2.7558859999999998</v>
      </c>
      <c r="P81">
        <v>78</v>
      </c>
      <c r="Q81" s="19">
        <v>2.893564</v>
      </c>
      <c r="R81">
        <v>74</v>
      </c>
      <c r="S81" s="19">
        <v>3.216688</v>
      </c>
      <c r="T81">
        <v>70</v>
      </c>
      <c r="V81">
        <f>VLOOKUP(A81, world_pop_table!$A$4:$BP$269, MATCH(2014, world_pop_table!$A$3:$BP$3, 0), FALSE)</f>
        <v>6069811</v>
      </c>
    </row>
    <row r="82" spans="1:22" x14ac:dyDescent="0.35">
      <c r="A82" t="s">
        <v>208</v>
      </c>
      <c r="B82" s="19">
        <v>2.761981</v>
      </c>
      <c r="C82" s="19">
        <v>2.530608</v>
      </c>
      <c r="D82" s="19">
        <v>2.9933540000000001</v>
      </c>
      <c r="E82">
        <v>79</v>
      </c>
      <c r="F82">
        <v>60</v>
      </c>
      <c r="G82">
        <v>112</v>
      </c>
      <c r="H82" s="26">
        <f t="shared" si="1"/>
        <v>56.437879386274687</v>
      </c>
      <c r="I82" s="19">
        <v>2.33324</v>
      </c>
      <c r="J82">
        <v>120</v>
      </c>
      <c r="K82" s="19">
        <v>2.4087299999999998</v>
      </c>
      <c r="L82">
        <v>101</v>
      </c>
      <c r="M82" s="19">
        <v>2.8707199999999999</v>
      </c>
      <c r="N82">
        <v>75</v>
      </c>
      <c r="O82" s="19">
        <v>2.623745</v>
      </c>
      <c r="P82">
        <v>95</v>
      </c>
      <c r="Q82" s="19">
        <v>2.9726349999999999</v>
      </c>
      <c r="R82">
        <v>67</v>
      </c>
      <c r="S82" s="19">
        <v>3.3132100000000002</v>
      </c>
      <c r="T82">
        <v>64</v>
      </c>
      <c r="V82" t="e">
        <f>VLOOKUP(A82, world_pop_table!$A$4:$BP$269, MATCH(2014, world_pop_table!$A$3:$BP$3, 0), FALSE)</f>
        <v>#N/A</v>
      </c>
    </row>
    <row r="83" spans="1:22" x14ac:dyDescent="0.35">
      <c r="A83" t="s">
        <v>124</v>
      </c>
      <c r="B83" s="19">
        <v>2.7591160000000001</v>
      </c>
      <c r="C83" s="19">
        <v>2.4869810000000001</v>
      </c>
      <c r="D83" s="19">
        <v>3.0312519999999998</v>
      </c>
      <c r="E83">
        <v>80</v>
      </c>
      <c r="F83">
        <v>56</v>
      </c>
      <c r="G83">
        <v>120</v>
      </c>
      <c r="H83" s="26">
        <f t="shared" si="1"/>
        <v>56.346110789200331</v>
      </c>
      <c r="I83" s="19">
        <v>2.5</v>
      </c>
      <c r="J83">
        <v>89</v>
      </c>
      <c r="K83" s="19">
        <v>2.3219699999999999</v>
      </c>
      <c r="L83">
        <v>113</v>
      </c>
      <c r="M83" s="19">
        <v>2.7765149999999998</v>
      </c>
      <c r="N83">
        <v>88</v>
      </c>
      <c r="O83" s="19">
        <v>2.6393939999999998</v>
      </c>
      <c r="P83">
        <v>92</v>
      </c>
      <c r="Q83" s="19">
        <v>2.9393940000000001</v>
      </c>
      <c r="R83">
        <v>68</v>
      </c>
      <c r="S83" s="19">
        <v>3.339394</v>
      </c>
      <c r="T83">
        <v>63</v>
      </c>
      <c r="V83">
        <f>VLOOKUP(A83, world_pop_table!$A$4:$BP$269, MATCH(2014, world_pop_table!$A$3:$BP$3, 0), FALSE)</f>
        <v>11364757</v>
      </c>
    </row>
    <row r="84" spans="1:22" x14ac:dyDescent="0.35">
      <c r="A84" t="s">
        <v>26</v>
      </c>
      <c r="B84" s="19">
        <v>2.7476180000000001</v>
      </c>
      <c r="C84" s="19">
        <v>2.5248590000000002</v>
      </c>
      <c r="D84" s="19">
        <v>2.9703759999999999</v>
      </c>
      <c r="E84">
        <v>81</v>
      </c>
      <c r="F84">
        <v>62</v>
      </c>
      <c r="G84">
        <v>114</v>
      </c>
      <c r="H84" s="26">
        <f t="shared" si="1"/>
        <v>55.977819225793354</v>
      </c>
      <c r="I84" s="19">
        <v>2.4087960000000002</v>
      </c>
      <c r="J84">
        <v>105</v>
      </c>
      <c r="K84" s="19">
        <v>2.554351</v>
      </c>
      <c r="L84">
        <v>84</v>
      </c>
      <c r="M84" s="19">
        <v>2.7795260000000002</v>
      </c>
      <c r="N84">
        <v>87</v>
      </c>
      <c r="O84" s="19">
        <v>2.7328670000000002</v>
      </c>
      <c r="P84">
        <v>81</v>
      </c>
      <c r="Q84" s="19">
        <v>2.5510489999999999</v>
      </c>
      <c r="R84">
        <v>107</v>
      </c>
      <c r="S84" s="19">
        <v>3.443667</v>
      </c>
      <c r="T84">
        <v>59</v>
      </c>
      <c r="V84">
        <f>VLOOKUP(A84, world_pop_table!$A$4:$BP$269, MATCH(2014, world_pop_table!$A$3:$BP$3, 0), FALSE)</f>
        <v>3564829</v>
      </c>
    </row>
    <row r="85" spans="1:22" x14ac:dyDescent="0.35">
      <c r="A85" t="s">
        <v>184</v>
      </c>
      <c r="B85" s="19">
        <v>2.747544</v>
      </c>
      <c r="C85" s="19">
        <v>2.450936</v>
      </c>
      <c r="D85" s="19">
        <v>3.0441509999999998</v>
      </c>
      <c r="E85">
        <v>82</v>
      </c>
      <c r="F85">
        <v>56</v>
      </c>
      <c r="G85">
        <v>124</v>
      </c>
      <c r="H85" s="26">
        <f t="shared" si="1"/>
        <v>55.975448937422144</v>
      </c>
      <c r="I85" s="19">
        <v>2.9528629999999998</v>
      </c>
      <c r="J85">
        <v>49</v>
      </c>
      <c r="K85" s="19">
        <v>2.5621399999999999</v>
      </c>
      <c r="L85">
        <v>82</v>
      </c>
      <c r="M85" s="19">
        <v>2.9192830000000001</v>
      </c>
      <c r="N85">
        <v>72</v>
      </c>
      <c r="O85" s="19">
        <v>2.7916669999999999</v>
      </c>
      <c r="P85">
        <v>74</v>
      </c>
      <c r="Q85" s="19">
        <v>2.7011989999999999</v>
      </c>
      <c r="R85">
        <v>92</v>
      </c>
      <c r="S85" s="19">
        <v>2.5114800000000002</v>
      </c>
      <c r="T85">
        <v>148</v>
      </c>
      <c r="V85">
        <f>VLOOKUP(A85, world_pop_table!$A$4:$BP$269, MATCH(2014, world_pop_table!$A$3:$BP$3, 0), FALSE)</f>
        <v>413617</v>
      </c>
    </row>
    <row r="86" spans="1:22" x14ac:dyDescent="0.35">
      <c r="A86" t="s">
        <v>80</v>
      </c>
      <c r="B86" s="19">
        <v>2.7414070000000001</v>
      </c>
      <c r="C86" s="19">
        <v>2.443978</v>
      </c>
      <c r="D86" s="19">
        <v>3.0388359999999999</v>
      </c>
      <c r="E86">
        <v>83</v>
      </c>
      <c r="F86">
        <v>56</v>
      </c>
      <c r="G86">
        <v>125</v>
      </c>
      <c r="H86" s="26">
        <f t="shared" si="1"/>
        <v>55.778875157231795</v>
      </c>
      <c r="I86" s="19">
        <v>2.6666669999999999</v>
      </c>
      <c r="J86">
        <v>71</v>
      </c>
      <c r="K86" s="19">
        <v>2.5833330000000001</v>
      </c>
      <c r="L86">
        <v>79</v>
      </c>
      <c r="M86" s="19">
        <v>2.8333330000000001</v>
      </c>
      <c r="N86">
        <v>78</v>
      </c>
      <c r="O86" s="19">
        <v>2.6666669999999999</v>
      </c>
      <c r="P86">
        <v>89</v>
      </c>
      <c r="Q86" s="19">
        <v>2.9166669999999999</v>
      </c>
      <c r="R86">
        <v>71</v>
      </c>
      <c r="S86" s="19">
        <v>2.75</v>
      </c>
      <c r="T86">
        <v>129</v>
      </c>
      <c r="V86">
        <f>VLOOKUP(A86, world_pop_table!$A$4:$BP$269, MATCH(2014, world_pop_table!$A$3:$BP$3, 0), FALSE)</f>
        <v>15396772</v>
      </c>
    </row>
    <row r="87" spans="1:22" x14ac:dyDescent="0.35">
      <c r="A87" t="s">
        <v>197</v>
      </c>
      <c r="B87" s="19">
        <v>2.7338960000000001</v>
      </c>
      <c r="C87" s="19">
        <v>2.4560719999999998</v>
      </c>
      <c r="D87" s="19">
        <v>3.01172</v>
      </c>
      <c r="E87">
        <v>84</v>
      </c>
      <c r="F87">
        <v>56</v>
      </c>
      <c r="G87">
        <v>124</v>
      </c>
      <c r="H87" s="26">
        <f t="shared" si="1"/>
        <v>55.538290887554481</v>
      </c>
      <c r="I87" s="19">
        <v>2.4166669999999999</v>
      </c>
      <c r="J87">
        <v>103</v>
      </c>
      <c r="K87" s="19">
        <v>2.58649</v>
      </c>
      <c r="L87">
        <v>78</v>
      </c>
      <c r="M87" s="19">
        <v>2.950126</v>
      </c>
      <c r="N87">
        <v>66</v>
      </c>
      <c r="O87" s="19">
        <v>2.495581</v>
      </c>
      <c r="P87">
        <v>109</v>
      </c>
      <c r="Q87" s="19">
        <v>3.1319439999999998</v>
      </c>
      <c r="R87">
        <v>56</v>
      </c>
      <c r="S87" s="19">
        <v>2.7683080000000002</v>
      </c>
      <c r="T87">
        <v>125</v>
      </c>
      <c r="V87" t="e">
        <f>VLOOKUP(A87, world_pop_table!$A$4:$BP$269, MATCH(2014, world_pop_table!$A$3:$BP$3, 0), FALSE)</f>
        <v>#N/A</v>
      </c>
    </row>
    <row r="88" spans="1:22" x14ac:dyDescent="0.35">
      <c r="A88" t="s">
        <v>84</v>
      </c>
      <c r="B88" s="19">
        <v>2.7258049999999998</v>
      </c>
      <c r="C88" s="19">
        <v>2.3553199999999999</v>
      </c>
      <c r="D88" s="19">
        <v>3.0962900000000002</v>
      </c>
      <c r="E88">
        <v>85</v>
      </c>
      <c r="F88">
        <v>52</v>
      </c>
      <c r="G88">
        <v>135</v>
      </c>
      <c r="H88" s="26">
        <f t="shared" si="1"/>
        <v>55.279128681994735</v>
      </c>
      <c r="I88" s="19">
        <v>2.2944439999999999</v>
      </c>
      <c r="J88">
        <v>124</v>
      </c>
      <c r="K88" s="19">
        <v>2.5277780000000001</v>
      </c>
      <c r="L88">
        <v>89</v>
      </c>
      <c r="M88" s="19">
        <v>2.5277780000000001</v>
      </c>
      <c r="N88">
        <v>118</v>
      </c>
      <c r="O88" s="19">
        <v>2.8888889999999998</v>
      </c>
      <c r="P88">
        <v>67</v>
      </c>
      <c r="Q88" s="19">
        <v>3.2222219999999999</v>
      </c>
      <c r="R88">
        <v>44</v>
      </c>
      <c r="S88" s="19">
        <v>2.8888889999999998</v>
      </c>
      <c r="T88">
        <v>108</v>
      </c>
      <c r="V88">
        <f>VLOOKUP(A88, world_pop_table!$A$4:$BP$269, MATCH(2014, world_pop_table!$A$3:$BP$3, 0), FALSE)</f>
        <v>6346990</v>
      </c>
    </row>
    <row r="89" spans="1:22" x14ac:dyDescent="0.35">
      <c r="A89" t="s">
        <v>46</v>
      </c>
      <c r="B89" s="19">
        <v>2.7109860000000001</v>
      </c>
      <c r="C89" s="19">
        <v>2.5314269999999999</v>
      </c>
      <c r="D89" s="19">
        <v>2.8905449999999999</v>
      </c>
      <c r="E89">
        <v>86</v>
      </c>
      <c r="F89">
        <v>67</v>
      </c>
      <c r="G89">
        <v>112</v>
      </c>
      <c r="H89" s="26">
        <f t="shared" si="1"/>
        <v>54.804462420198952</v>
      </c>
      <c r="I89" s="19">
        <v>2.4872809999999999</v>
      </c>
      <c r="J89">
        <v>92</v>
      </c>
      <c r="K89" s="19">
        <v>2.4973139999999998</v>
      </c>
      <c r="L89">
        <v>94</v>
      </c>
      <c r="M89" s="19">
        <v>2.7914509999999999</v>
      </c>
      <c r="N89">
        <v>83</v>
      </c>
      <c r="O89" s="19">
        <v>2.612717</v>
      </c>
      <c r="P89">
        <v>97</v>
      </c>
      <c r="Q89" s="19">
        <v>2.67279</v>
      </c>
      <c r="R89">
        <v>95</v>
      </c>
      <c r="S89" s="19">
        <v>3.177934</v>
      </c>
      <c r="T89">
        <v>77</v>
      </c>
      <c r="V89">
        <f>VLOOKUP(A89, world_pop_table!$A$4:$BP$269, MATCH(2014, world_pop_table!$A$3:$BP$3, 0), FALSE)</f>
        <v>16035124</v>
      </c>
    </row>
    <row r="90" spans="1:22" x14ac:dyDescent="0.35">
      <c r="A90" t="s">
        <v>38</v>
      </c>
      <c r="B90" s="19">
        <v>2.7007189999999999</v>
      </c>
      <c r="C90" s="19">
        <v>2.530618</v>
      </c>
      <c r="D90" s="19">
        <v>2.8708200000000001</v>
      </c>
      <c r="E90">
        <v>87</v>
      </c>
      <c r="F90">
        <v>69</v>
      </c>
      <c r="G90">
        <v>112</v>
      </c>
      <c r="H90" s="26">
        <f t="shared" si="1"/>
        <v>54.475600924156211</v>
      </c>
      <c r="I90" s="19">
        <v>2.3891279999999999</v>
      </c>
      <c r="J90">
        <v>110</v>
      </c>
      <c r="K90" s="19">
        <v>2.432331</v>
      </c>
      <c r="L90">
        <v>99</v>
      </c>
      <c r="M90" s="19">
        <v>2.6323310000000002</v>
      </c>
      <c r="N90">
        <v>106</v>
      </c>
      <c r="O90" s="19">
        <v>2.8618209999999999</v>
      </c>
      <c r="P90">
        <v>69</v>
      </c>
      <c r="Q90" s="19">
        <v>2.8280699999999999</v>
      </c>
      <c r="R90">
        <v>82</v>
      </c>
      <c r="S90" s="19">
        <v>3.0385960000000001</v>
      </c>
      <c r="T90">
        <v>95</v>
      </c>
      <c r="V90">
        <f>VLOOKUP(A90, world_pop_table!$A$4:$BP$269, MATCH(2014, world_pop_table!$A$3:$BP$3, 0), FALSE)</f>
        <v>4767119</v>
      </c>
    </row>
    <row r="91" spans="1:22" x14ac:dyDescent="0.35">
      <c r="A91" t="s">
        <v>77</v>
      </c>
      <c r="B91" s="19">
        <v>2.6994199999999999</v>
      </c>
      <c r="C91" s="19">
        <v>2.4677150000000001</v>
      </c>
      <c r="D91" s="19">
        <v>2.9311240000000001</v>
      </c>
      <c r="E91">
        <v>88</v>
      </c>
      <c r="F91">
        <v>66</v>
      </c>
      <c r="G91">
        <v>121</v>
      </c>
      <c r="H91" s="26">
        <f t="shared" si="1"/>
        <v>54.43399275396439</v>
      </c>
      <c r="I91" s="19">
        <v>2.3261129999999999</v>
      </c>
      <c r="J91">
        <v>121</v>
      </c>
      <c r="K91" s="19">
        <v>2.3830230000000001</v>
      </c>
      <c r="L91">
        <v>106</v>
      </c>
      <c r="M91" s="19">
        <v>2.6760660000000001</v>
      </c>
      <c r="N91">
        <v>100</v>
      </c>
      <c r="O91" s="19">
        <v>2.7163560000000002</v>
      </c>
      <c r="P91">
        <v>83</v>
      </c>
      <c r="Q91" s="19">
        <v>2.8326709999999999</v>
      </c>
      <c r="R91">
        <v>81</v>
      </c>
      <c r="S91" s="19">
        <v>3.2351190000000001</v>
      </c>
      <c r="T91">
        <v>69</v>
      </c>
      <c r="V91">
        <f>VLOOKUP(A91, world_pop_table!$A$4:$BP$269, MATCH(2014, world_pop_table!$A$3:$BP$3, 0), FALSE)</f>
        <v>17816285</v>
      </c>
    </row>
    <row r="92" spans="1:22" x14ac:dyDescent="0.35">
      <c r="A92" t="s">
        <v>86</v>
      </c>
      <c r="B92" s="19">
        <v>2.6952389999999999</v>
      </c>
      <c r="C92" s="19">
        <v>2.481096</v>
      </c>
      <c r="D92" s="19">
        <v>2.9093819999999999</v>
      </c>
      <c r="E92">
        <v>89</v>
      </c>
      <c r="F92">
        <v>67</v>
      </c>
      <c r="G92">
        <v>120</v>
      </c>
      <c r="H92" s="26">
        <f t="shared" si="1"/>
        <v>54.300071460991298</v>
      </c>
      <c r="I92" s="19">
        <v>2.5625</v>
      </c>
      <c r="J92">
        <v>84</v>
      </c>
      <c r="K92" s="19">
        <v>2.2315100000000001</v>
      </c>
      <c r="L92">
        <v>126</v>
      </c>
      <c r="M92" s="19">
        <v>2.5648439999999999</v>
      </c>
      <c r="N92">
        <v>115</v>
      </c>
      <c r="O92" s="19">
        <v>2.9053079999999998</v>
      </c>
      <c r="P92">
        <v>66</v>
      </c>
      <c r="Q92" s="19">
        <v>2.7624499999999999</v>
      </c>
      <c r="R92">
        <v>85</v>
      </c>
      <c r="S92" s="19">
        <v>3.1195930000000001</v>
      </c>
      <c r="T92">
        <v>85</v>
      </c>
      <c r="V92">
        <f>VLOOKUP(A92, world_pop_table!$A$4:$BP$269, MATCH(2014, world_pop_table!$A$3:$BP$3, 0), FALSE)</f>
        <v>20778000</v>
      </c>
    </row>
    <row r="93" spans="1:22" x14ac:dyDescent="0.35">
      <c r="A93" t="s">
        <v>123</v>
      </c>
      <c r="B93" s="19">
        <v>2.6944789999999998</v>
      </c>
      <c r="C93" s="19">
        <v>2.5965739999999999</v>
      </c>
      <c r="D93" s="19">
        <v>2.7923830000000001</v>
      </c>
      <c r="E93">
        <v>90</v>
      </c>
      <c r="F93">
        <v>78</v>
      </c>
      <c r="G93">
        <v>103</v>
      </c>
      <c r="H93" s="26">
        <f t="shared" si="1"/>
        <v>54.27572795880053</v>
      </c>
      <c r="I93" s="19">
        <v>2.2000000000000002</v>
      </c>
      <c r="J93">
        <v>133</v>
      </c>
      <c r="K93" s="19">
        <v>2.5899420000000002</v>
      </c>
      <c r="L93">
        <v>77</v>
      </c>
      <c r="M93" s="19">
        <v>2.6408049999999998</v>
      </c>
      <c r="N93">
        <v>102</v>
      </c>
      <c r="O93" s="19">
        <v>2.7398340000000001</v>
      </c>
      <c r="P93">
        <v>80</v>
      </c>
      <c r="Q93" s="19">
        <v>2.8514050000000002</v>
      </c>
      <c r="R93">
        <v>79</v>
      </c>
      <c r="S93" s="19">
        <v>3.137022</v>
      </c>
      <c r="T93">
        <v>84</v>
      </c>
      <c r="V93">
        <f>VLOOKUP(A93, world_pop_table!$A$4:$BP$269, MATCH(2014, world_pop_table!$A$3:$BP$3, 0), FALSE)</f>
        <v>144237223</v>
      </c>
    </row>
    <row r="94" spans="1:22" x14ac:dyDescent="0.35">
      <c r="A94" t="s">
        <v>149</v>
      </c>
      <c r="B94" s="19">
        <v>2.6786490000000001</v>
      </c>
      <c r="C94" s="19">
        <v>2.5079310000000001</v>
      </c>
      <c r="D94" s="19">
        <v>2.8493680000000001</v>
      </c>
      <c r="E94">
        <v>91</v>
      </c>
      <c r="F94">
        <v>70</v>
      </c>
      <c r="G94">
        <v>115</v>
      </c>
      <c r="H94" s="26">
        <f t="shared" si="1"/>
        <v>53.768678432906263</v>
      </c>
      <c r="I94" s="19">
        <v>2.3888889999999998</v>
      </c>
      <c r="J94">
        <v>111</v>
      </c>
      <c r="K94" s="19">
        <v>2.5110749999999999</v>
      </c>
      <c r="L94">
        <v>90</v>
      </c>
      <c r="M94" s="19">
        <v>2.6387529999999999</v>
      </c>
      <c r="N94">
        <v>103</v>
      </c>
      <c r="O94" s="19">
        <v>2.5762529999999999</v>
      </c>
      <c r="P94">
        <v>100</v>
      </c>
      <c r="Q94" s="19">
        <v>2.8887529999999999</v>
      </c>
      <c r="R94">
        <v>75</v>
      </c>
      <c r="S94" s="19">
        <v>3.0598399999999999</v>
      </c>
      <c r="T94">
        <v>91</v>
      </c>
      <c r="V94">
        <f>VLOOKUP(A94, world_pop_table!$A$4:$BP$269, MATCH(2014, world_pop_table!$A$3:$BP$3, 0), FALSE)</f>
        <v>3356334</v>
      </c>
    </row>
    <row r="95" spans="1:22" x14ac:dyDescent="0.35">
      <c r="A95" t="s">
        <v>15</v>
      </c>
      <c r="B95" s="19">
        <v>2.672723</v>
      </c>
      <c r="C95" s="19">
        <v>2.3536280000000001</v>
      </c>
      <c r="D95" s="19">
        <v>2.9918179999999999</v>
      </c>
      <c r="E95">
        <v>92</v>
      </c>
      <c r="F95">
        <v>60</v>
      </c>
      <c r="G95">
        <v>136</v>
      </c>
      <c r="H95" s="26">
        <f t="shared" si="1"/>
        <v>53.578863177666243</v>
      </c>
      <c r="I95" s="19">
        <v>2.625</v>
      </c>
      <c r="J95">
        <v>75</v>
      </c>
      <c r="K95" s="19">
        <v>2.375</v>
      </c>
      <c r="L95">
        <v>107</v>
      </c>
      <c r="M95" s="19">
        <v>2.75</v>
      </c>
      <c r="N95">
        <v>90</v>
      </c>
      <c r="O95" s="19">
        <v>2.75</v>
      </c>
      <c r="P95">
        <v>79</v>
      </c>
      <c r="Q95" s="19">
        <v>2.5</v>
      </c>
      <c r="R95">
        <v>114</v>
      </c>
      <c r="S95" s="19">
        <v>3</v>
      </c>
      <c r="T95">
        <v>98</v>
      </c>
      <c r="V95">
        <f>VLOOKUP(A95, world_pop_table!$A$4:$BP$269, MATCH(2014, world_pop_table!$A$3:$BP$3, 0), FALSE)</f>
        <v>3013800</v>
      </c>
    </row>
    <row r="96" spans="1:22" x14ac:dyDescent="0.35">
      <c r="A96" t="s">
        <v>104</v>
      </c>
      <c r="B96" s="19">
        <v>2.657883</v>
      </c>
      <c r="C96" s="19">
        <v>2.3538389999999998</v>
      </c>
      <c r="D96" s="19">
        <v>2.9619270000000002</v>
      </c>
      <c r="E96">
        <v>93</v>
      </c>
      <c r="F96">
        <v>64</v>
      </c>
      <c r="G96">
        <v>136</v>
      </c>
      <c r="H96" s="26">
        <f t="shared" si="1"/>
        <v>53.103524266467815</v>
      </c>
      <c r="I96" s="19">
        <v>2.2727270000000002</v>
      </c>
      <c r="J96">
        <v>125</v>
      </c>
      <c r="K96" s="19">
        <v>2.5707930000000001</v>
      </c>
      <c r="L96">
        <v>81</v>
      </c>
      <c r="M96" s="19">
        <v>2.6957930000000001</v>
      </c>
      <c r="N96">
        <v>97</v>
      </c>
      <c r="O96" s="19">
        <v>2.6877870000000001</v>
      </c>
      <c r="P96">
        <v>86</v>
      </c>
      <c r="Q96" s="19">
        <v>2.5594290000000002</v>
      </c>
      <c r="R96">
        <v>106</v>
      </c>
      <c r="S96" s="19">
        <v>3.1466419999999999</v>
      </c>
      <c r="T96">
        <v>82</v>
      </c>
      <c r="V96">
        <f>VLOOKUP(A96, world_pop_table!$A$4:$BP$269, MATCH(2014, world_pop_table!$A$3:$BP$3, 0), FALSE)</f>
        <v>2312139</v>
      </c>
    </row>
    <row r="97" spans="1:22" x14ac:dyDescent="0.35">
      <c r="A97" t="s">
        <v>92</v>
      </c>
      <c r="B97" s="19">
        <v>2.653311</v>
      </c>
      <c r="C97" s="19">
        <v>2.415133</v>
      </c>
      <c r="D97" s="19">
        <v>2.8914900000000001</v>
      </c>
      <c r="E97">
        <v>94</v>
      </c>
      <c r="F97">
        <v>67</v>
      </c>
      <c r="G97">
        <v>127</v>
      </c>
      <c r="H97" s="26">
        <f t="shared" si="1"/>
        <v>52.957078882236061</v>
      </c>
      <c r="I97" s="19">
        <v>2.4615390000000001</v>
      </c>
      <c r="J97">
        <v>98</v>
      </c>
      <c r="K97" s="19">
        <v>2.5542410000000002</v>
      </c>
      <c r="L97">
        <v>85</v>
      </c>
      <c r="M97" s="19">
        <v>3.1375739999999999</v>
      </c>
      <c r="N97">
        <v>52</v>
      </c>
      <c r="O97" s="19">
        <v>2.4449860000000001</v>
      </c>
      <c r="P97">
        <v>118</v>
      </c>
      <c r="Q97" s="19">
        <v>2.3546149999999999</v>
      </c>
      <c r="R97">
        <v>131</v>
      </c>
      <c r="S97" s="19">
        <v>2.8875739999999999</v>
      </c>
      <c r="T97">
        <v>109</v>
      </c>
      <c r="V97">
        <f>VLOOKUP(A97, world_pop_table!$A$4:$BP$269, MATCH(2014, world_pop_table!$A$3:$BP$3, 0), FALSE)</f>
        <v>2857815</v>
      </c>
    </row>
    <row r="98" spans="1:22" x14ac:dyDescent="0.35">
      <c r="A98" t="s">
        <v>107</v>
      </c>
      <c r="B98" s="19">
        <v>2.6532830000000001</v>
      </c>
      <c r="C98" s="19">
        <v>2.4227240000000001</v>
      </c>
      <c r="D98" s="19">
        <v>2.883842</v>
      </c>
      <c r="E98">
        <v>95</v>
      </c>
      <c r="F98">
        <v>67</v>
      </c>
      <c r="G98">
        <v>127</v>
      </c>
      <c r="H98" s="26">
        <f t="shared" si="1"/>
        <v>52.956182016365879</v>
      </c>
      <c r="I98" s="19">
        <v>2.6638269999999999</v>
      </c>
      <c r="J98">
        <v>72</v>
      </c>
      <c r="K98" s="19">
        <v>2.2025619999999999</v>
      </c>
      <c r="L98">
        <v>130</v>
      </c>
      <c r="M98" s="19">
        <v>2.6941459999999999</v>
      </c>
      <c r="N98">
        <v>98</v>
      </c>
      <c r="O98" s="19">
        <v>2.5802489999999998</v>
      </c>
      <c r="P98">
        <v>98</v>
      </c>
      <c r="Q98" s="19">
        <v>2.5769570000000002</v>
      </c>
      <c r="R98">
        <v>104</v>
      </c>
      <c r="S98" s="19">
        <v>3.165664</v>
      </c>
      <c r="T98">
        <v>79</v>
      </c>
      <c r="V98">
        <f>VLOOKUP(A98, world_pop_table!$A$4:$BP$269, MATCH(2014, world_pop_table!$A$3:$BP$3, 0), FALSE)</f>
        <v>6066492</v>
      </c>
    </row>
    <row r="99" spans="1:22" x14ac:dyDescent="0.35">
      <c r="A99" t="s">
        <v>45</v>
      </c>
      <c r="B99" s="19">
        <v>2.649451</v>
      </c>
      <c r="C99" s="19">
        <v>2.4030420000000001</v>
      </c>
      <c r="D99" s="19">
        <v>2.8958599999999999</v>
      </c>
      <c r="E99">
        <v>96</v>
      </c>
      <c r="F99">
        <v>67</v>
      </c>
      <c r="G99">
        <v>127</v>
      </c>
      <c r="H99" s="26">
        <f t="shared" si="1"/>
        <v>52.833439515846173</v>
      </c>
      <c r="I99" s="19">
        <v>2.714286</v>
      </c>
      <c r="J99">
        <v>66</v>
      </c>
      <c r="K99" s="19">
        <v>2.540816</v>
      </c>
      <c r="L99">
        <v>87</v>
      </c>
      <c r="M99" s="19">
        <v>2.540816</v>
      </c>
      <c r="N99">
        <v>117</v>
      </c>
      <c r="O99" s="19">
        <v>2.540816</v>
      </c>
      <c r="P99">
        <v>102</v>
      </c>
      <c r="Q99" s="19">
        <v>2.540816</v>
      </c>
      <c r="R99">
        <v>109</v>
      </c>
      <c r="S99" s="19">
        <v>3.040816</v>
      </c>
      <c r="T99">
        <v>94</v>
      </c>
      <c r="V99">
        <f>VLOOKUP(A99, world_pop_table!$A$4:$BP$269, MATCH(2014, world_pop_table!$A$3:$BP$3, 0), FALSE)</f>
        <v>39205031</v>
      </c>
    </row>
    <row r="100" spans="1:22" x14ac:dyDescent="0.35">
      <c r="A100" t="s">
        <v>36</v>
      </c>
      <c r="B100" s="19">
        <v>2.639637</v>
      </c>
      <c r="C100" s="19">
        <v>2.4463490000000001</v>
      </c>
      <c r="D100" s="19">
        <v>2.8329260000000001</v>
      </c>
      <c r="E100">
        <v>97</v>
      </c>
      <c r="F100">
        <v>72</v>
      </c>
      <c r="G100">
        <v>125</v>
      </c>
      <c r="H100" s="26">
        <f t="shared" si="1"/>
        <v>52.519088028346083</v>
      </c>
      <c r="I100" s="19">
        <v>2.5874160000000002</v>
      </c>
      <c r="J100">
        <v>79</v>
      </c>
      <c r="K100" s="19">
        <v>2.4423620000000001</v>
      </c>
      <c r="L100">
        <v>98</v>
      </c>
      <c r="M100" s="19">
        <v>2.7176770000000001</v>
      </c>
      <c r="N100">
        <v>95</v>
      </c>
      <c r="O100" s="19">
        <v>2.640476</v>
      </c>
      <c r="P100">
        <v>91</v>
      </c>
      <c r="Q100" s="19">
        <v>2.5487199999999999</v>
      </c>
      <c r="R100">
        <v>108</v>
      </c>
      <c r="S100" s="19">
        <v>2.8738100000000002</v>
      </c>
      <c r="T100">
        <v>111</v>
      </c>
      <c r="V100">
        <f>VLOOKUP(A100, world_pop_table!$A$4:$BP$269, MATCH(2014, world_pop_table!$A$3:$BP$3, 0), FALSE)</f>
        <v>46565429</v>
      </c>
    </row>
    <row r="101" spans="1:22" x14ac:dyDescent="0.35">
      <c r="A101" t="s">
        <v>22</v>
      </c>
      <c r="B101" s="19">
        <v>2.6383000000000001</v>
      </c>
      <c r="C101" s="19">
        <v>2.2882929999999999</v>
      </c>
      <c r="D101" s="19">
        <v>2.988308</v>
      </c>
      <c r="E101">
        <v>98</v>
      </c>
      <c r="F101">
        <v>60</v>
      </c>
      <c r="G101">
        <v>143</v>
      </c>
      <c r="H101" s="26">
        <f t="shared" si="1"/>
        <v>52.476262683044723</v>
      </c>
      <c r="I101" s="19">
        <v>2.5</v>
      </c>
      <c r="J101">
        <v>88</v>
      </c>
      <c r="K101" s="19">
        <v>2.348214</v>
      </c>
      <c r="L101">
        <v>111</v>
      </c>
      <c r="M101" s="19">
        <v>2.6339290000000002</v>
      </c>
      <c r="N101">
        <v>105</v>
      </c>
      <c r="O101" s="19">
        <v>2.6339290000000002</v>
      </c>
      <c r="P101">
        <v>94</v>
      </c>
      <c r="Q101" s="19">
        <v>2.4910709999999998</v>
      </c>
      <c r="R101">
        <v>115</v>
      </c>
      <c r="S101" s="19">
        <v>3.2053569999999998</v>
      </c>
      <c r="T101">
        <v>71</v>
      </c>
      <c r="V101">
        <f>VLOOKUP(A101, world_pop_table!$A$4:$BP$269, MATCH(2014, world_pop_table!$A$3:$BP$3, 0), FALSE)</f>
        <v>18229461</v>
      </c>
    </row>
    <row r="102" spans="1:22" x14ac:dyDescent="0.35">
      <c r="A102" t="s">
        <v>27</v>
      </c>
      <c r="B102" s="19">
        <v>2.6381679999999998</v>
      </c>
      <c r="C102" s="19">
        <v>2.4215330000000002</v>
      </c>
      <c r="D102" s="19">
        <v>2.854803</v>
      </c>
      <c r="E102">
        <v>99</v>
      </c>
      <c r="F102">
        <v>70</v>
      </c>
      <c r="G102">
        <v>127</v>
      </c>
      <c r="H102" s="26">
        <f t="shared" si="1"/>
        <v>52.472034601085262</v>
      </c>
      <c r="I102" s="19">
        <v>2.5007570000000001</v>
      </c>
      <c r="J102">
        <v>87</v>
      </c>
      <c r="K102" s="19">
        <v>2.554074</v>
      </c>
      <c r="L102">
        <v>86</v>
      </c>
      <c r="M102" s="19">
        <v>2.7441589999999998</v>
      </c>
      <c r="N102">
        <v>91</v>
      </c>
      <c r="O102" s="19">
        <v>2.4623170000000001</v>
      </c>
      <c r="P102">
        <v>116</v>
      </c>
      <c r="Q102" s="19">
        <v>2.5067620000000002</v>
      </c>
      <c r="R102">
        <v>113</v>
      </c>
      <c r="S102" s="19">
        <v>3.047282</v>
      </c>
      <c r="T102">
        <v>93</v>
      </c>
      <c r="V102">
        <f>VLOOKUP(A102, world_pop_table!$A$4:$BP$269, MATCH(2014, world_pop_table!$A$3:$BP$3, 0), FALSE)</f>
        <v>9448515</v>
      </c>
    </row>
    <row r="103" spans="1:22" x14ac:dyDescent="0.35">
      <c r="A103" t="s">
        <v>56</v>
      </c>
      <c r="B103" s="19">
        <v>2.6269339999999999</v>
      </c>
      <c r="C103" s="19">
        <v>2.3282319999999999</v>
      </c>
      <c r="D103" s="19">
        <v>2.9256359999999999</v>
      </c>
      <c r="E103">
        <v>100</v>
      </c>
      <c r="F103">
        <v>66</v>
      </c>
      <c r="G103">
        <v>138</v>
      </c>
      <c r="H103" s="26">
        <f t="shared" si="1"/>
        <v>52.112199201597186</v>
      </c>
      <c r="I103" s="19">
        <v>2.216488</v>
      </c>
      <c r="J103">
        <v>130</v>
      </c>
      <c r="K103" s="19">
        <v>2.669054</v>
      </c>
      <c r="L103">
        <v>70</v>
      </c>
      <c r="M103" s="19">
        <v>2.7272729999999998</v>
      </c>
      <c r="N103">
        <v>93</v>
      </c>
      <c r="O103" s="19">
        <v>2.3718319999999999</v>
      </c>
      <c r="P103">
        <v>121</v>
      </c>
      <c r="Q103" s="19">
        <v>2.903635</v>
      </c>
      <c r="R103">
        <v>73</v>
      </c>
      <c r="S103" s="19">
        <v>2.8600469999999998</v>
      </c>
      <c r="T103">
        <v>113</v>
      </c>
      <c r="V103">
        <f>VLOOKUP(A103, world_pop_table!$A$4:$BP$269, MATCH(2014, world_pop_table!$A$3:$BP$3, 0), FALSE)</f>
        <v>28041592</v>
      </c>
    </row>
    <row r="104" spans="1:22" x14ac:dyDescent="0.35">
      <c r="A104" t="s">
        <v>127</v>
      </c>
      <c r="B104" s="19">
        <v>2.6221700000000001</v>
      </c>
      <c r="C104" s="19">
        <v>2.2413729999999998</v>
      </c>
      <c r="D104" s="19">
        <v>3.0029669999999999</v>
      </c>
      <c r="E104">
        <v>101</v>
      </c>
      <c r="F104">
        <v>58</v>
      </c>
      <c r="G104">
        <v>146</v>
      </c>
      <c r="H104" s="26">
        <f t="shared" si="1"/>
        <v>51.959603879969876</v>
      </c>
      <c r="I104" s="19">
        <v>2.6111110000000002</v>
      </c>
      <c r="J104">
        <v>76</v>
      </c>
      <c r="K104" s="19">
        <v>2.2999999999999998</v>
      </c>
      <c r="L104">
        <v>116</v>
      </c>
      <c r="M104" s="19">
        <v>3.0249999999999999</v>
      </c>
      <c r="N104">
        <v>59</v>
      </c>
      <c r="O104" s="19">
        <v>2.5249999999999999</v>
      </c>
      <c r="P104">
        <v>103</v>
      </c>
      <c r="Q104" s="19">
        <v>2.65</v>
      </c>
      <c r="R104">
        <v>98</v>
      </c>
      <c r="S104" s="19">
        <v>2.5249999999999999</v>
      </c>
      <c r="T104">
        <v>146</v>
      </c>
      <c r="V104">
        <f>VLOOKUP(A104, world_pop_table!$A$4:$BP$269, MATCH(2014, world_pop_table!$A$3:$BP$3, 0), FALSE)</f>
        <v>14152102</v>
      </c>
    </row>
    <row r="105" spans="1:22" x14ac:dyDescent="0.35">
      <c r="A105" t="s">
        <v>85</v>
      </c>
      <c r="B105" s="19">
        <v>2.62</v>
      </c>
      <c r="C105" s="19">
        <v>2.3585739999999999</v>
      </c>
      <c r="D105" s="19">
        <v>2.881427</v>
      </c>
      <c r="E105">
        <v>102</v>
      </c>
      <c r="F105">
        <v>67</v>
      </c>
      <c r="G105">
        <v>134</v>
      </c>
      <c r="H105" s="26">
        <f t="shared" si="1"/>
        <v>51.890096775030486</v>
      </c>
      <c r="I105" s="19">
        <v>2.5714290000000002</v>
      </c>
      <c r="J105">
        <v>83</v>
      </c>
      <c r="K105" s="19">
        <v>2.5714290000000002</v>
      </c>
      <c r="L105">
        <v>80</v>
      </c>
      <c r="M105" s="19">
        <v>2.5714290000000002</v>
      </c>
      <c r="N105">
        <v>114</v>
      </c>
      <c r="O105" s="19">
        <v>2.8571430000000002</v>
      </c>
      <c r="P105">
        <v>71</v>
      </c>
      <c r="Q105" s="19">
        <v>2.5714290000000002</v>
      </c>
      <c r="R105">
        <v>105</v>
      </c>
      <c r="S105" s="19">
        <v>2.5714290000000002</v>
      </c>
      <c r="T105">
        <v>144</v>
      </c>
      <c r="V105">
        <f>VLOOKUP(A105, world_pop_table!$A$4:$BP$269, MATCH(2014, world_pop_table!$A$3:$BP$3, 0), FALSE)</f>
        <v>4564293</v>
      </c>
    </row>
    <row r="106" spans="1:22" x14ac:dyDescent="0.35">
      <c r="A106" t="s">
        <v>64</v>
      </c>
      <c r="B106" s="19">
        <v>2.6074269999999999</v>
      </c>
      <c r="C106" s="19">
        <v>2.420334</v>
      </c>
      <c r="D106" s="19">
        <v>2.7945199999999999</v>
      </c>
      <c r="E106">
        <v>103</v>
      </c>
      <c r="F106">
        <v>78</v>
      </c>
      <c r="G106">
        <v>127</v>
      </c>
      <c r="H106" s="26">
        <f t="shared" si="1"/>
        <v>51.487371968393155</v>
      </c>
      <c r="I106" s="19">
        <v>2.6956519999999999</v>
      </c>
      <c r="J106">
        <v>67</v>
      </c>
      <c r="K106" s="19">
        <v>2.2424810000000002</v>
      </c>
      <c r="L106">
        <v>124</v>
      </c>
      <c r="M106" s="19">
        <v>2.7879360000000002</v>
      </c>
      <c r="N106">
        <v>85</v>
      </c>
      <c r="O106" s="19">
        <v>2.469754</v>
      </c>
      <c r="P106">
        <v>112</v>
      </c>
      <c r="Q106" s="19">
        <v>2.6061179999999999</v>
      </c>
      <c r="R106">
        <v>101</v>
      </c>
      <c r="S106" s="19">
        <v>2.7879360000000002</v>
      </c>
      <c r="T106">
        <v>121</v>
      </c>
      <c r="V106">
        <f>VLOOKUP(A106, world_pop_table!$A$4:$BP$269, MATCH(2014, world_pop_table!$A$3:$BP$3, 0), FALSE)</f>
        <v>9063122</v>
      </c>
    </row>
    <row r="107" spans="1:22" x14ac:dyDescent="0.35">
      <c r="A107" t="s">
        <v>51</v>
      </c>
      <c r="B107" s="19">
        <v>2.5936249999999998</v>
      </c>
      <c r="C107" s="19">
        <v>2.0378980000000002</v>
      </c>
      <c r="D107" s="19">
        <v>3.1493519999999999</v>
      </c>
      <c r="E107">
        <v>104</v>
      </c>
      <c r="F107">
        <v>49</v>
      </c>
      <c r="G107">
        <v>158</v>
      </c>
      <c r="H107" s="26">
        <f t="shared" si="1"/>
        <v>51.045281156239469</v>
      </c>
      <c r="I107" s="19">
        <v>2.420833</v>
      </c>
      <c r="J107">
        <v>102</v>
      </c>
      <c r="K107" s="19">
        <v>2.1666669999999999</v>
      </c>
      <c r="L107">
        <v>134</v>
      </c>
      <c r="M107" s="19">
        <v>2.5</v>
      </c>
      <c r="N107">
        <v>121</v>
      </c>
      <c r="O107" s="19">
        <v>2.6208330000000002</v>
      </c>
      <c r="P107">
        <v>96</v>
      </c>
      <c r="Q107" s="19">
        <v>2.6666669999999999</v>
      </c>
      <c r="R107">
        <v>97</v>
      </c>
      <c r="S107" s="19">
        <v>3.1666669999999999</v>
      </c>
      <c r="T107">
        <v>78</v>
      </c>
      <c r="V107">
        <f>VLOOKUP(A107, world_pop_table!$A$4:$BP$269, MATCH(2014, world_pop_table!$A$3:$BP$3, 0), FALSE)</f>
        <v>101115610</v>
      </c>
    </row>
    <row r="108" spans="1:22" x14ac:dyDescent="0.35">
      <c r="A108" t="s">
        <v>110</v>
      </c>
      <c r="B108" s="19">
        <v>2.5879059999999998</v>
      </c>
      <c r="C108" s="19">
        <v>2.3782930000000002</v>
      </c>
      <c r="D108" s="19">
        <v>2.7975180000000002</v>
      </c>
      <c r="E108">
        <v>105</v>
      </c>
      <c r="F108">
        <v>77</v>
      </c>
      <c r="G108">
        <v>132</v>
      </c>
      <c r="H108" s="26">
        <f t="shared" si="1"/>
        <v>50.862096302254038</v>
      </c>
      <c r="I108" s="19">
        <v>2.3125</v>
      </c>
      <c r="J108">
        <v>123</v>
      </c>
      <c r="K108" s="19">
        <v>2.2614339999999999</v>
      </c>
      <c r="L108">
        <v>122</v>
      </c>
      <c r="M108" s="19">
        <v>2.637305</v>
      </c>
      <c r="N108">
        <v>104</v>
      </c>
      <c r="O108" s="19">
        <v>2.5</v>
      </c>
      <c r="P108">
        <v>107</v>
      </c>
      <c r="Q108" s="19">
        <v>2.7235399999999998</v>
      </c>
      <c r="R108">
        <v>87</v>
      </c>
      <c r="S108" s="19">
        <v>3.056873</v>
      </c>
      <c r="T108">
        <v>92</v>
      </c>
      <c r="V108">
        <f>VLOOKUP(A108, world_pop_table!$A$4:$BP$269, MATCH(2014, world_pop_table!$A$3:$BP$3, 0), FALSE)</f>
        <v>27672370</v>
      </c>
    </row>
    <row r="109" spans="1:22" x14ac:dyDescent="0.35">
      <c r="A109" t="s">
        <v>129</v>
      </c>
      <c r="B109" s="19">
        <v>2.5875279999999998</v>
      </c>
      <c r="C109" s="19">
        <v>2.3360259999999999</v>
      </c>
      <c r="D109" s="19">
        <v>2.839029</v>
      </c>
      <c r="E109">
        <v>106</v>
      </c>
      <c r="F109">
        <v>72</v>
      </c>
      <c r="G109">
        <v>137</v>
      </c>
      <c r="H109" s="26">
        <f t="shared" si="1"/>
        <v>50.849988613006531</v>
      </c>
      <c r="I109" s="19">
        <v>2.492677</v>
      </c>
      <c r="J109">
        <v>91</v>
      </c>
      <c r="K109" s="19">
        <v>2.463384</v>
      </c>
      <c r="L109">
        <v>96</v>
      </c>
      <c r="M109" s="19">
        <v>2.219697</v>
      </c>
      <c r="N109">
        <v>146</v>
      </c>
      <c r="O109" s="19">
        <v>2.7171720000000001</v>
      </c>
      <c r="P109">
        <v>82</v>
      </c>
      <c r="Q109" s="19">
        <v>2.7171720000000001</v>
      </c>
      <c r="R109">
        <v>88</v>
      </c>
      <c r="S109" s="19">
        <v>2.963384</v>
      </c>
      <c r="T109">
        <v>102</v>
      </c>
      <c r="V109">
        <f>VLOOKUP(A109, world_pop_table!$A$4:$BP$269, MATCH(2014, world_pop_table!$A$3:$BP$3, 0), FALSE)</f>
        <v>616908</v>
      </c>
    </row>
    <row r="110" spans="1:22" x14ac:dyDescent="0.35">
      <c r="A110" t="s">
        <v>19</v>
      </c>
      <c r="B110" s="19">
        <v>2.5657350000000001</v>
      </c>
      <c r="C110" s="19">
        <v>2.1455090000000001</v>
      </c>
      <c r="D110" s="19">
        <v>2.9859610000000001</v>
      </c>
      <c r="E110">
        <v>107</v>
      </c>
      <c r="F110">
        <v>61</v>
      </c>
      <c r="G110">
        <v>154</v>
      </c>
      <c r="H110" s="26">
        <f t="shared" si="1"/>
        <v>50.151938687686645</v>
      </c>
      <c r="I110" s="19">
        <v>2.6</v>
      </c>
      <c r="J110">
        <v>77</v>
      </c>
      <c r="K110" s="19">
        <v>2.4</v>
      </c>
      <c r="L110">
        <v>104</v>
      </c>
      <c r="M110" s="19">
        <v>2.6</v>
      </c>
      <c r="N110">
        <v>111</v>
      </c>
      <c r="O110" s="19">
        <v>2.5099999999999998</v>
      </c>
      <c r="P110">
        <v>106</v>
      </c>
      <c r="Q110" s="19">
        <v>2.5099999999999998</v>
      </c>
      <c r="R110">
        <v>112</v>
      </c>
      <c r="S110" s="19">
        <v>2.76</v>
      </c>
      <c r="T110">
        <v>126</v>
      </c>
      <c r="V110">
        <f>VLOOKUP(A110, world_pop_table!$A$4:$BP$269, MATCH(2014, world_pop_table!$A$3:$BP$3, 0), FALSE)</f>
        <v>10799785</v>
      </c>
    </row>
    <row r="111" spans="1:22" x14ac:dyDescent="0.35">
      <c r="A111" t="s">
        <v>23</v>
      </c>
      <c r="B111" s="19">
        <v>2.5633400000000002</v>
      </c>
      <c r="C111" s="19">
        <v>2.3713120000000001</v>
      </c>
      <c r="D111" s="19">
        <v>2.7553679999999998</v>
      </c>
      <c r="E111">
        <v>108</v>
      </c>
      <c r="F111">
        <v>81</v>
      </c>
      <c r="G111">
        <v>133</v>
      </c>
      <c r="H111" s="26">
        <f t="shared" si="1"/>
        <v>50.075224624861825</v>
      </c>
      <c r="I111" s="19">
        <v>2.0909089999999999</v>
      </c>
      <c r="J111">
        <v>138</v>
      </c>
      <c r="K111" s="19">
        <v>2.1145450000000001</v>
      </c>
      <c r="L111">
        <v>138</v>
      </c>
      <c r="M111" s="19">
        <v>2.8181820000000002</v>
      </c>
      <c r="N111">
        <v>80</v>
      </c>
      <c r="O111" s="19">
        <v>2.6363639999999999</v>
      </c>
      <c r="P111">
        <v>93</v>
      </c>
      <c r="Q111" s="19">
        <v>2.454545</v>
      </c>
      <c r="R111">
        <v>122</v>
      </c>
      <c r="S111" s="19">
        <v>3.18</v>
      </c>
      <c r="T111">
        <v>75</v>
      </c>
      <c r="V111">
        <f>VLOOKUP(A111, world_pop_table!$A$4:$BP$269, MATCH(2014, world_pop_table!$A$3:$BP$3, 0), FALSE)</f>
        <v>157964929</v>
      </c>
    </row>
    <row r="112" spans="1:22" x14ac:dyDescent="0.35">
      <c r="A112" t="s">
        <v>21</v>
      </c>
      <c r="B112" s="19">
        <v>2.5608219999999999</v>
      </c>
      <c r="C112" s="19">
        <v>2.1593909999999998</v>
      </c>
      <c r="D112" s="19">
        <v>2.9622519999999999</v>
      </c>
      <c r="E112">
        <v>109</v>
      </c>
      <c r="F112">
        <v>64</v>
      </c>
      <c r="G112">
        <v>153</v>
      </c>
      <c r="H112" s="26">
        <f t="shared" si="1"/>
        <v>49.994570758392982</v>
      </c>
      <c r="I112" s="19">
        <v>2.643939</v>
      </c>
      <c r="J112">
        <v>73</v>
      </c>
      <c r="K112" s="19">
        <v>2.351515</v>
      </c>
      <c r="L112">
        <v>109</v>
      </c>
      <c r="M112" s="19">
        <v>2.6893940000000001</v>
      </c>
      <c r="N112">
        <v>99</v>
      </c>
      <c r="O112" s="19">
        <v>2.351515</v>
      </c>
      <c r="P112">
        <v>123</v>
      </c>
      <c r="Q112" s="19">
        <v>2.4515150000000001</v>
      </c>
      <c r="R112">
        <v>123</v>
      </c>
      <c r="S112" s="19">
        <v>2.851515</v>
      </c>
      <c r="T112">
        <v>115</v>
      </c>
      <c r="V112">
        <f>VLOOKUP(A112, world_pop_table!$A$4:$BP$269, MATCH(2014, world_pop_table!$A$3:$BP$3, 0), FALSE)</f>
        <v>11030004</v>
      </c>
    </row>
    <row r="113" spans="1:22" x14ac:dyDescent="0.35">
      <c r="A113" t="s">
        <v>143</v>
      </c>
      <c r="B113" s="19">
        <v>2.550996</v>
      </c>
      <c r="C113" s="19">
        <v>2.2681900000000002</v>
      </c>
      <c r="D113" s="19">
        <v>2.8338009999999998</v>
      </c>
      <c r="E113">
        <v>110</v>
      </c>
      <c r="F113">
        <v>72</v>
      </c>
      <c r="G113">
        <v>144</v>
      </c>
      <c r="H113" s="26">
        <f t="shared" si="1"/>
        <v>49.67983489980567</v>
      </c>
      <c r="I113" s="19">
        <v>2.015987</v>
      </c>
      <c r="J113">
        <v>146</v>
      </c>
      <c r="K113" s="19">
        <v>2.2990819999999998</v>
      </c>
      <c r="L113">
        <v>118</v>
      </c>
      <c r="M113" s="19">
        <v>2.9090910000000001</v>
      </c>
      <c r="N113">
        <v>73</v>
      </c>
      <c r="O113" s="19">
        <v>2.4220160000000002</v>
      </c>
      <c r="P113">
        <v>120</v>
      </c>
      <c r="Q113" s="19">
        <v>2.4220160000000002</v>
      </c>
      <c r="R113">
        <v>124</v>
      </c>
      <c r="S113" s="19">
        <v>3.1590449999999999</v>
      </c>
      <c r="T113">
        <v>80</v>
      </c>
      <c r="V113">
        <f>VLOOKUP(A113, world_pop_table!$A$4:$BP$269, MATCH(2014, world_pop_table!$A$3:$BP$3, 0), FALSE)</f>
        <v>11274288</v>
      </c>
    </row>
    <row r="114" spans="1:22" x14ac:dyDescent="0.35">
      <c r="A114" t="s">
        <v>188</v>
      </c>
      <c r="B114" s="19">
        <v>2.5450029999999999</v>
      </c>
      <c r="C114" s="19">
        <v>1.9886619999999999</v>
      </c>
      <c r="D114" s="19">
        <v>3.1013440000000001</v>
      </c>
      <c r="E114">
        <v>111</v>
      </c>
      <c r="F114">
        <v>52</v>
      </c>
      <c r="G114">
        <v>158</v>
      </c>
      <c r="H114" s="26">
        <f t="shared" si="1"/>
        <v>49.487873572661982</v>
      </c>
      <c r="I114" s="19">
        <v>2.4</v>
      </c>
      <c r="J114">
        <v>106</v>
      </c>
      <c r="K114" s="19">
        <v>2.4700000000000002</v>
      </c>
      <c r="L114">
        <v>95</v>
      </c>
      <c r="M114" s="19">
        <v>2.72</v>
      </c>
      <c r="N114">
        <v>94</v>
      </c>
      <c r="O114" s="19">
        <v>2.2200000000000002</v>
      </c>
      <c r="P114">
        <v>139</v>
      </c>
      <c r="Q114" s="19">
        <v>2.4700000000000002</v>
      </c>
      <c r="R114">
        <v>118</v>
      </c>
      <c r="S114" s="19">
        <v>2.97</v>
      </c>
      <c r="T114">
        <v>101</v>
      </c>
      <c r="V114">
        <f>VLOOKUP(A114, world_pop_table!$A$4:$BP$269, MATCH(2014, world_pop_table!$A$3:$BP$3, 0), FALSE)</f>
        <v>917585</v>
      </c>
    </row>
    <row r="115" spans="1:22" x14ac:dyDescent="0.35">
      <c r="A115" t="s">
        <v>11</v>
      </c>
      <c r="B115" s="19">
        <v>2.54298</v>
      </c>
      <c r="C115" s="19">
        <v>2.28708</v>
      </c>
      <c r="D115" s="19">
        <v>2.79888</v>
      </c>
      <c r="E115">
        <v>112</v>
      </c>
      <c r="F115">
        <v>77</v>
      </c>
      <c r="G115">
        <v>143</v>
      </c>
      <c r="H115" s="26">
        <f t="shared" si="1"/>
        <v>49.423075013541073</v>
      </c>
      <c r="I115" s="19">
        <v>2.3684210000000001</v>
      </c>
      <c r="J115">
        <v>114</v>
      </c>
      <c r="K115" s="19">
        <v>2.1052629999999999</v>
      </c>
      <c r="L115">
        <v>140</v>
      </c>
      <c r="M115" s="19">
        <v>2.7894739999999998</v>
      </c>
      <c r="N115">
        <v>84</v>
      </c>
      <c r="O115" s="19">
        <v>2.3111730000000001</v>
      </c>
      <c r="P115">
        <v>128</v>
      </c>
      <c r="Q115" s="19">
        <v>2.5889500000000001</v>
      </c>
      <c r="R115">
        <v>103</v>
      </c>
      <c r="S115" s="19">
        <v>3.0239509999999998</v>
      </c>
      <c r="T115">
        <v>96</v>
      </c>
      <c r="V115">
        <f>VLOOKUP(A115, world_pop_table!$A$4:$BP$269, MATCH(2014, world_pop_table!$A$3:$BP$3, 0), FALSE)</f>
        <v>27160769</v>
      </c>
    </row>
    <row r="116" spans="1:22" x14ac:dyDescent="0.35">
      <c r="A116" t="s">
        <v>138</v>
      </c>
      <c r="B116" s="19">
        <v>2.5296799999999999</v>
      </c>
      <c r="C116" s="19">
        <v>2.144266</v>
      </c>
      <c r="D116" s="19">
        <v>2.9150939999999999</v>
      </c>
      <c r="E116">
        <v>113</v>
      </c>
      <c r="F116">
        <v>66</v>
      </c>
      <c r="G116">
        <v>154</v>
      </c>
      <c r="H116" s="26">
        <f t="shared" si="1"/>
        <v>48.997063725202857</v>
      </c>
      <c r="I116" s="19">
        <v>2.4629629999999998</v>
      </c>
      <c r="J116">
        <v>97</v>
      </c>
      <c r="K116" s="19">
        <v>2.3333330000000001</v>
      </c>
      <c r="L116">
        <v>112</v>
      </c>
      <c r="M116" s="19">
        <v>2.3333330000000001</v>
      </c>
      <c r="N116">
        <v>136</v>
      </c>
      <c r="O116" s="19">
        <v>2.3379629999999998</v>
      </c>
      <c r="P116">
        <v>125</v>
      </c>
      <c r="Q116" s="19">
        <v>2.7129629999999998</v>
      </c>
      <c r="R116">
        <v>90</v>
      </c>
      <c r="S116" s="19">
        <v>3.0231479999999999</v>
      </c>
      <c r="T116">
        <v>97</v>
      </c>
      <c r="V116">
        <f>VLOOKUP(A116, world_pop_table!$A$4:$BP$269, MATCH(2014, world_pop_table!$A$3:$BP$3, 0), FALSE)</f>
        <v>14188678</v>
      </c>
    </row>
    <row r="117" spans="1:22" x14ac:dyDescent="0.35">
      <c r="A117" t="s">
        <v>141</v>
      </c>
      <c r="B117" s="19">
        <v>2.5274190000000001</v>
      </c>
      <c r="C117" s="19">
        <v>2.3218380000000001</v>
      </c>
      <c r="D117" s="19">
        <v>2.7330000000000001</v>
      </c>
      <c r="E117">
        <v>114</v>
      </c>
      <c r="F117">
        <v>85</v>
      </c>
      <c r="G117">
        <v>138</v>
      </c>
      <c r="H117" s="26">
        <f t="shared" si="1"/>
        <v>48.924641806185363</v>
      </c>
      <c r="I117" s="19">
        <v>2.3522120000000002</v>
      </c>
      <c r="J117">
        <v>115</v>
      </c>
      <c r="K117" s="19">
        <v>2.3640910000000002</v>
      </c>
      <c r="L117">
        <v>108</v>
      </c>
      <c r="M117" s="19">
        <v>2.7277269999999998</v>
      </c>
      <c r="N117">
        <v>92</v>
      </c>
      <c r="O117" s="19">
        <v>2.4684789999999999</v>
      </c>
      <c r="P117">
        <v>113</v>
      </c>
      <c r="Q117" s="19">
        <v>2.4684789999999999</v>
      </c>
      <c r="R117">
        <v>119</v>
      </c>
      <c r="S117" s="19">
        <v>2.737212</v>
      </c>
      <c r="T117">
        <v>133</v>
      </c>
      <c r="V117">
        <f>VLOOKUP(A117, world_pop_table!$A$4:$BP$269, MATCH(2014, world_pop_table!$A$3:$BP$3, 0), FALSE)</f>
        <v>8425552</v>
      </c>
    </row>
    <row r="118" spans="1:22" x14ac:dyDescent="0.35">
      <c r="A118" t="s">
        <v>101</v>
      </c>
      <c r="B118" s="19">
        <v>2.5149189999999999</v>
      </c>
      <c r="C118" s="19">
        <v>2.2158600000000002</v>
      </c>
      <c r="D118" s="19">
        <v>2.8139780000000001</v>
      </c>
      <c r="E118">
        <v>115</v>
      </c>
      <c r="F118">
        <v>73</v>
      </c>
      <c r="G118">
        <v>148</v>
      </c>
      <c r="H118" s="26">
        <f t="shared" si="1"/>
        <v>48.524255256995303</v>
      </c>
      <c r="I118" s="19">
        <v>2.25</v>
      </c>
      <c r="J118">
        <v>128</v>
      </c>
      <c r="K118" s="19">
        <v>2.5</v>
      </c>
      <c r="L118">
        <v>91</v>
      </c>
      <c r="M118" s="19">
        <v>2.625</v>
      </c>
      <c r="N118">
        <v>109</v>
      </c>
      <c r="O118" s="19">
        <v>2.4832589999999999</v>
      </c>
      <c r="P118">
        <v>110</v>
      </c>
      <c r="Q118" s="19">
        <v>2.3404020000000001</v>
      </c>
      <c r="R118">
        <v>133</v>
      </c>
      <c r="S118" s="19">
        <v>2.875</v>
      </c>
      <c r="T118">
        <v>110</v>
      </c>
      <c r="V118">
        <f>VLOOKUP(A118, world_pop_table!$A$4:$BP$269, MATCH(2014, world_pop_table!$A$3:$BP$3, 0), FALSE)</f>
        <v>1261208</v>
      </c>
    </row>
    <row r="119" spans="1:22" x14ac:dyDescent="0.35">
      <c r="A119" t="s">
        <v>176</v>
      </c>
      <c r="B119" s="19">
        <v>2.5074909999999999</v>
      </c>
      <c r="C119" s="19">
        <v>2.325736</v>
      </c>
      <c r="D119" s="19">
        <v>2.6892459999999998</v>
      </c>
      <c r="E119">
        <v>116</v>
      </c>
      <c r="F119">
        <v>91</v>
      </c>
      <c r="G119">
        <v>138</v>
      </c>
      <c r="H119" s="26">
        <f t="shared" si="1"/>
        <v>48.286329554004617</v>
      </c>
      <c r="I119" s="19">
        <v>2.2105260000000002</v>
      </c>
      <c r="J119">
        <v>131</v>
      </c>
      <c r="K119" s="19">
        <v>2.4210530000000001</v>
      </c>
      <c r="L119">
        <v>100</v>
      </c>
      <c r="M119" s="19">
        <v>2.3157890000000001</v>
      </c>
      <c r="N119">
        <v>138</v>
      </c>
      <c r="O119" s="19">
        <v>2.4397820000000001</v>
      </c>
      <c r="P119">
        <v>119</v>
      </c>
      <c r="Q119" s="19">
        <v>2.5933109999999999</v>
      </c>
      <c r="R119">
        <v>102</v>
      </c>
      <c r="S119" s="19">
        <v>3.0933109999999999</v>
      </c>
      <c r="T119">
        <v>87</v>
      </c>
      <c r="V119">
        <f>VLOOKUP(A119, world_pop_table!$A$4:$BP$269, MATCH(2014, world_pop_table!$A$3:$BP$3, 0), FALSE)</f>
        <v>3719414</v>
      </c>
    </row>
    <row r="120" spans="1:22" x14ac:dyDescent="0.35">
      <c r="A120" t="s">
        <v>169</v>
      </c>
      <c r="B120" s="19">
        <v>2.4991370000000002</v>
      </c>
      <c r="C120" s="19">
        <v>2.283598</v>
      </c>
      <c r="D120" s="19">
        <v>2.7146759999999999</v>
      </c>
      <c r="E120">
        <v>117</v>
      </c>
      <c r="F120">
        <v>86</v>
      </c>
      <c r="G120">
        <v>143</v>
      </c>
      <c r="H120" s="26">
        <f t="shared" si="1"/>
        <v>48.018743215449923</v>
      </c>
      <c r="I120" s="19">
        <v>2.3516159999999999</v>
      </c>
      <c r="J120">
        <v>116</v>
      </c>
      <c r="K120" s="19">
        <v>2.4988980000000001</v>
      </c>
      <c r="L120">
        <v>92</v>
      </c>
      <c r="M120" s="19">
        <v>2.3820990000000002</v>
      </c>
      <c r="N120">
        <v>132</v>
      </c>
      <c r="O120" s="19">
        <v>2.51444</v>
      </c>
      <c r="P120">
        <v>105</v>
      </c>
      <c r="Q120" s="19">
        <v>2.462059</v>
      </c>
      <c r="R120">
        <v>121</v>
      </c>
      <c r="S120" s="19">
        <v>2.8074870000000001</v>
      </c>
      <c r="T120">
        <v>118</v>
      </c>
      <c r="V120" t="e">
        <f>VLOOKUP(A120, world_pop_table!$A$4:$BP$269, MATCH(2014, world_pop_table!$A$3:$BP$3, 0), FALSE)</f>
        <v>#N/A</v>
      </c>
    </row>
    <row r="121" spans="1:22" x14ac:dyDescent="0.35">
      <c r="A121" t="s">
        <v>186</v>
      </c>
      <c r="B121" s="19">
        <v>2.4969790000000001</v>
      </c>
      <c r="C121" s="19">
        <v>2.278651</v>
      </c>
      <c r="D121" s="19">
        <v>2.715306</v>
      </c>
      <c r="E121">
        <v>118</v>
      </c>
      <c r="F121">
        <v>86</v>
      </c>
      <c r="G121">
        <v>143</v>
      </c>
      <c r="H121" s="26">
        <f t="shared" si="1"/>
        <v>47.949620481597755</v>
      </c>
      <c r="I121" s="19">
        <v>2.4117649999999999</v>
      </c>
      <c r="J121">
        <v>104</v>
      </c>
      <c r="K121" s="19">
        <v>2.2941180000000001</v>
      </c>
      <c r="L121">
        <v>119</v>
      </c>
      <c r="M121" s="19">
        <v>2.2941180000000001</v>
      </c>
      <c r="N121">
        <v>140</v>
      </c>
      <c r="O121" s="19">
        <v>2.2941180000000001</v>
      </c>
      <c r="P121">
        <v>131</v>
      </c>
      <c r="Q121" s="19">
        <v>2.8544550000000002</v>
      </c>
      <c r="R121">
        <v>78</v>
      </c>
      <c r="S121" s="19">
        <v>2.8544550000000002</v>
      </c>
      <c r="T121">
        <v>114</v>
      </c>
      <c r="V121">
        <f>VLOOKUP(A121, world_pop_table!$A$4:$BP$269, MATCH(2014, world_pop_table!$A$3:$BP$3, 0), FALSE)</f>
        <v>6427252</v>
      </c>
    </row>
    <row r="122" spans="1:22" x14ac:dyDescent="0.35">
      <c r="A122" t="s">
        <v>96</v>
      </c>
      <c r="B122" s="19">
        <v>2.4952269999999999</v>
      </c>
      <c r="C122" s="19">
        <v>2.2177120000000001</v>
      </c>
      <c r="D122" s="19">
        <v>2.7727409999999999</v>
      </c>
      <c r="E122">
        <v>119</v>
      </c>
      <c r="F122">
        <v>79</v>
      </c>
      <c r="G122">
        <v>148</v>
      </c>
      <c r="H122" s="26">
        <f t="shared" si="1"/>
        <v>47.893502302863268</v>
      </c>
      <c r="I122" s="19">
        <v>2.0833330000000001</v>
      </c>
      <c r="J122">
        <v>141</v>
      </c>
      <c r="K122" s="19">
        <v>2.2027779999999999</v>
      </c>
      <c r="L122">
        <v>129</v>
      </c>
      <c r="M122" s="19">
        <v>2.802778</v>
      </c>
      <c r="N122">
        <v>82</v>
      </c>
      <c r="O122" s="19">
        <v>2.2027779999999999</v>
      </c>
      <c r="P122">
        <v>142</v>
      </c>
      <c r="Q122" s="19">
        <v>2.7027779999999999</v>
      </c>
      <c r="R122">
        <v>91</v>
      </c>
      <c r="S122" s="19">
        <v>2.9027780000000001</v>
      </c>
      <c r="T122">
        <v>106</v>
      </c>
      <c r="V122">
        <f>VLOOKUP(A122, world_pop_table!$A$4:$BP$269, MATCH(2014, world_pop_table!$A$3:$BP$3, 0), FALSE)</f>
        <v>18020267</v>
      </c>
    </row>
    <row r="123" spans="1:22" x14ac:dyDescent="0.35">
      <c r="A123" t="s">
        <v>187</v>
      </c>
      <c r="B123" s="19">
        <v>2.492775</v>
      </c>
      <c r="C123" s="19">
        <v>2.1421950000000001</v>
      </c>
      <c r="D123" s="19">
        <v>2.8433540000000002</v>
      </c>
      <c r="E123">
        <v>120</v>
      </c>
      <c r="F123">
        <v>70</v>
      </c>
      <c r="G123">
        <v>154</v>
      </c>
      <c r="H123" s="26">
        <f t="shared" si="1"/>
        <v>47.814962477374152</v>
      </c>
      <c r="I123" s="19">
        <v>2.3846150000000002</v>
      </c>
      <c r="J123">
        <v>112</v>
      </c>
      <c r="K123" s="19">
        <v>2.233136</v>
      </c>
      <c r="L123">
        <v>125</v>
      </c>
      <c r="M123" s="19">
        <v>2.4177520000000001</v>
      </c>
      <c r="N123">
        <v>129</v>
      </c>
      <c r="O123" s="19">
        <v>2.5771920000000001</v>
      </c>
      <c r="P123">
        <v>99</v>
      </c>
      <c r="Q123" s="19">
        <v>2.3953739999999999</v>
      </c>
      <c r="R123">
        <v>127</v>
      </c>
      <c r="S123" s="19">
        <v>2.9408280000000002</v>
      </c>
      <c r="T123">
        <v>103</v>
      </c>
      <c r="V123">
        <f>VLOOKUP(A123, world_pop_table!$A$4:$BP$269, MATCH(2014, world_pop_table!$A$3:$BP$3, 0), FALSE)</f>
        <v>2172044</v>
      </c>
    </row>
    <row r="124" spans="1:22" x14ac:dyDescent="0.35">
      <c r="A124" t="s">
        <v>28</v>
      </c>
      <c r="B124" s="19">
        <v>2.4807579999999998</v>
      </c>
      <c r="C124" s="19">
        <v>2.164504</v>
      </c>
      <c r="D124" s="19">
        <v>2.7970130000000002</v>
      </c>
      <c r="E124">
        <v>121</v>
      </c>
      <c r="F124">
        <v>78</v>
      </c>
      <c r="G124">
        <v>152</v>
      </c>
      <c r="H124" s="26">
        <f t="shared" si="1"/>
        <v>47.430046864444805</v>
      </c>
      <c r="I124" s="19">
        <v>2.3979910000000002</v>
      </c>
      <c r="J124">
        <v>108</v>
      </c>
      <c r="K124" s="19">
        <v>2.1710069999999999</v>
      </c>
      <c r="L124">
        <v>133</v>
      </c>
      <c r="M124" s="19">
        <v>2.3465199999999999</v>
      </c>
      <c r="N124">
        <v>135</v>
      </c>
      <c r="O124" s="19">
        <v>2.67849</v>
      </c>
      <c r="P124">
        <v>88</v>
      </c>
      <c r="Q124" s="19">
        <v>2.67849</v>
      </c>
      <c r="R124">
        <v>94</v>
      </c>
      <c r="S124" s="19">
        <v>2.5961180000000001</v>
      </c>
      <c r="T124">
        <v>141</v>
      </c>
      <c r="V124">
        <f>VLOOKUP(A124, world_pop_table!$A$4:$BP$269, MATCH(2014, world_pop_table!$A$3:$BP$3, 0), FALSE)</f>
        <v>10848888</v>
      </c>
    </row>
    <row r="125" spans="1:22" x14ac:dyDescent="0.35">
      <c r="A125" t="s">
        <v>57</v>
      </c>
      <c r="B125" s="19">
        <v>2.464191</v>
      </c>
      <c r="C125" s="19">
        <v>2.236199</v>
      </c>
      <c r="D125" s="19">
        <v>2.692183</v>
      </c>
      <c r="E125">
        <v>122</v>
      </c>
      <c r="F125">
        <v>91</v>
      </c>
      <c r="G125">
        <v>146</v>
      </c>
      <c r="H125" s="26">
        <f t="shared" si="1"/>
        <v>46.899390547610288</v>
      </c>
      <c r="I125" s="19">
        <v>2.3404470000000002</v>
      </c>
      <c r="J125">
        <v>119</v>
      </c>
      <c r="K125" s="19">
        <v>2.097318</v>
      </c>
      <c r="L125">
        <v>141</v>
      </c>
      <c r="M125" s="19">
        <v>2.4705879999999998</v>
      </c>
      <c r="N125">
        <v>125</v>
      </c>
      <c r="O125" s="19">
        <v>2.347318</v>
      </c>
      <c r="P125">
        <v>124</v>
      </c>
      <c r="Q125" s="19">
        <v>2.409818</v>
      </c>
      <c r="R125">
        <v>126</v>
      </c>
      <c r="S125" s="19">
        <v>3.097318</v>
      </c>
      <c r="T125">
        <v>86</v>
      </c>
      <c r="V125">
        <f>VLOOKUP(A125, world_pop_table!$A$4:$BP$269, MATCH(2014, world_pop_table!$A$3:$BP$3, 0), FALSE)</f>
        <v>11472924</v>
      </c>
    </row>
    <row r="126" spans="1:22" x14ac:dyDescent="0.35">
      <c r="A126" t="s">
        <v>157</v>
      </c>
      <c r="B126" s="19">
        <v>2.4626739999999998</v>
      </c>
      <c r="C126" s="19">
        <v>2.1020129999999999</v>
      </c>
      <c r="D126" s="19">
        <v>2.8233350000000002</v>
      </c>
      <c r="E126">
        <v>123</v>
      </c>
      <c r="F126">
        <v>73</v>
      </c>
      <c r="G126">
        <v>154</v>
      </c>
      <c r="H126" s="26">
        <f t="shared" si="1"/>
        <v>46.850799636000573</v>
      </c>
      <c r="I126" s="19">
        <v>2.539209</v>
      </c>
      <c r="J126">
        <v>86</v>
      </c>
      <c r="K126" s="19">
        <v>2.3106059999999999</v>
      </c>
      <c r="L126">
        <v>115</v>
      </c>
      <c r="M126" s="19">
        <v>2.1287880000000001</v>
      </c>
      <c r="N126">
        <v>152</v>
      </c>
      <c r="O126" s="19">
        <v>2.4679929999999999</v>
      </c>
      <c r="P126">
        <v>114</v>
      </c>
      <c r="Q126" s="19">
        <v>2.4679929999999999</v>
      </c>
      <c r="R126">
        <v>120</v>
      </c>
      <c r="S126" s="19">
        <v>2.9126259999999999</v>
      </c>
      <c r="T126">
        <v>105</v>
      </c>
      <c r="V126">
        <f>VLOOKUP(A126, world_pop_table!$A$4:$BP$269, MATCH(2014, world_pop_table!$A$3:$BP$3, 0), FALSE)</f>
        <v>15895315</v>
      </c>
    </row>
    <row r="127" spans="1:22" x14ac:dyDescent="0.35">
      <c r="A127" t="s">
        <v>62</v>
      </c>
      <c r="B127" s="19">
        <v>2.4591319999999999</v>
      </c>
      <c r="C127" s="19">
        <v>2.2599559999999999</v>
      </c>
      <c r="D127" s="19">
        <v>2.6583079999999999</v>
      </c>
      <c r="E127">
        <v>124</v>
      </c>
      <c r="F127">
        <v>93</v>
      </c>
      <c r="G127">
        <v>144</v>
      </c>
      <c r="H127" s="26">
        <f t="shared" si="1"/>
        <v>46.737346103422084</v>
      </c>
      <c r="I127" s="19">
        <v>2.4575840000000002</v>
      </c>
      <c r="J127">
        <v>99</v>
      </c>
      <c r="K127" s="19">
        <v>2.3950659999999999</v>
      </c>
      <c r="L127">
        <v>105</v>
      </c>
      <c r="M127" s="19">
        <v>2.4291170000000002</v>
      </c>
      <c r="N127">
        <v>128</v>
      </c>
      <c r="O127" s="19">
        <v>2.2702939999999998</v>
      </c>
      <c r="P127">
        <v>133</v>
      </c>
      <c r="Q127" s="19">
        <v>2.470294</v>
      </c>
      <c r="R127">
        <v>117</v>
      </c>
      <c r="S127" s="19">
        <v>2.742693</v>
      </c>
      <c r="T127">
        <v>131</v>
      </c>
      <c r="V127">
        <f>VLOOKUP(A127, world_pop_table!$A$4:$BP$269, MATCH(2014, world_pop_table!$A$3:$BP$3, 0), FALSE)</f>
        <v>754229</v>
      </c>
    </row>
    <row r="128" spans="1:22" x14ac:dyDescent="0.35">
      <c r="A128" t="s">
        <v>18</v>
      </c>
      <c r="B128" s="19">
        <v>2.4483760000000001</v>
      </c>
      <c r="C128" s="19">
        <v>2.146846</v>
      </c>
      <c r="D128" s="19">
        <v>2.7499069999999999</v>
      </c>
      <c r="E128">
        <v>125</v>
      </c>
      <c r="F128">
        <v>81</v>
      </c>
      <c r="G128">
        <v>154</v>
      </c>
      <c r="H128" s="26">
        <f t="shared" si="1"/>
        <v>46.392821485575034</v>
      </c>
      <c r="I128" s="19">
        <v>2.5714290000000002</v>
      </c>
      <c r="J128">
        <v>82</v>
      </c>
      <c r="K128" s="19">
        <v>2.714286</v>
      </c>
      <c r="L128">
        <v>68</v>
      </c>
      <c r="M128" s="19">
        <v>2.5714290000000002</v>
      </c>
      <c r="N128">
        <v>113</v>
      </c>
      <c r="O128" s="19">
        <v>2.1428569999999998</v>
      </c>
      <c r="P128">
        <v>149</v>
      </c>
      <c r="Q128" s="19">
        <v>2.1428569999999998</v>
      </c>
      <c r="R128">
        <v>148</v>
      </c>
      <c r="S128" s="19">
        <v>2.5714290000000002</v>
      </c>
      <c r="T128">
        <v>143</v>
      </c>
      <c r="V128">
        <f>VLOOKUP(A128, world_pop_table!$A$4:$BP$269, MATCH(2014, world_pop_table!$A$3:$BP$3, 0), FALSE)</f>
        <v>9535079</v>
      </c>
    </row>
    <row r="129" spans="1:22" x14ac:dyDescent="0.35">
      <c r="A129" t="s">
        <v>117</v>
      </c>
      <c r="B129" s="19">
        <v>2.4300980000000001</v>
      </c>
      <c r="C129" s="19">
        <v>2.148158</v>
      </c>
      <c r="D129" s="19">
        <v>2.7120380000000002</v>
      </c>
      <c r="E129">
        <v>126</v>
      </c>
      <c r="F129">
        <v>86</v>
      </c>
      <c r="G129">
        <v>154</v>
      </c>
      <c r="H129" s="26">
        <f t="shared" si="1"/>
        <v>45.807360257887375</v>
      </c>
      <c r="I129" s="19">
        <v>2.4</v>
      </c>
      <c r="J129">
        <v>107</v>
      </c>
      <c r="K129" s="19">
        <v>2.2279369999999998</v>
      </c>
      <c r="L129">
        <v>127</v>
      </c>
      <c r="M129" s="19">
        <v>2.4666670000000002</v>
      </c>
      <c r="N129">
        <v>126</v>
      </c>
      <c r="O129" s="19">
        <v>2.4666670000000002</v>
      </c>
      <c r="P129">
        <v>115</v>
      </c>
      <c r="Q129" s="19">
        <v>2.266667</v>
      </c>
      <c r="R129">
        <v>141</v>
      </c>
      <c r="S129" s="19">
        <v>2.733333</v>
      </c>
      <c r="T129">
        <v>135</v>
      </c>
      <c r="V129">
        <f>VLOOKUP(A129, world_pop_table!$A$4:$BP$269, MATCH(2014, world_pop_table!$A$3:$BP$3, 0), FALSE)</f>
        <v>8523441</v>
      </c>
    </row>
    <row r="130" spans="1:22" x14ac:dyDescent="0.35">
      <c r="A130" t="s">
        <v>59</v>
      </c>
      <c r="B130" s="19">
        <v>2.4264640000000002</v>
      </c>
      <c r="C130" s="19">
        <v>2.0470510000000002</v>
      </c>
      <c r="D130" s="19">
        <v>2.8058770000000002</v>
      </c>
      <c r="E130">
        <v>127</v>
      </c>
      <c r="F130">
        <v>77</v>
      </c>
      <c r="G130">
        <v>158</v>
      </c>
      <c r="H130" s="26">
        <f t="shared" si="1"/>
        <v>45.690959880306849</v>
      </c>
      <c r="I130" s="19">
        <v>2.4285709999999998</v>
      </c>
      <c r="J130">
        <v>101</v>
      </c>
      <c r="K130" s="19">
        <v>2.285714</v>
      </c>
      <c r="L130">
        <v>121</v>
      </c>
      <c r="M130" s="19">
        <v>2.285714</v>
      </c>
      <c r="N130">
        <v>141</v>
      </c>
      <c r="O130" s="19">
        <v>2.5714290000000002</v>
      </c>
      <c r="P130">
        <v>101</v>
      </c>
      <c r="Q130" s="19">
        <v>2.285714</v>
      </c>
      <c r="R130">
        <v>139</v>
      </c>
      <c r="S130" s="19">
        <v>2.714286</v>
      </c>
      <c r="T130">
        <v>136</v>
      </c>
      <c r="V130">
        <f>VLOOKUP(A130, world_pop_table!$A$4:$BP$269, MATCH(2014, world_pop_table!$A$3:$BP$3, 0), FALSE)</f>
        <v>1741122</v>
      </c>
    </row>
    <row r="131" spans="1:22" x14ac:dyDescent="0.35">
      <c r="A131" t="s">
        <v>37</v>
      </c>
      <c r="B131" s="19">
        <v>2.402136</v>
      </c>
      <c r="C131" s="19">
        <v>2.1534339999999998</v>
      </c>
      <c r="D131" s="19">
        <v>2.6508389999999999</v>
      </c>
      <c r="E131">
        <v>128</v>
      </c>
      <c r="F131">
        <v>96</v>
      </c>
      <c r="G131">
        <v>153</v>
      </c>
      <c r="H131" s="26">
        <f t="shared" si="1"/>
        <v>44.911711562811199</v>
      </c>
      <c r="I131" s="19">
        <v>2.5790850000000001</v>
      </c>
      <c r="J131">
        <v>81</v>
      </c>
      <c r="K131" s="19">
        <v>2.2999999999999998</v>
      </c>
      <c r="L131">
        <v>117</v>
      </c>
      <c r="M131" s="19">
        <v>2.5111110000000001</v>
      </c>
      <c r="N131">
        <v>119</v>
      </c>
      <c r="O131" s="19">
        <v>2.260294</v>
      </c>
      <c r="P131">
        <v>134</v>
      </c>
      <c r="Q131" s="19">
        <v>2.371569</v>
      </c>
      <c r="R131">
        <v>128</v>
      </c>
      <c r="S131" s="19">
        <v>2.371569</v>
      </c>
      <c r="T131">
        <v>154</v>
      </c>
      <c r="V131">
        <f>VLOOKUP(A131, world_pop_table!$A$4:$BP$269, MATCH(2014, world_pop_table!$A$3:$BP$3, 0), FALSE)</f>
        <v>711503</v>
      </c>
    </row>
    <row r="132" spans="1:22" x14ac:dyDescent="0.35">
      <c r="A132" t="s">
        <v>151</v>
      </c>
      <c r="B132" s="19">
        <v>2.3947699999999998</v>
      </c>
      <c r="C132" s="19">
        <v>2.132838</v>
      </c>
      <c r="D132" s="19">
        <v>2.6567020000000001</v>
      </c>
      <c r="E132">
        <v>129</v>
      </c>
      <c r="F132">
        <v>94</v>
      </c>
      <c r="G132">
        <v>154</v>
      </c>
      <c r="H132" s="26">
        <f t="shared" si="1"/>
        <v>44.67577177710448</v>
      </c>
      <c r="I132" s="19">
        <v>1.8</v>
      </c>
      <c r="J132">
        <v>157</v>
      </c>
      <c r="K132" s="19">
        <v>2.0111110000000001</v>
      </c>
      <c r="L132">
        <v>148</v>
      </c>
      <c r="M132" s="19">
        <v>2.2253970000000001</v>
      </c>
      <c r="N132">
        <v>145</v>
      </c>
      <c r="O132" s="19">
        <v>2.3682539999999999</v>
      </c>
      <c r="P132">
        <v>122</v>
      </c>
      <c r="Q132" s="19">
        <v>2.8666670000000001</v>
      </c>
      <c r="R132">
        <v>77</v>
      </c>
      <c r="S132" s="19">
        <v>3.0825399999999998</v>
      </c>
      <c r="T132">
        <v>88</v>
      </c>
      <c r="V132">
        <f>VLOOKUP(A132, world_pop_table!$A$4:$BP$269, MATCH(2014, world_pop_table!$A$3:$BP$3, 0), FALSE)</f>
        <v>30222994</v>
      </c>
    </row>
    <row r="133" spans="1:22" x14ac:dyDescent="0.35">
      <c r="A133" t="s">
        <v>105</v>
      </c>
      <c r="B133" s="19">
        <v>2.3933990000000001</v>
      </c>
      <c r="C133" s="19">
        <v>2.0891820000000001</v>
      </c>
      <c r="D133" s="19">
        <v>2.697616</v>
      </c>
      <c r="E133">
        <v>130</v>
      </c>
      <c r="F133">
        <v>89</v>
      </c>
      <c r="G133">
        <v>155</v>
      </c>
      <c r="H133" s="26">
        <f t="shared" ref="H133:H163" si="2">(B133-1)*100/($B$4-1)</f>
        <v>44.63185738038932</v>
      </c>
      <c r="I133" s="19">
        <v>2.4855429999999998</v>
      </c>
      <c r="J133">
        <v>93</v>
      </c>
      <c r="K133" s="19">
        <v>2.079882</v>
      </c>
      <c r="L133">
        <v>143</v>
      </c>
      <c r="M133" s="19">
        <v>2.3846150000000002</v>
      </c>
      <c r="N133">
        <v>130</v>
      </c>
      <c r="O133" s="19">
        <v>2.2768739999999998</v>
      </c>
      <c r="P133">
        <v>132</v>
      </c>
      <c r="Q133" s="19">
        <v>2.3602069999999999</v>
      </c>
      <c r="R133">
        <v>129</v>
      </c>
      <c r="S133" s="19">
        <v>2.7582710000000001</v>
      </c>
      <c r="T133">
        <v>127</v>
      </c>
      <c r="V133">
        <f>VLOOKUP(A133, world_pop_table!$A$4:$BP$269, MATCH(2014, world_pop_table!$A$3:$BP$3, 0), FALSE)</f>
        <v>19215909</v>
      </c>
    </row>
    <row r="134" spans="1:22" x14ac:dyDescent="0.35">
      <c r="A134" t="s">
        <v>182</v>
      </c>
      <c r="B134" s="19">
        <v>2.3897029999999999</v>
      </c>
      <c r="C134" s="19">
        <v>2.1032440000000001</v>
      </c>
      <c r="D134" s="19">
        <v>2.6761620000000002</v>
      </c>
      <c r="E134">
        <v>131</v>
      </c>
      <c r="F134">
        <v>92</v>
      </c>
      <c r="G134">
        <v>154</v>
      </c>
      <c r="H134" s="26">
        <f t="shared" si="2"/>
        <v>44.513471085524799</v>
      </c>
      <c r="I134" s="19">
        <v>2.4451390000000002</v>
      </c>
      <c r="J134">
        <v>100</v>
      </c>
      <c r="K134" s="19">
        <v>2.2062499999999998</v>
      </c>
      <c r="L134">
        <v>128</v>
      </c>
      <c r="M134" s="19">
        <v>2.5037039999999999</v>
      </c>
      <c r="N134">
        <v>120</v>
      </c>
      <c r="O134" s="19">
        <v>2.308951</v>
      </c>
      <c r="P134">
        <v>129</v>
      </c>
      <c r="Q134" s="19">
        <v>2.1978390000000001</v>
      </c>
      <c r="R134">
        <v>146</v>
      </c>
      <c r="S134" s="19">
        <v>2.6513580000000001</v>
      </c>
      <c r="T134">
        <v>137</v>
      </c>
      <c r="V134">
        <f>VLOOKUP(A134, world_pop_table!$A$4:$BP$269, MATCH(2014, world_pop_table!$A$3:$BP$3, 0), FALSE)</f>
        <v>6703172</v>
      </c>
    </row>
    <row r="135" spans="1:22" x14ac:dyDescent="0.35">
      <c r="A135" t="s">
        <v>93</v>
      </c>
      <c r="B135" s="19">
        <v>2.382349</v>
      </c>
      <c r="C135" s="19">
        <v>2.1263619999999999</v>
      </c>
      <c r="D135" s="19">
        <v>2.6383350000000001</v>
      </c>
      <c r="E135">
        <v>132</v>
      </c>
      <c r="F135">
        <v>98</v>
      </c>
      <c r="G135">
        <v>154</v>
      </c>
      <c r="H135" s="26">
        <f t="shared" si="2"/>
        <v>44.277915670905323</v>
      </c>
      <c r="I135" s="19">
        <v>2.0568179999999998</v>
      </c>
      <c r="J135">
        <v>144</v>
      </c>
      <c r="K135" s="19">
        <v>2.1477270000000002</v>
      </c>
      <c r="L135">
        <v>136</v>
      </c>
      <c r="M135" s="19">
        <v>2.381313</v>
      </c>
      <c r="N135">
        <v>133</v>
      </c>
      <c r="O135" s="19">
        <v>2.329545</v>
      </c>
      <c r="P135">
        <v>127</v>
      </c>
      <c r="Q135" s="19">
        <v>2.2904040000000001</v>
      </c>
      <c r="R135">
        <v>138</v>
      </c>
      <c r="S135" s="19">
        <v>3.0744950000000002</v>
      </c>
      <c r="T135">
        <v>89</v>
      </c>
      <c r="V135">
        <f>VLOOKUP(A135, world_pop_table!$A$4:$BP$269, MATCH(2014, world_pop_table!$A$3:$BP$3, 0), FALSE)</f>
        <v>24764348</v>
      </c>
    </row>
    <row r="136" spans="1:22" x14ac:dyDescent="0.35">
      <c r="A136" t="s">
        <v>87</v>
      </c>
      <c r="B136" s="19">
        <v>2.372849</v>
      </c>
      <c r="C136" s="19">
        <v>2.0405180000000001</v>
      </c>
      <c r="D136" s="19">
        <v>2.7051789999999998</v>
      </c>
      <c r="E136">
        <v>133</v>
      </c>
      <c r="F136">
        <v>87</v>
      </c>
      <c r="G136">
        <v>158</v>
      </c>
      <c r="H136" s="26">
        <f t="shared" si="2"/>
        <v>43.973621893520878</v>
      </c>
      <c r="I136" s="19">
        <v>2.2222219999999999</v>
      </c>
      <c r="J136">
        <v>129</v>
      </c>
      <c r="K136" s="19">
        <v>2.3503090000000002</v>
      </c>
      <c r="L136">
        <v>110</v>
      </c>
      <c r="M136" s="19">
        <v>2.4753090000000002</v>
      </c>
      <c r="N136">
        <v>122</v>
      </c>
      <c r="O136" s="19">
        <v>2.2253090000000002</v>
      </c>
      <c r="P136">
        <v>137</v>
      </c>
      <c r="Q136" s="19">
        <v>2.3503090000000002</v>
      </c>
      <c r="R136">
        <v>132</v>
      </c>
      <c r="S136" s="19">
        <v>2.6003090000000002</v>
      </c>
      <c r="T136">
        <v>139</v>
      </c>
      <c r="V136">
        <f>VLOOKUP(A136, world_pop_table!$A$4:$BP$269, MATCH(2014, world_pop_table!$A$3:$BP$3, 0), FALSE)</f>
        <v>2080089</v>
      </c>
    </row>
    <row r="137" spans="1:22" x14ac:dyDescent="0.35">
      <c r="A137" t="s">
        <v>196</v>
      </c>
      <c r="B137" s="19">
        <v>2.360932</v>
      </c>
      <c r="C137" s="19">
        <v>1.886706</v>
      </c>
      <c r="D137" s="19">
        <v>2.835159</v>
      </c>
      <c r="E137">
        <v>134</v>
      </c>
      <c r="F137">
        <v>72</v>
      </c>
      <c r="G137">
        <v>158</v>
      </c>
      <c r="H137" s="26">
        <f t="shared" si="2"/>
        <v>43.59190937298505</v>
      </c>
      <c r="I137" s="19">
        <v>2.4702380000000002</v>
      </c>
      <c r="J137">
        <v>95</v>
      </c>
      <c r="K137" s="19">
        <v>2.4976189999999998</v>
      </c>
      <c r="L137">
        <v>93</v>
      </c>
      <c r="M137" s="19">
        <v>2.160714</v>
      </c>
      <c r="N137">
        <v>149</v>
      </c>
      <c r="O137" s="19">
        <v>2.3079360000000002</v>
      </c>
      <c r="P137">
        <v>130</v>
      </c>
      <c r="Q137" s="19">
        <v>2.3079360000000002</v>
      </c>
      <c r="R137">
        <v>137</v>
      </c>
      <c r="S137" s="19">
        <v>2.4746030000000001</v>
      </c>
      <c r="T137">
        <v>150</v>
      </c>
      <c r="V137">
        <f>VLOOKUP(A137, world_pop_table!$A$4:$BP$269, MATCH(2014, world_pop_table!$A$3:$BP$3, 0), FALSE)</f>
        <v>4623182</v>
      </c>
    </row>
    <row r="138" spans="1:22" x14ac:dyDescent="0.35">
      <c r="A138" t="s">
        <v>98</v>
      </c>
      <c r="B138" s="19">
        <v>2.3556080000000001</v>
      </c>
      <c r="C138" s="19">
        <v>2.0905640000000001</v>
      </c>
      <c r="D138" s="19">
        <v>2.6206510000000001</v>
      </c>
      <c r="E138">
        <v>135</v>
      </c>
      <c r="F138">
        <v>102</v>
      </c>
      <c r="G138">
        <v>155</v>
      </c>
      <c r="H138" s="26">
        <f t="shared" si="2"/>
        <v>43.421376733954034</v>
      </c>
      <c r="I138" s="19">
        <v>2.2000000000000002</v>
      </c>
      <c r="J138">
        <v>132</v>
      </c>
      <c r="K138" s="19">
        <v>2.2870509999999999</v>
      </c>
      <c r="L138">
        <v>120</v>
      </c>
      <c r="M138" s="19">
        <v>2.6203850000000002</v>
      </c>
      <c r="N138">
        <v>110</v>
      </c>
      <c r="O138" s="19">
        <v>2.3349690000000001</v>
      </c>
      <c r="P138">
        <v>126</v>
      </c>
      <c r="Q138" s="19">
        <v>2.1295160000000002</v>
      </c>
      <c r="R138">
        <v>149</v>
      </c>
      <c r="S138" s="19">
        <v>2.5141309999999999</v>
      </c>
      <c r="T138">
        <v>147</v>
      </c>
      <c r="V138">
        <f>VLOOKUP(A138, world_pop_table!$A$4:$BP$269, MATCH(2014, world_pop_table!$A$3:$BP$3, 0), FALSE)</f>
        <v>2963113</v>
      </c>
    </row>
    <row r="139" spans="1:22" x14ac:dyDescent="0.35">
      <c r="A139" t="s">
        <v>201</v>
      </c>
      <c r="B139" s="19">
        <v>2.3546360000000002</v>
      </c>
      <c r="C139" s="19">
        <v>1.977223</v>
      </c>
      <c r="D139" s="19">
        <v>2.7320500000000001</v>
      </c>
      <c r="E139">
        <v>136</v>
      </c>
      <c r="F139">
        <v>85</v>
      </c>
      <c r="G139">
        <v>158</v>
      </c>
      <c r="H139" s="26">
        <f t="shared" si="2"/>
        <v>43.390242675889013</v>
      </c>
      <c r="I139" s="19">
        <v>2.3472219999999999</v>
      </c>
      <c r="J139">
        <v>118</v>
      </c>
      <c r="K139" s="19">
        <v>2.1111110000000002</v>
      </c>
      <c r="L139">
        <v>139</v>
      </c>
      <c r="M139" s="19">
        <v>2.1111110000000002</v>
      </c>
      <c r="N139">
        <v>153</v>
      </c>
      <c r="O139" s="19">
        <v>2.199074</v>
      </c>
      <c r="P139">
        <v>143</v>
      </c>
      <c r="Q139" s="19">
        <v>2.5277780000000001</v>
      </c>
      <c r="R139">
        <v>110</v>
      </c>
      <c r="S139" s="19">
        <v>2.8611110000000002</v>
      </c>
      <c r="T139">
        <v>112</v>
      </c>
      <c r="V139">
        <f>VLOOKUP(A139, world_pop_table!$A$4:$BP$269, MATCH(2014, world_pop_table!$A$3:$BP$3, 0), FALSE)</f>
        <v>1399828</v>
      </c>
    </row>
    <row r="140" spans="1:22" x14ac:dyDescent="0.35">
      <c r="A140" t="s">
        <v>158</v>
      </c>
      <c r="B140" s="19">
        <v>2.33928</v>
      </c>
      <c r="C140" s="19">
        <v>1.9760755000000001</v>
      </c>
      <c r="D140" s="19">
        <v>2.7024840999999999</v>
      </c>
      <c r="E140">
        <v>137</v>
      </c>
      <c r="F140">
        <v>87</v>
      </c>
      <c r="G140">
        <v>158</v>
      </c>
      <c r="H140" s="26">
        <f t="shared" si="2"/>
        <v>42.898375807940013</v>
      </c>
      <c r="I140" s="19">
        <v>1.888889</v>
      </c>
      <c r="J140">
        <v>154</v>
      </c>
      <c r="K140" s="19">
        <v>2.2484570000000001</v>
      </c>
      <c r="L140">
        <v>123</v>
      </c>
      <c r="M140" s="19">
        <v>2.2484570000000001</v>
      </c>
      <c r="N140">
        <v>143</v>
      </c>
      <c r="O140" s="19">
        <v>2.4984570000000001</v>
      </c>
      <c r="P140">
        <v>108</v>
      </c>
      <c r="Q140" s="19">
        <v>2.2202929999999999</v>
      </c>
      <c r="R140">
        <v>143</v>
      </c>
      <c r="S140" s="19">
        <v>2.9345789999999998</v>
      </c>
      <c r="T140">
        <v>104</v>
      </c>
      <c r="V140">
        <f>VLOOKUP(A140, world_pop_table!$A$4:$BP$269, MATCH(2014, world_pop_table!$A$3:$BP$3, 0), FALSE)</f>
        <v>14207359</v>
      </c>
    </row>
    <row r="141" spans="1:22" x14ac:dyDescent="0.35">
      <c r="A141" t="s">
        <v>146</v>
      </c>
      <c r="B141" s="19">
        <v>2.3308339999999999</v>
      </c>
      <c r="C141" s="19">
        <v>2.0972179999999998</v>
      </c>
      <c r="D141" s="19">
        <v>2.564451</v>
      </c>
      <c r="E141">
        <v>138</v>
      </c>
      <c r="F141">
        <v>108</v>
      </c>
      <c r="G141">
        <v>154</v>
      </c>
      <c r="H141" s="26">
        <f t="shared" si="2"/>
        <v>42.627842624383277</v>
      </c>
      <c r="I141" s="19">
        <v>2.1875</v>
      </c>
      <c r="J141">
        <v>135</v>
      </c>
      <c r="K141" s="19">
        <v>2.3174480000000002</v>
      </c>
      <c r="L141">
        <v>114</v>
      </c>
      <c r="M141" s="19">
        <v>2.3174480000000002</v>
      </c>
      <c r="N141">
        <v>137</v>
      </c>
      <c r="O141" s="19">
        <v>2.1786210000000001</v>
      </c>
      <c r="P141">
        <v>145</v>
      </c>
      <c r="Q141" s="19">
        <v>2.1071930000000001</v>
      </c>
      <c r="R141">
        <v>150</v>
      </c>
      <c r="S141" s="19">
        <v>2.8929070000000001</v>
      </c>
      <c r="T141">
        <v>107</v>
      </c>
      <c r="V141">
        <f>VLOOKUP(A141, world_pop_table!$A$4:$BP$269, MATCH(2014, world_pop_table!$A$3:$BP$3, 0), FALSE)</f>
        <v>50351512</v>
      </c>
    </row>
    <row r="142" spans="1:22" x14ac:dyDescent="0.35">
      <c r="A142" t="s">
        <v>139</v>
      </c>
      <c r="B142" s="19">
        <v>2.31846</v>
      </c>
      <c r="C142" s="19">
        <v>2.0444589999999998</v>
      </c>
      <c r="D142" s="19">
        <v>2.5924610000000001</v>
      </c>
      <c r="E142">
        <v>139</v>
      </c>
      <c r="F142">
        <v>105</v>
      </c>
      <c r="G142">
        <v>158</v>
      </c>
      <c r="H142" s="26">
        <f t="shared" si="2"/>
        <v>42.231491971609067</v>
      </c>
      <c r="I142" s="19">
        <v>2.0909089999999999</v>
      </c>
      <c r="J142">
        <v>139</v>
      </c>
      <c r="K142" s="19">
        <v>2.0729340000000001</v>
      </c>
      <c r="L142">
        <v>145</v>
      </c>
      <c r="M142" s="19">
        <v>2.472934</v>
      </c>
      <c r="N142">
        <v>124</v>
      </c>
      <c r="O142" s="19">
        <v>2.139669</v>
      </c>
      <c r="P142">
        <v>150</v>
      </c>
      <c r="Q142" s="19">
        <v>2.4888659999999998</v>
      </c>
      <c r="R142">
        <v>116</v>
      </c>
      <c r="S142" s="19">
        <v>2.599977</v>
      </c>
      <c r="T142">
        <v>140</v>
      </c>
      <c r="V142">
        <f>VLOOKUP(A142, world_pop_table!$A$4:$BP$269, MATCH(2014, world_pop_table!$A$3:$BP$3, 0), FALSE)</f>
        <v>7472450</v>
      </c>
    </row>
    <row r="143" spans="1:22" x14ac:dyDescent="0.35">
      <c r="A143" t="s">
        <v>180</v>
      </c>
      <c r="B143" s="19">
        <v>2.3049499999999998</v>
      </c>
      <c r="C143" s="19">
        <v>2.0395840000000001</v>
      </c>
      <c r="D143" s="19">
        <v>2.5703170000000002</v>
      </c>
      <c r="E143">
        <v>140</v>
      </c>
      <c r="F143">
        <v>107</v>
      </c>
      <c r="G143">
        <v>158</v>
      </c>
      <c r="H143" s="26">
        <f t="shared" si="2"/>
        <v>41.798754189244455</v>
      </c>
      <c r="I143" s="19">
        <v>2.3144290000000001</v>
      </c>
      <c r="J143">
        <v>122</v>
      </c>
      <c r="K143" s="19">
        <v>2.0644290000000001</v>
      </c>
      <c r="L143">
        <v>146</v>
      </c>
      <c r="M143" s="19">
        <v>2.5555560000000002</v>
      </c>
      <c r="N143">
        <v>116</v>
      </c>
      <c r="O143" s="19">
        <v>2.0720160000000001</v>
      </c>
      <c r="P143">
        <v>155</v>
      </c>
      <c r="Q143" s="19">
        <v>2.3220160000000001</v>
      </c>
      <c r="R143">
        <v>134</v>
      </c>
      <c r="S143" s="19">
        <v>2.4470160000000001</v>
      </c>
      <c r="T143">
        <v>153</v>
      </c>
      <c r="V143">
        <f>VLOOKUP(A143, world_pop_table!$A$4:$BP$269, MATCH(2014, world_pop_table!$A$3:$BP$3, 0), FALSE)</f>
        <v>6075283</v>
      </c>
    </row>
    <row r="144" spans="1:22" x14ac:dyDescent="0.35">
      <c r="A144" t="s">
        <v>189</v>
      </c>
      <c r="B144" s="19">
        <v>2.2978399999999999</v>
      </c>
      <c r="C144" s="19">
        <v>2.046713</v>
      </c>
      <c r="D144" s="19">
        <v>2.5489660000000001</v>
      </c>
      <c r="E144">
        <v>141</v>
      </c>
      <c r="F144">
        <v>111</v>
      </c>
      <c r="G144">
        <v>158</v>
      </c>
      <c r="H144" s="26">
        <f t="shared" si="2"/>
        <v>41.57101432006516</v>
      </c>
      <c r="I144" s="19">
        <v>1.9806459999999999</v>
      </c>
      <c r="J144">
        <v>149</v>
      </c>
      <c r="K144" s="19">
        <v>2.184437</v>
      </c>
      <c r="L144">
        <v>131</v>
      </c>
      <c r="M144" s="19">
        <v>2.3088899999999999</v>
      </c>
      <c r="N144">
        <v>139</v>
      </c>
      <c r="O144" s="19">
        <v>2.1451760000000002</v>
      </c>
      <c r="P144">
        <v>147</v>
      </c>
      <c r="Q144" s="19">
        <v>2.3118129999999999</v>
      </c>
      <c r="R144">
        <v>136</v>
      </c>
      <c r="S144" s="19">
        <v>2.8512420000000001</v>
      </c>
      <c r="T144">
        <v>116</v>
      </c>
      <c r="V144">
        <f>VLOOKUP(A144, world_pop_table!$A$4:$BP$269, MATCH(2014, world_pop_table!$A$3:$BP$3, 0), FALSE)</f>
        <v>36550059</v>
      </c>
    </row>
    <row r="145" spans="1:22" x14ac:dyDescent="0.35">
      <c r="A145" t="s">
        <v>35</v>
      </c>
      <c r="B145" s="19">
        <v>2.2966160000000002</v>
      </c>
      <c r="C145" s="19">
        <v>2.0383810000000002</v>
      </c>
      <c r="D145" s="19">
        <v>2.5548500000000001</v>
      </c>
      <c r="E145">
        <v>142</v>
      </c>
      <c r="F145">
        <v>110</v>
      </c>
      <c r="G145">
        <v>158</v>
      </c>
      <c r="H145" s="26">
        <f t="shared" si="2"/>
        <v>41.531808469168482</v>
      </c>
      <c r="I145" s="19">
        <v>1.857143</v>
      </c>
      <c r="J145">
        <v>156</v>
      </c>
      <c r="K145" s="19">
        <v>1.853742</v>
      </c>
      <c r="L145">
        <v>154</v>
      </c>
      <c r="M145" s="19">
        <v>2.195748</v>
      </c>
      <c r="N145">
        <v>147</v>
      </c>
      <c r="O145" s="19">
        <v>2.5204080000000002</v>
      </c>
      <c r="P145">
        <v>104</v>
      </c>
      <c r="Q145" s="19">
        <v>2.5204080000000002</v>
      </c>
      <c r="R145">
        <v>111</v>
      </c>
      <c r="S145" s="19">
        <v>2.7957480000000001</v>
      </c>
      <c r="T145">
        <v>120</v>
      </c>
      <c r="V145">
        <f>VLOOKUP(A145, world_pop_table!$A$4:$BP$269, MATCH(2014, world_pop_table!$A$3:$BP$3, 0), FALSE)</f>
        <v>22059893</v>
      </c>
    </row>
    <row r="146" spans="1:22" x14ac:dyDescent="0.35">
      <c r="A146" t="s">
        <v>185</v>
      </c>
      <c r="B146" s="19">
        <v>2.29013</v>
      </c>
      <c r="C146" s="19">
        <v>1.985905</v>
      </c>
      <c r="D146" s="19">
        <v>2.594354</v>
      </c>
      <c r="E146">
        <v>143</v>
      </c>
      <c r="F146">
        <v>104</v>
      </c>
      <c r="G146">
        <v>158</v>
      </c>
      <c r="H146" s="26">
        <f t="shared" si="2"/>
        <v>41.32405589652474</v>
      </c>
      <c r="I146" s="19">
        <v>2.0909089999999999</v>
      </c>
      <c r="J146">
        <v>140</v>
      </c>
      <c r="K146" s="19">
        <v>2.1826449999999999</v>
      </c>
      <c r="L146">
        <v>132</v>
      </c>
      <c r="M146" s="19">
        <v>2.3826450000000001</v>
      </c>
      <c r="N146">
        <v>131</v>
      </c>
      <c r="O146" s="19">
        <v>2.4826450000000002</v>
      </c>
      <c r="P146">
        <v>111</v>
      </c>
      <c r="Q146" s="19">
        <v>2.282645</v>
      </c>
      <c r="R146">
        <v>140</v>
      </c>
      <c r="S146" s="19">
        <v>2.282645</v>
      </c>
      <c r="T146">
        <v>158</v>
      </c>
      <c r="V146">
        <f>VLOOKUP(A146, world_pop_table!$A$4:$BP$269, MATCH(2014, world_pop_table!$A$3:$BP$3, 0), FALSE)</f>
        <v>733139</v>
      </c>
    </row>
    <row r="147" spans="1:22" x14ac:dyDescent="0.35">
      <c r="A147" t="s">
        <v>66</v>
      </c>
      <c r="B147" s="19">
        <v>2.2696010000000002</v>
      </c>
      <c r="C147" s="19">
        <v>2.0772819999999999</v>
      </c>
      <c r="D147" s="19">
        <v>2.4619200000000001</v>
      </c>
      <c r="E147">
        <v>144</v>
      </c>
      <c r="F147">
        <v>124</v>
      </c>
      <c r="G147">
        <v>156</v>
      </c>
      <c r="H147" s="26">
        <f t="shared" si="2"/>
        <v>40.666493059058944</v>
      </c>
      <c r="I147" s="19">
        <v>2.25</v>
      </c>
      <c r="J147">
        <v>127</v>
      </c>
      <c r="K147" s="19">
        <v>1.9980469999999999</v>
      </c>
      <c r="L147">
        <v>151</v>
      </c>
      <c r="M147" s="19">
        <v>2.2671739999999998</v>
      </c>
      <c r="N147">
        <v>142</v>
      </c>
      <c r="O147" s="19">
        <v>2.1447560000000001</v>
      </c>
      <c r="P147">
        <v>148</v>
      </c>
      <c r="Q147" s="19">
        <v>2.315823</v>
      </c>
      <c r="R147">
        <v>135</v>
      </c>
      <c r="S147" s="19">
        <v>2.6261670000000001</v>
      </c>
      <c r="T147">
        <v>138</v>
      </c>
      <c r="V147">
        <f>VLOOKUP(A147, world_pop_table!$A$4:$BP$269, MATCH(2014, world_pop_table!$A$3:$BP$3, 0), FALSE)</f>
        <v>10373235</v>
      </c>
    </row>
    <row r="148" spans="1:22" x14ac:dyDescent="0.35">
      <c r="A148" t="s">
        <v>97</v>
      </c>
      <c r="B148" s="19">
        <v>2.2499090000000002</v>
      </c>
      <c r="C148" s="19">
        <v>2.021585</v>
      </c>
      <c r="D148" s="19">
        <v>2.478234</v>
      </c>
      <c r="E148">
        <v>145</v>
      </c>
      <c r="F148">
        <v>122</v>
      </c>
      <c r="G148">
        <v>158</v>
      </c>
      <c r="H148" s="26">
        <f t="shared" si="2"/>
        <v>40.035740104926901</v>
      </c>
      <c r="I148" s="19">
        <v>1.9684520000000001</v>
      </c>
      <c r="J148">
        <v>150</v>
      </c>
      <c r="K148" s="19">
        <v>2.1428569999999998</v>
      </c>
      <c r="L148">
        <v>137</v>
      </c>
      <c r="M148" s="19">
        <v>2.1419410000000001</v>
      </c>
      <c r="N148">
        <v>151</v>
      </c>
      <c r="O148" s="19">
        <v>2.0714290000000002</v>
      </c>
      <c r="P148">
        <v>156</v>
      </c>
      <c r="Q148" s="19">
        <v>2.3571430000000002</v>
      </c>
      <c r="R148">
        <v>130</v>
      </c>
      <c r="S148" s="19">
        <v>2.8342489999999998</v>
      </c>
      <c r="T148">
        <v>117</v>
      </c>
      <c r="V148">
        <f>VLOOKUP(A148, world_pop_table!$A$4:$BP$269, MATCH(2014, world_pop_table!$A$3:$BP$3, 0), FALSE)</f>
        <v>50681634</v>
      </c>
    </row>
    <row r="149" spans="1:22" x14ac:dyDescent="0.35">
      <c r="A149" t="s">
        <v>179</v>
      </c>
      <c r="B149" s="19">
        <v>2.2490809999999999</v>
      </c>
      <c r="C149" s="19">
        <v>2.0287169999999999</v>
      </c>
      <c r="D149" s="19">
        <v>2.4694449999999999</v>
      </c>
      <c r="E149">
        <v>146</v>
      </c>
      <c r="F149">
        <v>122</v>
      </c>
      <c r="G149">
        <v>158</v>
      </c>
      <c r="H149" s="26">
        <f t="shared" si="2"/>
        <v>40.009218499908549</v>
      </c>
      <c r="I149" s="19">
        <v>2.0580250000000002</v>
      </c>
      <c r="J149">
        <v>143</v>
      </c>
      <c r="K149" s="19">
        <v>2</v>
      </c>
      <c r="L149">
        <v>149</v>
      </c>
      <c r="M149" s="19">
        <v>2.6666669999999999</v>
      </c>
      <c r="N149">
        <v>101</v>
      </c>
      <c r="O149" s="19">
        <v>2.2222219999999999</v>
      </c>
      <c r="P149">
        <v>138</v>
      </c>
      <c r="Q149" s="19">
        <v>2</v>
      </c>
      <c r="R149">
        <v>154</v>
      </c>
      <c r="S149" s="19">
        <v>2.4580250000000001</v>
      </c>
      <c r="T149">
        <v>151</v>
      </c>
      <c r="V149">
        <f>VLOOKUP(A149, world_pop_table!$A$4:$BP$269, MATCH(2014, world_pop_table!$A$3:$BP$3, 0), FALSE)</f>
        <v>2164528</v>
      </c>
    </row>
    <row r="150" spans="1:22" x14ac:dyDescent="0.35">
      <c r="A150" t="s">
        <v>99</v>
      </c>
      <c r="B150" s="19">
        <v>2.2289249999999998</v>
      </c>
      <c r="C150" s="19">
        <v>1.8454619999999999</v>
      </c>
      <c r="D150" s="19">
        <v>2.6123880000000002</v>
      </c>
      <c r="E150">
        <v>147</v>
      </c>
      <c r="F150">
        <v>103</v>
      </c>
      <c r="G150">
        <v>159</v>
      </c>
      <c r="H150" s="26">
        <f t="shared" si="2"/>
        <v>39.363603197070574</v>
      </c>
      <c r="I150" s="19">
        <v>2.261218</v>
      </c>
      <c r="J150">
        <v>126</v>
      </c>
      <c r="K150" s="19">
        <v>2.1538460000000001</v>
      </c>
      <c r="L150">
        <v>135</v>
      </c>
      <c r="M150" s="19">
        <v>2.0769229999999999</v>
      </c>
      <c r="N150">
        <v>154</v>
      </c>
      <c r="O150" s="19">
        <v>2.1021269999999999</v>
      </c>
      <c r="P150">
        <v>153</v>
      </c>
      <c r="Q150" s="19">
        <v>2.0769229999999999</v>
      </c>
      <c r="R150">
        <v>152</v>
      </c>
      <c r="S150" s="19">
        <v>2.7371799999999999</v>
      </c>
      <c r="T150">
        <v>134</v>
      </c>
      <c r="V150">
        <f>VLOOKUP(A150, world_pop_table!$A$4:$BP$269, MATCH(2014, world_pop_table!$A$3:$BP$3, 0), FALSE)</f>
        <v>25788475</v>
      </c>
    </row>
    <row r="151" spans="1:22" x14ac:dyDescent="0.35">
      <c r="A151" t="s">
        <v>100</v>
      </c>
      <c r="B151" s="19">
        <v>2.2289089999999998</v>
      </c>
      <c r="C151" s="19">
        <v>1.8586240000000001</v>
      </c>
      <c r="D151" s="19">
        <v>2.5991949999999999</v>
      </c>
      <c r="E151">
        <v>148</v>
      </c>
      <c r="F151">
        <v>104</v>
      </c>
      <c r="G151">
        <v>159</v>
      </c>
      <c r="H151" s="26">
        <f t="shared" si="2"/>
        <v>39.363090702287607</v>
      </c>
      <c r="I151" s="19">
        <v>1.925</v>
      </c>
      <c r="J151">
        <v>152</v>
      </c>
      <c r="K151" s="19">
        <v>2.4</v>
      </c>
      <c r="L151">
        <v>103</v>
      </c>
      <c r="M151" s="19">
        <v>2.0666669999999998</v>
      </c>
      <c r="N151">
        <v>155</v>
      </c>
      <c r="O151" s="19">
        <v>2.0583330000000002</v>
      </c>
      <c r="P151">
        <v>157</v>
      </c>
      <c r="Q151" s="19">
        <v>2.2250000000000001</v>
      </c>
      <c r="R151">
        <v>142</v>
      </c>
      <c r="S151" s="19">
        <v>2.75</v>
      </c>
      <c r="T151">
        <v>130</v>
      </c>
      <c r="V151">
        <f>VLOOKUP(A151, world_pop_table!$A$4:$BP$269, MATCH(2014, world_pop_table!$A$3:$BP$3, 0), FALSE)</f>
        <v>3848514</v>
      </c>
    </row>
    <row r="152" spans="1:22" x14ac:dyDescent="0.35">
      <c r="A152" t="s">
        <v>79</v>
      </c>
      <c r="B152" s="19">
        <v>2.209336</v>
      </c>
      <c r="C152" s="19">
        <v>1.9514629999999999</v>
      </c>
      <c r="D152" s="19">
        <v>2.4672079999999998</v>
      </c>
      <c r="E152">
        <v>149</v>
      </c>
      <c r="F152">
        <v>122</v>
      </c>
      <c r="G152">
        <v>158</v>
      </c>
      <c r="H152" s="26">
        <f t="shared" si="2"/>
        <v>38.736149428103865</v>
      </c>
      <c r="I152" s="19">
        <v>2.0317759999999998</v>
      </c>
      <c r="J152">
        <v>145</v>
      </c>
      <c r="K152" s="19">
        <v>2.0459710000000002</v>
      </c>
      <c r="L152">
        <v>147</v>
      </c>
      <c r="M152" s="19">
        <v>2.4333330000000002</v>
      </c>
      <c r="N152">
        <v>127</v>
      </c>
      <c r="O152" s="19">
        <v>2.131777</v>
      </c>
      <c r="P152">
        <v>151</v>
      </c>
      <c r="Q152" s="19">
        <v>2.1998169999999999</v>
      </c>
      <c r="R152">
        <v>145</v>
      </c>
      <c r="S152" s="19">
        <v>2.3619050000000001</v>
      </c>
      <c r="T152">
        <v>155</v>
      </c>
      <c r="V152">
        <f>VLOOKUP(A152, world_pop_table!$A$4:$BP$269, MATCH(2014, world_pop_table!$A$3:$BP$3, 0), FALSE)</f>
        <v>5905847.5</v>
      </c>
    </row>
    <row r="153" spans="1:22" x14ac:dyDescent="0.35">
      <c r="A153" t="s">
        <v>54</v>
      </c>
      <c r="B153" s="19">
        <v>2.2028989999999999</v>
      </c>
      <c r="C153" s="19">
        <v>1.953514</v>
      </c>
      <c r="D153" s="19">
        <v>2.452283</v>
      </c>
      <c r="E153">
        <v>150</v>
      </c>
      <c r="F153">
        <v>125</v>
      </c>
      <c r="G153">
        <v>158</v>
      </c>
      <c r="H153" s="26">
        <f t="shared" si="2"/>
        <v>38.529966370732957</v>
      </c>
      <c r="I153" s="19">
        <v>2</v>
      </c>
      <c r="J153">
        <v>148</v>
      </c>
      <c r="K153" s="19">
        <v>2.0833330000000001</v>
      </c>
      <c r="L153">
        <v>142</v>
      </c>
      <c r="M153" s="19">
        <v>2.5833330000000001</v>
      </c>
      <c r="N153">
        <v>112</v>
      </c>
      <c r="O153" s="19">
        <v>2.25</v>
      </c>
      <c r="P153">
        <v>135</v>
      </c>
      <c r="Q153" s="19">
        <v>1.9166669999999999</v>
      </c>
      <c r="R153">
        <v>157</v>
      </c>
      <c r="S153" s="19">
        <v>2.3088380000000002</v>
      </c>
      <c r="T153">
        <v>157</v>
      </c>
      <c r="V153">
        <f>VLOOKUP(A153, world_pop_table!$A$4:$BP$269, MATCH(2014, world_pop_table!$A$3:$BP$3, 0), FALSE)</f>
        <v>1978399</v>
      </c>
    </row>
    <row r="154" spans="1:22" x14ac:dyDescent="0.35">
      <c r="A154" t="s">
        <v>177</v>
      </c>
      <c r="B154" s="19">
        <v>2.1839499999999998</v>
      </c>
      <c r="C154" s="19">
        <v>1.673743</v>
      </c>
      <c r="D154" s="19">
        <v>2.694156</v>
      </c>
      <c r="E154">
        <v>151</v>
      </c>
      <c r="F154">
        <v>91</v>
      </c>
      <c r="G154">
        <v>160</v>
      </c>
      <c r="H154" s="26">
        <f t="shared" si="2"/>
        <v>37.923012393084775</v>
      </c>
      <c r="I154" s="19">
        <v>1.625</v>
      </c>
      <c r="J154">
        <v>159</v>
      </c>
      <c r="K154" s="19">
        <v>1.8740699999999999</v>
      </c>
      <c r="L154">
        <v>153</v>
      </c>
      <c r="M154" s="19">
        <v>2.3504459999999998</v>
      </c>
      <c r="N154">
        <v>134</v>
      </c>
      <c r="O154" s="19">
        <v>2.2074029999999998</v>
      </c>
      <c r="P154">
        <v>141</v>
      </c>
      <c r="Q154" s="19">
        <v>2.207589</v>
      </c>
      <c r="R154">
        <v>144</v>
      </c>
      <c r="S154" s="19">
        <v>2.7790180000000002</v>
      </c>
      <c r="T154">
        <v>124</v>
      </c>
      <c r="V154">
        <f>VLOOKUP(A154, world_pop_table!$A$4:$BP$269, MATCH(2014, world_pop_table!$A$3:$BP$3, 0), FALSE)</f>
        <v>30226309</v>
      </c>
    </row>
    <row r="155" spans="1:22" x14ac:dyDescent="0.35">
      <c r="A155" t="s">
        <v>190</v>
      </c>
      <c r="B155" s="19">
        <v>2.1797339999999998</v>
      </c>
      <c r="C155" s="19">
        <v>1.913206</v>
      </c>
      <c r="D155" s="19">
        <v>2.4462630000000001</v>
      </c>
      <c r="E155">
        <v>152</v>
      </c>
      <c r="F155">
        <v>126</v>
      </c>
      <c r="G155">
        <v>158</v>
      </c>
      <c r="H155" s="26">
        <f t="shared" si="2"/>
        <v>37.787970017773951</v>
      </c>
      <c r="I155" s="19">
        <v>2.1709390000000002</v>
      </c>
      <c r="J155">
        <v>136</v>
      </c>
      <c r="K155" s="19">
        <v>1.8421050000000001</v>
      </c>
      <c r="L155">
        <v>155</v>
      </c>
      <c r="M155" s="19">
        <v>2.473684</v>
      </c>
      <c r="N155">
        <v>123</v>
      </c>
      <c r="O155" s="19">
        <v>2.0841280000000002</v>
      </c>
      <c r="P155">
        <v>154</v>
      </c>
      <c r="Q155" s="19">
        <v>1.9888509999999999</v>
      </c>
      <c r="R155">
        <v>156</v>
      </c>
      <c r="S155" s="19">
        <v>2.4482219999999999</v>
      </c>
      <c r="T155">
        <v>152</v>
      </c>
      <c r="V155">
        <f>VLOOKUP(A155, world_pop_table!$A$4:$BP$269, MATCH(2014, world_pop_table!$A$3:$BP$3, 0), FALSE)</f>
        <v>11285775</v>
      </c>
    </row>
    <row r="156" spans="1:22" x14ac:dyDescent="0.35">
      <c r="A156" t="s">
        <v>126</v>
      </c>
      <c r="B156" s="19">
        <v>2.1609539999999998</v>
      </c>
      <c r="C156" s="19">
        <v>1.9327049999999999</v>
      </c>
      <c r="D156" s="19">
        <v>2.3892030000000002</v>
      </c>
      <c r="E156">
        <v>153</v>
      </c>
      <c r="F156">
        <v>132</v>
      </c>
      <c r="G156">
        <v>158</v>
      </c>
      <c r="H156" s="26">
        <f t="shared" si="2"/>
        <v>37.186429266270821</v>
      </c>
      <c r="I156" s="19">
        <v>1.8665419999999999</v>
      </c>
      <c r="J156">
        <v>155</v>
      </c>
      <c r="K156" s="19">
        <v>1.897661</v>
      </c>
      <c r="L156">
        <v>152</v>
      </c>
      <c r="M156" s="19">
        <v>2.2309939999999999</v>
      </c>
      <c r="N156">
        <v>144</v>
      </c>
      <c r="O156" s="19">
        <v>2.1803689999999998</v>
      </c>
      <c r="P156">
        <v>144</v>
      </c>
      <c r="Q156" s="19">
        <v>2.4156629999999999</v>
      </c>
      <c r="R156">
        <v>125</v>
      </c>
      <c r="S156" s="19">
        <v>2.3300900000000002</v>
      </c>
      <c r="T156">
        <v>156</v>
      </c>
      <c r="V156">
        <f>VLOOKUP(A156, world_pop_table!$A$4:$BP$269, MATCH(2014, world_pop_table!$A$3:$BP$3, 0), FALSE)</f>
        <v>38823318</v>
      </c>
    </row>
    <row r="157" spans="1:22" x14ac:dyDescent="0.35">
      <c r="A157" t="s">
        <v>42</v>
      </c>
      <c r="B157" s="19">
        <v>2.149867</v>
      </c>
      <c r="C157" s="19">
        <v>1.798613</v>
      </c>
      <c r="D157" s="19">
        <v>2.5011220000000001</v>
      </c>
      <c r="E157">
        <v>154</v>
      </c>
      <c r="F157">
        <v>117</v>
      </c>
      <c r="G157">
        <v>159</v>
      </c>
      <c r="H157" s="26">
        <f t="shared" si="2"/>
        <v>36.831302412601218</v>
      </c>
      <c r="I157" s="19">
        <v>2.2000000000000002</v>
      </c>
      <c r="J157">
        <v>134</v>
      </c>
      <c r="K157" s="19">
        <v>2</v>
      </c>
      <c r="L157">
        <v>150</v>
      </c>
      <c r="M157" s="19">
        <v>1.8</v>
      </c>
      <c r="N157">
        <v>158</v>
      </c>
      <c r="O157" s="19">
        <v>2.213333</v>
      </c>
      <c r="P157">
        <v>140</v>
      </c>
      <c r="Q157" s="19">
        <v>2</v>
      </c>
      <c r="R157">
        <v>155</v>
      </c>
      <c r="S157" s="19">
        <v>2.742111</v>
      </c>
      <c r="T157">
        <v>132</v>
      </c>
      <c r="V157">
        <f>VLOOKUP(A157, world_pop_table!$A$4:$BP$269, MATCH(2014, world_pop_table!$A$3:$BP$3, 0), FALSE)</f>
        <v>1002717</v>
      </c>
    </row>
    <row r="158" spans="1:22" x14ac:dyDescent="0.35">
      <c r="A158" t="s">
        <v>171</v>
      </c>
      <c r="B158" s="19">
        <v>2.0909219999999999</v>
      </c>
      <c r="C158" s="19">
        <v>1.810778</v>
      </c>
      <c r="D158" s="19">
        <v>2.3710650000000002</v>
      </c>
      <c r="E158">
        <v>155</v>
      </c>
      <c r="F158">
        <v>134</v>
      </c>
      <c r="G158">
        <v>159</v>
      </c>
      <c r="H158" s="26">
        <f t="shared" si="2"/>
        <v>34.94323960124062</v>
      </c>
      <c r="I158" s="19">
        <v>2.0710060000000001</v>
      </c>
      <c r="J158">
        <v>142</v>
      </c>
      <c r="K158" s="19">
        <v>2.0769229999999999</v>
      </c>
      <c r="L158">
        <v>144</v>
      </c>
      <c r="M158" s="19">
        <v>2.1543389999999998</v>
      </c>
      <c r="N158">
        <v>150</v>
      </c>
      <c r="O158" s="19">
        <v>1.8210059999999999</v>
      </c>
      <c r="P158">
        <v>159</v>
      </c>
      <c r="Q158" s="19">
        <v>1.904339</v>
      </c>
      <c r="R158">
        <v>158</v>
      </c>
      <c r="S158" s="19">
        <v>2.5250490000000001</v>
      </c>
      <c r="T158">
        <v>145</v>
      </c>
      <c r="V158">
        <f>VLOOKUP(A158, world_pop_table!$A$4:$BP$269, MATCH(2014, world_pop_table!$A$3:$BP$3, 0), FALSE)</f>
        <v>20273659</v>
      </c>
    </row>
    <row r="159" spans="1:22" x14ac:dyDescent="0.35">
      <c r="A159" t="s">
        <v>48</v>
      </c>
      <c r="B159" s="19">
        <v>2.0847549999999999</v>
      </c>
      <c r="C159" s="19">
        <v>1.782389</v>
      </c>
      <c r="D159" s="19">
        <v>2.387121</v>
      </c>
      <c r="E159">
        <v>156</v>
      </c>
      <c r="F159">
        <v>132</v>
      </c>
      <c r="G159">
        <v>159</v>
      </c>
      <c r="H159" s="26">
        <f t="shared" si="2"/>
        <v>34.745704893332217</v>
      </c>
      <c r="I159" s="19">
        <v>1.898889</v>
      </c>
      <c r="J159">
        <v>153</v>
      </c>
      <c r="K159" s="19">
        <v>1.6766669999999999</v>
      </c>
      <c r="L159">
        <v>159</v>
      </c>
      <c r="M159" s="19">
        <v>1.9</v>
      </c>
      <c r="N159">
        <v>157</v>
      </c>
      <c r="O159" s="19">
        <v>2.2322220000000002</v>
      </c>
      <c r="P159">
        <v>136</v>
      </c>
      <c r="Q159" s="19">
        <v>2.0099999999999998</v>
      </c>
      <c r="R159">
        <v>153</v>
      </c>
      <c r="S159" s="19">
        <v>2.7877779999999999</v>
      </c>
      <c r="T159">
        <v>122</v>
      </c>
      <c r="V159">
        <f>VLOOKUP(A159, world_pop_table!$A$4:$BP$269, MATCH(2014, world_pop_table!$A$3:$BP$3, 0), FALSE)</f>
        <v>3095173</v>
      </c>
    </row>
    <row r="160" spans="1:22" x14ac:dyDescent="0.35">
      <c r="A160" t="s">
        <v>181</v>
      </c>
      <c r="B160" s="19">
        <v>2.0771489999999999</v>
      </c>
      <c r="C160" s="19">
        <v>1.826085</v>
      </c>
      <c r="D160" s="19">
        <v>2.3282120000000002</v>
      </c>
      <c r="E160">
        <v>157</v>
      </c>
      <c r="F160">
        <v>139</v>
      </c>
      <c r="G160">
        <v>159</v>
      </c>
      <c r="H160" s="26">
        <f t="shared" si="2"/>
        <v>34.502077685881048</v>
      </c>
      <c r="I160" s="19">
        <v>1.5</v>
      </c>
      <c r="J160">
        <v>160</v>
      </c>
      <c r="K160" s="19">
        <v>1.8333330000000001</v>
      </c>
      <c r="L160">
        <v>157</v>
      </c>
      <c r="M160" s="19">
        <v>2.1666669999999999</v>
      </c>
      <c r="N160">
        <v>148</v>
      </c>
      <c r="O160" s="19">
        <v>2.1666669999999999</v>
      </c>
      <c r="P160">
        <v>146</v>
      </c>
      <c r="Q160" s="19">
        <v>2.1666669999999999</v>
      </c>
      <c r="R160">
        <v>147</v>
      </c>
      <c r="S160" s="19">
        <v>2.5833330000000001</v>
      </c>
      <c r="T160">
        <v>142</v>
      </c>
      <c r="V160">
        <f>VLOOKUP(A160, world_pop_table!$A$4:$BP$269, MATCH(2014, world_pop_table!$A$3:$BP$3, 0), FALSE)</f>
        <v>4975880</v>
      </c>
    </row>
    <row r="161" spans="1:22" x14ac:dyDescent="0.35">
      <c r="A161" t="s">
        <v>10</v>
      </c>
      <c r="B161" s="19">
        <v>2.0695730000000001</v>
      </c>
      <c r="C161" s="19">
        <v>1.974845</v>
      </c>
      <c r="D161" s="19">
        <v>2.164301</v>
      </c>
      <c r="E161">
        <v>158</v>
      </c>
      <c r="F161">
        <v>153</v>
      </c>
      <c r="G161">
        <v>158</v>
      </c>
      <c r="H161" s="26">
        <f t="shared" si="2"/>
        <v>34.259411406147947</v>
      </c>
      <c r="I161" s="19">
        <v>2.1634530000000001</v>
      </c>
      <c r="J161">
        <v>137</v>
      </c>
      <c r="K161" s="19">
        <v>1.818951</v>
      </c>
      <c r="L161">
        <v>158</v>
      </c>
      <c r="M161" s="19">
        <v>1.986686</v>
      </c>
      <c r="N161">
        <v>156</v>
      </c>
      <c r="O161" s="19">
        <v>2.1197089999999998</v>
      </c>
      <c r="P161">
        <v>152</v>
      </c>
      <c r="Q161" s="19">
        <v>1.8477760000000001</v>
      </c>
      <c r="R161">
        <v>159</v>
      </c>
      <c r="S161" s="19">
        <v>2.482138</v>
      </c>
      <c r="T161">
        <v>149</v>
      </c>
      <c r="V161">
        <f>VLOOKUP(A161, world_pop_table!$A$4:$BP$269, MATCH(2014, world_pop_table!$A$3:$BP$3, 0), FALSE)</f>
        <v>32792523</v>
      </c>
    </row>
    <row r="162" spans="1:22" x14ac:dyDescent="0.35">
      <c r="A162" t="s">
        <v>174</v>
      </c>
      <c r="B162" s="19">
        <v>1.878857</v>
      </c>
      <c r="C162" s="19">
        <v>1.60314</v>
      </c>
      <c r="D162" s="19">
        <v>2.1545740000000002</v>
      </c>
      <c r="E162">
        <v>159</v>
      </c>
      <c r="F162">
        <v>154</v>
      </c>
      <c r="G162">
        <v>160</v>
      </c>
      <c r="H162" s="26">
        <f t="shared" si="2"/>
        <v>28.150601716921582</v>
      </c>
      <c r="I162" s="19">
        <v>1.7774300000000001</v>
      </c>
      <c r="J162">
        <v>158</v>
      </c>
      <c r="K162" s="19">
        <v>1.834573</v>
      </c>
      <c r="L162">
        <v>156</v>
      </c>
      <c r="M162" s="19">
        <v>1.7049510000000001</v>
      </c>
      <c r="N162">
        <v>160</v>
      </c>
      <c r="O162" s="19">
        <v>1.837745</v>
      </c>
      <c r="P162">
        <v>158</v>
      </c>
      <c r="Q162" s="19">
        <v>2.1044119999999999</v>
      </c>
      <c r="R162">
        <v>151</v>
      </c>
      <c r="S162" s="19">
        <v>2.0377450000000001</v>
      </c>
      <c r="T162">
        <v>159</v>
      </c>
      <c r="V162">
        <f>VLOOKUP(A162, world_pop_table!$A$4:$BP$269, MATCH(2014, world_pop_table!$A$3:$BP$3, 0), FALSE)</f>
        <v>78403242</v>
      </c>
    </row>
    <row r="163" spans="1:22" x14ac:dyDescent="0.35">
      <c r="A163" t="s">
        <v>132</v>
      </c>
      <c r="B163" s="19">
        <v>1.773126</v>
      </c>
      <c r="C163" s="19">
        <v>1.3184610000000001</v>
      </c>
      <c r="D163" s="19">
        <v>2.2277900000000002</v>
      </c>
      <c r="E163">
        <v>160</v>
      </c>
      <c r="F163">
        <v>149</v>
      </c>
      <c r="G163">
        <v>160</v>
      </c>
      <c r="H163" s="26">
        <f t="shared" si="2"/>
        <v>24.763940098328529</v>
      </c>
      <c r="I163" s="19">
        <v>2</v>
      </c>
      <c r="J163">
        <v>147</v>
      </c>
      <c r="K163" s="19">
        <v>1.5</v>
      </c>
      <c r="L163">
        <v>160</v>
      </c>
      <c r="M163" s="19">
        <v>1.75</v>
      </c>
      <c r="N163">
        <v>159</v>
      </c>
      <c r="O163" s="19">
        <v>1.75</v>
      </c>
      <c r="P163">
        <v>160</v>
      </c>
      <c r="Q163" s="19">
        <v>1.75</v>
      </c>
      <c r="R163">
        <v>160</v>
      </c>
      <c r="S163" s="19">
        <v>1.875</v>
      </c>
      <c r="T163">
        <v>160</v>
      </c>
      <c r="V163">
        <f>VLOOKUP(A163, world_pop_table!$A$4:$BP$269, MATCH(2014, world_pop_table!$A$3:$BP$3, 0), FALSE)</f>
        <v>13339491</v>
      </c>
    </row>
    <row r="165" spans="1:22" x14ac:dyDescent="0.35">
      <c r="A165" s="43" t="s">
        <v>621</v>
      </c>
    </row>
    <row r="166" spans="1:22" x14ac:dyDescent="0.35">
      <c r="A166" s="7">
        <f>COUNTA(A4:A163)</f>
        <v>160</v>
      </c>
    </row>
  </sheetData>
  <mergeCells count="8">
    <mergeCell ref="Q1:R1"/>
    <mergeCell ref="S1:T1"/>
    <mergeCell ref="B1:D1"/>
    <mergeCell ref="E1:G1"/>
    <mergeCell ref="I1:J1"/>
    <mergeCell ref="K1:L1"/>
    <mergeCell ref="M1:N1"/>
    <mergeCell ref="O1:P1"/>
  </mergeCell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1"/>
  <sheetViews>
    <sheetView workbookViewId="0">
      <selection activeCell="J2" sqref="J2"/>
    </sheetView>
  </sheetViews>
  <sheetFormatPr defaultColWidth="8.81640625" defaultRowHeight="14.5" x14ac:dyDescent="0.35"/>
  <cols>
    <col min="1" max="1" width="22.7265625" style="12" bestFit="1" customWidth="1"/>
    <col min="2" max="2" width="8.81640625" style="12"/>
    <col min="3" max="3" width="11.453125" style="13" bestFit="1" customWidth="1"/>
    <col min="4" max="4" width="11.81640625" style="13" bestFit="1" customWidth="1"/>
    <col min="5" max="5" width="10.453125" style="13" customWidth="1"/>
    <col min="6" max="6" width="11.453125" style="14" bestFit="1" customWidth="1"/>
    <col min="7" max="7" width="11.81640625" style="14" bestFit="1" customWidth="1"/>
    <col min="8" max="8" width="20.81640625" style="14" bestFit="1" customWidth="1"/>
    <col min="9" max="9" width="8.81640625" style="14"/>
    <col min="10" max="10" width="9" style="15" bestFit="1" customWidth="1"/>
    <col min="11" max="11" width="5" style="12" bestFit="1" customWidth="1"/>
    <col min="12" max="12" width="13.26953125" style="15" bestFit="1" customWidth="1"/>
    <col min="13" max="13" width="5" style="12" bestFit="1" customWidth="1"/>
    <col min="14" max="14" width="22" style="15" bestFit="1" customWidth="1"/>
    <col min="15" max="15" width="5" style="12" bestFit="1" customWidth="1"/>
    <col min="16" max="16" width="31.81640625" style="15" bestFit="1" customWidth="1"/>
    <col min="17" max="17" width="5" style="12" bestFit="1" customWidth="1"/>
    <col min="18" max="18" width="19.453125" style="15" bestFit="1" customWidth="1"/>
    <col min="19" max="19" width="5" style="12" bestFit="1" customWidth="1"/>
    <col min="20" max="20" width="10.453125" style="15" bestFit="1" customWidth="1"/>
    <col min="21" max="21" width="5" style="12" bestFit="1" customWidth="1"/>
    <col min="22" max="22" width="20.26953125" bestFit="1" customWidth="1"/>
  </cols>
  <sheetData>
    <row r="1" spans="1:22" x14ac:dyDescent="0.35">
      <c r="B1" s="78" t="s">
        <v>202</v>
      </c>
      <c r="C1" s="78"/>
      <c r="D1" s="78"/>
      <c r="E1" s="78" t="s">
        <v>205</v>
      </c>
      <c r="F1" s="78"/>
      <c r="G1" s="78"/>
      <c r="H1" s="22"/>
      <c r="I1" s="93" t="s">
        <v>191</v>
      </c>
      <c r="J1" s="93"/>
      <c r="K1" s="93" t="s">
        <v>2</v>
      </c>
      <c r="L1" s="93"/>
      <c r="M1" s="93" t="s">
        <v>192</v>
      </c>
      <c r="N1" s="93"/>
      <c r="O1" s="93" t="s">
        <v>193</v>
      </c>
      <c r="P1" s="93"/>
      <c r="Q1" s="92" t="s">
        <v>194</v>
      </c>
      <c r="R1" s="92"/>
      <c r="S1" s="92" t="s">
        <v>7</v>
      </c>
      <c r="T1" s="92"/>
    </row>
    <row r="2" spans="1:22" x14ac:dyDescent="0.35">
      <c r="C2" s="21"/>
      <c r="D2" s="21"/>
      <c r="E2" s="21"/>
      <c r="F2" s="8"/>
      <c r="G2" s="8"/>
      <c r="H2" s="8"/>
      <c r="I2" s="8"/>
    </row>
    <row r="3" spans="1:22" x14ac:dyDescent="0.35">
      <c r="A3" s="18" t="s">
        <v>0</v>
      </c>
      <c r="B3" s="20" t="s">
        <v>162</v>
      </c>
      <c r="C3" s="23" t="s">
        <v>203</v>
      </c>
      <c r="D3" s="23" t="s">
        <v>204</v>
      </c>
      <c r="E3" s="20" t="s">
        <v>163</v>
      </c>
      <c r="F3" s="23" t="s">
        <v>203</v>
      </c>
      <c r="G3" s="23" t="s">
        <v>204</v>
      </c>
      <c r="H3" s="23" t="s">
        <v>206</v>
      </c>
      <c r="I3" s="17" t="s">
        <v>162</v>
      </c>
      <c r="J3" s="18" t="s">
        <v>163</v>
      </c>
      <c r="K3" s="17" t="s">
        <v>162</v>
      </c>
      <c r="L3" s="18" t="s">
        <v>163</v>
      </c>
      <c r="M3" s="17" t="s">
        <v>162</v>
      </c>
      <c r="N3" s="18" t="s">
        <v>163</v>
      </c>
      <c r="O3" s="17" t="s">
        <v>162</v>
      </c>
      <c r="P3" s="16" t="s">
        <v>163</v>
      </c>
      <c r="Q3" s="13" t="s">
        <v>162</v>
      </c>
      <c r="R3" s="16" t="s">
        <v>163</v>
      </c>
      <c r="S3" s="13" t="s">
        <v>162</v>
      </c>
      <c r="T3" s="16" t="s">
        <v>163</v>
      </c>
      <c r="U3"/>
      <c r="V3" s="43" t="s">
        <v>623</v>
      </c>
    </row>
    <row r="4" spans="1:22" x14ac:dyDescent="0.35">
      <c r="A4" s="34" t="s">
        <v>128</v>
      </c>
      <c r="B4" s="30">
        <v>4.125813</v>
      </c>
      <c r="C4" s="19">
        <v>4.061007</v>
      </c>
      <c r="D4" s="19">
        <v>4.1906189999999999</v>
      </c>
      <c r="E4" s="25">
        <v>1</v>
      </c>
      <c r="F4">
        <v>1</v>
      </c>
      <c r="G4">
        <v>2</v>
      </c>
      <c r="H4" s="26">
        <f>(B4-1)*100/($B$4-1)</f>
        <v>100</v>
      </c>
      <c r="I4" s="19">
        <v>4.0988569999999998</v>
      </c>
      <c r="J4">
        <v>1</v>
      </c>
      <c r="K4" s="19">
        <v>4.1481019999999997</v>
      </c>
      <c r="L4">
        <v>2</v>
      </c>
      <c r="M4" s="19">
        <v>3.985163</v>
      </c>
      <c r="N4">
        <v>2</v>
      </c>
      <c r="O4" s="19">
        <v>4.0699319999999997</v>
      </c>
      <c r="P4">
        <v>6</v>
      </c>
      <c r="Q4" s="19">
        <v>4.0694100000000004</v>
      </c>
      <c r="R4">
        <v>6</v>
      </c>
      <c r="S4" s="19">
        <v>4.394355</v>
      </c>
      <c r="T4">
        <v>1</v>
      </c>
      <c r="U4"/>
      <c r="V4">
        <f>VLOOKUP(A4, world_pop_table!$A$4:$BP$269, MATCH(2012, world_pop_table!$A$3:$BP$3, 0), FALSE)</f>
        <v>5312437</v>
      </c>
    </row>
    <row r="5" spans="1:22" x14ac:dyDescent="0.35">
      <c r="A5" t="s">
        <v>195</v>
      </c>
      <c r="B5" s="30">
        <v>4.1213639999999998</v>
      </c>
      <c r="C5" s="19">
        <v>4.0521969999999996</v>
      </c>
      <c r="D5" s="19">
        <v>4.190531</v>
      </c>
      <c r="E5" s="25">
        <v>2</v>
      </c>
      <c r="F5">
        <v>1</v>
      </c>
      <c r="G5">
        <v>2</v>
      </c>
      <c r="H5" s="26">
        <f t="shared" ref="H5:H68" si="0">(B5-1)*100/($B$4-1)</f>
        <v>99.857669028825455</v>
      </c>
      <c r="I5" s="19">
        <v>3.971886</v>
      </c>
      <c r="J5">
        <v>3</v>
      </c>
      <c r="K5" s="19">
        <v>4.118798</v>
      </c>
      <c r="L5">
        <v>7</v>
      </c>
      <c r="M5" s="19">
        <v>4.1750889999999998</v>
      </c>
      <c r="N5">
        <v>1</v>
      </c>
      <c r="O5" s="19">
        <v>4.0759290000000004</v>
      </c>
      <c r="P5">
        <v>5</v>
      </c>
      <c r="Q5" s="19">
        <v>4.0904749999999996</v>
      </c>
      <c r="R5">
        <v>5</v>
      </c>
      <c r="S5" s="19">
        <v>4.2849719999999998</v>
      </c>
      <c r="T5">
        <v>4</v>
      </c>
      <c r="U5"/>
      <c r="V5">
        <f>VLOOKUP(A5, world_pop_table!$A$4:$BP$269, MATCH(2012, world_pop_table!$A$3:$BP$3, 0), FALSE)</f>
        <v>7150100</v>
      </c>
    </row>
    <row r="6" spans="1:22" x14ac:dyDescent="0.35">
      <c r="A6" t="s">
        <v>52</v>
      </c>
      <c r="B6" s="30">
        <v>4.0497170000000002</v>
      </c>
      <c r="C6" s="19">
        <v>3.810413</v>
      </c>
      <c r="D6" s="19">
        <v>4.2890220000000001</v>
      </c>
      <c r="E6" s="25">
        <v>3</v>
      </c>
      <c r="F6">
        <v>1</v>
      </c>
      <c r="G6">
        <v>15</v>
      </c>
      <c r="H6" s="26">
        <f t="shared" si="0"/>
        <v>97.565561343560859</v>
      </c>
      <c r="I6" s="19">
        <v>3.9807830000000002</v>
      </c>
      <c r="J6">
        <v>2</v>
      </c>
      <c r="K6" s="19">
        <v>4.1236410000000001</v>
      </c>
      <c r="L6">
        <v>6</v>
      </c>
      <c r="M6" s="19">
        <v>3.8464399999999999</v>
      </c>
      <c r="N6">
        <v>4</v>
      </c>
      <c r="O6" s="19">
        <v>4.1441739999999996</v>
      </c>
      <c r="P6">
        <v>1</v>
      </c>
      <c r="Q6" s="19">
        <v>4.1441739999999996</v>
      </c>
      <c r="R6">
        <v>1</v>
      </c>
      <c r="S6" s="19">
        <v>4.095593</v>
      </c>
      <c r="T6">
        <v>15</v>
      </c>
      <c r="U6"/>
      <c r="V6">
        <f>VLOOKUP(A6, world_pop_table!$A$4:$BP$269, MATCH(2012, world_pop_table!$A$3:$BP$3, 0), FALSE)</f>
        <v>5413971</v>
      </c>
    </row>
    <row r="7" spans="1:22" x14ac:dyDescent="0.35">
      <c r="A7" t="s">
        <v>41</v>
      </c>
      <c r="B7" s="30">
        <v>4.0327200000000003</v>
      </c>
      <c r="C7" s="19">
        <v>3.972216</v>
      </c>
      <c r="D7" s="19">
        <v>4.0932240000000002</v>
      </c>
      <c r="E7" s="25">
        <v>4</v>
      </c>
      <c r="F7">
        <v>3</v>
      </c>
      <c r="G7">
        <v>7</v>
      </c>
      <c r="H7" s="26">
        <f t="shared" si="0"/>
        <v>97.021798808821913</v>
      </c>
      <c r="I7" s="19">
        <v>3.8721450000000002</v>
      </c>
      <c r="J7">
        <v>6</v>
      </c>
      <c r="K7" s="19">
        <v>4.257549</v>
      </c>
      <c r="L7">
        <v>1</v>
      </c>
      <c r="M7" s="19">
        <v>3.6709930000000002</v>
      </c>
      <c r="N7">
        <v>11</v>
      </c>
      <c r="O7" s="19">
        <v>4.0938910000000002</v>
      </c>
      <c r="P7">
        <v>4</v>
      </c>
      <c r="Q7" s="19">
        <v>4.0497319999999997</v>
      </c>
      <c r="R7">
        <v>7</v>
      </c>
      <c r="S7" s="19">
        <v>4.3176420000000002</v>
      </c>
      <c r="T7">
        <v>2</v>
      </c>
      <c r="U7"/>
      <c r="V7">
        <f>VLOOKUP(A7, world_pop_table!$A$4:$BP$269, MATCH(2012, world_pop_table!$A$3:$BP$3, 0), FALSE)</f>
        <v>80425823</v>
      </c>
    </row>
    <row r="8" spans="1:22" x14ac:dyDescent="0.35">
      <c r="A8" t="s">
        <v>108</v>
      </c>
      <c r="B8" s="30">
        <v>4.0215709999999998</v>
      </c>
      <c r="C8" s="19">
        <v>3.937128</v>
      </c>
      <c r="D8" s="19">
        <v>4.1060140000000001</v>
      </c>
      <c r="E8" s="25">
        <v>5</v>
      </c>
      <c r="F8">
        <v>3</v>
      </c>
      <c r="G8">
        <v>7</v>
      </c>
      <c r="H8" s="26">
        <f t="shared" si="0"/>
        <v>96.665123601443838</v>
      </c>
      <c r="I8" s="19">
        <v>3.8458950000000001</v>
      </c>
      <c r="J8">
        <v>8</v>
      </c>
      <c r="K8" s="19">
        <v>4.1475119999999999</v>
      </c>
      <c r="L8">
        <v>3</v>
      </c>
      <c r="M8" s="19">
        <v>3.8624879999999999</v>
      </c>
      <c r="N8">
        <v>3</v>
      </c>
      <c r="O8" s="19">
        <v>4.0476260000000002</v>
      </c>
      <c r="P8">
        <v>7</v>
      </c>
      <c r="Q8" s="19">
        <v>4.1167030000000002</v>
      </c>
      <c r="R8">
        <v>2</v>
      </c>
      <c r="S8" s="19">
        <v>4.1458500000000003</v>
      </c>
      <c r="T8">
        <v>12</v>
      </c>
      <c r="U8"/>
      <c r="V8">
        <f>VLOOKUP(A8, world_pop_table!$A$4:$BP$269, MATCH(2012, world_pop_table!$A$3:$BP$3, 0), FALSE)</f>
        <v>16754962</v>
      </c>
    </row>
    <row r="9" spans="1:22" x14ac:dyDescent="0.35">
      <c r="A9" t="s">
        <v>43</v>
      </c>
      <c r="B9" s="30">
        <v>4.0181930000000001</v>
      </c>
      <c r="C9" s="19">
        <v>3.8167550000000001</v>
      </c>
      <c r="D9" s="19">
        <v>4.2196300000000004</v>
      </c>
      <c r="E9" s="25">
        <v>6</v>
      </c>
      <c r="F9">
        <v>1</v>
      </c>
      <c r="G9">
        <v>15</v>
      </c>
      <c r="H9" s="26">
        <f t="shared" si="0"/>
        <v>96.557055716384824</v>
      </c>
      <c r="I9" s="19">
        <v>3.9339050000000002</v>
      </c>
      <c r="J9">
        <v>4</v>
      </c>
      <c r="K9" s="19">
        <v>4.0734519999999996</v>
      </c>
      <c r="L9">
        <v>10</v>
      </c>
      <c r="M9" s="19">
        <v>3.7027380000000001</v>
      </c>
      <c r="N9">
        <v>8</v>
      </c>
      <c r="O9" s="19">
        <v>4.137143</v>
      </c>
      <c r="P9">
        <v>2</v>
      </c>
      <c r="Q9" s="19">
        <v>4.097143</v>
      </c>
      <c r="R9">
        <v>4</v>
      </c>
      <c r="S9" s="19">
        <v>4.2081900000000001</v>
      </c>
      <c r="T9">
        <v>7</v>
      </c>
      <c r="U9"/>
      <c r="V9">
        <f>VLOOKUP(A9, world_pop_table!$A$4:$BP$269, MATCH(2012, world_pop_table!$A$3:$BP$3, 0), FALSE)</f>
        <v>5591572</v>
      </c>
    </row>
    <row r="10" spans="1:22" x14ac:dyDescent="0.35">
      <c r="A10" t="s">
        <v>20</v>
      </c>
      <c r="B10" s="30">
        <v>3.9802620000000002</v>
      </c>
      <c r="C10" s="19">
        <v>3.84972</v>
      </c>
      <c r="D10" s="19">
        <v>4.1108029999999998</v>
      </c>
      <c r="E10" s="25">
        <v>7</v>
      </c>
      <c r="F10">
        <v>3</v>
      </c>
      <c r="G10">
        <v>13</v>
      </c>
      <c r="H10" s="26">
        <f t="shared" si="0"/>
        <v>95.343579414379562</v>
      </c>
      <c r="I10" s="19">
        <v>3.846733</v>
      </c>
      <c r="J10">
        <v>7</v>
      </c>
      <c r="K10" s="19">
        <v>4.1165570000000002</v>
      </c>
      <c r="L10">
        <v>8</v>
      </c>
      <c r="M10" s="19">
        <v>3.732367</v>
      </c>
      <c r="N10">
        <v>6</v>
      </c>
      <c r="O10" s="19">
        <v>3.9837189999999998</v>
      </c>
      <c r="P10">
        <v>8</v>
      </c>
      <c r="Q10" s="19">
        <v>4.0493759999999996</v>
      </c>
      <c r="R10">
        <v>8</v>
      </c>
      <c r="S10" s="19">
        <v>4.1978010000000001</v>
      </c>
      <c r="T10">
        <v>9</v>
      </c>
      <c r="U10"/>
      <c r="V10">
        <f>VLOOKUP(A10, world_pop_table!$A$4:$BP$269, MATCH(2012, world_pop_table!$A$3:$BP$3, 0), FALSE)</f>
        <v>11106932</v>
      </c>
    </row>
    <row r="11" spans="1:22" x14ac:dyDescent="0.35">
      <c r="A11" t="s">
        <v>76</v>
      </c>
      <c r="B11" s="30">
        <v>3.9328599999999998</v>
      </c>
      <c r="C11" s="19">
        <v>3.875467</v>
      </c>
      <c r="D11" s="19">
        <v>3.9902540000000002</v>
      </c>
      <c r="E11" s="25">
        <v>8</v>
      </c>
      <c r="F11">
        <v>7</v>
      </c>
      <c r="G11">
        <v>11</v>
      </c>
      <c r="H11" s="26">
        <f t="shared" si="0"/>
        <v>93.827109939078255</v>
      </c>
      <c r="I11" s="19">
        <v>3.7195930000000001</v>
      </c>
      <c r="J11">
        <v>11</v>
      </c>
      <c r="K11" s="19">
        <v>4.1062719999999997</v>
      </c>
      <c r="L11">
        <v>9</v>
      </c>
      <c r="M11" s="19">
        <v>3.6114799999999998</v>
      </c>
      <c r="N11">
        <v>14</v>
      </c>
      <c r="O11" s="19">
        <v>3.974135</v>
      </c>
      <c r="P11">
        <v>9</v>
      </c>
      <c r="Q11" s="19">
        <v>4.0335679999999998</v>
      </c>
      <c r="R11">
        <v>9</v>
      </c>
      <c r="S11" s="19">
        <v>4.2107099999999997</v>
      </c>
      <c r="T11">
        <v>6</v>
      </c>
      <c r="U11"/>
      <c r="V11">
        <f>VLOOKUP(A11, world_pop_table!$A$4:$BP$269, MATCH(2012, world_pop_table!$A$3:$BP$3, 0), FALSE)</f>
        <v>127629000</v>
      </c>
    </row>
    <row r="12" spans="1:22" x14ac:dyDescent="0.35">
      <c r="A12" t="s">
        <v>150</v>
      </c>
      <c r="B12" s="30">
        <v>3.9300630000000001</v>
      </c>
      <c r="C12" s="19">
        <v>3.880557</v>
      </c>
      <c r="D12" s="19">
        <v>3.979568</v>
      </c>
      <c r="E12" s="25">
        <v>9</v>
      </c>
      <c r="F12">
        <v>8</v>
      </c>
      <c r="G12">
        <v>11</v>
      </c>
      <c r="H12" s="26">
        <f t="shared" si="0"/>
        <v>93.737629218382551</v>
      </c>
      <c r="I12" s="19">
        <v>3.6718120000000001</v>
      </c>
      <c r="J12">
        <v>13</v>
      </c>
      <c r="K12" s="19">
        <v>4.138655</v>
      </c>
      <c r="L12">
        <v>4</v>
      </c>
      <c r="M12" s="19">
        <v>3.5617890000000001</v>
      </c>
      <c r="N12">
        <v>17</v>
      </c>
      <c r="O12" s="19">
        <v>3.964769</v>
      </c>
      <c r="P12">
        <v>10</v>
      </c>
      <c r="Q12" s="19">
        <v>4.1104450000000003</v>
      </c>
      <c r="R12">
        <v>3</v>
      </c>
      <c r="S12" s="19">
        <v>4.2052639999999997</v>
      </c>
      <c r="T12">
        <v>8</v>
      </c>
      <c r="U12"/>
      <c r="V12">
        <f>VLOOKUP(A12, world_pop_table!$A$4:$BP$269, MATCH(2012, world_pop_table!$A$3:$BP$3, 0), FALSE)</f>
        <v>313877662</v>
      </c>
    </row>
    <row r="13" spans="1:22" x14ac:dyDescent="0.35">
      <c r="A13" t="s">
        <v>55</v>
      </c>
      <c r="B13" s="30">
        <v>3.8983159999999999</v>
      </c>
      <c r="C13" s="19">
        <v>3.8411219999999999</v>
      </c>
      <c r="D13" s="19">
        <v>3.9555090000000002</v>
      </c>
      <c r="E13" s="25">
        <v>10</v>
      </c>
      <c r="F13">
        <v>8</v>
      </c>
      <c r="G13">
        <v>14</v>
      </c>
      <c r="H13" s="26">
        <f t="shared" si="0"/>
        <v>92.721989447225411</v>
      </c>
      <c r="I13" s="19">
        <v>3.731096</v>
      </c>
      <c r="J13">
        <v>10</v>
      </c>
      <c r="K13" s="19">
        <v>3.9479769999999998</v>
      </c>
      <c r="L13">
        <v>15</v>
      </c>
      <c r="M13" s="19">
        <v>3.6263269999999999</v>
      </c>
      <c r="N13">
        <v>13</v>
      </c>
      <c r="O13" s="19">
        <v>3.9318010000000001</v>
      </c>
      <c r="P13">
        <v>11</v>
      </c>
      <c r="Q13" s="19">
        <v>3.9977520000000002</v>
      </c>
      <c r="R13">
        <v>10</v>
      </c>
      <c r="S13" s="19">
        <v>4.1916120000000001</v>
      </c>
      <c r="T13">
        <v>10</v>
      </c>
      <c r="U13"/>
      <c r="V13">
        <f>VLOOKUP(A13, world_pop_table!$A$4:$BP$269, MATCH(2012, world_pop_table!$A$3:$BP$3, 0), FALSE)</f>
        <v>63700215</v>
      </c>
    </row>
    <row r="14" spans="1:22" x14ac:dyDescent="0.35">
      <c r="A14" t="s">
        <v>17</v>
      </c>
      <c r="B14" s="30">
        <v>3.8903919999999999</v>
      </c>
      <c r="C14" s="19">
        <v>3.7040570000000002</v>
      </c>
      <c r="D14" s="19">
        <v>4.076727</v>
      </c>
      <c r="E14" s="25">
        <v>11</v>
      </c>
      <c r="F14">
        <v>3</v>
      </c>
      <c r="G14">
        <v>19</v>
      </c>
      <c r="H14" s="26">
        <f t="shared" si="0"/>
        <v>92.468487398318459</v>
      </c>
      <c r="I14" s="19">
        <v>3.7703159999999998</v>
      </c>
      <c r="J14">
        <v>9</v>
      </c>
      <c r="K14" s="19">
        <v>4.0543480000000001</v>
      </c>
      <c r="L14">
        <v>11</v>
      </c>
      <c r="M14" s="19">
        <v>3.7118579999999999</v>
      </c>
      <c r="N14">
        <v>7</v>
      </c>
      <c r="O14" s="19">
        <v>4.0999999999999996</v>
      </c>
      <c r="P14">
        <v>3</v>
      </c>
      <c r="Q14" s="19">
        <v>3.9675889999999998</v>
      </c>
      <c r="R14">
        <v>11</v>
      </c>
      <c r="S14" s="19">
        <v>3.785771</v>
      </c>
      <c r="T14">
        <v>31</v>
      </c>
      <c r="U14"/>
      <c r="V14">
        <f>VLOOKUP(A14, world_pop_table!$A$4:$BP$269, MATCH(2012, world_pop_table!$A$3:$BP$3, 0), FALSE)</f>
        <v>8429991</v>
      </c>
    </row>
    <row r="15" spans="1:22" x14ac:dyDescent="0.35">
      <c r="A15" t="s">
        <v>53</v>
      </c>
      <c r="B15" s="30">
        <v>3.851483</v>
      </c>
      <c r="C15" s="19">
        <v>3.7731690000000002</v>
      </c>
      <c r="D15" s="19">
        <v>3.9297979999999999</v>
      </c>
      <c r="E15" s="25">
        <v>12</v>
      </c>
      <c r="F15">
        <v>10</v>
      </c>
      <c r="G15">
        <v>17</v>
      </c>
      <c r="H15" s="26">
        <f t="shared" si="0"/>
        <v>91.223723236162883</v>
      </c>
      <c r="I15" s="19">
        <v>3.6376970000000002</v>
      </c>
      <c r="J15">
        <v>14</v>
      </c>
      <c r="K15" s="19">
        <v>3.9616400000000001</v>
      </c>
      <c r="L15">
        <v>14</v>
      </c>
      <c r="M15" s="19">
        <v>3.7337379999999998</v>
      </c>
      <c r="N15">
        <v>5</v>
      </c>
      <c r="O15" s="19">
        <v>3.8189069999999998</v>
      </c>
      <c r="P15">
        <v>14</v>
      </c>
      <c r="Q15" s="19">
        <v>3.967489</v>
      </c>
      <c r="R15">
        <v>12</v>
      </c>
      <c r="S15" s="19">
        <v>4.0194390000000002</v>
      </c>
      <c r="T15">
        <v>23</v>
      </c>
      <c r="U15"/>
      <c r="V15">
        <f>VLOOKUP(A15, world_pop_table!$A$4:$BP$269, MATCH(2012, world_pop_table!$A$3:$BP$3, 0), FALSE)</f>
        <v>65657659</v>
      </c>
    </row>
    <row r="16" spans="1:22" x14ac:dyDescent="0.35">
      <c r="A16" t="s">
        <v>136</v>
      </c>
      <c r="B16" s="30">
        <v>3.85006</v>
      </c>
      <c r="C16" s="19">
        <v>3.6782949999999999</v>
      </c>
      <c r="D16" s="19">
        <v>4.0218230000000004</v>
      </c>
      <c r="E16" s="25">
        <v>13</v>
      </c>
      <c r="F16">
        <v>5</v>
      </c>
      <c r="G16">
        <v>22</v>
      </c>
      <c r="H16" s="26">
        <f t="shared" si="0"/>
        <v>91.178199079727435</v>
      </c>
      <c r="I16" s="19">
        <v>3.6791610000000001</v>
      </c>
      <c r="J16">
        <v>12</v>
      </c>
      <c r="K16" s="19">
        <v>4.1262280000000002</v>
      </c>
      <c r="L16">
        <v>5</v>
      </c>
      <c r="M16" s="19">
        <v>3.390352</v>
      </c>
      <c r="N16">
        <v>29</v>
      </c>
      <c r="O16" s="19">
        <v>3.901786</v>
      </c>
      <c r="P16">
        <v>12</v>
      </c>
      <c r="Q16" s="19">
        <v>3.8184520000000002</v>
      </c>
      <c r="R16">
        <v>17</v>
      </c>
      <c r="S16" s="19">
        <v>4.2629590000000004</v>
      </c>
      <c r="T16">
        <v>5</v>
      </c>
      <c r="U16"/>
      <c r="V16">
        <f>VLOOKUP(A16, world_pop_table!$A$4:$BP$269, MATCH(2012, world_pop_table!$A$3:$BP$3, 0), FALSE)</f>
        <v>9519374</v>
      </c>
    </row>
    <row r="17" spans="1:22" x14ac:dyDescent="0.35">
      <c r="A17" t="s">
        <v>31</v>
      </c>
      <c r="B17" s="30">
        <v>3.846479</v>
      </c>
      <c r="C17" s="19">
        <v>3.7573470000000002</v>
      </c>
      <c r="D17" s="19">
        <v>3.9356110000000002</v>
      </c>
      <c r="E17" s="25">
        <v>14</v>
      </c>
      <c r="F17">
        <v>8</v>
      </c>
      <c r="G17">
        <v>17</v>
      </c>
      <c r="H17" s="26">
        <f t="shared" si="0"/>
        <v>91.063636884228202</v>
      </c>
      <c r="I17" s="19">
        <v>3.5789569999999999</v>
      </c>
      <c r="J17">
        <v>17</v>
      </c>
      <c r="K17" s="19">
        <v>3.9894959999999999</v>
      </c>
      <c r="L17">
        <v>12</v>
      </c>
      <c r="M17" s="19">
        <v>3.5465800000000001</v>
      </c>
      <c r="N17">
        <v>18</v>
      </c>
      <c r="O17" s="19">
        <v>3.8459560000000002</v>
      </c>
      <c r="P17">
        <v>13</v>
      </c>
      <c r="Q17" s="19">
        <v>3.8563770000000002</v>
      </c>
      <c r="R17">
        <v>14</v>
      </c>
      <c r="S17" s="19">
        <v>4.3058730000000001</v>
      </c>
      <c r="T17">
        <v>3</v>
      </c>
      <c r="U17"/>
      <c r="V17">
        <f>VLOOKUP(A17, world_pop_table!$A$4:$BP$269, MATCH(2012, world_pop_table!$A$3:$BP$3, 0), FALSE)</f>
        <v>34713395</v>
      </c>
    </row>
    <row r="18" spans="1:22" x14ac:dyDescent="0.35">
      <c r="A18" t="s">
        <v>164</v>
      </c>
      <c r="B18" s="30">
        <v>3.8222170000000002</v>
      </c>
      <c r="C18" s="19">
        <v>3.486634</v>
      </c>
      <c r="D18" s="19">
        <v>4.1577989999999998</v>
      </c>
      <c r="E18" s="25">
        <v>15</v>
      </c>
      <c r="F18">
        <v>1</v>
      </c>
      <c r="G18">
        <v>29</v>
      </c>
      <c r="H18" s="26">
        <f t="shared" si="0"/>
        <v>90.28745481575514</v>
      </c>
      <c r="I18" s="19">
        <v>3.5384609999999999</v>
      </c>
      <c r="J18">
        <v>18</v>
      </c>
      <c r="K18" s="19">
        <v>3.7855029999999998</v>
      </c>
      <c r="L18">
        <v>20</v>
      </c>
      <c r="M18" s="19">
        <v>3.7021700000000002</v>
      </c>
      <c r="N18">
        <v>9</v>
      </c>
      <c r="O18" s="19">
        <v>3.817539</v>
      </c>
      <c r="P18">
        <v>15</v>
      </c>
      <c r="Q18" s="19">
        <v>3.9084479999999999</v>
      </c>
      <c r="R18">
        <v>13</v>
      </c>
      <c r="S18" s="19">
        <v>4.1874599999999997</v>
      </c>
      <c r="T18">
        <v>11</v>
      </c>
      <c r="U18"/>
      <c r="V18">
        <f>VLOOKUP(A18, world_pop_table!$A$4:$BP$269, MATCH(2012, world_pop_table!$A$3:$BP$3, 0), FALSE)</f>
        <v>530946</v>
      </c>
    </row>
    <row r="19" spans="1:22" x14ac:dyDescent="0.35">
      <c r="A19" t="s">
        <v>32</v>
      </c>
      <c r="B19" s="30">
        <v>3.803137</v>
      </c>
      <c r="C19" s="19">
        <v>3.660142</v>
      </c>
      <c r="D19" s="19">
        <v>3.9461330000000001</v>
      </c>
      <c r="E19" s="25">
        <v>16</v>
      </c>
      <c r="F19">
        <v>8</v>
      </c>
      <c r="G19">
        <v>24</v>
      </c>
      <c r="H19" s="26">
        <f t="shared" si="0"/>
        <v>89.677053617730806</v>
      </c>
      <c r="I19" s="19">
        <v>3.8790249999999999</v>
      </c>
      <c r="J19">
        <v>5</v>
      </c>
      <c r="K19" s="19">
        <v>3.9781780000000002</v>
      </c>
      <c r="L19">
        <v>13</v>
      </c>
      <c r="M19" s="19">
        <v>3.4605229999999998</v>
      </c>
      <c r="N19">
        <v>24</v>
      </c>
      <c r="O19" s="19">
        <v>3.7126389999999998</v>
      </c>
      <c r="P19">
        <v>18</v>
      </c>
      <c r="Q19" s="19">
        <v>3.8338510000000001</v>
      </c>
      <c r="R19">
        <v>15</v>
      </c>
      <c r="S19" s="19">
        <v>4.0133479999999997</v>
      </c>
      <c r="T19">
        <v>24</v>
      </c>
      <c r="U19"/>
      <c r="V19">
        <f>VLOOKUP(A19, world_pop_table!$A$4:$BP$269, MATCH(2012, world_pop_table!$A$3:$BP$3, 0), FALSE)</f>
        <v>7996861</v>
      </c>
    </row>
    <row r="20" spans="1:22" x14ac:dyDescent="0.35">
      <c r="A20" t="s">
        <v>13</v>
      </c>
      <c r="B20" s="30">
        <v>3.7784399999999998</v>
      </c>
      <c r="C20" s="19">
        <v>3.7033079999999998</v>
      </c>
      <c r="D20" s="19">
        <v>3.8535720000000002</v>
      </c>
      <c r="E20" s="25">
        <v>17</v>
      </c>
      <c r="F20">
        <v>12</v>
      </c>
      <c r="G20">
        <v>19</v>
      </c>
      <c r="H20" s="26">
        <f t="shared" si="0"/>
        <v>88.886955169743032</v>
      </c>
      <c r="I20" s="19">
        <v>3.6147680000000002</v>
      </c>
      <c r="J20">
        <v>15</v>
      </c>
      <c r="K20" s="19">
        <v>3.8370320000000002</v>
      </c>
      <c r="L20">
        <v>17</v>
      </c>
      <c r="M20" s="19">
        <v>3.5920100000000001</v>
      </c>
      <c r="N20">
        <v>15</v>
      </c>
      <c r="O20" s="19">
        <v>3.74139</v>
      </c>
      <c r="P20">
        <v>17</v>
      </c>
      <c r="Q20" s="19">
        <v>3.8129569999999999</v>
      </c>
      <c r="R20">
        <v>18</v>
      </c>
      <c r="S20" s="19">
        <v>4.0968450000000001</v>
      </c>
      <c r="T20">
        <v>13</v>
      </c>
      <c r="U20"/>
      <c r="V20">
        <f>VLOOKUP(A20, world_pop_table!$A$4:$BP$269, MATCH(2012, world_pop_table!$A$3:$BP$3, 0), FALSE)</f>
        <v>7391448</v>
      </c>
    </row>
    <row r="21" spans="1:22" x14ac:dyDescent="0.35">
      <c r="A21" t="s">
        <v>16</v>
      </c>
      <c r="B21" s="30">
        <v>3.7265000000000001</v>
      </c>
      <c r="C21" s="19">
        <v>3.6332080000000002</v>
      </c>
      <c r="D21" s="19">
        <v>3.8197920000000001</v>
      </c>
      <c r="E21" s="25">
        <v>18</v>
      </c>
      <c r="F21">
        <v>16</v>
      </c>
      <c r="G21">
        <v>24</v>
      </c>
      <c r="H21" s="26">
        <f t="shared" si="0"/>
        <v>87.225307464010172</v>
      </c>
      <c r="I21" s="19">
        <v>3.5963970000000001</v>
      </c>
      <c r="J21">
        <v>16</v>
      </c>
      <c r="K21" s="19">
        <v>3.8273739999999998</v>
      </c>
      <c r="L21">
        <v>18</v>
      </c>
      <c r="M21" s="19">
        <v>3.39703</v>
      </c>
      <c r="N21">
        <v>28</v>
      </c>
      <c r="O21" s="19">
        <v>3.7489919999999999</v>
      </c>
      <c r="P21">
        <v>16</v>
      </c>
      <c r="Q21" s="19">
        <v>3.7879239999999998</v>
      </c>
      <c r="R21">
        <v>19</v>
      </c>
      <c r="S21" s="19">
        <v>4.048654</v>
      </c>
      <c r="T21">
        <v>17</v>
      </c>
      <c r="U21"/>
      <c r="V21">
        <f>VLOOKUP(A21, world_pop_table!$A$4:$BP$269, MATCH(2012, world_pop_table!$A$3:$BP$3, 0), FALSE)</f>
        <v>22733465</v>
      </c>
    </row>
    <row r="22" spans="1:22" x14ac:dyDescent="0.35">
      <c r="A22" t="s">
        <v>165</v>
      </c>
      <c r="B22" s="30">
        <v>3.7071200000000002</v>
      </c>
      <c r="C22" s="19">
        <v>3.5983360000000002</v>
      </c>
      <c r="D22" s="19">
        <v>3.8159040000000002</v>
      </c>
      <c r="E22" s="25">
        <v>19</v>
      </c>
      <c r="F22">
        <v>16</v>
      </c>
      <c r="G22">
        <v>24</v>
      </c>
      <c r="H22" s="26">
        <f t="shared" si="0"/>
        <v>86.605308762872269</v>
      </c>
      <c r="I22" s="19">
        <v>3.4181879999999998</v>
      </c>
      <c r="J22">
        <v>22</v>
      </c>
      <c r="K22" s="19">
        <v>3.7671239999999999</v>
      </c>
      <c r="L22">
        <v>21</v>
      </c>
      <c r="M22" s="19">
        <v>3.5764330000000002</v>
      </c>
      <c r="N22">
        <v>16</v>
      </c>
      <c r="O22" s="19">
        <v>3.6823000000000001</v>
      </c>
      <c r="P22">
        <v>20</v>
      </c>
      <c r="Q22" s="19">
        <v>3.7186659999999998</v>
      </c>
      <c r="R22">
        <v>21</v>
      </c>
      <c r="S22" s="19">
        <v>4.0958579999999998</v>
      </c>
      <c r="T22">
        <v>14</v>
      </c>
      <c r="U22"/>
      <c r="V22" t="e">
        <f>VLOOKUP(A22, world_pop_table!$A$4:$BP$269, MATCH(2012, world_pop_table!$A$3:$BP$3, 0), FALSE)</f>
        <v>#N/A</v>
      </c>
    </row>
    <row r="23" spans="1:22" x14ac:dyDescent="0.35">
      <c r="A23" t="s">
        <v>49</v>
      </c>
      <c r="B23" s="30">
        <v>3.6997249999999999</v>
      </c>
      <c r="C23" s="19">
        <v>3.597836</v>
      </c>
      <c r="D23" s="19">
        <v>3.801615</v>
      </c>
      <c r="E23" s="25">
        <v>20</v>
      </c>
      <c r="F23">
        <v>17</v>
      </c>
      <c r="G23">
        <v>24</v>
      </c>
      <c r="H23" s="26">
        <f t="shared" si="0"/>
        <v>86.368730311122249</v>
      </c>
      <c r="I23" s="19">
        <v>3.3974850000000001</v>
      </c>
      <c r="J23">
        <v>25</v>
      </c>
      <c r="K23" s="19">
        <v>3.7369279999999998</v>
      </c>
      <c r="L23">
        <v>24</v>
      </c>
      <c r="M23" s="19">
        <v>3.677127</v>
      </c>
      <c r="N23">
        <v>10</v>
      </c>
      <c r="O23" s="19">
        <v>3.693794</v>
      </c>
      <c r="P23">
        <v>19</v>
      </c>
      <c r="Q23" s="19">
        <v>3.6726930000000002</v>
      </c>
      <c r="R23">
        <v>23</v>
      </c>
      <c r="S23" s="19">
        <v>4.0204300000000002</v>
      </c>
      <c r="T23">
        <v>22</v>
      </c>
      <c r="U23"/>
      <c r="V23">
        <f>VLOOKUP(A23, world_pop_table!$A$4:$BP$269, MATCH(2012, world_pop_table!$A$3:$BP$3, 0), FALSE)</f>
        <v>46773055</v>
      </c>
    </row>
    <row r="24" spans="1:22" x14ac:dyDescent="0.35">
      <c r="A24" t="s">
        <v>166</v>
      </c>
      <c r="B24" s="30">
        <v>3.6954289999999999</v>
      </c>
      <c r="C24" s="19">
        <v>3.6350730000000002</v>
      </c>
      <c r="D24" s="19">
        <v>3.7557839999999998</v>
      </c>
      <c r="E24" s="25">
        <v>21</v>
      </c>
      <c r="F24">
        <v>18</v>
      </c>
      <c r="G24">
        <v>24</v>
      </c>
      <c r="H24" s="26">
        <f t="shared" si="0"/>
        <v>86.231294066535639</v>
      </c>
      <c r="I24" s="19">
        <v>3.4171960000000001</v>
      </c>
      <c r="J24">
        <v>23</v>
      </c>
      <c r="K24" s="19">
        <v>3.7400410000000002</v>
      </c>
      <c r="L24">
        <v>22</v>
      </c>
      <c r="M24" s="19">
        <v>3.6654770000000001</v>
      </c>
      <c r="N24">
        <v>12</v>
      </c>
      <c r="O24" s="19">
        <v>3.6478109999999999</v>
      </c>
      <c r="P24">
        <v>22</v>
      </c>
      <c r="Q24" s="19">
        <v>3.679659</v>
      </c>
      <c r="R24">
        <v>22</v>
      </c>
      <c r="S24" s="19">
        <v>4.0245769999999998</v>
      </c>
      <c r="T24">
        <v>21</v>
      </c>
      <c r="U24"/>
      <c r="V24">
        <f>VLOOKUP(A24, world_pop_table!$A$4:$BP$269, MATCH(2012, world_pop_table!$A$3:$BP$3, 0), FALSE)</f>
        <v>50199853</v>
      </c>
    </row>
    <row r="25" spans="1:22" x14ac:dyDescent="0.35">
      <c r="A25" t="s">
        <v>109</v>
      </c>
      <c r="B25" s="30">
        <v>3.6844429999999999</v>
      </c>
      <c r="C25" s="19">
        <v>3.3603939999999999</v>
      </c>
      <c r="D25" s="19">
        <v>4.0084929999999996</v>
      </c>
      <c r="E25" s="25">
        <v>22</v>
      </c>
      <c r="F25">
        <v>7</v>
      </c>
      <c r="G25">
        <v>32</v>
      </c>
      <c r="H25" s="26">
        <f t="shared" si="0"/>
        <v>85.879833502515993</v>
      </c>
      <c r="I25" s="19">
        <v>3.4615390000000001</v>
      </c>
      <c r="J25">
        <v>21</v>
      </c>
      <c r="K25" s="19">
        <v>3.8584179999999999</v>
      </c>
      <c r="L25">
        <v>16</v>
      </c>
      <c r="M25" s="19">
        <v>3.4947819999999998</v>
      </c>
      <c r="N25">
        <v>21</v>
      </c>
      <c r="O25" s="19">
        <v>3.5706519999999999</v>
      </c>
      <c r="P25">
        <v>23</v>
      </c>
      <c r="Q25" s="19">
        <v>3.670652</v>
      </c>
      <c r="R25">
        <v>24</v>
      </c>
      <c r="S25" s="19">
        <v>4.0861679999999998</v>
      </c>
      <c r="T25">
        <v>16</v>
      </c>
      <c r="U25"/>
      <c r="V25">
        <f>VLOOKUP(A25, world_pop_table!$A$4:$BP$269, MATCH(2012, world_pop_table!$A$3:$BP$3, 0), FALSE)</f>
        <v>5018573</v>
      </c>
    </row>
    <row r="26" spans="1:22" x14ac:dyDescent="0.35">
      <c r="A26" t="s">
        <v>156</v>
      </c>
      <c r="B26" s="30">
        <v>3.6713170000000002</v>
      </c>
      <c r="C26" s="19">
        <v>3.5208919999999999</v>
      </c>
      <c r="D26" s="19">
        <v>3.8217409999999998</v>
      </c>
      <c r="E26" s="25">
        <v>23</v>
      </c>
      <c r="F26">
        <v>16</v>
      </c>
      <c r="G26">
        <v>24</v>
      </c>
      <c r="H26" s="26">
        <f t="shared" si="0"/>
        <v>85.459910749619382</v>
      </c>
      <c r="I26" s="19">
        <v>3.3466339999999999</v>
      </c>
      <c r="J26">
        <v>26</v>
      </c>
      <c r="K26" s="19">
        <v>3.7896730000000001</v>
      </c>
      <c r="L26">
        <v>19</v>
      </c>
      <c r="M26" s="19">
        <v>3.4997980000000002</v>
      </c>
      <c r="N26">
        <v>20</v>
      </c>
      <c r="O26" s="19">
        <v>3.5625149999999999</v>
      </c>
      <c r="P26">
        <v>24</v>
      </c>
      <c r="Q26" s="19">
        <v>3.831807</v>
      </c>
      <c r="R26">
        <v>16</v>
      </c>
      <c r="S26" s="19">
        <v>4.0330380000000003</v>
      </c>
      <c r="T26">
        <v>20</v>
      </c>
      <c r="U26"/>
      <c r="V26">
        <f>VLOOKUP(A26, world_pop_table!$A$4:$BP$269, MATCH(2012, world_pop_table!$A$3:$BP$3, 0), FALSE)</f>
        <v>53782567</v>
      </c>
    </row>
    <row r="27" spans="1:22" x14ac:dyDescent="0.35">
      <c r="A27" t="s">
        <v>73</v>
      </c>
      <c r="B27" s="30">
        <v>3.6707109999999998</v>
      </c>
      <c r="C27" s="19">
        <v>3.6139109999999999</v>
      </c>
      <c r="D27" s="19">
        <v>3.7275119999999999</v>
      </c>
      <c r="E27" s="25">
        <v>24</v>
      </c>
      <c r="F27">
        <v>18</v>
      </c>
      <c r="G27">
        <v>24</v>
      </c>
      <c r="H27" s="26">
        <f t="shared" si="0"/>
        <v>85.44052379332993</v>
      </c>
      <c r="I27" s="19">
        <v>3.3434029999999999</v>
      </c>
      <c r="J27">
        <v>27</v>
      </c>
      <c r="K27" s="19">
        <v>3.7380469999999999</v>
      </c>
      <c r="L27">
        <v>23</v>
      </c>
      <c r="M27" s="19">
        <v>3.5343309999999999</v>
      </c>
      <c r="N27">
        <v>19</v>
      </c>
      <c r="O27" s="19">
        <v>3.6498270000000002</v>
      </c>
      <c r="P27">
        <v>21</v>
      </c>
      <c r="Q27" s="19">
        <v>3.7312959999999999</v>
      </c>
      <c r="R27">
        <v>20</v>
      </c>
      <c r="S27" s="19">
        <v>4.0474259999999997</v>
      </c>
      <c r="T27">
        <v>18</v>
      </c>
      <c r="U27"/>
      <c r="V27">
        <f>VLOOKUP(A27, world_pop_table!$A$4:$BP$269, MATCH(2012, world_pop_table!$A$3:$BP$3, 0), FALSE)</f>
        <v>59539717</v>
      </c>
    </row>
    <row r="28" spans="1:22" x14ac:dyDescent="0.35">
      <c r="A28" t="s">
        <v>70</v>
      </c>
      <c r="B28" s="30">
        <v>3.5200770000000001</v>
      </c>
      <c r="C28" s="19">
        <v>3.35968</v>
      </c>
      <c r="D28" s="19">
        <v>3.6804749999999999</v>
      </c>
      <c r="E28" s="25">
        <v>25</v>
      </c>
      <c r="F28">
        <v>23</v>
      </c>
      <c r="G28">
        <v>32</v>
      </c>
      <c r="H28" s="26">
        <f t="shared" si="0"/>
        <v>80.621489513288225</v>
      </c>
      <c r="I28" s="19">
        <v>3.4</v>
      </c>
      <c r="J28">
        <v>24</v>
      </c>
      <c r="K28" s="19">
        <v>3.353723</v>
      </c>
      <c r="L28">
        <v>31</v>
      </c>
      <c r="M28" s="19">
        <v>3.4016090000000001</v>
      </c>
      <c r="N28">
        <v>27</v>
      </c>
      <c r="O28" s="19">
        <v>3.536864</v>
      </c>
      <c r="P28">
        <v>25</v>
      </c>
      <c r="Q28" s="19">
        <v>3.6496379999999999</v>
      </c>
      <c r="R28">
        <v>25</v>
      </c>
      <c r="S28" s="19">
        <v>3.7722470000000001</v>
      </c>
      <c r="T28">
        <v>33</v>
      </c>
      <c r="U28"/>
      <c r="V28">
        <f>VLOOKUP(A28, world_pop_table!$A$4:$BP$269, MATCH(2012, world_pop_table!$A$3:$BP$3, 0), FALSE)</f>
        <v>4599533</v>
      </c>
    </row>
    <row r="29" spans="1:22" x14ac:dyDescent="0.35">
      <c r="A29" t="s">
        <v>34</v>
      </c>
      <c r="B29" s="30">
        <v>3.5170170000000001</v>
      </c>
      <c r="C29" s="19">
        <v>3.4559540000000002</v>
      </c>
      <c r="D29" s="19">
        <v>3.5780810000000001</v>
      </c>
      <c r="E29" s="25">
        <v>26</v>
      </c>
      <c r="F29">
        <v>25</v>
      </c>
      <c r="G29">
        <v>29</v>
      </c>
      <c r="H29" s="26">
        <f t="shared" si="0"/>
        <v>80.523594981529612</v>
      </c>
      <c r="I29" s="19">
        <v>3.2545329999999999</v>
      </c>
      <c r="J29">
        <v>30</v>
      </c>
      <c r="K29" s="19">
        <v>3.6139969999999999</v>
      </c>
      <c r="L29">
        <v>26</v>
      </c>
      <c r="M29" s="19">
        <v>3.4628369999999999</v>
      </c>
      <c r="N29">
        <v>23</v>
      </c>
      <c r="O29" s="19">
        <v>3.4716170000000002</v>
      </c>
      <c r="P29">
        <v>28</v>
      </c>
      <c r="Q29" s="19">
        <v>3.515504</v>
      </c>
      <c r="R29">
        <v>31</v>
      </c>
      <c r="S29" s="19">
        <v>3.7969149999999998</v>
      </c>
      <c r="T29">
        <v>30</v>
      </c>
      <c r="U29"/>
      <c r="V29">
        <f>VLOOKUP(A29, world_pop_table!$A$4:$BP$269, MATCH(2012, world_pop_table!$A$3:$BP$3, 0), FALSE)</f>
        <v>1354190000</v>
      </c>
    </row>
    <row r="30" spans="1:22" x14ac:dyDescent="0.35">
      <c r="A30" t="s">
        <v>144</v>
      </c>
      <c r="B30" s="30">
        <v>3.5094630000000002</v>
      </c>
      <c r="C30" s="19">
        <v>3.3764729999999998</v>
      </c>
      <c r="D30" s="19">
        <v>3.6424539999999999</v>
      </c>
      <c r="E30" s="25">
        <v>27</v>
      </c>
      <c r="F30">
        <v>25</v>
      </c>
      <c r="G30">
        <v>32</v>
      </c>
      <c r="H30" s="26">
        <f t="shared" si="0"/>
        <v>80.281929853129412</v>
      </c>
      <c r="I30" s="19">
        <v>3.1618719999999998</v>
      </c>
      <c r="J30">
        <v>32</v>
      </c>
      <c r="K30" s="19">
        <v>3.6183130000000001</v>
      </c>
      <c r="L30">
        <v>25</v>
      </c>
      <c r="M30" s="19">
        <v>3.379626</v>
      </c>
      <c r="N30">
        <v>30</v>
      </c>
      <c r="O30" s="19">
        <v>3.5187659999999998</v>
      </c>
      <c r="P30">
        <v>26</v>
      </c>
      <c r="Q30" s="19">
        <v>3.5361349999999998</v>
      </c>
      <c r="R30">
        <v>29</v>
      </c>
      <c r="S30" s="19">
        <v>3.8655460000000001</v>
      </c>
      <c r="T30">
        <v>27</v>
      </c>
      <c r="U30"/>
      <c r="V30" t="e">
        <f>VLOOKUP(A30, world_pop_table!$A$4:$BP$269, MATCH(2012, world_pop_table!$A$3:$BP$3, 0), FALSE)</f>
        <v>#N/A</v>
      </c>
    </row>
    <row r="31" spans="1:22" x14ac:dyDescent="0.35">
      <c r="A31" t="s">
        <v>119</v>
      </c>
      <c r="B31" s="30">
        <v>3.502831</v>
      </c>
      <c r="C31" s="19">
        <v>3.3435700000000002</v>
      </c>
      <c r="D31" s="19">
        <v>3.662093</v>
      </c>
      <c r="E31" s="25">
        <v>28</v>
      </c>
      <c r="F31">
        <v>25</v>
      </c>
      <c r="G31">
        <v>32</v>
      </c>
      <c r="H31" s="26">
        <f t="shared" si="0"/>
        <v>80.069761050964985</v>
      </c>
      <c r="I31" s="19">
        <v>3.1901679999999999</v>
      </c>
      <c r="J31">
        <v>31</v>
      </c>
      <c r="K31" s="19">
        <v>3.4202439999999998</v>
      </c>
      <c r="L31">
        <v>28</v>
      </c>
      <c r="M31" s="19">
        <v>3.429284</v>
      </c>
      <c r="N31">
        <v>25</v>
      </c>
      <c r="O31" s="19">
        <v>3.4845630000000001</v>
      </c>
      <c r="P31">
        <v>27</v>
      </c>
      <c r="Q31" s="19">
        <v>3.604355</v>
      </c>
      <c r="R31">
        <v>26</v>
      </c>
      <c r="S31" s="19">
        <v>3.8838979999999999</v>
      </c>
      <c r="T31">
        <v>26</v>
      </c>
      <c r="U31"/>
      <c r="V31">
        <f>VLOOKUP(A31, world_pop_table!$A$4:$BP$269, MATCH(2012, world_pop_table!$A$3:$BP$3, 0), FALSE)</f>
        <v>10514844</v>
      </c>
    </row>
    <row r="32" spans="1:22" x14ac:dyDescent="0.35">
      <c r="A32" t="s">
        <v>103</v>
      </c>
      <c r="B32" s="30">
        <v>3.4940419999999999</v>
      </c>
      <c r="C32" s="19">
        <v>3.3981150000000002</v>
      </c>
      <c r="D32" s="19">
        <v>3.589969</v>
      </c>
      <c r="E32" s="25">
        <v>29</v>
      </c>
      <c r="F32">
        <v>25</v>
      </c>
      <c r="G32">
        <v>31</v>
      </c>
      <c r="H32" s="26">
        <f t="shared" si="0"/>
        <v>79.788586201413835</v>
      </c>
      <c r="I32" s="19">
        <v>3.281603</v>
      </c>
      <c r="J32">
        <v>29</v>
      </c>
      <c r="K32" s="19">
        <v>3.4289740000000002</v>
      </c>
      <c r="L32">
        <v>27</v>
      </c>
      <c r="M32" s="19">
        <v>3.4020619999999999</v>
      </c>
      <c r="N32">
        <v>26</v>
      </c>
      <c r="O32" s="19">
        <v>3.4523440000000001</v>
      </c>
      <c r="P32">
        <v>30</v>
      </c>
      <c r="Q32" s="19">
        <v>3.5386169999999999</v>
      </c>
      <c r="R32">
        <v>28</v>
      </c>
      <c r="S32" s="19">
        <v>3.8580109999999999</v>
      </c>
      <c r="T32">
        <v>28</v>
      </c>
      <c r="U32"/>
      <c r="V32">
        <f>VLOOKUP(A32, world_pop_table!$A$4:$BP$269, MATCH(2012, world_pop_table!$A$3:$BP$3, 0), FALSE)</f>
        <v>29662831</v>
      </c>
    </row>
    <row r="33" spans="1:22" x14ac:dyDescent="0.35">
      <c r="A33" t="s">
        <v>118</v>
      </c>
      <c r="B33" s="30">
        <v>3.431324</v>
      </c>
      <c r="C33" s="19">
        <v>3.270896</v>
      </c>
      <c r="D33" s="19">
        <v>3.5917520000000001</v>
      </c>
      <c r="E33" s="25">
        <v>30</v>
      </c>
      <c r="F33">
        <v>25</v>
      </c>
      <c r="G33">
        <v>34</v>
      </c>
      <c r="H33" s="26">
        <f t="shared" si="0"/>
        <v>77.782132200486728</v>
      </c>
      <c r="I33" s="19">
        <v>3.2962959999999999</v>
      </c>
      <c r="J33">
        <v>28</v>
      </c>
      <c r="K33" s="19">
        <v>3.0953210000000002</v>
      </c>
      <c r="L33">
        <v>42</v>
      </c>
      <c r="M33" s="19">
        <v>3.473182</v>
      </c>
      <c r="N33">
        <v>22</v>
      </c>
      <c r="O33" s="19">
        <v>3.2976079999999999</v>
      </c>
      <c r="P33">
        <v>32</v>
      </c>
      <c r="Q33" s="19">
        <v>3.3231820000000001</v>
      </c>
      <c r="R33">
        <v>37</v>
      </c>
      <c r="S33" s="19">
        <v>4.0374720000000002</v>
      </c>
      <c r="T33">
        <v>19</v>
      </c>
      <c r="U33"/>
      <c r="V33">
        <f>VLOOKUP(A33, world_pop_table!$A$4:$BP$269, MATCH(2012, world_pop_table!$A$3:$BP$3, 0), FALSE)</f>
        <v>38063164</v>
      </c>
    </row>
    <row r="34" spans="1:22" x14ac:dyDescent="0.35">
      <c r="A34" t="s">
        <v>111</v>
      </c>
      <c r="B34" s="30">
        <v>3.4203399999999999</v>
      </c>
      <c r="C34" s="19">
        <v>3.1718820000000001</v>
      </c>
      <c r="D34" s="19">
        <v>3.6687979999999998</v>
      </c>
      <c r="E34" s="25">
        <v>31</v>
      </c>
      <c r="F34">
        <v>25</v>
      </c>
      <c r="G34">
        <v>39</v>
      </c>
      <c r="H34" s="26">
        <f t="shared" si="0"/>
        <v>77.430735619821149</v>
      </c>
      <c r="I34" s="19">
        <v>3.4665759999999999</v>
      </c>
      <c r="J34">
        <v>20</v>
      </c>
      <c r="K34" s="19">
        <v>3.4195769999999999</v>
      </c>
      <c r="L34">
        <v>29</v>
      </c>
      <c r="M34" s="19">
        <v>3.2721360000000002</v>
      </c>
      <c r="N34">
        <v>33</v>
      </c>
      <c r="O34" s="19">
        <v>3.2508080000000001</v>
      </c>
      <c r="P34">
        <v>34</v>
      </c>
      <c r="Q34" s="19">
        <v>3.5808930000000001</v>
      </c>
      <c r="R34">
        <v>27</v>
      </c>
      <c r="S34" s="19">
        <v>3.5536810000000001</v>
      </c>
      <c r="T34">
        <v>48</v>
      </c>
      <c r="U34"/>
      <c r="V34">
        <f>VLOOKUP(A34, world_pop_table!$A$4:$BP$269, MATCH(2012, world_pop_table!$A$3:$BP$3, 0), FALSE)</f>
        <v>4408100</v>
      </c>
    </row>
    <row r="35" spans="1:22" x14ac:dyDescent="0.35">
      <c r="A35" t="s">
        <v>167</v>
      </c>
      <c r="B35" s="30">
        <v>3.3948939999999999</v>
      </c>
      <c r="C35" s="19">
        <v>3.1964109999999999</v>
      </c>
      <c r="D35" s="19">
        <v>3.5933760000000001</v>
      </c>
      <c r="E35" s="25">
        <v>32</v>
      </c>
      <c r="F35">
        <v>25</v>
      </c>
      <c r="G35">
        <v>36</v>
      </c>
      <c r="H35" s="26">
        <f t="shared" si="0"/>
        <v>76.61667540572644</v>
      </c>
      <c r="I35" s="19">
        <v>3.5333329999999998</v>
      </c>
      <c r="J35">
        <v>19</v>
      </c>
      <c r="K35" s="19">
        <v>3.3904269999999999</v>
      </c>
      <c r="L35">
        <v>30</v>
      </c>
      <c r="M35" s="19">
        <v>3.0058120000000002</v>
      </c>
      <c r="N35">
        <v>47</v>
      </c>
      <c r="O35" s="19">
        <v>3.4673500000000002</v>
      </c>
      <c r="P35">
        <v>29</v>
      </c>
      <c r="Q35" s="19">
        <v>3.3904269999999999</v>
      </c>
      <c r="R35">
        <v>35</v>
      </c>
      <c r="S35" s="19">
        <v>3.621197</v>
      </c>
      <c r="T35">
        <v>40</v>
      </c>
      <c r="U35"/>
      <c r="V35">
        <f>VLOOKUP(A35, world_pop_table!$A$4:$BP$269, MATCH(2012, world_pop_table!$A$3:$BP$3, 0), FALSE)</f>
        <v>320716</v>
      </c>
    </row>
    <row r="36" spans="1:22" x14ac:dyDescent="0.35">
      <c r="A36" t="s">
        <v>121</v>
      </c>
      <c r="B36" s="30">
        <v>3.3214079999999999</v>
      </c>
      <c r="C36" s="19">
        <v>3.0495410000000001</v>
      </c>
      <c r="D36" s="19">
        <v>3.5932750000000002</v>
      </c>
      <c r="E36" s="25">
        <v>33</v>
      </c>
      <c r="F36">
        <v>25</v>
      </c>
      <c r="G36">
        <v>48</v>
      </c>
      <c r="H36" s="26">
        <f t="shared" si="0"/>
        <v>74.265735026375538</v>
      </c>
      <c r="I36" s="19">
        <v>3.1151789999999999</v>
      </c>
      <c r="J36">
        <v>34</v>
      </c>
      <c r="K36" s="19">
        <v>3.2272319999999999</v>
      </c>
      <c r="L36">
        <v>34</v>
      </c>
      <c r="M36" s="19">
        <v>2.875</v>
      </c>
      <c r="N36">
        <v>64</v>
      </c>
      <c r="O36" s="19">
        <v>3.25</v>
      </c>
      <c r="P36">
        <v>35</v>
      </c>
      <c r="Q36" s="19">
        <v>3.5</v>
      </c>
      <c r="R36">
        <v>32</v>
      </c>
      <c r="S36" s="19">
        <v>3.9954459999999998</v>
      </c>
      <c r="T36">
        <v>25</v>
      </c>
      <c r="U36"/>
      <c r="V36">
        <f>VLOOKUP(A36, world_pop_table!$A$4:$BP$269, MATCH(2012, world_pop_table!$A$3:$BP$3, 0), FALSE)</f>
        <v>1722438</v>
      </c>
    </row>
    <row r="37" spans="1:22" x14ac:dyDescent="0.35">
      <c r="A37" t="s">
        <v>135</v>
      </c>
      <c r="B37" s="30">
        <v>3.2858890000000001</v>
      </c>
      <c r="C37" s="19">
        <v>3.049077</v>
      </c>
      <c r="D37" s="19">
        <v>3.5226999999999999</v>
      </c>
      <c r="E37" s="25">
        <v>34</v>
      </c>
      <c r="F37">
        <v>25</v>
      </c>
      <c r="G37">
        <v>48</v>
      </c>
      <c r="H37" s="26">
        <f t="shared" si="0"/>
        <v>73.129422649403537</v>
      </c>
      <c r="I37" s="19">
        <v>3.052851</v>
      </c>
      <c r="J37">
        <v>38</v>
      </c>
      <c r="K37" s="19">
        <v>3.237784</v>
      </c>
      <c r="L37">
        <v>33</v>
      </c>
      <c r="M37" s="19">
        <v>3.3446560000000001</v>
      </c>
      <c r="N37">
        <v>31</v>
      </c>
      <c r="O37" s="19">
        <v>3.2523420000000001</v>
      </c>
      <c r="P37">
        <v>33</v>
      </c>
      <c r="Q37" s="19">
        <v>3.2023419999999998</v>
      </c>
      <c r="R37">
        <v>44</v>
      </c>
      <c r="S37" s="19">
        <v>3.6025049999999998</v>
      </c>
      <c r="T37">
        <v>43</v>
      </c>
      <c r="U37"/>
      <c r="V37">
        <f>VLOOKUP(A37, world_pop_table!$A$4:$BP$269, MATCH(2012, world_pop_table!$A$3:$BP$3, 0), FALSE)</f>
        <v>2057159</v>
      </c>
    </row>
    <row r="38" spans="1:22" x14ac:dyDescent="0.35">
      <c r="A38" t="s">
        <v>39</v>
      </c>
      <c r="B38" s="30">
        <v>3.2431019999999999</v>
      </c>
      <c r="C38" s="19">
        <v>2.8867349999999998</v>
      </c>
      <c r="D38" s="19">
        <v>3.5994679999999999</v>
      </c>
      <c r="E38" s="25">
        <v>35</v>
      </c>
      <c r="F38">
        <v>25</v>
      </c>
      <c r="G38">
        <v>62</v>
      </c>
      <c r="H38" s="26">
        <f t="shared" si="0"/>
        <v>71.760594763666276</v>
      </c>
      <c r="I38" s="19">
        <v>3.0237959999999999</v>
      </c>
      <c r="J38">
        <v>39</v>
      </c>
      <c r="K38" s="19">
        <v>3.1651349999999998</v>
      </c>
      <c r="L38">
        <v>38</v>
      </c>
      <c r="M38" s="19">
        <v>3.2058819999999999</v>
      </c>
      <c r="N38">
        <v>36</v>
      </c>
      <c r="O38" s="19">
        <v>3.1651349999999998</v>
      </c>
      <c r="P38">
        <v>37</v>
      </c>
      <c r="Q38" s="19">
        <v>3.3563109999999998</v>
      </c>
      <c r="R38">
        <v>36</v>
      </c>
      <c r="S38" s="19">
        <v>3.5364170000000001</v>
      </c>
      <c r="T38">
        <v>51</v>
      </c>
      <c r="U38"/>
      <c r="V38">
        <f>VLOOKUP(A38, world_pop_table!$A$4:$BP$269, MATCH(2012, world_pop_table!$A$3:$BP$3, 0), FALSE)</f>
        <v>1165397</v>
      </c>
    </row>
    <row r="39" spans="1:22" x14ac:dyDescent="0.35">
      <c r="A39" t="s">
        <v>24</v>
      </c>
      <c r="B39" s="30">
        <v>3.2094520000000002</v>
      </c>
      <c r="C39" s="19">
        <v>3.0252949999999998</v>
      </c>
      <c r="D39" s="19">
        <v>3.393608</v>
      </c>
      <c r="E39" s="25">
        <v>36</v>
      </c>
      <c r="F39">
        <v>33</v>
      </c>
      <c r="G39">
        <v>51</v>
      </c>
      <c r="H39" s="26">
        <f t="shared" si="0"/>
        <v>70.684074831091948</v>
      </c>
      <c r="I39" s="19">
        <v>2.9739990000000001</v>
      </c>
      <c r="J39">
        <v>41</v>
      </c>
      <c r="K39" s="19">
        <v>3.2046679999999999</v>
      </c>
      <c r="L39">
        <v>36</v>
      </c>
      <c r="M39" s="19">
        <v>3.2513169999999998</v>
      </c>
      <c r="N39">
        <v>34</v>
      </c>
      <c r="O39" s="19">
        <v>3.0953740000000001</v>
      </c>
      <c r="P39">
        <v>42</v>
      </c>
      <c r="Q39" s="19">
        <v>3.1558229999999998</v>
      </c>
      <c r="R39">
        <v>48</v>
      </c>
      <c r="S39" s="19">
        <v>3.5608140000000001</v>
      </c>
      <c r="T39">
        <v>47</v>
      </c>
      <c r="U39"/>
      <c r="V39">
        <f>VLOOKUP(A39, world_pop_table!$A$4:$BP$269, MATCH(2012, world_pop_table!$A$3:$BP$3, 0), FALSE)</f>
        <v>7305888</v>
      </c>
    </row>
    <row r="40" spans="1:22" x14ac:dyDescent="0.35">
      <c r="A40" t="s">
        <v>125</v>
      </c>
      <c r="B40" s="30">
        <v>3.1778390000000001</v>
      </c>
      <c r="C40" s="19">
        <v>3.1028829999999998</v>
      </c>
      <c r="D40" s="19">
        <v>3.2527949999999999</v>
      </c>
      <c r="E40" s="25">
        <v>37</v>
      </c>
      <c r="F40">
        <v>35</v>
      </c>
      <c r="G40">
        <v>45</v>
      </c>
      <c r="H40" s="26">
        <f t="shared" si="0"/>
        <v>69.672721944658889</v>
      </c>
      <c r="I40" s="19">
        <v>2.7882959999999999</v>
      </c>
      <c r="J40">
        <v>51</v>
      </c>
      <c r="K40" s="19">
        <v>3.2164009999999998</v>
      </c>
      <c r="L40">
        <v>35</v>
      </c>
      <c r="M40" s="19">
        <v>3.1022430000000001</v>
      </c>
      <c r="N40">
        <v>42</v>
      </c>
      <c r="O40" s="19">
        <v>2.994793</v>
      </c>
      <c r="P40">
        <v>47</v>
      </c>
      <c r="Q40" s="19">
        <v>3.2135189999999998</v>
      </c>
      <c r="R40">
        <v>42</v>
      </c>
      <c r="S40" s="19">
        <v>3.7559490000000002</v>
      </c>
      <c r="T40">
        <v>34</v>
      </c>
      <c r="U40"/>
      <c r="V40">
        <f>VLOOKUP(A40, world_pop_table!$A$4:$BP$269, MATCH(2012, world_pop_table!$A$3:$BP$3, 0), FALSE)</f>
        <v>26168861</v>
      </c>
    </row>
    <row r="41" spans="1:22" x14ac:dyDescent="0.35">
      <c r="A41" t="s">
        <v>140</v>
      </c>
      <c r="B41" s="30">
        <v>3.1761520000000001</v>
      </c>
      <c r="C41" s="19">
        <v>3.074522</v>
      </c>
      <c r="D41" s="19">
        <v>3.2777820000000002</v>
      </c>
      <c r="E41" s="25">
        <v>38</v>
      </c>
      <c r="F41">
        <v>35</v>
      </c>
      <c r="G41">
        <v>46</v>
      </c>
      <c r="H41" s="26">
        <f t="shared" si="0"/>
        <v>69.618751985483456</v>
      </c>
      <c r="I41" s="19">
        <v>2.9585780000000002</v>
      </c>
      <c r="J41">
        <v>42</v>
      </c>
      <c r="K41" s="19">
        <v>3.0821390000000002</v>
      </c>
      <c r="L41">
        <v>44</v>
      </c>
      <c r="M41" s="19">
        <v>3.2117529999999999</v>
      </c>
      <c r="N41">
        <v>35</v>
      </c>
      <c r="O41" s="19">
        <v>2.9755129999999999</v>
      </c>
      <c r="P41">
        <v>49</v>
      </c>
      <c r="Q41" s="19">
        <v>3.177225</v>
      </c>
      <c r="R41">
        <v>45</v>
      </c>
      <c r="S41" s="19">
        <v>3.6268090000000002</v>
      </c>
      <c r="T41">
        <v>39</v>
      </c>
      <c r="U41"/>
      <c r="V41">
        <f>VLOOKUP(A41, world_pop_table!$A$4:$BP$269, MATCH(2012, world_pop_table!$A$3:$BP$3, 0), FALSE)</f>
        <v>69436098</v>
      </c>
    </row>
    <row r="42" spans="1:22" x14ac:dyDescent="0.35">
      <c r="A42" t="s">
        <v>33</v>
      </c>
      <c r="B42" s="30">
        <v>3.1738740000000001</v>
      </c>
      <c r="C42" s="19">
        <v>2.985217</v>
      </c>
      <c r="D42" s="19">
        <v>3.36253</v>
      </c>
      <c r="E42" s="25">
        <v>39</v>
      </c>
      <c r="F42">
        <v>33</v>
      </c>
      <c r="G42">
        <v>55</v>
      </c>
      <c r="H42" s="26">
        <f t="shared" si="0"/>
        <v>69.545874945174262</v>
      </c>
      <c r="I42" s="19">
        <v>3.1092170000000001</v>
      </c>
      <c r="J42">
        <v>35</v>
      </c>
      <c r="K42" s="19">
        <v>3.181308</v>
      </c>
      <c r="L42">
        <v>37</v>
      </c>
      <c r="M42" s="19">
        <v>3.0609679999999999</v>
      </c>
      <c r="N42">
        <v>44</v>
      </c>
      <c r="O42" s="19">
        <v>3.004337</v>
      </c>
      <c r="P42">
        <v>46</v>
      </c>
      <c r="Q42" s="19">
        <v>3.2240739999999999</v>
      </c>
      <c r="R42">
        <v>41</v>
      </c>
      <c r="S42" s="19">
        <v>3.4735849999999999</v>
      </c>
      <c r="T42">
        <v>54</v>
      </c>
      <c r="U42"/>
      <c r="V42">
        <f>VLOOKUP(A42, world_pop_table!$A$4:$BP$269, MATCH(2012, world_pop_table!$A$3:$BP$3, 0), FALSE)</f>
        <v>17519119</v>
      </c>
    </row>
    <row r="43" spans="1:22" x14ac:dyDescent="0.35">
      <c r="A43" t="s">
        <v>67</v>
      </c>
      <c r="B43" s="30">
        <v>3.1713710000000002</v>
      </c>
      <c r="C43" s="19">
        <v>3.0133860000000001</v>
      </c>
      <c r="D43" s="19">
        <v>3.3293550000000001</v>
      </c>
      <c r="E43" s="25">
        <v>40</v>
      </c>
      <c r="F43">
        <v>33</v>
      </c>
      <c r="G43">
        <v>52</v>
      </c>
      <c r="H43" s="26">
        <f t="shared" si="0"/>
        <v>69.465799777529881</v>
      </c>
      <c r="I43" s="19">
        <v>2.8208730000000002</v>
      </c>
      <c r="J43">
        <v>47</v>
      </c>
      <c r="K43" s="19">
        <v>3.1363639999999999</v>
      </c>
      <c r="L43">
        <v>40</v>
      </c>
      <c r="M43" s="19">
        <v>2.9938020000000001</v>
      </c>
      <c r="N43">
        <v>52</v>
      </c>
      <c r="O43" s="19">
        <v>3.183173</v>
      </c>
      <c r="P43">
        <v>36</v>
      </c>
      <c r="Q43" s="19">
        <v>3.5166080000000002</v>
      </c>
      <c r="R43">
        <v>30</v>
      </c>
      <c r="S43" s="19">
        <v>3.4054959999999999</v>
      </c>
      <c r="T43">
        <v>61</v>
      </c>
      <c r="U43"/>
      <c r="V43">
        <f>VLOOKUP(A43, world_pop_table!$A$4:$BP$269, MATCH(2012, world_pop_table!$A$3:$BP$3, 0), FALSE)</f>
        <v>9920362</v>
      </c>
    </row>
    <row r="44" spans="1:22" x14ac:dyDescent="0.35">
      <c r="A44" t="s">
        <v>143</v>
      </c>
      <c r="B44" s="30">
        <v>3.168596</v>
      </c>
      <c r="C44" s="19">
        <v>2.8980419999999998</v>
      </c>
      <c r="D44" s="19">
        <v>3.4391500000000002</v>
      </c>
      <c r="E44" s="25">
        <v>41</v>
      </c>
      <c r="F44">
        <v>30</v>
      </c>
      <c r="G44">
        <v>61</v>
      </c>
      <c r="H44" s="26">
        <f t="shared" si="0"/>
        <v>69.377022873729175</v>
      </c>
      <c r="I44" s="19">
        <v>3.125</v>
      </c>
      <c r="J44">
        <v>33</v>
      </c>
      <c r="K44" s="19">
        <v>2.875</v>
      </c>
      <c r="L44">
        <v>54</v>
      </c>
      <c r="M44" s="19">
        <v>2.875</v>
      </c>
      <c r="N44">
        <v>65</v>
      </c>
      <c r="O44" s="19">
        <v>3.125</v>
      </c>
      <c r="P44">
        <v>40</v>
      </c>
      <c r="Q44" s="19">
        <v>3.25</v>
      </c>
      <c r="R44">
        <v>40</v>
      </c>
      <c r="S44" s="19">
        <v>3.75</v>
      </c>
      <c r="T44">
        <v>35</v>
      </c>
      <c r="U44"/>
      <c r="V44">
        <f>VLOOKUP(A44, world_pop_table!$A$4:$BP$269, MATCH(2012, world_pop_table!$A$3:$BP$3, 0), FALSE)</f>
        <v>11009647</v>
      </c>
    </row>
    <row r="45" spans="1:22" x14ac:dyDescent="0.35">
      <c r="A45" t="s">
        <v>65</v>
      </c>
      <c r="B45" s="30">
        <v>3.162318</v>
      </c>
      <c r="C45" s="19">
        <v>2.9812539999999998</v>
      </c>
      <c r="D45" s="19">
        <v>3.3433809999999999</v>
      </c>
      <c r="E45" s="25">
        <v>42</v>
      </c>
      <c r="F45">
        <v>33</v>
      </c>
      <c r="G45">
        <v>56</v>
      </c>
      <c r="H45" s="26">
        <f t="shared" si="0"/>
        <v>69.176179125238775</v>
      </c>
      <c r="I45" s="19">
        <v>3.058824</v>
      </c>
      <c r="J45">
        <v>37</v>
      </c>
      <c r="K45" s="19">
        <v>3.3464900000000002</v>
      </c>
      <c r="L45">
        <v>32</v>
      </c>
      <c r="M45" s="19">
        <v>2.9464899999999998</v>
      </c>
      <c r="N45">
        <v>58</v>
      </c>
      <c r="O45" s="19">
        <v>2.9178860000000002</v>
      </c>
      <c r="P45">
        <v>55</v>
      </c>
      <c r="Q45" s="19">
        <v>3.2035999999999998</v>
      </c>
      <c r="R45">
        <v>43</v>
      </c>
      <c r="S45" s="19">
        <v>3.5432100000000002</v>
      </c>
      <c r="T45">
        <v>50</v>
      </c>
      <c r="U45"/>
      <c r="V45">
        <f>VLOOKUP(A45, world_pop_table!$A$4:$BP$269, MATCH(2012, world_pop_table!$A$3:$BP$3, 0), FALSE)</f>
        <v>4260368</v>
      </c>
    </row>
    <row r="46" spans="1:22" x14ac:dyDescent="0.35">
      <c r="A46" t="s">
        <v>168</v>
      </c>
      <c r="B46" s="30">
        <v>3.1577350000000002</v>
      </c>
      <c r="C46" s="19">
        <v>2.98617</v>
      </c>
      <c r="D46" s="19">
        <v>3.3293010000000001</v>
      </c>
      <c r="E46" s="25">
        <v>43</v>
      </c>
      <c r="F46">
        <v>33</v>
      </c>
      <c r="G46">
        <v>54</v>
      </c>
      <c r="H46" s="26">
        <f t="shared" si="0"/>
        <v>69.029561269340178</v>
      </c>
      <c r="I46" s="19">
        <v>2.8076919999999999</v>
      </c>
      <c r="J46">
        <v>49</v>
      </c>
      <c r="K46" s="19">
        <v>3.0961539999999999</v>
      </c>
      <c r="L46">
        <v>41</v>
      </c>
      <c r="M46" s="19">
        <v>3.1703299999999999</v>
      </c>
      <c r="N46">
        <v>37</v>
      </c>
      <c r="O46" s="19">
        <v>3.0052449999999999</v>
      </c>
      <c r="P46">
        <v>45</v>
      </c>
      <c r="Q46" s="19">
        <v>3.054945</v>
      </c>
      <c r="R46">
        <v>56</v>
      </c>
      <c r="S46" s="19">
        <v>3.785714</v>
      </c>
      <c r="T46">
        <v>32</v>
      </c>
      <c r="U46"/>
      <c r="V46">
        <f>VLOOKUP(A46, world_pop_table!$A$4:$BP$269, MATCH(2012, world_pop_table!$A$3:$BP$3, 0), FALSE)</f>
        <v>420028</v>
      </c>
    </row>
    <row r="47" spans="1:22" x14ac:dyDescent="0.35">
      <c r="A47" t="s">
        <v>40</v>
      </c>
      <c r="B47" s="30">
        <v>3.1414979999999999</v>
      </c>
      <c r="C47" s="19">
        <v>2.9046129999999999</v>
      </c>
      <c r="D47" s="19">
        <v>3.3783820000000002</v>
      </c>
      <c r="E47" s="25">
        <v>44</v>
      </c>
      <c r="F47">
        <v>33</v>
      </c>
      <c r="G47">
        <v>61</v>
      </c>
      <c r="H47" s="26">
        <f t="shared" si="0"/>
        <v>68.510112409155639</v>
      </c>
      <c r="I47" s="19">
        <v>2.954545</v>
      </c>
      <c r="J47">
        <v>43</v>
      </c>
      <c r="K47" s="19">
        <v>2.960744</v>
      </c>
      <c r="L47">
        <v>50</v>
      </c>
      <c r="M47" s="19">
        <v>3.0133749999999999</v>
      </c>
      <c r="N47">
        <v>45</v>
      </c>
      <c r="O47" s="19">
        <v>3.3419880000000002</v>
      </c>
      <c r="P47">
        <v>31</v>
      </c>
      <c r="Q47" s="19">
        <v>3.1655169999999999</v>
      </c>
      <c r="R47">
        <v>46</v>
      </c>
      <c r="S47" s="19">
        <v>3.400811</v>
      </c>
      <c r="T47">
        <v>63</v>
      </c>
      <c r="U47"/>
      <c r="V47" t="e">
        <f>VLOOKUP(A47, world_pop_table!$A$4:$BP$269, MATCH(2012, world_pop_table!$A$3:$BP$3, 0), FALSE)</f>
        <v>#N/A</v>
      </c>
    </row>
    <row r="48" spans="1:22" x14ac:dyDescent="0.35">
      <c r="A48" t="s">
        <v>29</v>
      </c>
      <c r="B48" s="30">
        <v>3.1311399999999998</v>
      </c>
      <c r="C48" s="19">
        <v>3.0178539999999998</v>
      </c>
      <c r="D48" s="19">
        <v>3.2444250000000001</v>
      </c>
      <c r="E48" s="25">
        <v>45</v>
      </c>
      <c r="F48">
        <v>35</v>
      </c>
      <c r="G48">
        <v>52</v>
      </c>
      <c r="H48" s="26">
        <f t="shared" si="0"/>
        <v>68.178742618320413</v>
      </c>
      <c r="I48" s="19">
        <v>2.5099269999999998</v>
      </c>
      <c r="J48">
        <v>78</v>
      </c>
      <c r="K48" s="19">
        <v>3.0660240000000001</v>
      </c>
      <c r="L48">
        <v>46</v>
      </c>
      <c r="M48" s="19">
        <v>3.1216499999999998</v>
      </c>
      <c r="N48">
        <v>41</v>
      </c>
      <c r="O48" s="19">
        <v>3.1182970000000001</v>
      </c>
      <c r="P48">
        <v>41</v>
      </c>
      <c r="Q48" s="19">
        <v>3.417529</v>
      </c>
      <c r="R48">
        <v>33</v>
      </c>
      <c r="S48" s="19">
        <v>3.552235</v>
      </c>
      <c r="T48">
        <v>49</v>
      </c>
      <c r="U48"/>
      <c r="V48">
        <f>VLOOKUP(A48, world_pop_table!$A$4:$BP$269, MATCH(2012, world_pop_table!$A$3:$BP$3, 0), FALSE)</f>
        <v>196876111</v>
      </c>
    </row>
    <row r="49" spans="1:22" x14ac:dyDescent="0.35">
      <c r="A49" t="s">
        <v>69</v>
      </c>
      <c r="B49" s="30">
        <v>3.0758869999999998</v>
      </c>
      <c r="C49" s="19">
        <v>3.0040789999999999</v>
      </c>
      <c r="D49" s="19">
        <v>3.1476950000000001</v>
      </c>
      <c r="E49" s="25">
        <v>46</v>
      </c>
      <c r="F49">
        <v>44</v>
      </c>
      <c r="G49">
        <v>53</v>
      </c>
      <c r="H49" s="26">
        <f t="shared" si="0"/>
        <v>66.411106486536454</v>
      </c>
      <c r="I49" s="19">
        <v>2.7702629999999999</v>
      </c>
      <c r="J49">
        <v>52</v>
      </c>
      <c r="K49" s="19">
        <v>2.8665970000000001</v>
      </c>
      <c r="L49">
        <v>56</v>
      </c>
      <c r="M49" s="19">
        <v>2.9818280000000001</v>
      </c>
      <c r="N49">
        <v>54</v>
      </c>
      <c r="O49" s="19">
        <v>3.1367829999999999</v>
      </c>
      <c r="P49">
        <v>38</v>
      </c>
      <c r="Q49" s="19">
        <v>3.0940500000000002</v>
      </c>
      <c r="R49">
        <v>54</v>
      </c>
      <c r="S49" s="19">
        <v>3.581115</v>
      </c>
      <c r="T49">
        <v>44</v>
      </c>
      <c r="U49"/>
      <c r="V49">
        <f>VLOOKUP(A49, world_pop_table!$A$4:$BP$269, MATCH(2012, world_pop_table!$A$3:$BP$3, 0), FALSE)</f>
        <v>1278674502</v>
      </c>
    </row>
    <row r="50" spans="1:22" x14ac:dyDescent="0.35">
      <c r="A50" t="s">
        <v>94</v>
      </c>
      <c r="B50" s="30">
        <v>3.0627170000000001</v>
      </c>
      <c r="C50" s="19">
        <v>2.9410530000000001</v>
      </c>
      <c r="D50" s="19">
        <v>3.1843810000000001</v>
      </c>
      <c r="E50" s="25">
        <v>47</v>
      </c>
      <c r="F50">
        <v>37</v>
      </c>
      <c r="G50">
        <v>59</v>
      </c>
      <c r="H50" s="26">
        <f t="shared" si="0"/>
        <v>65.989776099849863</v>
      </c>
      <c r="I50" s="19">
        <v>2.6307320000000001</v>
      </c>
      <c r="J50">
        <v>66</v>
      </c>
      <c r="K50" s="19">
        <v>3.0266090000000001</v>
      </c>
      <c r="L50">
        <v>47</v>
      </c>
      <c r="M50" s="19">
        <v>3.0657030000000001</v>
      </c>
      <c r="N50">
        <v>43</v>
      </c>
      <c r="O50" s="19">
        <v>3.0201099999999999</v>
      </c>
      <c r="P50">
        <v>44</v>
      </c>
      <c r="Q50" s="19">
        <v>3.1535609999999998</v>
      </c>
      <c r="R50">
        <v>49</v>
      </c>
      <c r="S50" s="19">
        <v>3.471374</v>
      </c>
      <c r="T50">
        <v>55</v>
      </c>
      <c r="U50"/>
      <c r="V50">
        <f>VLOOKUP(A50, world_pop_table!$A$4:$BP$269, MATCH(2012, world_pop_table!$A$3:$BP$3, 0), FALSE)</f>
        <v>116818208</v>
      </c>
    </row>
    <row r="51" spans="1:22" x14ac:dyDescent="0.35">
      <c r="A51" t="s">
        <v>25</v>
      </c>
      <c r="B51" s="30">
        <v>3.0533709999999998</v>
      </c>
      <c r="C51" s="19">
        <v>2.7381579999999999</v>
      </c>
      <c r="D51" s="19">
        <v>3.3685849999999999</v>
      </c>
      <c r="E51" s="25">
        <v>48</v>
      </c>
      <c r="F51">
        <v>33</v>
      </c>
      <c r="G51">
        <v>82</v>
      </c>
      <c r="H51" s="26">
        <f t="shared" si="0"/>
        <v>65.690781886184496</v>
      </c>
      <c r="I51" s="19">
        <v>2.6666669999999999</v>
      </c>
      <c r="J51">
        <v>60</v>
      </c>
      <c r="K51" s="19">
        <v>3.0833330000000001</v>
      </c>
      <c r="L51">
        <v>43</v>
      </c>
      <c r="M51" s="19">
        <v>2.8333330000000001</v>
      </c>
      <c r="N51">
        <v>72</v>
      </c>
      <c r="O51" s="19">
        <v>2.9430559999999999</v>
      </c>
      <c r="P51">
        <v>53</v>
      </c>
      <c r="Q51" s="19">
        <v>3.4166669999999999</v>
      </c>
      <c r="R51">
        <v>34</v>
      </c>
      <c r="S51" s="19">
        <v>3.4166669999999999</v>
      </c>
      <c r="T51">
        <v>60</v>
      </c>
      <c r="U51"/>
      <c r="V51">
        <f>VLOOKUP(A51, world_pop_table!$A$4:$BP$269, MATCH(2012, world_pop_table!$A$3:$BP$3, 0), FALSE)</f>
        <v>1208964</v>
      </c>
    </row>
    <row r="52" spans="1:22" x14ac:dyDescent="0.35">
      <c r="A52" t="s">
        <v>14</v>
      </c>
      <c r="B52" s="30">
        <v>3.046716</v>
      </c>
      <c r="C52" s="19">
        <v>2.9016329999999999</v>
      </c>
      <c r="D52" s="19">
        <v>3.1918000000000002</v>
      </c>
      <c r="E52" s="25">
        <v>49</v>
      </c>
      <c r="F52">
        <v>37</v>
      </c>
      <c r="G52">
        <v>61</v>
      </c>
      <c r="H52" s="26">
        <f t="shared" si="0"/>
        <v>65.477877275448023</v>
      </c>
      <c r="I52" s="19">
        <v>2.4474840000000002</v>
      </c>
      <c r="J52">
        <v>83</v>
      </c>
      <c r="K52" s="19">
        <v>2.9431759999999998</v>
      </c>
      <c r="L52">
        <v>52</v>
      </c>
      <c r="M52" s="19">
        <v>3.3310599999999999</v>
      </c>
      <c r="N52">
        <v>32</v>
      </c>
      <c r="O52" s="19">
        <v>2.952439</v>
      </c>
      <c r="P52">
        <v>51</v>
      </c>
      <c r="Q52" s="19">
        <v>3.302219</v>
      </c>
      <c r="R52">
        <v>38</v>
      </c>
      <c r="S52" s="19">
        <v>3.2665850000000001</v>
      </c>
      <c r="T52">
        <v>72</v>
      </c>
      <c r="U52"/>
      <c r="V52">
        <f>VLOOKUP(A52, world_pop_table!$A$4:$BP$269, MATCH(2012, world_pop_table!$A$3:$BP$3, 0), FALSE)</f>
        <v>42161721</v>
      </c>
    </row>
    <row r="53" spans="1:22" x14ac:dyDescent="0.35">
      <c r="A53" t="s">
        <v>91</v>
      </c>
      <c r="B53" s="30">
        <v>3.0318350000000001</v>
      </c>
      <c r="C53" s="19">
        <v>2.8574489999999999</v>
      </c>
      <c r="D53" s="19">
        <v>3.2062210000000002</v>
      </c>
      <c r="E53" s="25">
        <v>50</v>
      </c>
      <c r="F53">
        <v>37</v>
      </c>
      <c r="G53">
        <v>65</v>
      </c>
      <c r="H53" s="26">
        <f t="shared" si="0"/>
        <v>65.00180912933692</v>
      </c>
      <c r="I53" s="19">
        <v>2.6375760000000001</v>
      </c>
      <c r="J53">
        <v>65</v>
      </c>
      <c r="K53" s="19">
        <v>3.1404040000000002</v>
      </c>
      <c r="L53">
        <v>39</v>
      </c>
      <c r="M53" s="19">
        <v>3.0111110000000001</v>
      </c>
      <c r="N53">
        <v>46</v>
      </c>
      <c r="O53" s="19">
        <v>2.8860269999999999</v>
      </c>
      <c r="P53">
        <v>59</v>
      </c>
      <c r="Q53" s="19">
        <v>3.0110269999999999</v>
      </c>
      <c r="R53">
        <v>58</v>
      </c>
      <c r="S53" s="19">
        <v>3.5110269999999999</v>
      </c>
      <c r="T53">
        <v>53</v>
      </c>
      <c r="U53"/>
      <c r="V53">
        <f>VLOOKUP(A53, world_pop_table!$A$4:$BP$269, MATCH(2012, world_pop_table!$A$3:$BP$3, 0), FALSE)</f>
        <v>33355241</v>
      </c>
    </row>
    <row r="54" spans="1:22" x14ac:dyDescent="0.35">
      <c r="A54" t="s">
        <v>134</v>
      </c>
      <c r="B54" s="30">
        <v>3.0293739999999998</v>
      </c>
      <c r="C54" s="19">
        <v>2.7035939999999998</v>
      </c>
      <c r="D54" s="19">
        <v>3.3551530000000001</v>
      </c>
      <c r="E54" s="25">
        <v>51</v>
      </c>
      <c r="F54">
        <v>33</v>
      </c>
      <c r="G54">
        <v>84</v>
      </c>
      <c r="H54" s="26">
        <f t="shared" si="0"/>
        <v>64.923077612128424</v>
      </c>
      <c r="I54" s="19">
        <v>2.875</v>
      </c>
      <c r="J54">
        <v>45</v>
      </c>
      <c r="K54" s="19">
        <v>2.985614</v>
      </c>
      <c r="L54">
        <v>48</v>
      </c>
      <c r="M54" s="19">
        <v>2.8359380000000001</v>
      </c>
      <c r="N54">
        <v>71</v>
      </c>
      <c r="O54" s="19">
        <v>3.0667070000000001</v>
      </c>
      <c r="P54">
        <v>43</v>
      </c>
      <c r="Q54" s="19">
        <v>2.8359380000000001</v>
      </c>
      <c r="R54">
        <v>68</v>
      </c>
      <c r="S54" s="19">
        <v>3.573868</v>
      </c>
      <c r="T54">
        <v>46</v>
      </c>
      <c r="U54"/>
      <c r="V54">
        <f>VLOOKUP(A54, world_pop_table!$A$4:$BP$269, MATCH(2012, world_pop_table!$A$3:$BP$3, 0), FALSE)</f>
        <v>5407579</v>
      </c>
    </row>
    <row r="55" spans="1:22" x14ac:dyDescent="0.35">
      <c r="A55" t="s">
        <v>116</v>
      </c>
      <c r="B55" s="30">
        <v>3.024864</v>
      </c>
      <c r="C55" s="19">
        <v>2.846187</v>
      </c>
      <c r="D55" s="19">
        <v>3.2035399999999998</v>
      </c>
      <c r="E55" s="25">
        <v>52</v>
      </c>
      <c r="F55">
        <v>37</v>
      </c>
      <c r="G55">
        <v>67</v>
      </c>
      <c r="H55" s="26">
        <f t="shared" si="0"/>
        <v>64.778795148654126</v>
      </c>
      <c r="I55" s="19">
        <v>2.625</v>
      </c>
      <c r="J55">
        <v>67</v>
      </c>
      <c r="K55" s="19">
        <v>2.8020830000000001</v>
      </c>
      <c r="L55">
        <v>62</v>
      </c>
      <c r="M55" s="19">
        <v>2.96875</v>
      </c>
      <c r="N55">
        <v>56</v>
      </c>
      <c r="O55" s="19">
        <v>3.1354169999999999</v>
      </c>
      <c r="P55">
        <v>39</v>
      </c>
      <c r="Q55" s="19">
        <v>3.3020830000000001</v>
      </c>
      <c r="R55">
        <v>39</v>
      </c>
      <c r="S55" s="19">
        <v>3.3020830000000001</v>
      </c>
      <c r="T55">
        <v>69</v>
      </c>
      <c r="U55"/>
      <c r="V55">
        <f>VLOOKUP(A55, world_pop_table!$A$4:$BP$269, MATCH(2012, world_pop_table!$A$3:$BP$3, 0), FALSE)</f>
        <v>100175512</v>
      </c>
    </row>
    <row r="56" spans="1:22" x14ac:dyDescent="0.35">
      <c r="A56" t="s">
        <v>153</v>
      </c>
      <c r="B56" s="30">
        <v>3.0044749999999998</v>
      </c>
      <c r="C56" s="19">
        <v>2.8108089999999999</v>
      </c>
      <c r="D56" s="19">
        <v>3.19814</v>
      </c>
      <c r="E56" s="25">
        <v>53</v>
      </c>
      <c r="F56">
        <v>37</v>
      </c>
      <c r="G56">
        <v>72</v>
      </c>
      <c r="H56" s="26">
        <f t="shared" si="0"/>
        <v>64.126516845377509</v>
      </c>
      <c r="I56" s="19">
        <v>2.65028</v>
      </c>
      <c r="J56">
        <v>63</v>
      </c>
      <c r="K56" s="19">
        <v>2.681854</v>
      </c>
      <c r="L56">
        <v>72</v>
      </c>
      <c r="M56" s="19">
        <v>3.1413869999999999</v>
      </c>
      <c r="N56">
        <v>39</v>
      </c>
      <c r="O56" s="19">
        <v>2.681854</v>
      </c>
      <c r="P56">
        <v>82</v>
      </c>
      <c r="Q56" s="19">
        <v>3.1649150000000001</v>
      </c>
      <c r="R56">
        <v>47</v>
      </c>
      <c r="S56" s="19">
        <v>3.6446869999999998</v>
      </c>
      <c r="T56">
        <v>38</v>
      </c>
      <c r="U56"/>
      <c r="V56" t="e">
        <f>VLOOKUP(A56, world_pop_table!$A$4:$BP$269, MATCH(2012, world_pop_table!$A$3:$BP$3, 0), FALSE)</f>
        <v>#N/A</v>
      </c>
    </row>
    <row r="57" spans="1:22" x14ac:dyDescent="0.35">
      <c r="A57" t="s">
        <v>122</v>
      </c>
      <c r="B57" s="30">
        <v>2.9950359999999998</v>
      </c>
      <c r="C57" s="19">
        <v>2.8533979999999999</v>
      </c>
      <c r="D57" s="19">
        <v>3.136673</v>
      </c>
      <c r="E57" s="25">
        <v>54</v>
      </c>
      <c r="F57">
        <v>45</v>
      </c>
      <c r="G57">
        <v>66</v>
      </c>
      <c r="H57" s="26">
        <f t="shared" si="0"/>
        <v>63.824547405746912</v>
      </c>
      <c r="I57" s="19">
        <v>2.65442</v>
      </c>
      <c r="J57">
        <v>61</v>
      </c>
      <c r="K57" s="19">
        <v>2.5101719999999998</v>
      </c>
      <c r="L57">
        <v>87</v>
      </c>
      <c r="M57" s="19">
        <v>2.9917660000000001</v>
      </c>
      <c r="N57">
        <v>53</v>
      </c>
      <c r="O57" s="19">
        <v>2.8271730000000002</v>
      </c>
      <c r="P57">
        <v>64</v>
      </c>
      <c r="Q57" s="19">
        <v>3.0977779999999999</v>
      </c>
      <c r="R57">
        <v>53</v>
      </c>
      <c r="S57" s="19">
        <v>3.8161420000000001</v>
      </c>
      <c r="T57">
        <v>29</v>
      </c>
      <c r="U57"/>
      <c r="V57">
        <f>VLOOKUP(A57, world_pop_table!$A$4:$BP$269, MATCH(2012, world_pop_table!$A$3:$BP$3, 0), FALSE)</f>
        <v>20058035</v>
      </c>
    </row>
    <row r="58" spans="1:22" x14ac:dyDescent="0.35">
      <c r="A58" t="s">
        <v>26</v>
      </c>
      <c r="B58" s="30">
        <v>2.9853459999999998</v>
      </c>
      <c r="C58" s="19">
        <v>2.8193199999999998</v>
      </c>
      <c r="D58" s="19">
        <v>3.1513719999999998</v>
      </c>
      <c r="E58" s="25">
        <v>55</v>
      </c>
      <c r="F58">
        <v>44</v>
      </c>
      <c r="G58">
        <v>71</v>
      </c>
      <c r="H58" s="26">
        <f t="shared" si="0"/>
        <v>63.514548055177961</v>
      </c>
      <c r="I58" s="19">
        <v>2.6513680000000002</v>
      </c>
      <c r="J58">
        <v>62</v>
      </c>
      <c r="K58" s="19">
        <v>2.859642</v>
      </c>
      <c r="L58">
        <v>57</v>
      </c>
      <c r="M58" s="19">
        <v>3.0046840000000001</v>
      </c>
      <c r="N58">
        <v>49</v>
      </c>
      <c r="O58" s="19">
        <v>2.9347120000000002</v>
      </c>
      <c r="P58">
        <v>54</v>
      </c>
      <c r="Q58" s="19">
        <v>2.8095240000000001</v>
      </c>
      <c r="R58">
        <v>71</v>
      </c>
      <c r="S58" s="19">
        <v>3.613445</v>
      </c>
      <c r="T58">
        <v>41</v>
      </c>
      <c r="U58"/>
      <c r="V58">
        <f>VLOOKUP(A58, world_pop_table!$A$4:$BP$269, MATCH(2012, world_pop_table!$A$3:$BP$3, 0), FALSE)</f>
        <v>3670113</v>
      </c>
    </row>
    <row r="59" spans="1:22" x14ac:dyDescent="0.35">
      <c r="A59" t="s">
        <v>149</v>
      </c>
      <c r="B59" s="30">
        <v>2.9835340000000001</v>
      </c>
      <c r="C59" s="19">
        <v>2.8120509999999999</v>
      </c>
      <c r="D59" s="19">
        <v>3.155017</v>
      </c>
      <c r="E59" s="25">
        <v>56</v>
      </c>
      <c r="F59">
        <v>44</v>
      </c>
      <c r="G59">
        <v>72</v>
      </c>
      <c r="H59" s="26">
        <f t="shared" si="0"/>
        <v>63.456579136371893</v>
      </c>
      <c r="I59" s="19">
        <v>2.9882430000000002</v>
      </c>
      <c r="J59">
        <v>40</v>
      </c>
      <c r="K59" s="19">
        <v>2.871105</v>
      </c>
      <c r="L59">
        <v>55</v>
      </c>
      <c r="M59" s="19">
        <v>2.9085220000000001</v>
      </c>
      <c r="N59">
        <v>60</v>
      </c>
      <c r="O59" s="19">
        <v>2.9791300000000001</v>
      </c>
      <c r="P59">
        <v>48</v>
      </c>
      <c r="Q59" s="19">
        <v>2.982596</v>
      </c>
      <c r="R59">
        <v>61</v>
      </c>
      <c r="S59" s="19">
        <v>3.1622189999999999</v>
      </c>
      <c r="T59">
        <v>81</v>
      </c>
      <c r="U59"/>
      <c r="V59">
        <f>VLOOKUP(A59, world_pop_table!$A$4:$BP$269, MATCH(2012, world_pop_table!$A$3:$BP$3, 0), FALSE)</f>
        <v>3335401</v>
      </c>
    </row>
    <row r="60" spans="1:22" x14ac:dyDescent="0.35">
      <c r="A60" t="s">
        <v>175</v>
      </c>
      <c r="B60" s="30">
        <v>2.9789469999999998</v>
      </c>
      <c r="C60" s="19">
        <v>2.7855340000000002</v>
      </c>
      <c r="D60" s="19">
        <v>3.1723590000000002</v>
      </c>
      <c r="E60" s="25">
        <v>57</v>
      </c>
      <c r="F60">
        <v>40</v>
      </c>
      <c r="G60">
        <v>75</v>
      </c>
      <c r="H60" s="26">
        <f t="shared" si="0"/>
        <v>63.309833313765083</v>
      </c>
      <c r="I60" s="19">
        <v>2.5975290000000002</v>
      </c>
      <c r="J60">
        <v>69</v>
      </c>
      <c r="K60" s="19">
        <v>3.0686249999999999</v>
      </c>
      <c r="L60">
        <v>45</v>
      </c>
      <c r="M60" s="19">
        <v>3</v>
      </c>
      <c r="N60">
        <v>51</v>
      </c>
      <c r="O60" s="19">
        <v>2.9541010000000001</v>
      </c>
      <c r="P60">
        <v>50</v>
      </c>
      <c r="Q60" s="19">
        <v>2.8586459999999998</v>
      </c>
      <c r="R60">
        <v>66</v>
      </c>
      <c r="S60" s="19">
        <v>3.3904570000000001</v>
      </c>
      <c r="T60">
        <v>64</v>
      </c>
      <c r="U60"/>
      <c r="V60">
        <f>VLOOKUP(A60, world_pop_table!$A$4:$BP$269, MATCH(2012, world_pop_table!$A$3:$BP$3, 0), FALSE)</f>
        <v>93161001</v>
      </c>
    </row>
    <row r="61" spans="1:22" x14ac:dyDescent="0.35">
      <c r="A61" t="s">
        <v>88</v>
      </c>
      <c r="B61" s="30">
        <v>2.9483069999999998</v>
      </c>
      <c r="C61" s="19">
        <v>2.6752400000000001</v>
      </c>
      <c r="D61" s="19">
        <v>3.2213750000000001</v>
      </c>
      <c r="E61" s="25">
        <v>58</v>
      </c>
      <c r="F61">
        <v>36</v>
      </c>
      <c r="G61">
        <v>87</v>
      </c>
      <c r="H61" s="26">
        <f t="shared" si="0"/>
        <v>62.329608329097098</v>
      </c>
      <c r="I61" s="19">
        <v>2.7272729999999998</v>
      </c>
      <c r="J61">
        <v>55</v>
      </c>
      <c r="K61" s="19">
        <v>2.5803720000000001</v>
      </c>
      <c r="L61">
        <v>82</v>
      </c>
      <c r="M61" s="19">
        <v>2.9735900000000002</v>
      </c>
      <c r="N61">
        <v>55</v>
      </c>
      <c r="O61" s="19">
        <v>2.9090910000000001</v>
      </c>
      <c r="P61">
        <v>57</v>
      </c>
      <c r="Q61" s="19">
        <v>2.7272729999999998</v>
      </c>
      <c r="R61">
        <v>83</v>
      </c>
      <c r="S61" s="19">
        <v>3.6971949999999998</v>
      </c>
      <c r="T61">
        <v>37</v>
      </c>
      <c r="U61"/>
      <c r="V61">
        <f>VLOOKUP(A61, world_pop_table!$A$4:$BP$269, MATCH(2012, world_pop_table!$A$3:$BP$3, 0), FALSE)</f>
        <v>2987773</v>
      </c>
    </row>
    <row r="62" spans="1:22" x14ac:dyDescent="0.35">
      <c r="A62" t="s">
        <v>68</v>
      </c>
      <c r="B62" s="30">
        <v>2.9447800000000002</v>
      </c>
      <c r="C62" s="19">
        <v>2.7759770000000001</v>
      </c>
      <c r="D62" s="19">
        <v>3.1135839999999999</v>
      </c>
      <c r="E62" s="25">
        <v>59</v>
      </c>
      <c r="F62">
        <v>46</v>
      </c>
      <c r="G62">
        <v>76</v>
      </c>
      <c r="H62" s="26">
        <f t="shared" si="0"/>
        <v>62.216773684158333</v>
      </c>
      <c r="I62" s="19">
        <v>2.52833</v>
      </c>
      <c r="J62">
        <v>75</v>
      </c>
      <c r="K62" s="19">
        <v>2.5381179999999999</v>
      </c>
      <c r="L62">
        <v>85</v>
      </c>
      <c r="M62" s="19">
        <v>2.965862</v>
      </c>
      <c r="N62">
        <v>57</v>
      </c>
      <c r="O62" s="19">
        <v>2.8462209999999999</v>
      </c>
      <c r="P62">
        <v>62</v>
      </c>
      <c r="Q62" s="19">
        <v>3.1195379999999999</v>
      </c>
      <c r="R62">
        <v>52</v>
      </c>
      <c r="S62" s="19">
        <v>3.6117080000000001</v>
      </c>
      <c r="T62">
        <v>42</v>
      </c>
      <c r="U62"/>
      <c r="V62">
        <f>VLOOKUP(A62, world_pop_table!$A$4:$BP$269, MATCH(2012, world_pop_table!$A$3:$BP$3, 0), FALSE)</f>
        <v>252698525</v>
      </c>
    </row>
    <row r="63" spans="1:22" x14ac:dyDescent="0.35">
      <c r="A63" t="s">
        <v>115</v>
      </c>
      <c r="B63" s="30">
        <v>2.9350290000000001</v>
      </c>
      <c r="C63" s="19">
        <v>2.7759209999999999</v>
      </c>
      <c r="D63" s="19">
        <v>3.0941360000000002</v>
      </c>
      <c r="E63" s="25">
        <v>60</v>
      </c>
      <c r="F63">
        <v>46</v>
      </c>
      <c r="G63">
        <v>76</v>
      </c>
      <c r="H63" s="26">
        <f t="shared" si="0"/>
        <v>61.904822841289615</v>
      </c>
      <c r="I63" s="19">
        <v>2.6823459999999999</v>
      </c>
      <c r="J63">
        <v>58</v>
      </c>
      <c r="K63" s="19">
        <v>2.7294559999999999</v>
      </c>
      <c r="L63">
        <v>67</v>
      </c>
      <c r="M63" s="19">
        <v>2.8705630000000002</v>
      </c>
      <c r="N63">
        <v>66</v>
      </c>
      <c r="O63" s="19">
        <v>2.9097369999999998</v>
      </c>
      <c r="P63">
        <v>56</v>
      </c>
      <c r="Q63" s="19">
        <v>2.991857</v>
      </c>
      <c r="R63">
        <v>60</v>
      </c>
      <c r="S63" s="19">
        <v>3.4010720000000001</v>
      </c>
      <c r="T63">
        <v>62</v>
      </c>
      <c r="U63"/>
      <c r="V63">
        <f>VLOOKUP(A63, world_pop_table!$A$4:$BP$269, MATCH(2012, world_pop_table!$A$3:$BP$3, 0), FALSE)</f>
        <v>29550366</v>
      </c>
    </row>
    <row r="64" spans="1:22" x14ac:dyDescent="0.35">
      <c r="A64" t="s">
        <v>114</v>
      </c>
      <c r="B64" s="30">
        <v>2.9266169999999998</v>
      </c>
      <c r="C64" s="19">
        <v>2.7475369999999999</v>
      </c>
      <c r="D64" s="19">
        <v>3.1056970000000002</v>
      </c>
      <c r="E64" s="25">
        <v>61</v>
      </c>
      <c r="F64">
        <v>46</v>
      </c>
      <c r="G64">
        <v>81</v>
      </c>
      <c r="H64" s="26">
        <f t="shared" si="0"/>
        <v>61.635708853984539</v>
      </c>
      <c r="I64" s="19">
        <v>2.5555560000000002</v>
      </c>
      <c r="J64">
        <v>74</v>
      </c>
      <c r="K64" s="19">
        <v>2.9444439999999998</v>
      </c>
      <c r="L64">
        <v>51</v>
      </c>
      <c r="M64" s="19">
        <v>2.7569439999999998</v>
      </c>
      <c r="N64">
        <v>79</v>
      </c>
      <c r="O64" s="19">
        <v>2.8382350000000001</v>
      </c>
      <c r="P64">
        <v>63</v>
      </c>
      <c r="Q64" s="19">
        <v>3.0147059999999999</v>
      </c>
      <c r="R64">
        <v>57</v>
      </c>
      <c r="S64" s="19">
        <v>3.4654410000000002</v>
      </c>
      <c r="T64">
        <v>56</v>
      </c>
      <c r="U64"/>
      <c r="V64">
        <f>VLOOKUP(A64, world_pop_table!$A$4:$BP$269, MATCH(2012, world_pop_table!$A$3:$BP$3, 0), FALSE)</f>
        <v>3759256</v>
      </c>
    </row>
    <row r="65" spans="1:22" x14ac:dyDescent="0.35">
      <c r="A65" t="s">
        <v>112</v>
      </c>
      <c r="B65" s="30">
        <v>2.8874909999999998</v>
      </c>
      <c r="C65" s="19">
        <v>2.6300370000000002</v>
      </c>
      <c r="D65" s="19">
        <v>3.144946</v>
      </c>
      <c r="E65" s="25">
        <v>62</v>
      </c>
      <c r="F65">
        <v>44</v>
      </c>
      <c r="G65">
        <v>89</v>
      </c>
      <c r="H65" s="26">
        <f t="shared" si="0"/>
        <v>60.384002497910132</v>
      </c>
      <c r="I65" s="19">
        <v>3.0967530000000001</v>
      </c>
      <c r="J65">
        <v>36</v>
      </c>
      <c r="K65" s="19">
        <v>2.9634200000000002</v>
      </c>
      <c r="L65">
        <v>49</v>
      </c>
      <c r="M65" s="19">
        <v>2.7777780000000001</v>
      </c>
      <c r="N65">
        <v>77</v>
      </c>
      <c r="O65" s="19">
        <v>2.7330549999999998</v>
      </c>
      <c r="P65">
        <v>77</v>
      </c>
      <c r="Q65" s="19">
        <v>2.590198</v>
      </c>
      <c r="R65">
        <v>94</v>
      </c>
      <c r="S65" s="19">
        <v>3.165959</v>
      </c>
      <c r="T65">
        <v>80</v>
      </c>
      <c r="U65"/>
      <c r="V65">
        <f>VLOOKUP(A65, world_pop_table!$A$4:$BP$269, MATCH(2012, world_pop_table!$A$3:$BP$3, 0), FALSE)</f>
        <v>3547106</v>
      </c>
    </row>
    <row r="66" spans="1:22" x14ac:dyDescent="0.35">
      <c r="A66" t="s">
        <v>177</v>
      </c>
      <c r="B66" s="30">
        <v>2.8857149999999998</v>
      </c>
      <c r="C66" s="19">
        <v>2.6363620000000001</v>
      </c>
      <c r="D66" s="19">
        <v>3.1350690000000001</v>
      </c>
      <c r="E66" s="25">
        <v>63</v>
      </c>
      <c r="F66">
        <v>45</v>
      </c>
      <c r="G66">
        <v>89</v>
      </c>
      <c r="H66" s="26">
        <f t="shared" si="0"/>
        <v>60.327185279477689</v>
      </c>
      <c r="I66" s="19">
        <v>2.2891159999999999</v>
      </c>
      <c r="J66">
        <v>110</v>
      </c>
      <c r="K66" s="19">
        <v>2.622449</v>
      </c>
      <c r="L66">
        <v>74</v>
      </c>
      <c r="M66" s="19">
        <v>3.1428569999999998</v>
      </c>
      <c r="N66">
        <v>38</v>
      </c>
      <c r="O66" s="19">
        <v>2.7891159999999999</v>
      </c>
      <c r="P66">
        <v>69</v>
      </c>
      <c r="Q66" s="19">
        <v>3.122449</v>
      </c>
      <c r="R66">
        <v>51</v>
      </c>
      <c r="S66" s="19">
        <v>3.2891159999999999</v>
      </c>
      <c r="T66">
        <v>70</v>
      </c>
      <c r="U66"/>
      <c r="V66">
        <f>VLOOKUP(A66, world_pop_table!$A$4:$BP$269, MATCH(2012, world_pop_table!$A$3:$BP$3, 0), FALSE)</f>
        <v>28433647</v>
      </c>
    </row>
    <row r="67" spans="1:22" x14ac:dyDescent="0.35">
      <c r="A67" t="s">
        <v>36</v>
      </c>
      <c r="B67" s="30">
        <v>2.8693330000000001</v>
      </c>
      <c r="C67" s="19">
        <v>2.6555170000000001</v>
      </c>
      <c r="D67" s="19">
        <v>3.083148</v>
      </c>
      <c r="E67" s="25">
        <v>64</v>
      </c>
      <c r="F67">
        <v>46</v>
      </c>
      <c r="G67">
        <v>87</v>
      </c>
      <c r="H67" s="26">
        <f t="shared" si="0"/>
        <v>59.803097626121591</v>
      </c>
      <c r="I67" s="19">
        <v>2.6471840000000002</v>
      </c>
      <c r="J67">
        <v>64</v>
      </c>
      <c r="K67" s="19">
        <v>2.7247819999999998</v>
      </c>
      <c r="L67">
        <v>68</v>
      </c>
      <c r="M67" s="19">
        <v>2.7597839999999998</v>
      </c>
      <c r="N67">
        <v>78</v>
      </c>
      <c r="O67" s="19">
        <v>2.9468260000000002</v>
      </c>
      <c r="P67">
        <v>52</v>
      </c>
      <c r="Q67" s="19">
        <v>2.658741</v>
      </c>
      <c r="R67">
        <v>85</v>
      </c>
      <c r="S67" s="19">
        <v>3.4515639999999999</v>
      </c>
      <c r="T67">
        <v>57</v>
      </c>
      <c r="U67"/>
      <c r="V67">
        <f>VLOOKUP(A67, world_pop_table!$A$4:$BP$269, MATCH(2012, world_pop_table!$A$3:$BP$3, 0), FALSE)</f>
        <v>45715810</v>
      </c>
    </row>
    <row r="68" spans="1:22" x14ac:dyDescent="0.35">
      <c r="A68" t="s">
        <v>50</v>
      </c>
      <c r="B68" s="30">
        <v>2.860271</v>
      </c>
      <c r="C68" s="19">
        <v>2.5501710000000002</v>
      </c>
      <c r="D68" s="19">
        <v>3.1703700000000001</v>
      </c>
      <c r="E68" s="25">
        <v>65</v>
      </c>
      <c r="F68">
        <v>41</v>
      </c>
      <c r="G68">
        <v>102</v>
      </c>
      <c r="H68" s="26">
        <f t="shared" si="0"/>
        <v>59.513189048737075</v>
      </c>
      <c r="I68" s="19">
        <v>2.5091570000000001</v>
      </c>
      <c r="J68">
        <v>79</v>
      </c>
      <c r="K68" s="19">
        <v>2.7879119999999999</v>
      </c>
      <c r="L68">
        <v>63</v>
      </c>
      <c r="M68" s="19">
        <v>2.8168500000000001</v>
      </c>
      <c r="N68">
        <v>74</v>
      </c>
      <c r="O68" s="19">
        <v>2.8168500000000001</v>
      </c>
      <c r="P68">
        <v>65</v>
      </c>
      <c r="Q68" s="19">
        <v>3</v>
      </c>
      <c r="R68">
        <v>59</v>
      </c>
      <c r="S68" s="19">
        <v>3.2263739999999999</v>
      </c>
      <c r="T68">
        <v>75</v>
      </c>
      <c r="U68"/>
      <c r="V68">
        <f>VLOOKUP(A68, world_pop_table!$A$4:$BP$269, MATCH(2012, world_pop_table!$A$3:$BP$3, 0), FALSE)</f>
        <v>1322696</v>
      </c>
    </row>
    <row r="69" spans="1:22" x14ac:dyDescent="0.35">
      <c r="A69" t="s">
        <v>148</v>
      </c>
      <c r="B69" s="30">
        <v>2.8544109999999998</v>
      </c>
      <c r="C69" s="19">
        <v>2.7210890000000001</v>
      </c>
      <c r="D69" s="19">
        <v>2.987733</v>
      </c>
      <c r="E69" s="25">
        <v>66</v>
      </c>
      <c r="F69">
        <v>55</v>
      </c>
      <c r="G69">
        <v>84</v>
      </c>
      <c r="H69" s="26">
        <f t="shared" ref="H69:H132" si="1">(B69-1)*100/($B$4-1)</f>
        <v>59.325717821251615</v>
      </c>
      <c r="I69" s="19">
        <v>2.4091170000000002</v>
      </c>
      <c r="J69">
        <v>88</v>
      </c>
      <c r="K69" s="19">
        <v>2.6928070000000002</v>
      </c>
      <c r="L69">
        <v>70</v>
      </c>
      <c r="M69" s="19">
        <v>2.7197420000000001</v>
      </c>
      <c r="N69">
        <v>83</v>
      </c>
      <c r="O69" s="19">
        <v>2.8478599999999998</v>
      </c>
      <c r="P69">
        <v>61</v>
      </c>
      <c r="Q69" s="19">
        <v>3.1453090000000001</v>
      </c>
      <c r="R69">
        <v>50</v>
      </c>
      <c r="S69" s="19">
        <v>3.3117179999999999</v>
      </c>
      <c r="T69">
        <v>68</v>
      </c>
      <c r="U69"/>
      <c r="V69">
        <f>VLOOKUP(A69, world_pop_table!$A$4:$BP$269, MATCH(2012, world_pop_table!$A$3:$BP$3, 0), FALSE)</f>
        <v>46210056</v>
      </c>
    </row>
    <row r="70" spans="1:22" x14ac:dyDescent="0.35">
      <c r="A70" t="s">
        <v>21</v>
      </c>
      <c r="B70" s="30">
        <v>2.8526370000000001</v>
      </c>
      <c r="C70" s="19">
        <v>2.5340639999999999</v>
      </c>
      <c r="D70" s="19">
        <v>3.1712099999999999</v>
      </c>
      <c r="E70" s="25">
        <v>67</v>
      </c>
      <c r="F70">
        <v>41</v>
      </c>
      <c r="G70">
        <v>104</v>
      </c>
      <c r="H70" s="26">
        <f t="shared" si="1"/>
        <v>59.268964586173261</v>
      </c>
      <c r="I70" s="19">
        <v>2.5944449999999999</v>
      </c>
      <c r="J70">
        <v>70</v>
      </c>
      <c r="K70" s="19">
        <v>2.5694439999999998</v>
      </c>
      <c r="L70">
        <v>83</v>
      </c>
      <c r="M70" s="19">
        <v>2.4361109999999999</v>
      </c>
      <c r="N70">
        <v>119</v>
      </c>
      <c r="O70" s="19">
        <v>2.9027780000000001</v>
      </c>
      <c r="P70">
        <v>58</v>
      </c>
      <c r="Q70" s="19">
        <v>2.8722219999999998</v>
      </c>
      <c r="R70">
        <v>65</v>
      </c>
      <c r="S70" s="19">
        <v>3.7361110000000002</v>
      </c>
      <c r="T70">
        <v>36</v>
      </c>
      <c r="U70"/>
      <c r="V70">
        <f>VLOOKUP(A70, world_pop_table!$A$4:$BP$269, MATCH(2012, world_pop_table!$A$3:$BP$3, 0), FALSE)</f>
        <v>10397657</v>
      </c>
    </row>
    <row r="71" spans="1:22" x14ac:dyDescent="0.35">
      <c r="A71" t="s">
        <v>187</v>
      </c>
      <c r="B71" s="30">
        <v>2.841809</v>
      </c>
      <c r="C71" s="19">
        <v>2.4618319999999998</v>
      </c>
      <c r="D71" s="19">
        <v>3.2217859999999998</v>
      </c>
      <c r="E71" s="25">
        <v>68</v>
      </c>
      <c r="F71">
        <v>36</v>
      </c>
      <c r="G71">
        <v>118</v>
      </c>
      <c r="H71" s="26">
        <f t="shared" si="1"/>
        <v>58.922558707126754</v>
      </c>
      <c r="I71" s="19">
        <v>2.8155000000000001</v>
      </c>
      <c r="J71">
        <v>48</v>
      </c>
      <c r="K71" s="19">
        <v>2.8197230000000002</v>
      </c>
      <c r="L71">
        <v>60</v>
      </c>
      <c r="M71" s="19">
        <v>2.5266109999999999</v>
      </c>
      <c r="N71">
        <v>111</v>
      </c>
      <c r="O71" s="19">
        <v>2.7427999999999999</v>
      </c>
      <c r="P71">
        <v>75</v>
      </c>
      <c r="Q71" s="19">
        <v>2.7338939999999998</v>
      </c>
      <c r="R71">
        <v>81</v>
      </c>
      <c r="S71" s="19">
        <v>3.4287869999999998</v>
      </c>
      <c r="T71">
        <v>58</v>
      </c>
      <c r="U71"/>
      <c r="V71">
        <f>VLOOKUP(A71, world_pop_table!$A$4:$BP$269, MATCH(2012, world_pop_table!$A$3:$BP$3, 0), FALSE)</f>
        <v>2108617</v>
      </c>
    </row>
    <row r="72" spans="1:22" x14ac:dyDescent="0.35">
      <c r="A72" t="s">
        <v>60</v>
      </c>
      <c r="B72" s="30">
        <v>2.8326500000000001</v>
      </c>
      <c r="C72" s="19">
        <v>2.5049619999999999</v>
      </c>
      <c r="D72" s="19">
        <v>3.1603379999999999</v>
      </c>
      <c r="E72" s="25">
        <v>69</v>
      </c>
      <c r="F72">
        <v>43</v>
      </c>
      <c r="G72">
        <v>108</v>
      </c>
      <c r="H72" s="26">
        <f t="shared" si="1"/>
        <v>58.629546937068859</v>
      </c>
      <c r="I72" s="19">
        <v>2.3833329999999999</v>
      </c>
      <c r="J72">
        <v>94</v>
      </c>
      <c r="K72" s="19">
        <v>2.8833700000000002</v>
      </c>
      <c r="L72">
        <v>53</v>
      </c>
      <c r="M72" s="19">
        <v>2.6904759999999999</v>
      </c>
      <c r="N72">
        <v>87</v>
      </c>
      <c r="O72" s="19">
        <v>2.7619050000000001</v>
      </c>
      <c r="P72">
        <v>73</v>
      </c>
      <c r="Q72" s="19">
        <v>2.976191</v>
      </c>
      <c r="R72">
        <v>63</v>
      </c>
      <c r="S72" s="19">
        <v>3.321062</v>
      </c>
      <c r="T72">
        <v>67</v>
      </c>
      <c r="U72"/>
      <c r="V72">
        <f>VLOOKUP(A72, world_pop_table!$A$4:$BP$269, MATCH(2012, world_pop_table!$A$3:$BP$3, 0), FALSE)</f>
        <v>11045011</v>
      </c>
    </row>
    <row r="73" spans="1:22" x14ac:dyDescent="0.35">
      <c r="A73" t="s">
        <v>82</v>
      </c>
      <c r="B73" s="30">
        <v>2.8296269999999999</v>
      </c>
      <c r="C73" s="19">
        <v>2.597426</v>
      </c>
      <c r="D73" s="19">
        <v>3.0618280000000002</v>
      </c>
      <c r="E73" s="25">
        <v>70</v>
      </c>
      <c r="F73">
        <v>48</v>
      </c>
      <c r="G73">
        <v>93</v>
      </c>
      <c r="H73" s="26">
        <f t="shared" si="1"/>
        <v>58.532836097360907</v>
      </c>
      <c r="I73" s="19">
        <v>2.7335229999999999</v>
      </c>
      <c r="J73">
        <v>53</v>
      </c>
      <c r="K73" s="19">
        <v>2.8179630000000002</v>
      </c>
      <c r="L73">
        <v>61</v>
      </c>
      <c r="M73" s="19">
        <v>2.6787879999999999</v>
      </c>
      <c r="N73">
        <v>90</v>
      </c>
      <c r="O73" s="19">
        <v>2.6787879999999999</v>
      </c>
      <c r="P73">
        <v>84</v>
      </c>
      <c r="Q73" s="19">
        <v>2.9787880000000002</v>
      </c>
      <c r="R73">
        <v>62</v>
      </c>
      <c r="S73" s="19">
        <v>3.1072600000000001</v>
      </c>
      <c r="T73">
        <v>87</v>
      </c>
      <c r="U73"/>
      <c r="V73">
        <f>VLOOKUP(A73, world_pop_table!$A$4:$BP$269, MATCH(2012, world_pop_table!$A$3:$BP$3, 0), FALSE)</f>
        <v>3337109</v>
      </c>
    </row>
    <row r="74" spans="1:22" x14ac:dyDescent="0.35">
      <c r="A74" t="s">
        <v>113</v>
      </c>
      <c r="B74" s="30">
        <v>2.8256139999999998</v>
      </c>
      <c r="C74" s="19">
        <v>2.5685820000000001</v>
      </c>
      <c r="D74" s="19">
        <v>3.082646</v>
      </c>
      <c r="E74" s="25">
        <v>71</v>
      </c>
      <c r="F74">
        <v>46</v>
      </c>
      <c r="G74">
        <v>98</v>
      </c>
      <c r="H74" s="26">
        <f t="shared" si="1"/>
        <v>58.404453497378121</v>
      </c>
      <c r="I74" s="19">
        <v>2.8461539999999999</v>
      </c>
      <c r="J74">
        <v>46</v>
      </c>
      <c r="K74" s="19">
        <v>2.6923080000000001</v>
      </c>
      <c r="L74">
        <v>71</v>
      </c>
      <c r="M74" s="19">
        <v>2.8574950000000001</v>
      </c>
      <c r="N74">
        <v>68</v>
      </c>
      <c r="O74" s="19">
        <v>2.774162</v>
      </c>
      <c r="P74">
        <v>72</v>
      </c>
      <c r="Q74" s="19">
        <v>2.6074950000000001</v>
      </c>
      <c r="R74">
        <v>90</v>
      </c>
      <c r="S74" s="19">
        <v>3.1387209999999999</v>
      </c>
      <c r="T74">
        <v>83</v>
      </c>
      <c r="U74"/>
      <c r="V74">
        <f>VLOOKUP(A74, world_pop_table!$A$4:$BP$269, MATCH(2012, world_pop_table!$A$3:$BP$3, 0), FALSE)</f>
        <v>207667125</v>
      </c>
    </row>
    <row r="75" spans="1:22" x14ac:dyDescent="0.35">
      <c r="A75" t="s">
        <v>101</v>
      </c>
      <c r="B75" s="30">
        <v>2.81887</v>
      </c>
      <c r="C75" s="19">
        <v>2.566408</v>
      </c>
      <c r="D75" s="19">
        <v>3.071332</v>
      </c>
      <c r="E75" s="25">
        <v>72</v>
      </c>
      <c r="F75">
        <v>47</v>
      </c>
      <c r="G75">
        <v>98</v>
      </c>
      <c r="H75" s="26">
        <f t="shared" si="1"/>
        <v>58.188701627384617</v>
      </c>
      <c r="I75" s="19">
        <v>2.5833330000000001</v>
      </c>
      <c r="J75">
        <v>72</v>
      </c>
      <c r="K75" s="19">
        <v>2.8333330000000001</v>
      </c>
      <c r="L75">
        <v>59</v>
      </c>
      <c r="M75" s="19">
        <v>2.5</v>
      </c>
      <c r="N75">
        <v>113</v>
      </c>
      <c r="O75" s="19">
        <v>2.6666669999999999</v>
      </c>
      <c r="P75">
        <v>85</v>
      </c>
      <c r="Q75" s="19">
        <v>2.8333330000000001</v>
      </c>
      <c r="R75">
        <v>69</v>
      </c>
      <c r="S75" s="19">
        <v>3.5218430000000001</v>
      </c>
      <c r="T75">
        <v>52</v>
      </c>
      <c r="U75"/>
      <c r="V75">
        <f>VLOOKUP(A75, world_pop_table!$A$4:$BP$269, MATCH(2012, world_pop_table!$A$3:$BP$3, 0), FALSE)</f>
        <v>1255882</v>
      </c>
    </row>
    <row r="76" spans="1:22" x14ac:dyDescent="0.35">
      <c r="A76" t="s">
        <v>102</v>
      </c>
      <c r="B76" s="30">
        <v>2.8079670000000001</v>
      </c>
      <c r="C76" s="19">
        <v>2.5584820000000001</v>
      </c>
      <c r="D76" s="19">
        <v>3.0574530000000002</v>
      </c>
      <c r="E76" s="25">
        <v>73</v>
      </c>
      <c r="F76">
        <v>48</v>
      </c>
      <c r="G76">
        <v>101</v>
      </c>
      <c r="H76" s="26">
        <f t="shared" si="1"/>
        <v>57.839896372559721</v>
      </c>
      <c r="I76" s="19">
        <v>2.513998</v>
      </c>
      <c r="J76">
        <v>77</v>
      </c>
      <c r="K76" s="19">
        <v>2.7824879999999999</v>
      </c>
      <c r="L76">
        <v>64</v>
      </c>
      <c r="M76" s="19">
        <v>3.0055559999999999</v>
      </c>
      <c r="N76">
        <v>48</v>
      </c>
      <c r="O76" s="19">
        <v>2.8505720000000001</v>
      </c>
      <c r="P76">
        <v>60</v>
      </c>
      <c r="Q76" s="19">
        <v>2.5611109999999999</v>
      </c>
      <c r="R76">
        <v>102</v>
      </c>
      <c r="S76" s="19">
        <v>3.0912850000000001</v>
      </c>
      <c r="T76">
        <v>88</v>
      </c>
      <c r="U76"/>
      <c r="V76">
        <f>VLOOKUP(A76, world_pop_table!$A$4:$BP$269, MATCH(2012, world_pop_table!$A$3:$BP$3, 0), FALSE)</f>
        <v>15709577</v>
      </c>
    </row>
    <row r="77" spans="1:22" x14ac:dyDescent="0.35">
      <c r="A77" t="s">
        <v>61</v>
      </c>
      <c r="B77" s="30">
        <v>2.804983</v>
      </c>
      <c r="C77" s="19">
        <v>2.6381760000000001</v>
      </c>
      <c r="D77" s="19">
        <v>2.9717899999999999</v>
      </c>
      <c r="E77" s="25">
        <v>74</v>
      </c>
      <c r="F77">
        <v>58</v>
      </c>
      <c r="G77">
        <v>89</v>
      </c>
      <c r="H77" s="26">
        <f t="shared" si="1"/>
        <v>57.744433208256538</v>
      </c>
      <c r="I77" s="19">
        <v>2.6229619999999998</v>
      </c>
      <c r="J77">
        <v>68</v>
      </c>
      <c r="K77" s="19">
        <v>2.5856340000000002</v>
      </c>
      <c r="L77">
        <v>81</v>
      </c>
      <c r="M77" s="19">
        <v>2.8159429999999999</v>
      </c>
      <c r="N77">
        <v>75</v>
      </c>
      <c r="O77" s="19">
        <v>2.7768079999999999</v>
      </c>
      <c r="P77">
        <v>71</v>
      </c>
      <c r="Q77" s="19">
        <v>2.8004470000000001</v>
      </c>
      <c r="R77">
        <v>73</v>
      </c>
      <c r="S77" s="19">
        <v>3.1911320000000001</v>
      </c>
      <c r="T77">
        <v>77</v>
      </c>
      <c r="U77"/>
      <c r="V77">
        <f>VLOOKUP(A77, world_pop_table!$A$4:$BP$269, MATCH(2012, world_pop_table!$A$3:$BP$3, 0), FALSE)</f>
        <v>15089647</v>
      </c>
    </row>
    <row r="78" spans="1:22" x14ac:dyDescent="0.35">
      <c r="A78" t="s">
        <v>172</v>
      </c>
      <c r="B78" s="30">
        <v>2.7997649999999998</v>
      </c>
      <c r="C78" s="19">
        <v>2.5229699999999999</v>
      </c>
      <c r="D78" s="19">
        <v>3.0765600000000002</v>
      </c>
      <c r="E78" s="25">
        <v>75</v>
      </c>
      <c r="F78">
        <v>46</v>
      </c>
      <c r="G78">
        <v>106</v>
      </c>
      <c r="H78" s="26">
        <f t="shared" si="1"/>
        <v>57.577500637434163</v>
      </c>
      <c r="I78" s="19">
        <v>2.3888889999999998</v>
      </c>
      <c r="J78">
        <v>92</v>
      </c>
      <c r="K78" s="19">
        <v>2.6221860000000001</v>
      </c>
      <c r="L78">
        <v>75</v>
      </c>
      <c r="M78" s="19">
        <v>2.7568079999999999</v>
      </c>
      <c r="N78">
        <v>80</v>
      </c>
      <c r="O78" s="19">
        <v>2.8041900000000002</v>
      </c>
      <c r="P78">
        <v>66</v>
      </c>
      <c r="Q78" s="19">
        <v>3.0740310000000002</v>
      </c>
      <c r="R78">
        <v>55</v>
      </c>
      <c r="S78" s="19">
        <v>3.1414909999999998</v>
      </c>
      <c r="T78">
        <v>82</v>
      </c>
      <c r="U78"/>
      <c r="V78">
        <f>VLOOKUP(A78, world_pop_table!$A$4:$BP$269, MATCH(2012, world_pop_table!$A$3:$BP$3, 0), FALSE)</f>
        <v>7201497</v>
      </c>
    </row>
    <row r="79" spans="1:22" x14ac:dyDescent="0.35">
      <c r="A79" t="s">
        <v>90</v>
      </c>
      <c r="B79" s="30">
        <v>2.7778779999999998</v>
      </c>
      <c r="C79" s="19">
        <v>2.495072</v>
      </c>
      <c r="D79" s="19">
        <v>3.0606840000000002</v>
      </c>
      <c r="E79" s="25">
        <v>76</v>
      </c>
      <c r="F79">
        <v>48</v>
      </c>
      <c r="G79">
        <v>109</v>
      </c>
      <c r="H79" s="26">
        <f t="shared" si="1"/>
        <v>56.877298801943681</v>
      </c>
      <c r="I79" s="19">
        <v>2.714286</v>
      </c>
      <c r="J79">
        <v>56</v>
      </c>
      <c r="K79" s="19">
        <v>2.5207030000000001</v>
      </c>
      <c r="L79">
        <v>86</v>
      </c>
      <c r="M79" s="19">
        <v>2.71821</v>
      </c>
      <c r="N79">
        <v>84</v>
      </c>
      <c r="O79" s="19">
        <v>2.6394799999999998</v>
      </c>
      <c r="P79">
        <v>93</v>
      </c>
      <c r="Q79" s="19">
        <v>2.9728129999999999</v>
      </c>
      <c r="R79">
        <v>64</v>
      </c>
      <c r="S79" s="19">
        <v>3.0789469999999999</v>
      </c>
      <c r="T79">
        <v>90</v>
      </c>
      <c r="U79"/>
      <c r="V79">
        <f>VLOOKUP(A79, world_pop_table!$A$4:$BP$269, MATCH(2012, world_pop_table!$A$3:$BP$3, 0), FALSE)</f>
        <v>2034319</v>
      </c>
    </row>
    <row r="80" spans="1:22" x14ac:dyDescent="0.35">
      <c r="A80" t="s">
        <v>176</v>
      </c>
      <c r="B80" s="30">
        <v>2.7740719999999999</v>
      </c>
      <c r="C80" s="19">
        <v>2.5386899999999999</v>
      </c>
      <c r="D80" s="19">
        <v>3.009455</v>
      </c>
      <c r="E80" s="25">
        <v>77</v>
      </c>
      <c r="F80">
        <v>53</v>
      </c>
      <c r="G80">
        <v>104</v>
      </c>
      <c r="H80" s="26">
        <f t="shared" si="1"/>
        <v>56.755538479109269</v>
      </c>
      <c r="I80" s="19">
        <v>2.9</v>
      </c>
      <c r="J80">
        <v>44</v>
      </c>
      <c r="K80" s="19">
        <v>2.8462499999999999</v>
      </c>
      <c r="L80">
        <v>58</v>
      </c>
      <c r="M80" s="19">
        <v>2.6760830000000002</v>
      </c>
      <c r="N80">
        <v>91</v>
      </c>
      <c r="O80" s="19">
        <v>2.7809720000000002</v>
      </c>
      <c r="P80">
        <v>70</v>
      </c>
      <c r="Q80" s="19">
        <v>2.5909719999999998</v>
      </c>
      <c r="R80">
        <v>93</v>
      </c>
      <c r="S80" s="19">
        <v>2.860055</v>
      </c>
      <c r="T80">
        <v>115</v>
      </c>
      <c r="U80"/>
      <c r="V80">
        <f>VLOOKUP(A80, world_pop_table!$A$4:$BP$269, MATCH(2012, world_pop_table!$A$3:$BP$3, 0), FALSE)</f>
        <v>3728874</v>
      </c>
    </row>
    <row r="81" spans="1:22" x14ac:dyDescent="0.35">
      <c r="A81" t="s">
        <v>12</v>
      </c>
      <c r="B81" s="30">
        <v>2.773218</v>
      </c>
      <c r="C81" s="19">
        <v>2.4834019999999999</v>
      </c>
      <c r="D81" s="19">
        <v>3.0630329999999999</v>
      </c>
      <c r="E81" s="25">
        <v>78</v>
      </c>
      <c r="F81">
        <v>47</v>
      </c>
      <c r="G81">
        <v>112</v>
      </c>
      <c r="H81" s="26">
        <f t="shared" si="1"/>
        <v>56.728217586912585</v>
      </c>
      <c r="I81" s="19">
        <v>2.4268770000000002</v>
      </c>
      <c r="J81">
        <v>86</v>
      </c>
      <c r="K81" s="19">
        <v>2.4268770000000002</v>
      </c>
      <c r="L81">
        <v>99</v>
      </c>
      <c r="M81" s="19">
        <v>2.8417669999999999</v>
      </c>
      <c r="N81">
        <v>70</v>
      </c>
      <c r="O81" s="19">
        <v>2.6468560000000001</v>
      </c>
      <c r="P81">
        <v>91</v>
      </c>
      <c r="Q81" s="19">
        <v>2.6450399999999998</v>
      </c>
      <c r="R81">
        <v>88</v>
      </c>
      <c r="S81" s="19">
        <v>3.5780280000000002</v>
      </c>
      <c r="T81">
        <v>45</v>
      </c>
      <c r="U81"/>
      <c r="V81">
        <f>VLOOKUP(A81, world_pop_table!$A$4:$BP$269, MATCH(2012, world_pop_table!$A$3:$BP$3, 0), FALSE)</f>
        <v>2900401</v>
      </c>
    </row>
    <row r="82" spans="1:22" x14ac:dyDescent="0.35">
      <c r="A82" t="s">
        <v>46</v>
      </c>
      <c r="B82" s="30">
        <v>2.757479</v>
      </c>
      <c r="C82" s="19">
        <v>2.6057510000000002</v>
      </c>
      <c r="D82" s="19">
        <v>2.909208</v>
      </c>
      <c r="E82" s="25">
        <v>79</v>
      </c>
      <c r="F82">
        <v>62</v>
      </c>
      <c r="G82">
        <v>91</v>
      </c>
      <c r="H82" s="26">
        <f t="shared" si="1"/>
        <v>56.22470058189662</v>
      </c>
      <c r="I82" s="19">
        <v>2.3592689999999998</v>
      </c>
      <c r="J82">
        <v>98</v>
      </c>
      <c r="K82" s="19">
        <v>2.6198000000000001</v>
      </c>
      <c r="L82">
        <v>76</v>
      </c>
      <c r="M82" s="19">
        <v>2.8634970000000002</v>
      </c>
      <c r="N82">
        <v>67</v>
      </c>
      <c r="O82" s="19">
        <v>2.6473520000000001</v>
      </c>
      <c r="P82">
        <v>90</v>
      </c>
      <c r="Q82" s="19">
        <v>2.5826069999999999</v>
      </c>
      <c r="R82">
        <v>96</v>
      </c>
      <c r="S82" s="19">
        <v>3.4215520000000001</v>
      </c>
      <c r="T82">
        <v>59</v>
      </c>
      <c r="U82"/>
      <c r="V82">
        <f>VLOOKUP(A82, world_pop_table!$A$4:$BP$269, MATCH(2012, world_pop_table!$A$3:$BP$3, 0), FALSE)</f>
        <v>15572194</v>
      </c>
    </row>
    <row r="83" spans="1:22" x14ac:dyDescent="0.35">
      <c r="A83" t="s">
        <v>170</v>
      </c>
      <c r="B83" s="30">
        <v>2.7528280000000001</v>
      </c>
      <c r="C83" s="19">
        <v>2.514675</v>
      </c>
      <c r="D83" s="19">
        <v>2.99098</v>
      </c>
      <c r="E83" s="25">
        <v>80</v>
      </c>
      <c r="F83">
        <v>55</v>
      </c>
      <c r="G83">
        <v>107</v>
      </c>
      <c r="H83" s="26">
        <f t="shared" si="1"/>
        <v>56.075907291958927</v>
      </c>
      <c r="I83" s="19">
        <v>2.6875</v>
      </c>
      <c r="J83">
        <v>57</v>
      </c>
      <c r="K83" s="19">
        <v>2.7699569999999998</v>
      </c>
      <c r="L83">
        <v>66</v>
      </c>
      <c r="M83" s="19">
        <v>2.722842</v>
      </c>
      <c r="N83">
        <v>81</v>
      </c>
      <c r="O83" s="19">
        <v>2.692253</v>
      </c>
      <c r="P83">
        <v>80</v>
      </c>
      <c r="Q83" s="19">
        <v>2.6529449999999999</v>
      </c>
      <c r="R83">
        <v>87</v>
      </c>
      <c r="S83" s="19">
        <v>2.987724</v>
      </c>
      <c r="T83">
        <v>98</v>
      </c>
      <c r="U83"/>
      <c r="V83">
        <f>VLOOKUP(A83, world_pop_table!$A$4:$BP$269, MATCH(2012, world_pop_table!$A$3:$BP$3, 0), FALSE)</f>
        <v>375469</v>
      </c>
    </row>
    <row r="84" spans="1:22" x14ac:dyDescent="0.35">
      <c r="A84" t="s">
        <v>86</v>
      </c>
      <c r="B84" s="30">
        <v>2.7504209999999998</v>
      </c>
      <c r="C84" s="19">
        <v>2.4677280000000001</v>
      </c>
      <c r="D84" s="19">
        <v>3.0331130000000002</v>
      </c>
      <c r="E84" s="25">
        <v>81</v>
      </c>
      <c r="F84">
        <v>50</v>
      </c>
      <c r="G84">
        <v>116</v>
      </c>
      <c r="H84" s="26">
        <f t="shared" si="1"/>
        <v>55.998903325310877</v>
      </c>
      <c r="I84" s="19">
        <v>2.5833330000000001</v>
      </c>
      <c r="J84">
        <v>71</v>
      </c>
      <c r="K84" s="19">
        <v>2.5</v>
      </c>
      <c r="L84">
        <v>89</v>
      </c>
      <c r="M84" s="19">
        <v>3</v>
      </c>
      <c r="N84">
        <v>50</v>
      </c>
      <c r="O84" s="19">
        <v>2.795696</v>
      </c>
      <c r="P84">
        <v>68</v>
      </c>
      <c r="Q84" s="19">
        <v>2.6542509999999999</v>
      </c>
      <c r="R84">
        <v>86</v>
      </c>
      <c r="S84" s="19">
        <v>2.9013279999999999</v>
      </c>
      <c r="T84">
        <v>110</v>
      </c>
      <c r="U84"/>
      <c r="V84">
        <f>VLOOKUP(A84, world_pop_table!$A$4:$BP$269, MATCH(2012, world_pop_table!$A$3:$BP$3, 0), FALSE)</f>
        <v>21169458</v>
      </c>
    </row>
    <row r="85" spans="1:22" x14ac:dyDescent="0.35">
      <c r="A85" t="s">
        <v>38</v>
      </c>
      <c r="B85" s="30">
        <v>2.7464439999999999</v>
      </c>
      <c r="C85" s="19">
        <v>2.5787620000000002</v>
      </c>
      <c r="D85" s="19">
        <v>2.914126</v>
      </c>
      <c r="E85" s="25">
        <v>82</v>
      </c>
      <c r="F85">
        <v>62</v>
      </c>
      <c r="G85">
        <v>97</v>
      </c>
      <c r="H85" s="26">
        <f t="shared" si="1"/>
        <v>55.871672425701725</v>
      </c>
      <c r="I85" s="19">
        <v>2.4674100000000001</v>
      </c>
      <c r="J85">
        <v>80</v>
      </c>
      <c r="K85" s="19">
        <v>2.599993</v>
      </c>
      <c r="L85">
        <v>80</v>
      </c>
      <c r="M85" s="19">
        <v>2.853923</v>
      </c>
      <c r="N85">
        <v>69</v>
      </c>
      <c r="O85" s="19">
        <v>2.5284620000000002</v>
      </c>
      <c r="P85">
        <v>101</v>
      </c>
      <c r="Q85" s="19">
        <v>2.8059460000000001</v>
      </c>
      <c r="R85">
        <v>72</v>
      </c>
      <c r="S85" s="19">
        <v>3.1861540000000002</v>
      </c>
      <c r="T85">
        <v>78</v>
      </c>
      <c r="U85"/>
      <c r="V85">
        <f>VLOOKUP(A85, world_pop_table!$A$4:$BP$269, MATCH(2012, world_pop_table!$A$3:$BP$3, 0), FALSE)</f>
        <v>4663934</v>
      </c>
    </row>
    <row r="86" spans="1:22" x14ac:dyDescent="0.35">
      <c r="A86" t="s">
        <v>208</v>
      </c>
      <c r="B86" s="30">
        <v>2.7315179999999999</v>
      </c>
      <c r="C86" s="19">
        <v>2.5074779999999999</v>
      </c>
      <c r="D86" s="19">
        <v>2.955559</v>
      </c>
      <c r="E86" s="25">
        <v>83</v>
      </c>
      <c r="F86">
        <v>58</v>
      </c>
      <c r="G86">
        <v>108</v>
      </c>
      <c r="H86" s="26">
        <f t="shared" si="1"/>
        <v>55.394164654123578</v>
      </c>
      <c r="I86" s="19">
        <v>2.3119049999999999</v>
      </c>
      <c r="J86">
        <v>107</v>
      </c>
      <c r="K86" s="19">
        <v>2.3129149999999998</v>
      </c>
      <c r="L86">
        <v>114</v>
      </c>
      <c r="M86" s="19">
        <v>2.8962479999999999</v>
      </c>
      <c r="N86">
        <v>62</v>
      </c>
      <c r="O86" s="19">
        <v>2.730375</v>
      </c>
      <c r="P86">
        <v>78</v>
      </c>
      <c r="Q86" s="19">
        <v>2.6923520000000001</v>
      </c>
      <c r="R86">
        <v>84</v>
      </c>
      <c r="S86" s="19">
        <v>3.3591489999999999</v>
      </c>
      <c r="T86">
        <v>65</v>
      </c>
      <c r="U86"/>
      <c r="V86" t="e">
        <f>VLOOKUP(A86, world_pop_table!$A$4:$BP$269, MATCH(2012, world_pop_table!$A$3:$BP$3, 0), FALSE)</f>
        <v>#N/A</v>
      </c>
    </row>
    <row r="87" spans="1:22" x14ac:dyDescent="0.35">
      <c r="A87" t="s">
        <v>93</v>
      </c>
      <c r="B87" s="30">
        <v>2.7236989999999999</v>
      </c>
      <c r="C87" s="19">
        <v>2.4323700000000001</v>
      </c>
      <c r="D87" s="19">
        <v>3.0150269999999999</v>
      </c>
      <c r="E87" s="25">
        <v>84</v>
      </c>
      <c r="F87">
        <v>53</v>
      </c>
      <c r="G87">
        <v>122</v>
      </c>
      <c r="H87" s="26">
        <f t="shared" si="1"/>
        <v>55.144021731306374</v>
      </c>
      <c r="I87" s="19">
        <v>2.8</v>
      </c>
      <c r="J87">
        <v>50</v>
      </c>
      <c r="K87" s="19">
        <v>2.4</v>
      </c>
      <c r="L87">
        <v>108</v>
      </c>
      <c r="M87" s="19">
        <v>2.4</v>
      </c>
      <c r="N87">
        <v>124</v>
      </c>
      <c r="O87" s="19">
        <v>2.8</v>
      </c>
      <c r="P87">
        <v>67</v>
      </c>
      <c r="Q87" s="19">
        <v>2.8</v>
      </c>
      <c r="R87">
        <v>74</v>
      </c>
      <c r="S87" s="19">
        <v>3.1333329999999999</v>
      </c>
      <c r="T87">
        <v>84</v>
      </c>
      <c r="U87"/>
      <c r="V87">
        <f>VLOOKUP(A87, world_pop_table!$A$4:$BP$269, MATCH(2012, world_pop_table!$A$3:$BP$3, 0), FALSE)</f>
        <v>23462438</v>
      </c>
    </row>
    <row r="88" spans="1:22" x14ac:dyDescent="0.35">
      <c r="A88" t="s">
        <v>44</v>
      </c>
      <c r="B88" s="30">
        <v>2.7001719999999998</v>
      </c>
      <c r="C88" s="19">
        <v>2.5494599999999998</v>
      </c>
      <c r="D88" s="19">
        <v>2.8508849999999999</v>
      </c>
      <c r="E88" s="25">
        <v>85</v>
      </c>
      <c r="F88">
        <v>68</v>
      </c>
      <c r="G88">
        <v>102</v>
      </c>
      <c r="H88" s="26">
        <f t="shared" si="1"/>
        <v>54.391353545461605</v>
      </c>
      <c r="I88" s="19">
        <v>2.5257079999999998</v>
      </c>
      <c r="J88">
        <v>76</v>
      </c>
      <c r="K88" s="19">
        <v>2.607577</v>
      </c>
      <c r="L88">
        <v>77</v>
      </c>
      <c r="M88" s="19">
        <v>2.8292259999999998</v>
      </c>
      <c r="N88">
        <v>73</v>
      </c>
      <c r="O88" s="19">
        <v>2.7416680000000002</v>
      </c>
      <c r="P88">
        <v>76</v>
      </c>
      <c r="Q88" s="19">
        <v>2.4884499999999998</v>
      </c>
      <c r="R88">
        <v>110</v>
      </c>
      <c r="S88" s="19">
        <v>2.9667110000000001</v>
      </c>
      <c r="T88">
        <v>100</v>
      </c>
      <c r="U88"/>
      <c r="V88">
        <f>VLOOKUP(A88, world_pop_table!$A$4:$BP$269, MATCH(2012, world_pop_table!$A$3:$BP$3, 0), FALSE)</f>
        <v>10070411</v>
      </c>
    </row>
    <row r="89" spans="1:22" x14ac:dyDescent="0.35">
      <c r="A89" t="s">
        <v>77</v>
      </c>
      <c r="B89" s="30">
        <v>2.6948059999999998</v>
      </c>
      <c r="C89" s="19">
        <v>2.4617960000000001</v>
      </c>
      <c r="D89" s="19">
        <v>2.9278170000000001</v>
      </c>
      <c r="E89" s="25">
        <v>86</v>
      </c>
      <c r="F89">
        <v>61</v>
      </c>
      <c r="G89">
        <v>118</v>
      </c>
      <c r="H89" s="26">
        <f t="shared" si="1"/>
        <v>54.219686206436528</v>
      </c>
      <c r="I89" s="19">
        <v>2.582967</v>
      </c>
      <c r="J89">
        <v>73</v>
      </c>
      <c r="K89" s="19">
        <v>2.6018309999999998</v>
      </c>
      <c r="L89">
        <v>79</v>
      </c>
      <c r="M89" s="19">
        <v>2.67326</v>
      </c>
      <c r="N89">
        <v>92</v>
      </c>
      <c r="O89" s="19">
        <v>2.7510379999999999</v>
      </c>
      <c r="P89">
        <v>74</v>
      </c>
      <c r="Q89" s="19">
        <v>2.8279610000000002</v>
      </c>
      <c r="R89">
        <v>70</v>
      </c>
      <c r="S89" s="19">
        <v>2.7282169999999999</v>
      </c>
      <c r="T89">
        <v>132</v>
      </c>
      <c r="U89"/>
      <c r="V89">
        <f>VLOOKUP(A89, world_pop_table!$A$4:$BP$269, MATCH(2012, world_pop_table!$A$3:$BP$3, 0), FALSE)</f>
        <v>17306106</v>
      </c>
    </row>
    <row r="90" spans="1:22" x14ac:dyDescent="0.35">
      <c r="A90" t="s">
        <v>105</v>
      </c>
      <c r="B90" s="30">
        <v>2.692196</v>
      </c>
      <c r="C90" s="19">
        <v>2.3491110000000002</v>
      </c>
      <c r="D90" s="19">
        <v>3.0352809999999999</v>
      </c>
      <c r="E90" s="25">
        <v>87</v>
      </c>
      <c r="F90">
        <v>50</v>
      </c>
      <c r="G90">
        <v>130</v>
      </c>
      <c r="H90" s="26">
        <f t="shared" si="1"/>
        <v>54.136187929348303</v>
      </c>
      <c r="I90" s="19">
        <v>2.6666669999999999</v>
      </c>
      <c r="J90">
        <v>59</v>
      </c>
      <c r="K90" s="19">
        <v>2.4525250000000001</v>
      </c>
      <c r="L90">
        <v>96</v>
      </c>
      <c r="M90" s="19">
        <v>2.9070710000000002</v>
      </c>
      <c r="N90">
        <v>61</v>
      </c>
      <c r="O90" s="19">
        <v>2.4914139999999998</v>
      </c>
      <c r="P90">
        <v>105</v>
      </c>
      <c r="Q90" s="19">
        <v>2.4914139999999998</v>
      </c>
      <c r="R90">
        <v>109</v>
      </c>
      <c r="S90" s="19">
        <v>3.071596</v>
      </c>
      <c r="T90">
        <v>91</v>
      </c>
      <c r="U90"/>
      <c r="V90">
        <f>VLOOKUP(A90, world_pop_table!$A$4:$BP$269, MATCH(2012, world_pop_table!$A$3:$BP$3, 0), FALSE)</f>
        <v>17836769</v>
      </c>
    </row>
    <row r="91" spans="1:22" x14ac:dyDescent="0.35">
      <c r="A91" t="s">
        <v>146</v>
      </c>
      <c r="B91" s="30">
        <v>2.6536810000000002</v>
      </c>
      <c r="C91" s="19">
        <v>2.5155249999999998</v>
      </c>
      <c r="D91" s="19">
        <v>2.7918370000000001</v>
      </c>
      <c r="E91" s="25">
        <v>88</v>
      </c>
      <c r="F91">
        <v>76</v>
      </c>
      <c r="G91">
        <v>107</v>
      </c>
      <c r="H91" s="26">
        <f t="shared" si="1"/>
        <v>52.904028487948587</v>
      </c>
      <c r="I91" s="19">
        <v>2.167414</v>
      </c>
      <c r="J91">
        <v>130</v>
      </c>
      <c r="K91" s="19">
        <v>2.405322</v>
      </c>
      <c r="L91">
        <v>105</v>
      </c>
      <c r="M91" s="19">
        <v>2.9133520000000002</v>
      </c>
      <c r="N91">
        <v>59</v>
      </c>
      <c r="O91" s="19">
        <v>2.635294</v>
      </c>
      <c r="P91">
        <v>94</v>
      </c>
      <c r="Q91" s="19">
        <v>2.7704949999999999</v>
      </c>
      <c r="R91">
        <v>77</v>
      </c>
      <c r="S91" s="19">
        <v>2.9686270000000001</v>
      </c>
      <c r="T91">
        <v>99</v>
      </c>
      <c r="U91"/>
      <c r="V91">
        <f>VLOOKUP(A91, world_pop_table!$A$4:$BP$269, MATCH(2012, world_pop_table!$A$3:$BP$3, 0), FALSE)</f>
        <v>47374260</v>
      </c>
    </row>
    <row r="92" spans="1:22" x14ac:dyDescent="0.35">
      <c r="A92" t="s">
        <v>104</v>
      </c>
      <c r="B92" s="30">
        <v>2.6530330000000002</v>
      </c>
      <c r="C92" s="19">
        <v>2.4476810000000002</v>
      </c>
      <c r="D92" s="19">
        <v>2.858384</v>
      </c>
      <c r="E92" s="25">
        <v>89</v>
      </c>
      <c r="F92">
        <v>66</v>
      </c>
      <c r="G92">
        <v>120</v>
      </c>
      <c r="H92" s="26">
        <f t="shared" si="1"/>
        <v>52.883297881223221</v>
      </c>
      <c r="I92" s="19">
        <v>2.7272729999999998</v>
      </c>
      <c r="J92">
        <v>54</v>
      </c>
      <c r="K92" s="19">
        <v>2.7162540000000002</v>
      </c>
      <c r="L92">
        <v>69</v>
      </c>
      <c r="M92" s="19">
        <v>2.4940310000000001</v>
      </c>
      <c r="N92">
        <v>114</v>
      </c>
      <c r="O92" s="19">
        <v>2.649181</v>
      </c>
      <c r="P92">
        <v>88</v>
      </c>
      <c r="Q92" s="19">
        <v>2.8480650000000001</v>
      </c>
      <c r="R92">
        <v>67</v>
      </c>
      <c r="S92" s="19">
        <v>2.521458</v>
      </c>
      <c r="T92">
        <v>144</v>
      </c>
      <c r="U92"/>
      <c r="V92">
        <f>VLOOKUP(A92, world_pop_table!$A$4:$BP$269, MATCH(2012, world_pop_table!$A$3:$BP$3, 0), FALSE)</f>
        <v>2194654</v>
      </c>
    </row>
    <row r="93" spans="1:22" x14ac:dyDescent="0.35">
      <c r="A93" t="s">
        <v>28</v>
      </c>
      <c r="B93" s="30">
        <v>2.6132399999999998</v>
      </c>
      <c r="C93" s="19">
        <v>2.3215840000000001</v>
      </c>
      <c r="D93" s="19">
        <v>2.9048949999999998</v>
      </c>
      <c r="E93" s="25">
        <v>90</v>
      </c>
      <c r="F93">
        <v>62</v>
      </c>
      <c r="G93">
        <v>134</v>
      </c>
      <c r="H93" s="26">
        <f t="shared" si="1"/>
        <v>51.610253076559594</v>
      </c>
      <c r="I93" s="19">
        <v>2.399105</v>
      </c>
      <c r="J93">
        <v>89</v>
      </c>
      <c r="K93" s="19">
        <v>2.3851990000000001</v>
      </c>
      <c r="L93">
        <v>109</v>
      </c>
      <c r="M93" s="19">
        <v>2.5969660000000001</v>
      </c>
      <c r="N93">
        <v>104</v>
      </c>
      <c r="O93" s="19">
        <v>2.5848930000000001</v>
      </c>
      <c r="P93">
        <v>97</v>
      </c>
      <c r="Q93" s="19">
        <v>2.731506</v>
      </c>
      <c r="R93">
        <v>82</v>
      </c>
      <c r="S93" s="19">
        <v>2.9535849999999999</v>
      </c>
      <c r="T93">
        <v>103</v>
      </c>
      <c r="U93"/>
      <c r="V93">
        <f>VLOOKUP(A93, world_pop_table!$A$4:$BP$269, MATCH(2012, world_pop_table!$A$3:$BP$3, 0), FALSE)</f>
        <v>10515807</v>
      </c>
    </row>
    <row r="94" spans="1:22" x14ac:dyDescent="0.35">
      <c r="A94" t="s">
        <v>27</v>
      </c>
      <c r="B94" s="30">
        <v>2.611583</v>
      </c>
      <c r="C94" s="19">
        <v>2.3796020000000002</v>
      </c>
      <c r="D94" s="19">
        <v>2.8435630000000001</v>
      </c>
      <c r="E94" s="25">
        <v>91</v>
      </c>
      <c r="F94">
        <v>68</v>
      </c>
      <c r="G94">
        <v>127</v>
      </c>
      <c r="H94" s="26">
        <f t="shared" si="1"/>
        <v>51.557242867695543</v>
      </c>
      <c r="I94" s="19">
        <v>2.2352940000000001</v>
      </c>
      <c r="J94">
        <v>121</v>
      </c>
      <c r="K94" s="19">
        <v>2.7797559999999999</v>
      </c>
      <c r="L94">
        <v>65</v>
      </c>
      <c r="M94" s="19">
        <v>2.5761250000000002</v>
      </c>
      <c r="N94">
        <v>107</v>
      </c>
      <c r="O94" s="19">
        <v>2.6475529999999998</v>
      </c>
      <c r="P94">
        <v>89</v>
      </c>
      <c r="Q94" s="19">
        <v>2.5761250000000002</v>
      </c>
      <c r="R94">
        <v>98</v>
      </c>
      <c r="S94" s="19">
        <v>2.8738730000000001</v>
      </c>
      <c r="T94">
        <v>114</v>
      </c>
      <c r="U94"/>
      <c r="V94">
        <f>VLOOKUP(A94, world_pop_table!$A$4:$BP$269, MATCH(2012, world_pop_table!$A$3:$BP$3, 0), FALSE)</f>
        <v>9446836</v>
      </c>
    </row>
    <row r="95" spans="1:22" x14ac:dyDescent="0.35">
      <c r="A95" t="s">
        <v>171</v>
      </c>
      <c r="B95" s="30">
        <v>2.6038610000000002</v>
      </c>
      <c r="C95" s="19">
        <v>2.3911730000000002</v>
      </c>
      <c r="D95" s="19">
        <v>2.8165490000000002</v>
      </c>
      <c r="E95" s="25">
        <v>92</v>
      </c>
      <c r="F95">
        <v>73</v>
      </c>
      <c r="G95">
        <v>127</v>
      </c>
      <c r="H95" s="26">
        <f t="shared" si="1"/>
        <v>51.310203137551746</v>
      </c>
      <c r="I95" s="19">
        <v>2.332503</v>
      </c>
      <c r="J95">
        <v>104</v>
      </c>
      <c r="K95" s="19">
        <v>2.5448780000000002</v>
      </c>
      <c r="L95">
        <v>84</v>
      </c>
      <c r="M95" s="19">
        <v>2.6216789999999999</v>
      </c>
      <c r="N95">
        <v>100</v>
      </c>
      <c r="O95" s="19">
        <v>2.4754740000000002</v>
      </c>
      <c r="P95">
        <v>107</v>
      </c>
      <c r="Q95" s="19">
        <v>2.35216</v>
      </c>
      <c r="R95">
        <v>125</v>
      </c>
      <c r="S95" s="19">
        <v>3.262124</v>
      </c>
      <c r="T95">
        <v>73</v>
      </c>
      <c r="U95"/>
      <c r="V95">
        <f>VLOOKUP(A95, world_pop_table!$A$4:$BP$269, MATCH(2012, world_pop_table!$A$3:$BP$3, 0), FALSE)</f>
        <v>22759763</v>
      </c>
    </row>
    <row r="96" spans="1:22" x14ac:dyDescent="0.35">
      <c r="A96" t="s">
        <v>131</v>
      </c>
      <c r="B96" s="30">
        <v>2.6014339999999998</v>
      </c>
      <c r="C96" s="19">
        <v>2.4389509999999999</v>
      </c>
      <c r="D96" s="19">
        <v>2.7639170000000002</v>
      </c>
      <c r="E96" s="25">
        <v>93</v>
      </c>
      <c r="F96">
        <v>79</v>
      </c>
      <c r="G96">
        <v>121</v>
      </c>
      <c r="H96" s="26">
        <f t="shared" si="1"/>
        <v>51.232559337362787</v>
      </c>
      <c r="I96" s="19">
        <v>2.2842389999999999</v>
      </c>
      <c r="J96">
        <v>114</v>
      </c>
      <c r="K96" s="19">
        <v>2.4567649999999999</v>
      </c>
      <c r="L96">
        <v>95</v>
      </c>
      <c r="M96" s="19">
        <v>2.5683069999999999</v>
      </c>
      <c r="N96">
        <v>108</v>
      </c>
      <c r="O96" s="19">
        <v>2.5971039999999999</v>
      </c>
      <c r="P96">
        <v>95</v>
      </c>
      <c r="Q96" s="19">
        <v>2.596444</v>
      </c>
      <c r="R96">
        <v>92</v>
      </c>
      <c r="S96" s="19">
        <v>3.081696</v>
      </c>
      <c r="T96">
        <v>89</v>
      </c>
      <c r="U96"/>
      <c r="V96">
        <f>VLOOKUP(A96, world_pop_table!$A$4:$BP$269, MATCH(2012, world_pop_table!$A$3:$BP$3, 0), FALSE)</f>
        <v>6113975</v>
      </c>
    </row>
    <row r="97" spans="1:22" x14ac:dyDescent="0.35">
      <c r="A97" t="s">
        <v>59</v>
      </c>
      <c r="B97" s="30">
        <v>2.5958380000000001</v>
      </c>
      <c r="C97" s="19">
        <v>2.258829</v>
      </c>
      <c r="D97" s="19">
        <v>2.9328479999999999</v>
      </c>
      <c r="E97" s="25">
        <v>94</v>
      </c>
      <c r="F97">
        <v>61</v>
      </c>
      <c r="G97">
        <v>139</v>
      </c>
      <c r="H97" s="26">
        <f t="shared" si="1"/>
        <v>51.05353391261729</v>
      </c>
      <c r="I97" s="19">
        <v>2.393939</v>
      </c>
      <c r="J97">
        <v>90</v>
      </c>
      <c r="K97" s="19">
        <v>2.6818179999999998</v>
      </c>
      <c r="L97">
        <v>73</v>
      </c>
      <c r="M97" s="19">
        <v>2.606061</v>
      </c>
      <c r="N97">
        <v>103</v>
      </c>
      <c r="O97" s="19">
        <v>2.5818180000000002</v>
      </c>
      <c r="P97">
        <v>98</v>
      </c>
      <c r="Q97" s="19">
        <v>2.5818180000000002</v>
      </c>
      <c r="R97">
        <v>97</v>
      </c>
      <c r="S97" s="19">
        <v>2.7362120000000001</v>
      </c>
      <c r="T97">
        <v>128</v>
      </c>
      <c r="U97"/>
      <c r="V97">
        <f>VLOOKUP(A97, world_pop_table!$A$4:$BP$269, MATCH(2012, world_pop_table!$A$3:$BP$3, 0), FALSE)</f>
        <v>1651417</v>
      </c>
    </row>
    <row r="98" spans="1:22" x14ac:dyDescent="0.35">
      <c r="A98" t="s">
        <v>123</v>
      </c>
      <c r="B98" s="30">
        <v>2.584962</v>
      </c>
      <c r="C98" s="19">
        <v>2.4940760000000002</v>
      </c>
      <c r="D98" s="19">
        <v>2.6758479999999998</v>
      </c>
      <c r="E98" s="25">
        <v>95</v>
      </c>
      <c r="F98">
        <v>88</v>
      </c>
      <c r="G98">
        <v>109</v>
      </c>
      <c r="H98" s="26">
        <f t="shared" si="1"/>
        <v>50.70559243307261</v>
      </c>
      <c r="I98" s="19">
        <v>2.035644</v>
      </c>
      <c r="J98">
        <v>138</v>
      </c>
      <c r="K98" s="19">
        <v>2.4462329999999999</v>
      </c>
      <c r="L98">
        <v>97</v>
      </c>
      <c r="M98" s="19">
        <v>2.5877509999999999</v>
      </c>
      <c r="N98">
        <v>106</v>
      </c>
      <c r="O98" s="19">
        <v>2.6465209999999999</v>
      </c>
      <c r="P98">
        <v>92</v>
      </c>
      <c r="Q98" s="19">
        <v>2.75969</v>
      </c>
      <c r="R98">
        <v>79</v>
      </c>
      <c r="S98" s="19">
        <v>3.0164010000000001</v>
      </c>
      <c r="T98">
        <v>94</v>
      </c>
      <c r="U98"/>
      <c r="V98">
        <f>VLOOKUP(A98, world_pop_table!$A$4:$BP$269, MATCH(2012, world_pop_table!$A$3:$BP$3, 0), FALSE)</f>
        <v>143378447</v>
      </c>
    </row>
    <row r="99" spans="1:22" x14ac:dyDescent="0.35">
      <c r="A99" t="s">
        <v>84</v>
      </c>
      <c r="B99" s="30">
        <v>2.5801479999999999</v>
      </c>
      <c r="C99" s="19">
        <v>2.2631480000000002</v>
      </c>
      <c r="D99" s="19">
        <v>2.8971480000000001</v>
      </c>
      <c r="E99" s="25">
        <v>96</v>
      </c>
      <c r="F99">
        <v>62</v>
      </c>
      <c r="G99">
        <v>139</v>
      </c>
      <c r="H99" s="26">
        <f t="shared" si="1"/>
        <v>50.551584499776531</v>
      </c>
      <c r="I99" s="19">
        <v>2.214286</v>
      </c>
      <c r="J99">
        <v>124</v>
      </c>
      <c r="K99" s="19">
        <v>2.4106290000000001</v>
      </c>
      <c r="L99">
        <v>102</v>
      </c>
      <c r="M99" s="19">
        <v>2.714286</v>
      </c>
      <c r="N99">
        <v>85</v>
      </c>
      <c r="O99" s="19">
        <v>2.376395</v>
      </c>
      <c r="P99">
        <v>119</v>
      </c>
      <c r="Q99" s="19">
        <v>2.6071650000000002</v>
      </c>
      <c r="R99">
        <v>91</v>
      </c>
      <c r="S99" s="19">
        <v>3.1121029999999998</v>
      </c>
      <c r="T99">
        <v>86</v>
      </c>
      <c r="U99"/>
      <c r="V99">
        <f>VLOOKUP(A99, world_pop_table!$A$4:$BP$269, MATCH(2012, world_pop_table!$A$3:$BP$3, 0), FALSE)</f>
        <v>5235742</v>
      </c>
    </row>
    <row r="100" spans="1:22" x14ac:dyDescent="0.35">
      <c r="A100" t="s">
        <v>139</v>
      </c>
      <c r="B100" s="30">
        <v>2.5791659999999998</v>
      </c>
      <c r="C100" s="19">
        <v>2.3153969999999999</v>
      </c>
      <c r="D100" s="19">
        <v>2.8429359999999999</v>
      </c>
      <c r="E100" s="25">
        <v>97</v>
      </c>
      <c r="F100">
        <v>68</v>
      </c>
      <c r="G100">
        <v>134</v>
      </c>
      <c r="H100" s="26">
        <f t="shared" si="1"/>
        <v>50.520168672918054</v>
      </c>
      <c r="I100" s="19">
        <v>2.285714</v>
      </c>
      <c r="J100">
        <v>112</v>
      </c>
      <c r="K100" s="19">
        <v>2.459184</v>
      </c>
      <c r="L100">
        <v>94</v>
      </c>
      <c r="M100" s="19">
        <v>3.1258499999999998</v>
      </c>
      <c r="N100">
        <v>40</v>
      </c>
      <c r="O100" s="19">
        <v>2.2925170000000001</v>
      </c>
      <c r="P100">
        <v>124</v>
      </c>
      <c r="Q100" s="19">
        <v>2.459184</v>
      </c>
      <c r="R100">
        <v>115</v>
      </c>
      <c r="S100" s="19">
        <v>2.7653059999999998</v>
      </c>
      <c r="T100">
        <v>123</v>
      </c>
      <c r="U100"/>
      <c r="V100">
        <f>VLOOKUP(A100, world_pop_table!$A$4:$BP$269, MATCH(2012, world_pop_table!$A$3:$BP$3, 0), FALSE)</f>
        <v>7100736</v>
      </c>
    </row>
    <row r="101" spans="1:22" x14ac:dyDescent="0.35">
      <c r="A101" t="s">
        <v>196</v>
      </c>
      <c r="B101" s="30">
        <v>2.5732430000000002</v>
      </c>
      <c r="C101" s="19">
        <v>2.245409</v>
      </c>
      <c r="D101" s="19">
        <v>2.9010760000000002</v>
      </c>
      <c r="E101" s="25">
        <v>98</v>
      </c>
      <c r="F101">
        <v>62</v>
      </c>
      <c r="G101">
        <v>140</v>
      </c>
      <c r="H101" s="26">
        <f t="shared" si="1"/>
        <v>50.330681969778752</v>
      </c>
      <c r="I101" s="19">
        <v>2.4515150000000001</v>
      </c>
      <c r="J101">
        <v>82</v>
      </c>
      <c r="K101" s="19">
        <v>2.0884849999999999</v>
      </c>
      <c r="L101">
        <v>134</v>
      </c>
      <c r="M101" s="19">
        <v>2.3341989999999999</v>
      </c>
      <c r="N101">
        <v>132</v>
      </c>
      <c r="O101" s="19">
        <v>2.7</v>
      </c>
      <c r="P101">
        <v>79</v>
      </c>
      <c r="Q101" s="19">
        <v>2.4770560000000001</v>
      </c>
      <c r="R101">
        <v>113</v>
      </c>
      <c r="S101" s="19">
        <v>3.3341989999999999</v>
      </c>
      <c r="T101">
        <v>66</v>
      </c>
      <c r="U101"/>
      <c r="V101">
        <f>VLOOKUP(A101, world_pop_table!$A$4:$BP$269, MATCH(2012, world_pop_table!$A$3:$BP$3, 0), FALSE)</f>
        <v>4610848</v>
      </c>
    </row>
    <row r="102" spans="1:22" x14ac:dyDescent="0.35">
      <c r="A102" t="s">
        <v>169</v>
      </c>
      <c r="B102" s="30">
        <v>2.5647549999999999</v>
      </c>
      <c r="C102" s="19">
        <v>2.2585310000000001</v>
      </c>
      <c r="D102" s="19">
        <v>2.870978</v>
      </c>
      <c r="E102" s="25">
        <v>99</v>
      </c>
      <c r="F102">
        <v>64</v>
      </c>
      <c r="G102">
        <v>139</v>
      </c>
      <c r="H102" s="26">
        <f t="shared" si="1"/>
        <v>50.059136615018232</v>
      </c>
      <c r="I102" s="19">
        <v>2.2352940000000001</v>
      </c>
      <c r="J102">
        <v>120</v>
      </c>
      <c r="K102" s="19">
        <v>2.6018460000000001</v>
      </c>
      <c r="L102">
        <v>78</v>
      </c>
      <c r="M102" s="19">
        <v>2.6645910000000002</v>
      </c>
      <c r="N102">
        <v>95</v>
      </c>
      <c r="O102" s="19">
        <v>2.6645910000000002</v>
      </c>
      <c r="P102">
        <v>86</v>
      </c>
      <c r="Q102" s="19">
        <v>2.4136099999999998</v>
      </c>
      <c r="R102">
        <v>120</v>
      </c>
      <c r="S102" s="19">
        <v>2.7907860000000002</v>
      </c>
      <c r="T102">
        <v>120</v>
      </c>
      <c r="U102"/>
      <c r="V102" t="e">
        <f>VLOOKUP(A102, world_pop_table!$A$4:$BP$269, MATCH(2012, world_pop_table!$A$3:$BP$3, 0), FALSE)</f>
        <v>#N/A</v>
      </c>
    </row>
    <row r="103" spans="1:22" x14ac:dyDescent="0.35">
      <c r="A103" t="s">
        <v>15</v>
      </c>
      <c r="B103" s="30">
        <v>2.5643690000000001</v>
      </c>
      <c r="C103" s="19">
        <v>2.34517</v>
      </c>
      <c r="D103" s="19">
        <v>2.7835679999999998</v>
      </c>
      <c r="E103" s="25">
        <v>100</v>
      </c>
      <c r="F103">
        <v>76</v>
      </c>
      <c r="G103">
        <v>130</v>
      </c>
      <c r="H103" s="26">
        <f t="shared" si="1"/>
        <v>50.046787827678756</v>
      </c>
      <c r="I103" s="19">
        <v>2.2676280000000002</v>
      </c>
      <c r="J103">
        <v>116</v>
      </c>
      <c r="K103" s="19">
        <v>2.37602</v>
      </c>
      <c r="L103">
        <v>110</v>
      </c>
      <c r="M103" s="19">
        <v>2.6538460000000001</v>
      </c>
      <c r="N103">
        <v>96</v>
      </c>
      <c r="O103" s="19">
        <v>2.4038460000000001</v>
      </c>
      <c r="P103">
        <v>115</v>
      </c>
      <c r="Q103" s="19">
        <v>2.570513</v>
      </c>
      <c r="R103">
        <v>99</v>
      </c>
      <c r="S103" s="19">
        <v>3.070513</v>
      </c>
      <c r="T103">
        <v>92</v>
      </c>
      <c r="U103"/>
      <c r="V103">
        <f>VLOOKUP(A103, world_pop_table!$A$4:$BP$269, MATCH(2012, world_pop_table!$A$3:$BP$3, 0), FALSE)</f>
        <v>3024100</v>
      </c>
    </row>
    <row r="104" spans="1:22" x14ac:dyDescent="0.35">
      <c r="A104" t="s">
        <v>80</v>
      </c>
      <c r="B104" s="30">
        <v>2.5623330000000002</v>
      </c>
      <c r="C104" s="19">
        <v>2.2341259999999998</v>
      </c>
      <c r="D104" s="19">
        <v>2.890539</v>
      </c>
      <c r="E104" s="25">
        <v>101</v>
      </c>
      <c r="F104">
        <v>62</v>
      </c>
      <c r="G104">
        <v>142</v>
      </c>
      <c r="H104" s="26">
        <f t="shared" si="1"/>
        <v>49.981652773214527</v>
      </c>
      <c r="I104" s="19">
        <v>2.29779</v>
      </c>
      <c r="J104">
        <v>108</v>
      </c>
      <c r="K104" s="19">
        <v>2.1977899999999999</v>
      </c>
      <c r="L104">
        <v>128</v>
      </c>
      <c r="M104" s="19">
        <v>2.6121210000000001</v>
      </c>
      <c r="N104">
        <v>101</v>
      </c>
      <c r="O104" s="19">
        <v>2.50101</v>
      </c>
      <c r="P104">
        <v>103</v>
      </c>
      <c r="Q104" s="19">
        <v>2.770051</v>
      </c>
      <c r="R104">
        <v>78</v>
      </c>
      <c r="S104" s="19">
        <v>2.9454549999999999</v>
      </c>
      <c r="T104">
        <v>104</v>
      </c>
      <c r="U104"/>
      <c r="V104">
        <f>VLOOKUP(A104, world_pop_table!$A$4:$BP$269, MATCH(2012, world_pop_table!$A$3:$BP$3, 0), FALSE)</f>
        <v>14945085</v>
      </c>
    </row>
    <row r="105" spans="1:22" x14ac:dyDescent="0.35">
      <c r="A105" t="s">
        <v>75</v>
      </c>
      <c r="B105" s="30">
        <v>2.5566339999999999</v>
      </c>
      <c r="C105" s="19">
        <v>2.2460420000000001</v>
      </c>
      <c r="D105" s="19">
        <v>2.8672260000000001</v>
      </c>
      <c r="E105" s="25">
        <v>102</v>
      </c>
      <c r="F105">
        <v>65</v>
      </c>
      <c r="G105">
        <v>140</v>
      </c>
      <c r="H105" s="26">
        <f t="shared" si="1"/>
        <v>49.799332205733357</v>
      </c>
      <c r="I105" s="19">
        <v>2.2727270000000002</v>
      </c>
      <c r="J105">
        <v>115</v>
      </c>
      <c r="K105" s="19">
        <v>2.4842979999999999</v>
      </c>
      <c r="L105">
        <v>91</v>
      </c>
      <c r="M105" s="19">
        <v>2.8842979999999998</v>
      </c>
      <c r="N105">
        <v>63</v>
      </c>
      <c r="O105" s="19">
        <v>2.1743800000000002</v>
      </c>
      <c r="P105">
        <v>137</v>
      </c>
      <c r="Q105" s="19">
        <v>2.5473140000000001</v>
      </c>
      <c r="R105">
        <v>104</v>
      </c>
      <c r="S105" s="19">
        <v>2.9223140000000001</v>
      </c>
      <c r="T105">
        <v>106</v>
      </c>
      <c r="U105"/>
      <c r="V105">
        <f>VLOOKUP(A105, world_pop_table!$A$4:$BP$269, MATCH(2012, world_pop_table!$A$3:$BP$3, 0), FALSE)</f>
        <v>7587127</v>
      </c>
    </row>
    <row r="106" spans="1:22" x14ac:dyDescent="0.35">
      <c r="A106" t="s">
        <v>158</v>
      </c>
      <c r="B106" s="30">
        <v>2.5491139999999999</v>
      </c>
      <c r="C106" s="19">
        <v>2.3439260000000002</v>
      </c>
      <c r="D106" s="19">
        <v>2.7543009999999999</v>
      </c>
      <c r="E106" s="25">
        <v>103</v>
      </c>
      <c r="F106">
        <v>80</v>
      </c>
      <c r="G106">
        <v>131</v>
      </c>
      <c r="H106" s="26">
        <f t="shared" si="1"/>
        <v>49.558754794352694</v>
      </c>
      <c r="I106" s="19">
        <v>2.3146520000000002</v>
      </c>
      <c r="J106">
        <v>105</v>
      </c>
      <c r="K106" s="19">
        <v>2.2000000000000002</v>
      </c>
      <c r="L106">
        <v>127</v>
      </c>
      <c r="M106" s="19">
        <v>2.6697799999999998</v>
      </c>
      <c r="N106">
        <v>93</v>
      </c>
      <c r="O106" s="19">
        <v>2.268132</v>
      </c>
      <c r="P106">
        <v>127</v>
      </c>
      <c r="Q106" s="19">
        <v>2.498901</v>
      </c>
      <c r="R106">
        <v>107</v>
      </c>
      <c r="S106" s="19">
        <v>3.268132</v>
      </c>
      <c r="T106">
        <v>71</v>
      </c>
      <c r="U106"/>
      <c r="V106">
        <f>VLOOKUP(A106, world_pop_table!$A$4:$BP$269, MATCH(2012, world_pop_table!$A$3:$BP$3, 0), FALSE)</f>
        <v>13817887</v>
      </c>
    </row>
    <row r="107" spans="1:22" x14ac:dyDescent="0.35">
      <c r="A107" t="s">
        <v>184</v>
      </c>
      <c r="B107" s="30">
        <v>2.5452270000000001</v>
      </c>
      <c r="C107" s="19">
        <v>2.3736329999999999</v>
      </c>
      <c r="D107" s="19">
        <v>2.7168209999999999</v>
      </c>
      <c r="E107" s="25">
        <v>104</v>
      </c>
      <c r="F107">
        <v>85</v>
      </c>
      <c r="G107">
        <v>128</v>
      </c>
      <c r="H107" s="26">
        <f t="shared" si="1"/>
        <v>49.434403145677628</v>
      </c>
      <c r="I107" s="19">
        <v>2.2419180000000001</v>
      </c>
      <c r="J107">
        <v>119</v>
      </c>
      <c r="K107" s="19">
        <v>2.4705879999999998</v>
      </c>
      <c r="L107">
        <v>93</v>
      </c>
      <c r="M107" s="19">
        <v>2.4705879999999998</v>
      </c>
      <c r="N107">
        <v>117</v>
      </c>
      <c r="O107" s="19">
        <v>2.6825260000000002</v>
      </c>
      <c r="P107">
        <v>81</v>
      </c>
      <c r="Q107" s="19">
        <v>2.4325260000000002</v>
      </c>
      <c r="R107">
        <v>118</v>
      </c>
      <c r="S107" s="19">
        <v>2.9591980000000002</v>
      </c>
      <c r="T107">
        <v>102</v>
      </c>
      <c r="U107"/>
      <c r="V107">
        <f>VLOOKUP(A107, world_pop_table!$A$4:$BP$269, MATCH(2012, world_pop_table!$A$3:$BP$3, 0), FALSE)</f>
        <v>386818</v>
      </c>
    </row>
    <row r="108" spans="1:22" x14ac:dyDescent="0.35">
      <c r="A108" t="s">
        <v>64</v>
      </c>
      <c r="B108" s="30">
        <v>2.5332249999999998</v>
      </c>
      <c r="C108" s="19">
        <v>2.3792770000000001</v>
      </c>
      <c r="D108" s="19">
        <v>2.6871719999999999</v>
      </c>
      <c r="E108" s="25">
        <v>105</v>
      </c>
      <c r="F108">
        <v>88</v>
      </c>
      <c r="G108">
        <v>127</v>
      </c>
      <c r="H108" s="26">
        <f t="shared" si="1"/>
        <v>49.050439037779931</v>
      </c>
      <c r="I108" s="19">
        <v>2.3922859999999999</v>
      </c>
      <c r="J108">
        <v>91</v>
      </c>
      <c r="K108" s="19">
        <v>2.350492</v>
      </c>
      <c r="L108">
        <v>111</v>
      </c>
      <c r="M108" s="19">
        <v>2.7019760000000002</v>
      </c>
      <c r="N108">
        <v>86</v>
      </c>
      <c r="O108" s="19">
        <v>2.4415840000000002</v>
      </c>
      <c r="P108">
        <v>109</v>
      </c>
      <c r="Q108" s="19">
        <v>2.350492</v>
      </c>
      <c r="R108">
        <v>126</v>
      </c>
      <c r="S108" s="19">
        <v>2.9038870000000001</v>
      </c>
      <c r="T108">
        <v>108</v>
      </c>
      <c r="U108"/>
      <c r="V108">
        <f>VLOOKUP(A108, world_pop_table!$A$4:$BP$269, MATCH(2012, world_pop_table!$A$3:$BP$3, 0), FALSE)</f>
        <v>8715076</v>
      </c>
    </row>
    <row r="109" spans="1:22" x14ac:dyDescent="0.35">
      <c r="A109" t="s">
        <v>35</v>
      </c>
      <c r="B109" s="30">
        <v>2.5277090000000002</v>
      </c>
      <c r="C109" s="19">
        <v>2.3544659999999999</v>
      </c>
      <c r="D109" s="19">
        <v>2.7009530000000002</v>
      </c>
      <c r="E109" s="25">
        <v>106</v>
      </c>
      <c r="F109">
        <v>85</v>
      </c>
      <c r="G109">
        <v>129</v>
      </c>
      <c r="H109" s="26">
        <f t="shared" si="1"/>
        <v>48.873972947198062</v>
      </c>
      <c r="I109" s="19">
        <v>2.3684210000000001</v>
      </c>
      <c r="J109">
        <v>96</v>
      </c>
      <c r="K109" s="19">
        <v>2.2444600000000001</v>
      </c>
      <c r="L109">
        <v>121</v>
      </c>
      <c r="M109" s="19">
        <v>2.3694039999999998</v>
      </c>
      <c r="N109">
        <v>128</v>
      </c>
      <c r="O109" s="19">
        <v>2.408433</v>
      </c>
      <c r="P109">
        <v>114</v>
      </c>
      <c r="Q109" s="19">
        <v>2.551291</v>
      </c>
      <c r="R109">
        <v>103</v>
      </c>
      <c r="S109" s="19">
        <v>3.1941480000000002</v>
      </c>
      <c r="T109">
        <v>76</v>
      </c>
      <c r="U109"/>
      <c r="V109">
        <f>VLOOKUP(A109, world_pop_table!$A$4:$BP$269, MATCH(2012, world_pop_table!$A$3:$BP$3, 0), FALSE)</f>
        <v>20809529</v>
      </c>
    </row>
    <row r="110" spans="1:22" x14ac:dyDescent="0.35">
      <c r="A110" t="s">
        <v>185</v>
      </c>
      <c r="B110" s="30">
        <v>2.520324</v>
      </c>
      <c r="C110" s="19">
        <v>2.3824770000000002</v>
      </c>
      <c r="D110" s="19">
        <v>2.658172</v>
      </c>
      <c r="E110" s="25">
        <v>107</v>
      </c>
      <c r="F110">
        <v>88</v>
      </c>
      <c r="G110">
        <v>127</v>
      </c>
      <c r="H110" s="26">
        <f t="shared" si="1"/>
        <v>48.637714412218514</v>
      </c>
      <c r="I110" s="19">
        <v>2.2916669999999999</v>
      </c>
      <c r="J110">
        <v>109</v>
      </c>
      <c r="K110" s="19">
        <v>2.293876</v>
      </c>
      <c r="L110">
        <v>117</v>
      </c>
      <c r="M110" s="19">
        <v>2.611882</v>
      </c>
      <c r="N110">
        <v>102</v>
      </c>
      <c r="O110" s="19">
        <v>2.4202669999999999</v>
      </c>
      <c r="P110">
        <v>111</v>
      </c>
      <c r="Q110" s="19">
        <v>2.5631240000000002</v>
      </c>
      <c r="R110">
        <v>101</v>
      </c>
      <c r="S110" s="19">
        <v>2.8964569999999998</v>
      </c>
      <c r="T110">
        <v>111</v>
      </c>
      <c r="U110"/>
      <c r="V110">
        <f>VLOOKUP(A110, world_pop_table!$A$4:$BP$269, MATCH(2012, world_pop_table!$A$3:$BP$3, 0), FALSE)</f>
        <v>717279</v>
      </c>
    </row>
    <row r="111" spans="1:22" x14ac:dyDescent="0.35">
      <c r="A111" t="s">
        <v>56</v>
      </c>
      <c r="B111" s="30">
        <v>2.5076550000000002</v>
      </c>
      <c r="C111" s="19">
        <v>2.1302720000000002</v>
      </c>
      <c r="D111" s="19">
        <v>2.8850380000000002</v>
      </c>
      <c r="E111" s="25">
        <v>108</v>
      </c>
      <c r="F111">
        <v>64</v>
      </c>
      <c r="G111">
        <v>146</v>
      </c>
      <c r="H111" s="26">
        <f t="shared" si="1"/>
        <v>48.232411855731627</v>
      </c>
      <c r="I111" s="19">
        <v>2.3333330000000001</v>
      </c>
      <c r="J111">
        <v>103</v>
      </c>
      <c r="K111" s="19">
        <v>2.0541670000000001</v>
      </c>
      <c r="L111">
        <v>136</v>
      </c>
      <c r="M111" s="19">
        <v>2.8055560000000002</v>
      </c>
      <c r="N111">
        <v>76</v>
      </c>
      <c r="O111" s="19">
        <v>2.6805560000000002</v>
      </c>
      <c r="P111">
        <v>83</v>
      </c>
      <c r="Q111" s="19">
        <v>2.3055560000000002</v>
      </c>
      <c r="R111">
        <v>133</v>
      </c>
      <c r="S111" s="19">
        <v>2.7604169999999999</v>
      </c>
      <c r="T111">
        <v>125</v>
      </c>
      <c r="U111"/>
      <c r="V111">
        <f>VLOOKUP(A111, world_pop_table!$A$4:$BP$269, MATCH(2012, world_pop_table!$A$3:$BP$3, 0), FALSE)</f>
        <v>26734268</v>
      </c>
    </row>
    <row r="112" spans="1:22" x14ac:dyDescent="0.35">
      <c r="A112" t="s">
        <v>182</v>
      </c>
      <c r="B112" s="30">
        <v>2.4996040000000002</v>
      </c>
      <c r="C112" s="19">
        <v>2.1586319999999999</v>
      </c>
      <c r="D112" s="19">
        <v>2.8405749999999999</v>
      </c>
      <c r="E112" s="25">
        <v>109</v>
      </c>
      <c r="F112">
        <v>69</v>
      </c>
      <c r="G112">
        <v>145</v>
      </c>
      <c r="H112" s="26">
        <f t="shared" si="1"/>
        <v>47.974846863839907</v>
      </c>
      <c r="I112" s="19">
        <v>2.3846150000000002</v>
      </c>
      <c r="J112">
        <v>93</v>
      </c>
      <c r="K112" s="19">
        <v>2.4020980000000001</v>
      </c>
      <c r="L112">
        <v>106</v>
      </c>
      <c r="M112" s="19">
        <v>2.4020980000000001</v>
      </c>
      <c r="N112">
        <v>123</v>
      </c>
      <c r="O112" s="19">
        <v>2.493007</v>
      </c>
      <c r="P112">
        <v>104</v>
      </c>
      <c r="Q112" s="19">
        <v>2.4871799999999999</v>
      </c>
      <c r="R112">
        <v>111</v>
      </c>
      <c r="S112" s="19">
        <v>2.820513</v>
      </c>
      <c r="T112">
        <v>118</v>
      </c>
      <c r="U112"/>
      <c r="V112">
        <f>VLOOKUP(A112, world_pop_table!$A$4:$BP$269, MATCH(2012, world_pop_table!$A$3:$BP$3, 0), FALSE)</f>
        <v>6518978</v>
      </c>
    </row>
    <row r="113" spans="1:22" x14ac:dyDescent="0.35">
      <c r="A113" t="s">
        <v>127</v>
      </c>
      <c r="B113" s="30">
        <v>2.491924</v>
      </c>
      <c r="C113" s="19">
        <v>2.2547389999999998</v>
      </c>
      <c r="D113" s="19">
        <v>2.7291089999999998</v>
      </c>
      <c r="E113" s="25">
        <v>110</v>
      </c>
      <c r="F113">
        <v>84</v>
      </c>
      <c r="G113">
        <v>139</v>
      </c>
      <c r="H113" s="26">
        <f t="shared" si="1"/>
        <v>47.729150784131996</v>
      </c>
      <c r="I113" s="19">
        <v>2.4615390000000001</v>
      </c>
      <c r="J113">
        <v>81</v>
      </c>
      <c r="K113" s="19">
        <v>2.3076919999999999</v>
      </c>
      <c r="L113">
        <v>115</v>
      </c>
      <c r="M113" s="19">
        <v>2.7204139999999999</v>
      </c>
      <c r="N113">
        <v>82</v>
      </c>
      <c r="O113" s="19">
        <v>2.5538370000000001</v>
      </c>
      <c r="P113">
        <v>99</v>
      </c>
      <c r="Q113" s="19">
        <v>2.0992920000000002</v>
      </c>
      <c r="R113">
        <v>145</v>
      </c>
      <c r="S113" s="19">
        <v>2.7356549999999999</v>
      </c>
      <c r="T113">
        <v>130</v>
      </c>
      <c r="U113"/>
      <c r="V113">
        <f>VLOOKUP(A113, world_pop_table!$A$4:$BP$269, MATCH(2012, world_pop_table!$A$3:$BP$3, 0), FALSE)</f>
        <v>13310495</v>
      </c>
    </row>
    <row r="114" spans="1:22" x14ac:dyDescent="0.35">
      <c r="A114" t="s">
        <v>173</v>
      </c>
      <c r="B114" s="30">
        <v>2.4895320000000001</v>
      </c>
      <c r="C114" s="19">
        <v>2.3068520000000001</v>
      </c>
      <c r="D114" s="19">
        <v>2.6722109999999999</v>
      </c>
      <c r="E114" s="25">
        <v>111</v>
      </c>
      <c r="F114">
        <v>88</v>
      </c>
      <c r="G114">
        <v>134</v>
      </c>
      <c r="H114" s="26">
        <f t="shared" si="1"/>
        <v>47.652626692639643</v>
      </c>
      <c r="I114" s="19">
        <v>2.0976569999999999</v>
      </c>
      <c r="J114">
        <v>134</v>
      </c>
      <c r="K114" s="19">
        <v>2.1671559999999999</v>
      </c>
      <c r="L114">
        <v>129</v>
      </c>
      <c r="M114" s="19">
        <v>2.5445799999999998</v>
      </c>
      <c r="N114">
        <v>109</v>
      </c>
      <c r="O114" s="19">
        <v>2.3271549999999999</v>
      </c>
      <c r="P114">
        <v>123</v>
      </c>
      <c r="Q114" s="19">
        <v>2.5671550000000001</v>
      </c>
      <c r="R114">
        <v>100</v>
      </c>
      <c r="S114" s="19">
        <v>3.1763729999999999</v>
      </c>
      <c r="T114">
        <v>79</v>
      </c>
      <c r="U114"/>
      <c r="V114">
        <f>VLOOKUP(A114, world_pop_table!$A$4:$BP$269, MATCH(2012, world_pop_table!$A$3:$BP$3, 0), FALSE)</f>
        <v>29553826</v>
      </c>
    </row>
    <row r="115" spans="1:22" x14ac:dyDescent="0.35">
      <c r="A115" t="s">
        <v>178</v>
      </c>
      <c r="B115" s="30">
        <v>2.4893969999999999</v>
      </c>
      <c r="C115" s="19">
        <v>2.2531979999999998</v>
      </c>
      <c r="D115" s="19">
        <v>2.7255950000000002</v>
      </c>
      <c r="E115" s="25">
        <v>112</v>
      </c>
      <c r="F115">
        <v>84</v>
      </c>
      <c r="G115">
        <v>139</v>
      </c>
      <c r="H115" s="26">
        <f t="shared" si="1"/>
        <v>47.648307816238521</v>
      </c>
      <c r="I115" s="19">
        <v>2.190172</v>
      </c>
      <c r="J115">
        <v>126</v>
      </c>
      <c r="K115" s="19">
        <v>2.4241830000000002</v>
      </c>
      <c r="L115">
        <v>100</v>
      </c>
      <c r="M115" s="19">
        <v>2.491403</v>
      </c>
      <c r="N115">
        <v>115</v>
      </c>
      <c r="O115" s="19">
        <v>2.663043</v>
      </c>
      <c r="P115">
        <v>87</v>
      </c>
      <c r="Q115" s="19">
        <v>2.493274</v>
      </c>
      <c r="R115">
        <v>108</v>
      </c>
      <c r="S115" s="19">
        <v>2.663043</v>
      </c>
      <c r="T115">
        <v>138</v>
      </c>
      <c r="U115"/>
      <c r="V115">
        <f>VLOOKUP(A115, world_pop_table!$A$4:$BP$269, MATCH(2012, world_pop_table!$A$3:$BP$3, 0), FALSE)</f>
        <v>79370580</v>
      </c>
    </row>
    <row r="116" spans="1:22" x14ac:dyDescent="0.35">
      <c r="A116" t="s">
        <v>120</v>
      </c>
      <c r="B116" s="30">
        <v>2.4825499999999998</v>
      </c>
      <c r="C116" s="19">
        <v>2.2978450000000001</v>
      </c>
      <c r="D116" s="19">
        <v>2.6672549999999999</v>
      </c>
      <c r="E116" s="25">
        <v>113</v>
      </c>
      <c r="F116">
        <v>88</v>
      </c>
      <c r="G116">
        <v>134</v>
      </c>
      <c r="H116" s="26">
        <f t="shared" si="1"/>
        <v>47.429260803509358</v>
      </c>
      <c r="I116" s="19">
        <v>2.3636360000000001</v>
      </c>
      <c r="J116">
        <v>97</v>
      </c>
      <c r="K116" s="19">
        <v>2.409878</v>
      </c>
      <c r="L116">
        <v>103</v>
      </c>
      <c r="M116" s="19">
        <v>2.3146399999999998</v>
      </c>
      <c r="N116">
        <v>137</v>
      </c>
      <c r="O116" s="19">
        <v>2.4890729999999999</v>
      </c>
      <c r="P116">
        <v>106</v>
      </c>
      <c r="Q116" s="19">
        <v>2.5890719999999998</v>
      </c>
      <c r="R116">
        <v>95</v>
      </c>
      <c r="S116" s="19">
        <v>2.7390729999999999</v>
      </c>
      <c r="T116">
        <v>127</v>
      </c>
      <c r="U116"/>
      <c r="V116">
        <f>VLOOKUP(A116, world_pop_table!$A$4:$BP$269, MATCH(2012, world_pop_table!$A$3:$BP$3, 0), FALSE)</f>
        <v>5897008</v>
      </c>
    </row>
    <row r="117" spans="1:22" x14ac:dyDescent="0.35">
      <c r="A117" t="s">
        <v>197</v>
      </c>
      <c r="B117" s="30">
        <v>2.4815079999999998</v>
      </c>
      <c r="C117" s="19">
        <v>2.2084709999999999</v>
      </c>
      <c r="D117" s="19">
        <v>2.7545449999999998</v>
      </c>
      <c r="E117" s="25">
        <v>114</v>
      </c>
      <c r="F117">
        <v>80</v>
      </c>
      <c r="G117">
        <v>142</v>
      </c>
      <c r="H117" s="26">
        <f t="shared" si="1"/>
        <v>47.395925476028147</v>
      </c>
      <c r="I117" s="19">
        <v>2.3333330000000001</v>
      </c>
      <c r="J117">
        <v>100</v>
      </c>
      <c r="K117" s="19">
        <v>2.237374</v>
      </c>
      <c r="L117">
        <v>122</v>
      </c>
      <c r="M117" s="19">
        <v>2.3282829999999999</v>
      </c>
      <c r="N117">
        <v>136</v>
      </c>
      <c r="O117" s="19">
        <v>2.4191919999999998</v>
      </c>
      <c r="P117">
        <v>113</v>
      </c>
      <c r="Q117" s="19">
        <v>2.7828279999999999</v>
      </c>
      <c r="R117">
        <v>76</v>
      </c>
      <c r="S117" s="19">
        <v>2.7828279999999999</v>
      </c>
      <c r="T117">
        <v>121</v>
      </c>
      <c r="U117"/>
      <c r="V117" t="e">
        <f>VLOOKUP(A117, world_pop_table!$A$4:$BP$269, MATCH(2012, world_pop_table!$A$3:$BP$3, 0), FALSE)</f>
        <v>#N/A</v>
      </c>
    </row>
    <row r="118" spans="1:22" x14ac:dyDescent="0.35">
      <c r="A118" t="s">
        <v>57</v>
      </c>
      <c r="B118" s="30">
        <v>2.4813209999999999</v>
      </c>
      <c r="C118" s="19">
        <v>2.1947770000000002</v>
      </c>
      <c r="D118" s="19">
        <v>2.767865</v>
      </c>
      <c r="E118" s="25">
        <v>115</v>
      </c>
      <c r="F118">
        <v>79</v>
      </c>
      <c r="G118">
        <v>144</v>
      </c>
      <c r="H118" s="26">
        <f t="shared" si="1"/>
        <v>47.389943032420682</v>
      </c>
      <c r="I118" s="19">
        <v>2.4157510000000002</v>
      </c>
      <c r="J118">
        <v>87</v>
      </c>
      <c r="K118" s="19">
        <v>2.340659</v>
      </c>
      <c r="L118">
        <v>112</v>
      </c>
      <c r="M118" s="19">
        <v>2.6657510000000002</v>
      </c>
      <c r="N118">
        <v>94</v>
      </c>
      <c r="O118" s="19">
        <v>2.5879120000000002</v>
      </c>
      <c r="P118">
        <v>96</v>
      </c>
      <c r="Q118" s="19">
        <v>2.332417</v>
      </c>
      <c r="R118">
        <v>131</v>
      </c>
      <c r="S118" s="19">
        <v>2.4990839999999999</v>
      </c>
      <c r="T118">
        <v>147</v>
      </c>
      <c r="U118"/>
      <c r="V118">
        <f>VLOOKUP(A118, world_pop_table!$A$4:$BP$269, MATCH(2012, world_pop_table!$A$3:$BP$3, 0), FALSE)</f>
        <v>10921581</v>
      </c>
    </row>
    <row r="119" spans="1:22" x14ac:dyDescent="0.35">
      <c r="A119" t="s">
        <v>18</v>
      </c>
      <c r="B119" s="30">
        <v>2.4811179999999999</v>
      </c>
      <c r="C119" s="19">
        <v>2.0172210000000002</v>
      </c>
      <c r="D119" s="19">
        <v>2.945014</v>
      </c>
      <c r="E119" s="25">
        <v>116</v>
      </c>
      <c r="F119">
        <v>59</v>
      </c>
      <c r="G119">
        <v>153</v>
      </c>
      <c r="H119" s="26">
        <f t="shared" si="1"/>
        <v>47.383448721980486</v>
      </c>
      <c r="I119" s="19">
        <v>1.9172340000000001</v>
      </c>
      <c r="J119">
        <v>147</v>
      </c>
      <c r="K119" s="19">
        <v>2.417233</v>
      </c>
      <c r="L119">
        <v>101</v>
      </c>
      <c r="M119" s="19">
        <v>2.4285709999999998</v>
      </c>
      <c r="N119">
        <v>120</v>
      </c>
      <c r="O119" s="19">
        <v>2.1428569999999998</v>
      </c>
      <c r="P119">
        <v>143</v>
      </c>
      <c r="Q119" s="19">
        <v>2.7505670000000002</v>
      </c>
      <c r="R119">
        <v>80</v>
      </c>
      <c r="S119" s="19">
        <v>3.226531</v>
      </c>
      <c r="T119">
        <v>74</v>
      </c>
      <c r="U119"/>
      <c r="V119">
        <f>VLOOKUP(A119, world_pop_table!$A$4:$BP$269, MATCH(2012, world_pop_table!$A$3:$BP$3, 0), FALSE)</f>
        <v>9295784</v>
      </c>
    </row>
    <row r="120" spans="1:22" x14ac:dyDescent="0.35">
      <c r="A120" t="s">
        <v>151</v>
      </c>
      <c r="B120" s="30">
        <v>2.4648599999999998</v>
      </c>
      <c r="C120" s="19">
        <v>2.0029870000000001</v>
      </c>
      <c r="D120" s="19">
        <v>2.9267340000000002</v>
      </c>
      <c r="E120" s="25">
        <v>117</v>
      </c>
      <c r="F120">
        <v>61</v>
      </c>
      <c r="G120">
        <v>153</v>
      </c>
      <c r="H120" s="26">
        <f t="shared" si="1"/>
        <v>46.863328036578004</v>
      </c>
      <c r="I120" s="19">
        <v>2.25</v>
      </c>
      <c r="J120">
        <v>118</v>
      </c>
      <c r="K120" s="19">
        <v>2.25</v>
      </c>
      <c r="L120">
        <v>120</v>
      </c>
      <c r="M120" s="19">
        <v>2.375</v>
      </c>
      <c r="N120">
        <v>127</v>
      </c>
      <c r="O120" s="19">
        <v>2.3921130000000002</v>
      </c>
      <c r="P120">
        <v>117</v>
      </c>
      <c r="Q120" s="19">
        <v>2.5349699999999999</v>
      </c>
      <c r="R120">
        <v>105</v>
      </c>
      <c r="S120" s="19">
        <v>2.9635419999999999</v>
      </c>
      <c r="T120">
        <v>101</v>
      </c>
      <c r="U120"/>
      <c r="V120">
        <f>VLOOKUP(A120, world_pop_table!$A$4:$BP$269, MATCH(2012, world_pop_table!$A$3:$BP$3, 0), FALSE)</f>
        <v>29261903</v>
      </c>
    </row>
    <row r="121" spans="1:22" x14ac:dyDescent="0.35">
      <c r="A121" t="s">
        <v>179</v>
      </c>
      <c r="B121" s="30">
        <v>2.4630749999999999</v>
      </c>
      <c r="C121" s="19">
        <v>2.2291099999999999</v>
      </c>
      <c r="D121" s="19">
        <v>2.697041</v>
      </c>
      <c r="E121" s="25">
        <v>118</v>
      </c>
      <c r="F121">
        <v>86</v>
      </c>
      <c r="G121">
        <v>142</v>
      </c>
      <c r="H121" s="26">
        <f t="shared" si="1"/>
        <v>46.806222893052144</v>
      </c>
      <c r="I121" s="19">
        <v>2.285714</v>
      </c>
      <c r="J121">
        <v>111</v>
      </c>
      <c r="K121" s="19">
        <v>1.8971739999999999</v>
      </c>
      <c r="L121">
        <v>147</v>
      </c>
      <c r="M121" s="19">
        <v>2.6296439999999999</v>
      </c>
      <c r="N121">
        <v>98</v>
      </c>
      <c r="O121" s="19">
        <v>2.5463110000000002</v>
      </c>
      <c r="P121">
        <v>100</v>
      </c>
      <c r="Q121" s="19">
        <v>2.7963110000000002</v>
      </c>
      <c r="R121">
        <v>75</v>
      </c>
      <c r="S121" s="19">
        <v>2.5463110000000002</v>
      </c>
      <c r="T121">
        <v>142</v>
      </c>
      <c r="U121"/>
      <c r="V121">
        <f>VLOOKUP(A121, world_pop_table!$A$4:$BP$269, MATCH(2012, world_pop_table!$A$3:$BP$3, 0), FALSE)</f>
        <v>2043094</v>
      </c>
    </row>
    <row r="122" spans="1:22" x14ac:dyDescent="0.35">
      <c r="A122" t="s">
        <v>85</v>
      </c>
      <c r="B122" s="30">
        <v>2.448261</v>
      </c>
      <c r="C122" s="19">
        <v>2.221015</v>
      </c>
      <c r="D122" s="19">
        <v>2.6755070000000001</v>
      </c>
      <c r="E122" s="25">
        <v>119</v>
      </c>
      <c r="F122">
        <v>88</v>
      </c>
      <c r="G122">
        <v>142</v>
      </c>
      <c r="H122" s="26">
        <f t="shared" si="1"/>
        <v>46.332298189303067</v>
      </c>
      <c r="I122" s="19">
        <v>2</v>
      </c>
      <c r="J122">
        <v>140</v>
      </c>
      <c r="K122" s="19">
        <v>2.4083909999999999</v>
      </c>
      <c r="L122">
        <v>104</v>
      </c>
      <c r="M122" s="19">
        <v>2.5411769999999998</v>
      </c>
      <c r="N122">
        <v>110</v>
      </c>
      <c r="O122" s="19">
        <v>2.4550909999999999</v>
      </c>
      <c r="P122">
        <v>108</v>
      </c>
      <c r="Q122" s="19">
        <v>2.421008</v>
      </c>
      <c r="R122">
        <v>119</v>
      </c>
      <c r="S122" s="19">
        <v>2.8397060000000001</v>
      </c>
      <c r="T122">
        <v>117</v>
      </c>
      <c r="U122"/>
      <c r="V122">
        <f>VLOOKUP(A122, world_pop_table!$A$4:$BP$269, MATCH(2012, world_pop_table!$A$3:$BP$3, 0), FALSE)</f>
        <v>4373043</v>
      </c>
    </row>
    <row r="123" spans="1:22" x14ac:dyDescent="0.35">
      <c r="A123" t="s">
        <v>183</v>
      </c>
      <c r="B123" s="30">
        <v>2.4480770000000001</v>
      </c>
      <c r="C123" s="19">
        <v>2.2058399999999998</v>
      </c>
      <c r="D123" s="19">
        <v>2.690315</v>
      </c>
      <c r="E123" s="25">
        <v>120</v>
      </c>
      <c r="F123">
        <v>88</v>
      </c>
      <c r="G123">
        <v>142</v>
      </c>
      <c r="H123" s="26">
        <f t="shared" si="1"/>
        <v>46.326411720726739</v>
      </c>
      <c r="I123" s="19">
        <v>2.3125</v>
      </c>
      <c r="J123">
        <v>106</v>
      </c>
      <c r="K123" s="19">
        <v>2.3007810000000002</v>
      </c>
      <c r="L123">
        <v>116</v>
      </c>
      <c r="M123" s="19">
        <v>2.2226560000000002</v>
      </c>
      <c r="N123">
        <v>141</v>
      </c>
      <c r="O123" s="19">
        <v>2.3485640000000001</v>
      </c>
      <c r="P123">
        <v>120</v>
      </c>
      <c r="Q123" s="19">
        <v>2.618805</v>
      </c>
      <c r="R123">
        <v>89</v>
      </c>
      <c r="S123" s="19">
        <v>2.8915320000000002</v>
      </c>
      <c r="T123">
        <v>112</v>
      </c>
      <c r="U123"/>
      <c r="V123">
        <f>VLOOKUP(A123, world_pop_table!$A$4:$BP$269, MATCH(2012, world_pop_table!$A$3:$BP$3, 0), FALSE)</f>
        <v>620601</v>
      </c>
    </row>
    <row r="124" spans="1:22" x14ac:dyDescent="0.35">
      <c r="A124" t="s">
        <v>106</v>
      </c>
      <c r="B124" s="30">
        <v>2.4467219999999998</v>
      </c>
      <c r="C124" s="19">
        <v>2.2411270000000001</v>
      </c>
      <c r="D124" s="19">
        <v>2.6523159999999999</v>
      </c>
      <c r="E124" s="25">
        <v>121</v>
      </c>
      <c r="F124">
        <v>90</v>
      </c>
      <c r="G124">
        <v>140</v>
      </c>
      <c r="H124" s="26">
        <f t="shared" si="1"/>
        <v>46.283062998330344</v>
      </c>
      <c r="I124" s="19">
        <v>1.9677420000000001</v>
      </c>
      <c r="J124">
        <v>146</v>
      </c>
      <c r="K124" s="19">
        <v>2.270559</v>
      </c>
      <c r="L124">
        <v>118</v>
      </c>
      <c r="M124" s="19">
        <v>2.5967549999999999</v>
      </c>
      <c r="N124">
        <v>105</v>
      </c>
      <c r="O124" s="19">
        <v>2.5201950000000002</v>
      </c>
      <c r="P124">
        <v>102</v>
      </c>
      <c r="Q124" s="19">
        <v>2.3474819999999998</v>
      </c>
      <c r="R124">
        <v>128</v>
      </c>
      <c r="S124" s="19">
        <v>2.9244050000000001</v>
      </c>
      <c r="T124">
        <v>105</v>
      </c>
      <c r="U124"/>
      <c r="V124">
        <f>VLOOKUP(A124, world_pop_table!$A$4:$BP$269, MATCH(2012, world_pop_table!$A$3:$BP$3, 0), FALSE)</f>
        <v>176200625</v>
      </c>
    </row>
    <row r="125" spans="1:22" x14ac:dyDescent="0.35">
      <c r="A125" t="s">
        <v>78</v>
      </c>
      <c r="B125" s="30">
        <v>2.4335010000000001</v>
      </c>
      <c r="C125" s="19">
        <v>2.1532900000000001</v>
      </c>
      <c r="D125" s="19">
        <v>2.713711</v>
      </c>
      <c r="E125" s="25">
        <v>122</v>
      </c>
      <c r="F125">
        <v>85</v>
      </c>
      <c r="G125">
        <v>145</v>
      </c>
      <c r="H125" s="26">
        <f t="shared" si="1"/>
        <v>45.86010103611445</v>
      </c>
      <c r="I125" s="19">
        <v>2.0769229999999999</v>
      </c>
      <c r="J125">
        <v>136</v>
      </c>
      <c r="K125" s="19">
        <v>2.1559979999999999</v>
      </c>
      <c r="L125">
        <v>130</v>
      </c>
      <c r="M125" s="19">
        <v>2.6854629999999999</v>
      </c>
      <c r="N125">
        <v>88</v>
      </c>
      <c r="O125" s="19">
        <v>2.3848069999999999</v>
      </c>
      <c r="P125">
        <v>118</v>
      </c>
      <c r="Q125" s="19">
        <v>2.3378160000000001</v>
      </c>
      <c r="R125">
        <v>130</v>
      </c>
      <c r="S125" s="19">
        <v>2.8826160000000001</v>
      </c>
      <c r="T125">
        <v>113</v>
      </c>
      <c r="U125"/>
      <c r="V125">
        <f>VLOOKUP(A125, world_pop_table!$A$4:$BP$269, MATCH(2012, world_pop_table!$A$3:$BP$3, 0), FALSE)</f>
        <v>43888303</v>
      </c>
    </row>
    <row r="126" spans="1:22" x14ac:dyDescent="0.35">
      <c r="A126" t="s">
        <v>188</v>
      </c>
      <c r="B126" s="30">
        <v>2.419238</v>
      </c>
      <c r="C126" s="19">
        <v>2.1734610000000001</v>
      </c>
      <c r="D126" s="19">
        <v>2.6650149999999999</v>
      </c>
      <c r="E126" s="25">
        <v>123</v>
      </c>
      <c r="F126">
        <v>88</v>
      </c>
      <c r="G126">
        <v>144</v>
      </c>
      <c r="H126" s="26">
        <f t="shared" si="1"/>
        <v>45.403803746417331</v>
      </c>
      <c r="I126" s="19">
        <v>2.0666669999999998</v>
      </c>
      <c r="J126">
        <v>137</v>
      </c>
      <c r="K126" s="19">
        <v>2.2218800000000001</v>
      </c>
      <c r="L126">
        <v>123</v>
      </c>
      <c r="M126" s="19">
        <v>2.4145300000000001</v>
      </c>
      <c r="N126">
        <v>122</v>
      </c>
      <c r="O126" s="19">
        <v>2.1790880000000001</v>
      </c>
      <c r="P126">
        <v>136</v>
      </c>
      <c r="Q126" s="19">
        <v>2.479088</v>
      </c>
      <c r="R126">
        <v>112</v>
      </c>
      <c r="S126" s="19">
        <v>3.1186780000000001</v>
      </c>
      <c r="T126">
        <v>85</v>
      </c>
      <c r="U126"/>
      <c r="V126">
        <f>VLOOKUP(A126, world_pop_table!$A$4:$BP$269, MATCH(2012, world_pop_table!$A$3:$BP$3, 0), FALSE)</f>
        <v>914918</v>
      </c>
    </row>
    <row r="127" spans="1:22" x14ac:dyDescent="0.35">
      <c r="A127" t="s">
        <v>74</v>
      </c>
      <c r="B127" s="30">
        <v>2.4167169999999998</v>
      </c>
      <c r="C127" s="19">
        <v>2.2374510000000001</v>
      </c>
      <c r="D127" s="19">
        <v>2.5959829999999999</v>
      </c>
      <c r="E127" s="25">
        <v>124</v>
      </c>
      <c r="F127">
        <v>94</v>
      </c>
      <c r="G127">
        <v>140</v>
      </c>
      <c r="H127" s="26">
        <f t="shared" si="1"/>
        <v>45.32315272858613</v>
      </c>
      <c r="I127" s="19">
        <v>2.2201870000000001</v>
      </c>
      <c r="J127">
        <v>123</v>
      </c>
      <c r="K127" s="19">
        <v>2.269434</v>
      </c>
      <c r="L127">
        <v>119</v>
      </c>
      <c r="M127" s="19">
        <v>2.4275350000000002</v>
      </c>
      <c r="N127">
        <v>121</v>
      </c>
      <c r="O127" s="19">
        <v>2.2077870000000002</v>
      </c>
      <c r="P127">
        <v>132</v>
      </c>
      <c r="Q127" s="19">
        <v>2.434409</v>
      </c>
      <c r="R127">
        <v>117</v>
      </c>
      <c r="S127" s="19">
        <v>2.9119470000000001</v>
      </c>
      <c r="T127">
        <v>107</v>
      </c>
      <c r="U127"/>
      <c r="V127">
        <f>VLOOKUP(A127, world_pop_table!$A$4:$BP$269, MATCH(2012, world_pop_table!$A$3:$BP$3, 0), FALSE)</f>
        <v>2772430</v>
      </c>
    </row>
    <row r="128" spans="1:22" x14ac:dyDescent="0.35">
      <c r="A128" t="s">
        <v>45</v>
      </c>
      <c r="B128" s="30">
        <v>2.414844</v>
      </c>
      <c r="C128" s="19">
        <v>2.1463199999999998</v>
      </c>
      <c r="D128" s="19">
        <v>2.6833670000000001</v>
      </c>
      <c r="E128" s="25">
        <v>125</v>
      </c>
      <c r="F128">
        <v>88</v>
      </c>
      <c r="G128">
        <v>145</v>
      </c>
      <c r="H128" s="26">
        <f t="shared" si="1"/>
        <v>45.263232317480281</v>
      </c>
      <c r="I128" s="19">
        <v>2.2595960000000002</v>
      </c>
      <c r="J128">
        <v>117</v>
      </c>
      <c r="K128" s="19">
        <v>2.016162</v>
      </c>
      <c r="L128">
        <v>139</v>
      </c>
      <c r="M128" s="19">
        <v>2.6828280000000002</v>
      </c>
      <c r="N128">
        <v>89</v>
      </c>
      <c r="O128" s="19">
        <v>2.1272730000000002</v>
      </c>
      <c r="P128">
        <v>145</v>
      </c>
      <c r="Q128" s="19">
        <v>2.4606059999999998</v>
      </c>
      <c r="R128">
        <v>114</v>
      </c>
      <c r="S128" s="19">
        <v>2.8542860000000001</v>
      </c>
      <c r="T128">
        <v>116</v>
      </c>
      <c r="U128"/>
      <c r="V128">
        <f>VLOOKUP(A128, world_pop_table!$A$4:$BP$269, MATCH(2012, world_pop_table!$A$3:$BP$3, 0), FALSE)</f>
        <v>37646166</v>
      </c>
    </row>
    <row r="129" spans="1:22" x14ac:dyDescent="0.35">
      <c r="A129" t="s">
        <v>129</v>
      </c>
      <c r="B129" s="30">
        <v>2.4132150000000001</v>
      </c>
      <c r="C129" s="19">
        <v>2.212555</v>
      </c>
      <c r="D129" s="19">
        <v>2.6138750000000002</v>
      </c>
      <c r="E129" s="25">
        <v>126</v>
      </c>
      <c r="F129">
        <v>90</v>
      </c>
      <c r="G129">
        <v>142</v>
      </c>
      <c r="H129" s="26">
        <f t="shared" si="1"/>
        <v>45.211117875573493</v>
      </c>
      <c r="I129" s="19">
        <v>2.3710659999999999</v>
      </c>
      <c r="J129">
        <v>95</v>
      </c>
      <c r="K129" s="19">
        <v>2.0309900000000001</v>
      </c>
      <c r="L129">
        <v>137</v>
      </c>
      <c r="M129" s="19">
        <v>2.4375</v>
      </c>
      <c r="N129">
        <v>118</v>
      </c>
      <c r="O129" s="19">
        <v>2.1399550000000001</v>
      </c>
      <c r="P129">
        <v>144</v>
      </c>
      <c r="Q129" s="19">
        <v>2.3899550000000001</v>
      </c>
      <c r="R129">
        <v>122</v>
      </c>
      <c r="S129" s="19">
        <v>3.0443169999999999</v>
      </c>
      <c r="T129">
        <v>93</v>
      </c>
      <c r="U129"/>
      <c r="V129">
        <f>VLOOKUP(A129, world_pop_table!$A$4:$BP$269, MATCH(2012, world_pop_table!$A$3:$BP$3, 0), FALSE)</f>
        <v>573606</v>
      </c>
    </row>
    <row r="130" spans="1:22" x14ac:dyDescent="0.35">
      <c r="A130" t="s">
        <v>100</v>
      </c>
      <c r="B130" s="30">
        <v>2.3967320000000001</v>
      </c>
      <c r="C130" s="19">
        <v>2.1171790000000001</v>
      </c>
      <c r="D130" s="19">
        <v>2.6762860000000002</v>
      </c>
      <c r="E130" s="25">
        <v>127</v>
      </c>
      <c r="F130">
        <v>88</v>
      </c>
      <c r="G130">
        <v>146</v>
      </c>
      <c r="H130" s="26">
        <f t="shared" si="1"/>
        <v>44.683799062835817</v>
      </c>
      <c r="I130" s="19">
        <v>2.3333330000000001</v>
      </c>
      <c r="J130">
        <v>102</v>
      </c>
      <c r="K130" s="19">
        <v>2.3358590000000001</v>
      </c>
      <c r="L130">
        <v>113</v>
      </c>
      <c r="M130" s="19">
        <v>2.5176769999999999</v>
      </c>
      <c r="N130">
        <v>112</v>
      </c>
      <c r="O130" s="19">
        <v>2.2821549999999999</v>
      </c>
      <c r="P130">
        <v>125</v>
      </c>
      <c r="Q130" s="19">
        <v>2.2821549999999999</v>
      </c>
      <c r="R130">
        <v>135</v>
      </c>
      <c r="S130" s="19">
        <v>2.5981139999999998</v>
      </c>
      <c r="T130">
        <v>139</v>
      </c>
      <c r="U130"/>
      <c r="V130">
        <f>VLOOKUP(A130, world_pop_table!$A$4:$BP$269, MATCH(2012, world_pop_table!$A$3:$BP$3, 0), FALSE)</f>
        <v>3619034</v>
      </c>
    </row>
    <row r="131" spans="1:22" x14ac:dyDescent="0.35">
      <c r="A131" t="s">
        <v>117</v>
      </c>
      <c r="B131" s="30">
        <v>2.375238</v>
      </c>
      <c r="C131" s="19">
        <v>2.1288529999999999</v>
      </c>
      <c r="D131" s="19">
        <v>2.6216240000000002</v>
      </c>
      <c r="E131" s="25">
        <v>128</v>
      </c>
      <c r="F131">
        <v>90</v>
      </c>
      <c r="G131">
        <v>146</v>
      </c>
      <c r="H131" s="26">
        <f t="shared" si="1"/>
        <v>43.996169956424133</v>
      </c>
      <c r="I131" s="19">
        <v>1.9764710000000001</v>
      </c>
      <c r="J131">
        <v>145</v>
      </c>
      <c r="K131" s="19">
        <v>2.2033610000000001</v>
      </c>
      <c r="L131">
        <v>126</v>
      </c>
      <c r="M131" s="19">
        <v>2.3411770000000001</v>
      </c>
      <c r="N131">
        <v>131</v>
      </c>
      <c r="O131" s="19">
        <v>2.1799719999999998</v>
      </c>
      <c r="P131">
        <v>135</v>
      </c>
      <c r="Q131" s="19">
        <v>2.5133049999999999</v>
      </c>
      <c r="R131">
        <v>106</v>
      </c>
      <c r="S131" s="19">
        <v>3.0133049999999999</v>
      </c>
      <c r="T131">
        <v>95</v>
      </c>
      <c r="U131"/>
      <c r="V131">
        <f>VLOOKUP(A131, world_pop_table!$A$4:$BP$269, MATCH(2012, world_pop_table!$A$3:$BP$3, 0), FALSE)</f>
        <v>8081390</v>
      </c>
    </row>
    <row r="132" spans="1:22" x14ac:dyDescent="0.35">
      <c r="A132" t="s">
        <v>97</v>
      </c>
      <c r="B132" s="30">
        <v>2.36822</v>
      </c>
      <c r="C132" s="19">
        <v>2.095837</v>
      </c>
      <c r="D132" s="19">
        <v>2.640603</v>
      </c>
      <c r="E132" s="25">
        <v>129</v>
      </c>
      <c r="F132">
        <v>90</v>
      </c>
      <c r="G132">
        <v>148</v>
      </c>
      <c r="H132" s="26">
        <f t="shared" si="1"/>
        <v>43.771652366920222</v>
      </c>
      <c r="I132" s="19">
        <v>2.2352940000000001</v>
      </c>
      <c r="J132">
        <v>122</v>
      </c>
      <c r="K132" s="19">
        <v>2.0998960000000002</v>
      </c>
      <c r="L132">
        <v>133</v>
      </c>
      <c r="M132" s="19">
        <v>2.471082</v>
      </c>
      <c r="N132">
        <v>116</v>
      </c>
      <c r="O132" s="19">
        <v>2.4226930000000002</v>
      </c>
      <c r="P132">
        <v>110</v>
      </c>
      <c r="Q132" s="19">
        <v>2.3393600000000001</v>
      </c>
      <c r="R132">
        <v>129</v>
      </c>
      <c r="S132" s="19">
        <v>2.5893600000000001</v>
      </c>
      <c r="T132">
        <v>140</v>
      </c>
      <c r="U132"/>
      <c r="V132">
        <f>VLOOKUP(A132, world_pop_table!$A$4:$BP$269, MATCH(2012, world_pop_table!$A$3:$BP$3, 0), FALSE)</f>
        <v>49837446</v>
      </c>
    </row>
    <row r="133" spans="1:22" x14ac:dyDescent="0.35">
      <c r="A133" t="s">
        <v>79</v>
      </c>
      <c r="B133" s="30">
        <v>2.3532380000000002</v>
      </c>
      <c r="C133" s="19">
        <v>2.1836669999999998</v>
      </c>
      <c r="D133" s="19">
        <v>2.5228100000000002</v>
      </c>
      <c r="E133" s="25">
        <v>130</v>
      </c>
      <c r="F133">
        <v>107</v>
      </c>
      <c r="G133">
        <v>144</v>
      </c>
      <c r="H133" s="26">
        <f t="shared" ref="H133:H158" si="2">(B133-1)*100/($B$4-1)</f>
        <v>43.292353061427541</v>
      </c>
      <c r="I133" s="19">
        <v>2.4452199999999999</v>
      </c>
      <c r="J133">
        <v>84</v>
      </c>
      <c r="K133" s="19">
        <v>2.4893380000000001</v>
      </c>
      <c r="L133">
        <v>90</v>
      </c>
      <c r="M133" s="19">
        <v>1.9952209999999999</v>
      </c>
      <c r="N133">
        <v>147</v>
      </c>
      <c r="O133" s="19">
        <v>2.2452209999999999</v>
      </c>
      <c r="P133">
        <v>129</v>
      </c>
      <c r="Q133" s="19">
        <v>2.3077209999999999</v>
      </c>
      <c r="R133">
        <v>132</v>
      </c>
      <c r="S133" s="19">
        <v>2.68614</v>
      </c>
      <c r="T133">
        <v>135</v>
      </c>
      <c r="U133"/>
      <c r="V133">
        <f>VLOOKUP(A133, world_pop_table!$A$4:$BP$269, MATCH(2012, world_pop_table!$A$3:$BP$3, 0), FALSE)</f>
        <v>5652076</v>
      </c>
    </row>
    <row r="134" spans="1:22" x14ac:dyDescent="0.35">
      <c r="A134" t="s">
        <v>54</v>
      </c>
      <c r="B134" s="30">
        <v>2.3449650000000002</v>
      </c>
      <c r="C134" s="19">
        <v>1.942847</v>
      </c>
      <c r="D134" s="19">
        <v>2.7470829999999999</v>
      </c>
      <c r="E134" s="25">
        <v>131</v>
      </c>
      <c r="F134">
        <v>82</v>
      </c>
      <c r="G134">
        <v>153</v>
      </c>
      <c r="H134" s="26">
        <f t="shared" si="2"/>
        <v>43.027685917231778</v>
      </c>
      <c r="I134" s="19">
        <v>2</v>
      </c>
      <c r="J134">
        <v>142</v>
      </c>
      <c r="K134" s="19">
        <v>2</v>
      </c>
      <c r="L134">
        <v>143</v>
      </c>
      <c r="M134" s="19">
        <v>2.4</v>
      </c>
      <c r="N134">
        <v>125</v>
      </c>
      <c r="O134" s="19">
        <v>2.4</v>
      </c>
      <c r="P134">
        <v>116</v>
      </c>
      <c r="Q134" s="19">
        <v>2.2000000000000002</v>
      </c>
      <c r="R134">
        <v>137</v>
      </c>
      <c r="S134" s="19">
        <v>3</v>
      </c>
      <c r="T134">
        <v>96</v>
      </c>
      <c r="U134"/>
      <c r="V134">
        <f>VLOOKUP(A134, world_pop_table!$A$4:$BP$269, MATCH(2012, world_pop_table!$A$3:$BP$3, 0), FALSE)</f>
        <v>1846889</v>
      </c>
    </row>
    <row r="135" spans="1:22" x14ac:dyDescent="0.35">
      <c r="A135" t="s">
        <v>92</v>
      </c>
      <c r="B135" s="30">
        <v>2.3302670000000001</v>
      </c>
      <c r="C135" s="19">
        <v>2.1356060000000001</v>
      </c>
      <c r="D135" s="19">
        <v>2.5249280000000001</v>
      </c>
      <c r="E135" s="25">
        <v>132</v>
      </c>
      <c r="F135">
        <v>107</v>
      </c>
      <c r="G135">
        <v>146</v>
      </c>
      <c r="H135" s="26">
        <f t="shared" si="2"/>
        <v>42.557472248019955</v>
      </c>
      <c r="I135" s="19">
        <v>2.1718760000000001</v>
      </c>
      <c r="J135">
        <v>129</v>
      </c>
      <c r="K135" s="19">
        <v>2.441303</v>
      </c>
      <c r="L135">
        <v>98</v>
      </c>
      <c r="M135" s="19">
        <v>2.08</v>
      </c>
      <c r="N135">
        <v>145</v>
      </c>
      <c r="O135" s="19">
        <v>2.149451</v>
      </c>
      <c r="P135">
        <v>142</v>
      </c>
      <c r="Q135" s="19">
        <v>2.4354979999999999</v>
      </c>
      <c r="R135">
        <v>116</v>
      </c>
      <c r="S135" s="19">
        <v>2.7431909999999999</v>
      </c>
      <c r="T135">
        <v>126</v>
      </c>
      <c r="U135"/>
      <c r="V135">
        <f>VLOOKUP(A135, world_pop_table!$A$4:$BP$269, MATCH(2012, world_pop_table!$A$3:$BP$3, 0), FALSE)</f>
        <v>2860324</v>
      </c>
    </row>
    <row r="136" spans="1:22" x14ac:dyDescent="0.35">
      <c r="A136" t="s">
        <v>62</v>
      </c>
      <c r="B136" s="30">
        <v>2.3275269999999999</v>
      </c>
      <c r="C136" s="19">
        <v>2.1315210000000002</v>
      </c>
      <c r="D136" s="19">
        <v>2.5235319999999999</v>
      </c>
      <c r="E136" s="25">
        <v>133</v>
      </c>
      <c r="F136">
        <v>107</v>
      </c>
      <c r="G136">
        <v>146</v>
      </c>
      <c r="H136" s="26">
        <f t="shared" si="2"/>
        <v>42.469815052915834</v>
      </c>
      <c r="I136" s="19">
        <v>2.2854169999999998</v>
      </c>
      <c r="J136">
        <v>113</v>
      </c>
      <c r="K136" s="19">
        <v>2.1498010000000001</v>
      </c>
      <c r="L136">
        <v>131</v>
      </c>
      <c r="M136" s="19">
        <v>2.3513890000000002</v>
      </c>
      <c r="N136">
        <v>129</v>
      </c>
      <c r="O136" s="19">
        <v>2.329167</v>
      </c>
      <c r="P136">
        <v>122</v>
      </c>
      <c r="Q136" s="19">
        <v>2.1402779999999999</v>
      </c>
      <c r="R136">
        <v>140</v>
      </c>
      <c r="S136" s="19">
        <v>2.668056</v>
      </c>
      <c r="T136">
        <v>136</v>
      </c>
      <c r="U136"/>
      <c r="V136">
        <f>VLOOKUP(A136, world_pop_table!$A$4:$BP$269, MATCH(2012, world_pop_table!$A$3:$BP$3, 0), FALSE)</f>
        <v>746288</v>
      </c>
    </row>
    <row r="137" spans="1:22" x14ac:dyDescent="0.35">
      <c r="A137" t="s">
        <v>22</v>
      </c>
      <c r="B137" s="30">
        <v>2.3225899999999999</v>
      </c>
      <c r="C137" s="19">
        <v>2.0501290000000001</v>
      </c>
      <c r="D137" s="19">
        <v>2.5950519999999999</v>
      </c>
      <c r="E137" s="25">
        <v>134</v>
      </c>
      <c r="F137">
        <v>95</v>
      </c>
      <c r="G137">
        <v>150</v>
      </c>
      <c r="H137" s="26">
        <f t="shared" si="2"/>
        <v>42.311872143343187</v>
      </c>
      <c r="I137" s="19">
        <v>2.1186029999999998</v>
      </c>
      <c r="J137">
        <v>132</v>
      </c>
      <c r="K137" s="19">
        <v>2.4</v>
      </c>
      <c r="L137">
        <v>107</v>
      </c>
      <c r="M137" s="19">
        <v>2.3333330000000001</v>
      </c>
      <c r="N137">
        <v>133</v>
      </c>
      <c r="O137" s="19">
        <v>2.2766980000000001</v>
      </c>
      <c r="P137">
        <v>126</v>
      </c>
      <c r="Q137" s="19">
        <v>2.1333329999999999</v>
      </c>
      <c r="R137">
        <v>142</v>
      </c>
      <c r="S137" s="19">
        <v>2.6666669999999999</v>
      </c>
      <c r="T137">
        <v>137</v>
      </c>
      <c r="U137"/>
      <c r="V137">
        <f>VLOOKUP(A137, world_pop_table!$A$4:$BP$269, MATCH(2012, world_pop_table!$A$3:$BP$3, 0), FALSE)</f>
        <v>17172287</v>
      </c>
    </row>
    <row r="138" spans="1:22" x14ac:dyDescent="0.35">
      <c r="A138" t="s">
        <v>10</v>
      </c>
      <c r="B138" s="30">
        <v>2.297272</v>
      </c>
      <c r="C138" s="19">
        <v>2.1294200000000001</v>
      </c>
      <c r="D138" s="19">
        <v>2.4651239999999999</v>
      </c>
      <c r="E138" s="25">
        <v>135</v>
      </c>
      <c r="F138">
        <v>117</v>
      </c>
      <c r="G138">
        <v>146</v>
      </c>
      <c r="H138" s="26">
        <f t="shared" si="2"/>
        <v>41.501906863910293</v>
      </c>
      <c r="I138" s="19">
        <v>2.3336169999999998</v>
      </c>
      <c r="J138">
        <v>99</v>
      </c>
      <c r="K138" s="19">
        <v>2.0036109999999998</v>
      </c>
      <c r="L138">
        <v>141</v>
      </c>
      <c r="M138" s="19">
        <v>2.332182</v>
      </c>
      <c r="N138">
        <v>134</v>
      </c>
      <c r="O138" s="19">
        <v>2.1625920000000001</v>
      </c>
      <c r="P138">
        <v>139</v>
      </c>
      <c r="Q138" s="19">
        <v>2.0951550000000001</v>
      </c>
      <c r="R138">
        <v>146</v>
      </c>
      <c r="S138" s="19">
        <v>2.7952590000000002</v>
      </c>
      <c r="T138">
        <v>119</v>
      </c>
      <c r="U138"/>
      <c r="V138">
        <f>VLOOKUP(A138, world_pop_table!$A$4:$BP$269, MATCH(2012, world_pop_table!$A$3:$BP$3, 0), FALSE)</f>
        <v>30560034</v>
      </c>
    </row>
    <row r="139" spans="1:22" x14ac:dyDescent="0.35">
      <c r="A139" t="s">
        <v>141</v>
      </c>
      <c r="B139" s="30">
        <v>2.2836789999999998</v>
      </c>
      <c r="C139" s="19">
        <v>2.0328210000000002</v>
      </c>
      <c r="D139" s="19">
        <v>2.5345369999999998</v>
      </c>
      <c r="E139" s="25">
        <v>136</v>
      </c>
      <c r="F139">
        <v>105</v>
      </c>
      <c r="G139">
        <v>151</v>
      </c>
      <c r="H139" s="26">
        <f t="shared" si="2"/>
        <v>41.067043997833522</v>
      </c>
      <c r="I139" s="19">
        <v>2.4342640000000002</v>
      </c>
      <c r="J139">
        <v>85</v>
      </c>
      <c r="K139" s="19">
        <v>2.0283880000000001</v>
      </c>
      <c r="L139">
        <v>138</v>
      </c>
      <c r="M139" s="19">
        <v>2.3316140000000001</v>
      </c>
      <c r="N139">
        <v>135</v>
      </c>
      <c r="O139" s="19">
        <v>2.2205499999999998</v>
      </c>
      <c r="P139">
        <v>130</v>
      </c>
      <c r="Q139" s="19">
        <v>2.1296409999999999</v>
      </c>
      <c r="R139">
        <v>143</v>
      </c>
      <c r="S139" s="19">
        <v>2.5074529999999999</v>
      </c>
      <c r="T139">
        <v>146</v>
      </c>
      <c r="U139"/>
      <c r="V139">
        <f>VLOOKUP(A139, world_pop_table!$A$4:$BP$269, MATCH(2012, world_pop_table!$A$3:$BP$3, 0), FALSE)</f>
        <v>8014084</v>
      </c>
    </row>
    <row r="140" spans="1:22" x14ac:dyDescent="0.35">
      <c r="A140" t="s">
        <v>186</v>
      </c>
      <c r="B140" s="30">
        <v>2.2827519999999999</v>
      </c>
      <c r="C140" s="19">
        <v>2.0776180000000002</v>
      </c>
      <c r="D140" s="19">
        <v>2.4878849999999999</v>
      </c>
      <c r="E140" s="25">
        <v>137</v>
      </c>
      <c r="F140">
        <v>113</v>
      </c>
      <c r="G140">
        <v>150</v>
      </c>
      <c r="H140" s="26">
        <f t="shared" si="2"/>
        <v>41.037387713212524</v>
      </c>
      <c r="I140" s="19">
        <v>2.0803569999999998</v>
      </c>
      <c r="J140">
        <v>135</v>
      </c>
      <c r="K140" s="19">
        <v>1.75</v>
      </c>
      <c r="L140">
        <v>152</v>
      </c>
      <c r="M140" s="19">
        <v>2.625</v>
      </c>
      <c r="N140">
        <v>99</v>
      </c>
      <c r="O140" s="19">
        <v>2.25</v>
      </c>
      <c r="P140">
        <v>128</v>
      </c>
      <c r="Q140" s="19">
        <v>2.375</v>
      </c>
      <c r="R140">
        <v>123</v>
      </c>
      <c r="S140" s="19">
        <v>2.5089290000000002</v>
      </c>
      <c r="T140">
        <v>145</v>
      </c>
      <c r="U140"/>
      <c r="V140">
        <f>VLOOKUP(A140, world_pop_table!$A$4:$BP$269, MATCH(2012, world_pop_table!$A$3:$BP$3, 0), FALSE)</f>
        <v>6179328</v>
      </c>
    </row>
    <row r="141" spans="1:22" x14ac:dyDescent="0.35">
      <c r="A141" t="s">
        <v>11</v>
      </c>
      <c r="B141" s="30">
        <v>2.2760199999999999</v>
      </c>
      <c r="C141" s="19">
        <v>2.03451</v>
      </c>
      <c r="D141" s="19">
        <v>2.5175299999999998</v>
      </c>
      <c r="E141" s="25">
        <v>138</v>
      </c>
      <c r="F141">
        <v>108</v>
      </c>
      <c r="G141">
        <v>151</v>
      </c>
      <c r="H141" s="26">
        <f t="shared" si="2"/>
        <v>40.822019743343567</v>
      </c>
      <c r="I141" s="19">
        <v>2.3333330000000001</v>
      </c>
      <c r="J141">
        <v>101</v>
      </c>
      <c r="K141" s="19">
        <v>2.482869</v>
      </c>
      <c r="L141">
        <v>92</v>
      </c>
      <c r="M141" s="19">
        <v>2.2587299999999999</v>
      </c>
      <c r="N141">
        <v>139</v>
      </c>
      <c r="O141" s="19">
        <v>2.0026350000000002</v>
      </c>
      <c r="P141">
        <v>149</v>
      </c>
      <c r="Q141" s="19">
        <v>2.001506</v>
      </c>
      <c r="R141">
        <v>147</v>
      </c>
      <c r="S141" s="19">
        <v>2.585969</v>
      </c>
      <c r="T141">
        <v>141</v>
      </c>
      <c r="U141"/>
      <c r="V141">
        <f>VLOOKUP(A141, world_pop_table!$A$4:$BP$269, MATCH(2012, world_pop_table!$A$3:$BP$3, 0), FALSE)</f>
        <v>25177394</v>
      </c>
    </row>
    <row r="142" spans="1:22" x14ac:dyDescent="0.35">
      <c r="A142" t="s">
        <v>124</v>
      </c>
      <c r="B142" s="30">
        <v>2.2670650000000001</v>
      </c>
      <c r="C142" s="19">
        <v>2.0463710000000002</v>
      </c>
      <c r="D142" s="19">
        <v>2.4877590000000001</v>
      </c>
      <c r="E142" s="25">
        <v>139</v>
      </c>
      <c r="F142">
        <v>113</v>
      </c>
      <c r="G142">
        <v>150</v>
      </c>
      <c r="H142" s="26">
        <f t="shared" si="2"/>
        <v>40.535534275402917</v>
      </c>
      <c r="I142" s="19">
        <v>2.1875</v>
      </c>
      <c r="J142">
        <v>127</v>
      </c>
      <c r="K142" s="19">
        <v>1.875</v>
      </c>
      <c r="L142">
        <v>148</v>
      </c>
      <c r="M142" s="19">
        <v>2.2736230000000002</v>
      </c>
      <c r="N142">
        <v>138</v>
      </c>
      <c r="O142" s="19">
        <v>2.0570309999999998</v>
      </c>
      <c r="P142">
        <v>147</v>
      </c>
      <c r="Q142" s="19">
        <v>2.3903650000000001</v>
      </c>
      <c r="R142">
        <v>121</v>
      </c>
      <c r="S142" s="19">
        <v>2.7638690000000001</v>
      </c>
      <c r="T142">
        <v>124</v>
      </c>
      <c r="U142"/>
      <c r="V142">
        <f>VLOOKUP(A142, world_pop_table!$A$4:$BP$269, MATCH(2012, world_pop_table!$A$3:$BP$3, 0), FALSE)</f>
        <v>10829901</v>
      </c>
    </row>
    <row r="143" spans="1:22" x14ac:dyDescent="0.35">
      <c r="A143" t="s">
        <v>98</v>
      </c>
      <c r="B143" s="30">
        <v>2.2502599999999999</v>
      </c>
      <c r="C143" s="19">
        <v>2.067936</v>
      </c>
      <c r="D143" s="19">
        <v>2.4325830000000002</v>
      </c>
      <c r="E143" s="25">
        <v>140</v>
      </c>
      <c r="F143">
        <v>123</v>
      </c>
      <c r="G143">
        <v>150</v>
      </c>
      <c r="H143" s="26">
        <f t="shared" si="2"/>
        <v>39.997914142656647</v>
      </c>
      <c r="I143" s="19">
        <v>1.983333</v>
      </c>
      <c r="J143">
        <v>144</v>
      </c>
      <c r="K143" s="19">
        <v>2.2166670000000002</v>
      </c>
      <c r="L143">
        <v>125</v>
      </c>
      <c r="M143" s="19">
        <v>2.1333329999999999</v>
      </c>
      <c r="N143">
        <v>142</v>
      </c>
      <c r="O143" s="19">
        <v>1.8833329999999999</v>
      </c>
      <c r="P143">
        <v>152</v>
      </c>
      <c r="Q143" s="19">
        <v>2.2888890000000002</v>
      </c>
      <c r="R143">
        <v>134</v>
      </c>
      <c r="S143" s="19">
        <v>2.9922219999999999</v>
      </c>
      <c r="T143">
        <v>97</v>
      </c>
      <c r="U143"/>
      <c r="V143">
        <f>VLOOKUP(A143, world_pop_table!$A$4:$BP$269, MATCH(2012, world_pop_table!$A$3:$BP$3, 0), FALSE)</f>
        <v>2839705</v>
      </c>
    </row>
    <row r="144" spans="1:22" x14ac:dyDescent="0.35">
      <c r="A144" t="s">
        <v>51</v>
      </c>
      <c r="B144" s="30">
        <v>2.2368540000000001</v>
      </c>
      <c r="C144" s="19">
        <v>2.0744980000000002</v>
      </c>
      <c r="D144" s="19">
        <v>2.3992100000000001</v>
      </c>
      <c r="E144" s="25">
        <v>141</v>
      </c>
      <c r="F144">
        <v>127</v>
      </c>
      <c r="G144">
        <v>150</v>
      </c>
      <c r="H144" s="26">
        <f t="shared" si="2"/>
        <v>39.569033720187363</v>
      </c>
      <c r="I144" s="19">
        <v>2.0288469999999998</v>
      </c>
      <c r="J144">
        <v>139</v>
      </c>
      <c r="K144" s="19">
        <v>2.2173910000000001</v>
      </c>
      <c r="L144">
        <v>124</v>
      </c>
      <c r="M144" s="19">
        <v>2.347029</v>
      </c>
      <c r="N144">
        <v>130</v>
      </c>
      <c r="O144" s="19">
        <v>2.1604909999999999</v>
      </c>
      <c r="P144">
        <v>140</v>
      </c>
      <c r="Q144" s="19">
        <v>2.1027580000000001</v>
      </c>
      <c r="R144">
        <v>144</v>
      </c>
      <c r="S144" s="19">
        <v>2.5373770000000002</v>
      </c>
      <c r="T144">
        <v>143</v>
      </c>
      <c r="U144"/>
      <c r="V144">
        <f>VLOOKUP(A144, world_pop_table!$A$4:$BP$269, MATCH(2012, world_pop_table!$A$3:$BP$3, 0), FALSE)</f>
        <v>95798767</v>
      </c>
    </row>
    <row r="145" spans="1:22" x14ac:dyDescent="0.35">
      <c r="A145" t="s">
        <v>87</v>
      </c>
      <c r="B145" s="30">
        <v>2.2359580000000001</v>
      </c>
      <c r="C145" s="19">
        <v>1.865648</v>
      </c>
      <c r="D145" s="19">
        <v>2.606268</v>
      </c>
      <c r="E145" s="25">
        <v>142</v>
      </c>
      <c r="F145">
        <v>92</v>
      </c>
      <c r="G145">
        <v>153</v>
      </c>
      <c r="H145" s="26">
        <f t="shared" si="2"/>
        <v>39.540369177554773</v>
      </c>
      <c r="I145" s="19">
        <v>2</v>
      </c>
      <c r="J145">
        <v>143</v>
      </c>
      <c r="K145" s="19">
        <v>2.125</v>
      </c>
      <c r="L145">
        <v>132</v>
      </c>
      <c r="M145" s="19">
        <v>2.125</v>
      </c>
      <c r="N145">
        <v>143</v>
      </c>
      <c r="O145" s="19">
        <v>2.4202379999999999</v>
      </c>
      <c r="P145">
        <v>112</v>
      </c>
      <c r="Q145" s="19">
        <v>1.9916670000000001</v>
      </c>
      <c r="R145">
        <v>148</v>
      </c>
      <c r="S145" s="19">
        <v>2.7314289999999999</v>
      </c>
      <c r="T145">
        <v>131</v>
      </c>
      <c r="U145"/>
      <c r="V145">
        <f>VLOOKUP(A145, world_pop_table!$A$4:$BP$269, MATCH(2012, world_pop_table!$A$3:$BP$3, 0), FALSE)</f>
        <v>2034354</v>
      </c>
    </row>
    <row r="146" spans="1:22" x14ac:dyDescent="0.35">
      <c r="A146" t="s">
        <v>174</v>
      </c>
      <c r="B146" s="30">
        <v>2.2050730000000001</v>
      </c>
      <c r="C146" s="19">
        <v>2.0086710000000001</v>
      </c>
      <c r="D146" s="19">
        <v>2.401475</v>
      </c>
      <c r="E146" s="25">
        <v>143</v>
      </c>
      <c r="F146">
        <v>127</v>
      </c>
      <c r="G146">
        <v>153</v>
      </c>
      <c r="H146" s="26">
        <f t="shared" si="2"/>
        <v>38.552306232010679</v>
      </c>
      <c r="I146" s="19">
        <v>2.100339</v>
      </c>
      <c r="J146">
        <v>133</v>
      </c>
      <c r="K146" s="19">
        <v>1.958053</v>
      </c>
      <c r="L146">
        <v>144</v>
      </c>
      <c r="M146" s="19">
        <v>2.234858</v>
      </c>
      <c r="N146">
        <v>140</v>
      </c>
      <c r="O146" s="19">
        <v>2.1716790000000001</v>
      </c>
      <c r="P146">
        <v>138</v>
      </c>
      <c r="Q146" s="19">
        <v>2.3526199999999999</v>
      </c>
      <c r="R146">
        <v>124</v>
      </c>
      <c r="S146" s="19">
        <v>2.3814920000000002</v>
      </c>
      <c r="T146">
        <v>149</v>
      </c>
      <c r="U146"/>
      <c r="V146">
        <f>VLOOKUP(A146, world_pop_table!$A$4:$BP$269, MATCH(2012, world_pop_table!$A$3:$BP$3, 0), FALSE)</f>
        <v>73254618</v>
      </c>
    </row>
    <row r="147" spans="1:22" x14ac:dyDescent="0.35">
      <c r="A147" t="s">
        <v>190</v>
      </c>
      <c r="B147" s="30">
        <v>2.1961149999999998</v>
      </c>
      <c r="C147" s="19">
        <v>2.0173000000000001</v>
      </c>
      <c r="D147" s="19">
        <v>2.37493</v>
      </c>
      <c r="E147" s="25">
        <v>144</v>
      </c>
      <c r="F147">
        <v>129</v>
      </c>
      <c r="G147">
        <v>153</v>
      </c>
      <c r="H147" s="26">
        <f t="shared" si="2"/>
        <v>38.265724789038877</v>
      </c>
      <c r="I147" s="19">
        <v>2.1770489999999998</v>
      </c>
      <c r="J147">
        <v>128</v>
      </c>
      <c r="K147" s="19">
        <v>2.084762</v>
      </c>
      <c r="L147">
        <v>135</v>
      </c>
      <c r="M147" s="19">
        <v>2.123218</v>
      </c>
      <c r="N147">
        <v>144</v>
      </c>
      <c r="O147" s="19">
        <v>2.2141570000000002</v>
      </c>
      <c r="P147">
        <v>131</v>
      </c>
      <c r="Q147" s="19">
        <v>2.2640980000000002</v>
      </c>
      <c r="R147">
        <v>136</v>
      </c>
      <c r="S147" s="19">
        <v>2.3085529999999999</v>
      </c>
      <c r="T147">
        <v>152</v>
      </c>
      <c r="U147"/>
      <c r="V147">
        <f>VLOOKUP(A147, world_pop_table!$A$4:$BP$269, MATCH(2012, world_pop_table!$A$3:$BP$3, 0), FALSE)</f>
        <v>11303175</v>
      </c>
    </row>
    <row r="148" spans="1:22" x14ac:dyDescent="0.35">
      <c r="A148" t="s">
        <v>189</v>
      </c>
      <c r="B148" s="30">
        <v>2.1591770000000001</v>
      </c>
      <c r="C148" s="19">
        <v>1.982442</v>
      </c>
      <c r="D148" s="19">
        <v>2.335912</v>
      </c>
      <c r="E148" s="25">
        <v>145</v>
      </c>
      <c r="F148">
        <v>132</v>
      </c>
      <c r="G148">
        <v>153</v>
      </c>
      <c r="H148" s="26">
        <f t="shared" si="2"/>
        <v>37.084016222339599</v>
      </c>
      <c r="I148" s="19">
        <v>1.747495</v>
      </c>
      <c r="J148">
        <v>152</v>
      </c>
      <c r="K148" s="19">
        <v>1.915867</v>
      </c>
      <c r="L148">
        <v>146</v>
      </c>
      <c r="M148" s="19">
        <v>2.381332</v>
      </c>
      <c r="N148">
        <v>126</v>
      </c>
      <c r="O148" s="19">
        <v>2.1937690000000001</v>
      </c>
      <c r="P148">
        <v>134</v>
      </c>
      <c r="Q148" s="19">
        <v>1.8630249999999999</v>
      </c>
      <c r="R148">
        <v>151</v>
      </c>
      <c r="S148" s="19">
        <v>2.771385</v>
      </c>
      <c r="T148">
        <v>122</v>
      </c>
      <c r="U148"/>
      <c r="V148">
        <f>VLOOKUP(A148, world_pop_table!$A$4:$BP$269, MATCH(2012, world_pop_table!$A$3:$BP$3, 0), FALSE)</f>
        <v>33654842</v>
      </c>
    </row>
    <row r="149" spans="1:22" x14ac:dyDescent="0.35">
      <c r="A149" t="s">
        <v>37</v>
      </c>
      <c r="B149" s="30">
        <v>2.1407449999999999</v>
      </c>
      <c r="C149" s="19">
        <v>1.91754</v>
      </c>
      <c r="D149" s="19">
        <v>2.3639510000000001</v>
      </c>
      <c r="E149" s="25">
        <v>146</v>
      </c>
      <c r="F149">
        <v>130</v>
      </c>
      <c r="G149">
        <v>153</v>
      </c>
      <c r="H149" s="26">
        <f t="shared" si="2"/>
        <v>36.494345631040623</v>
      </c>
      <c r="I149" s="19">
        <v>2</v>
      </c>
      <c r="J149">
        <v>141</v>
      </c>
      <c r="K149" s="19">
        <v>1.9393940000000001</v>
      </c>
      <c r="L149">
        <v>145</v>
      </c>
      <c r="M149" s="19">
        <v>1.8106059999999999</v>
      </c>
      <c r="N149">
        <v>153</v>
      </c>
      <c r="O149" s="19">
        <v>2.1994950000000002</v>
      </c>
      <c r="P149">
        <v>133</v>
      </c>
      <c r="Q149" s="19">
        <v>2.1994950000000002</v>
      </c>
      <c r="R149">
        <v>138</v>
      </c>
      <c r="S149" s="19">
        <v>2.6994950000000002</v>
      </c>
      <c r="T149">
        <v>134</v>
      </c>
      <c r="U149"/>
      <c r="V149">
        <f>VLOOKUP(A149, world_pop_table!$A$4:$BP$269, MATCH(2012, world_pop_table!$A$3:$BP$3, 0), FALSE)</f>
        <v>681630</v>
      </c>
    </row>
    <row r="150" spans="1:22" x14ac:dyDescent="0.35">
      <c r="A150" t="s">
        <v>48</v>
      </c>
      <c r="B150" s="30">
        <v>2.1101990000000002</v>
      </c>
      <c r="C150" s="19">
        <v>1.6898770000000001</v>
      </c>
      <c r="D150" s="19">
        <v>2.5305209999999998</v>
      </c>
      <c r="E150" s="25">
        <v>147</v>
      </c>
      <c r="F150">
        <v>106</v>
      </c>
      <c r="G150">
        <v>154</v>
      </c>
      <c r="H150" s="26">
        <f t="shared" si="2"/>
        <v>35.517127864014903</v>
      </c>
      <c r="I150" s="19">
        <v>1.78</v>
      </c>
      <c r="J150">
        <v>151</v>
      </c>
      <c r="K150" s="19">
        <v>1.8333330000000001</v>
      </c>
      <c r="L150">
        <v>150</v>
      </c>
      <c r="M150" s="19">
        <v>2.6333329999999999</v>
      </c>
      <c r="N150">
        <v>97</v>
      </c>
      <c r="O150" s="19">
        <v>2.0333329999999998</v>
      </c>
      <c r="P150">
        <v>148</v>
      </c>
      <c r="Q150" s="19">
        <v>1.8333330000000001</v>
      </c>
      <c r="R150">
        <v>152</v>
      </c>
      <c r="S150" s="19">
        <v>2.4333330000000002</v>
      </c>
      <c r="T150">
        <v>148</v>
      </c>
      <c r="U150"/>
      <c r="V150">
        <f>VLOOKUP(A150, world_pop_table!$A$4:$BP$269, MATCH(2012, world_pop_table!$A$3:$BP$3, 0), FALSE)</f>
        <v>3036988</v>
      </c>
    </row>
    <row r="151" spans="1:22" x14ac:dyDescent="0.35">
      <c r="A151" t="s">
        <v>126</v>
      </c>
      <c r="B151" s="30">
        <v>2.1034639999999998</v>
      </c>
      <c r="C151" s="19">
        <v>1.8277289999999999</v>
      </c>
      <c r="D151" s="19">
        <v>2.3791989999999998</v>
      </c>
      <c r="E151" s="25">
        <v>148</v>
      </c>
      <c r="F151">
        <v>128</v>
      </c>
      <c r="G151">
        <v>153</v>
      </c>
      <c r="H151" s="26">
        <f t="shared" si="2"/>
        <v>35.301663919114795</v>
      </c>
      <c r="I151" s="19">
        <v>2.1361880000000002</v>
      </c>
      <c r="J151">
        <v>131</v>
      </c>
      <c r="K151" s="19">
        <v>2.0111880000000002</v>
      </c>
      <c r="L151">
        <v>140</v>
      </c>
      <c r="M151" s="19">
        <v>1.9347989999999999</v>
      </c>
      <c r="N151">
        <v>150</v>
      </c>
      <c r="O151" s="19">
        <v>2.3333330000000001</v>
      </c>
      <c r="P151">
        <v>121</v>
      </c>
      <c r="Q151" s="19">
        <v>1.888889</v>
      </c>
      <c r="R151">
        <v>150</v>
      </c>
      <c r="S151" s="19">
        <v>2.3097989999999999</v>
      </c>
      <c r="T151">
        <v>151</v>
      </c>
      <c r="U151"/>
      <c r="V151">
        <f>VLOOKUP(A151, world_pop_table!$A$4:$BP$269, MATCH(2012, world_pop_table!$A$3:$BP$3, 0), FALSE)</f>
        <v>36923178</v>
      </c>
    </row>
    <row r="152" spans="1:22" x14ac:dyDescent="0.35">
      <c r="A152" t="s">
        <v>181</v>
      </c>
      <c r="B152" s="30">
        <v>2.0845910000000001</v>
      </c>
      <c r="C152" s="19">
        <v>1.854527</v>
      </c>
      <c r="D152" s="19">
        <v>2.314654</v>
      </c>
      <c r="E152" s="25">
        <v>149</v>
      </c>
      <c r="F152">
        <v>135</v>
      </c>
      <c r="G152">
        <v>153</v>
      </c>
      <c r="H152" s="26">
        <f t="shared" si="2"/>
        <v>34.697884998238862</v>
      </c>
      <c r="I152" s="19">
        <v>1.7968249999999999</v>
      </c>
      <c r="J152">
        <v>149</v>
      </c>
      <c r="K152" s="19">
        <v>1.2724869999999999</v>
      </c>
      <c r="L152">
        <v>155</v>
      </c>
      <c r="M152" s="19">
        <v>1.9423280000000001</v>
      </c>
      <c r="N152">
        <v>149</v>
      </c>
      <c r="O152" s="19">
        <v>2.153527</v>
      </c>
      <c r="P152">
        <v>141</v>
      </c>
      <c r="Q152" s="19">
        <v>2.3479719999999999</v>
      </c>
      <c r="R152">
        <v>127</v>
      </c>
      <c r="S152" s="19">
        <v>2.903527</v>
      </c>
      <c r="T152">
        <v>109</v>
      </c>
      <c r="U152"/>
      <c r="V152">
        <f>VLOOKUP(A152, world_pop_table!$A$4:$BP$269, MATCH(2012, world_pop_table!$A$3:$BP$3, 0), FALSE)</f>
        <v>4740450</v>
      </c>
    </row>
    <row r="153" spans="1:22" x14ac:dyDescent="0.35">
      <c r="A153" t="s">
        <v>130</v>
      </c>
      <c r="B153" s="30">
        <v>2.0791149999999998</v>
      </c>
      <c r="C153" s="19">
        <v>1.795417</v>
      </c>
      <c r="D153" s="19">
        <v>2.3628130000000001</v>
      </c>
      <c r="E153" s="25">
        <v>150</v>
      </c>
      <c r="F153">
        <v>130</v>
      </c>
      <c r="G153">
        <v>154</v>
      </c>
      <c r="H153" s="26">
        <f t="shared" si="2"/>
        <v>34.52269857473879</v>
      </c>
      <c r="I153" s="19">
        <v>1.7272730000000001</v>
      </c>
      <c r="J153">
        <v>153</v>
      </c>
      <c r="K153" s="19">
        <v>2.50101</v>
      </c>
      <c r="L153">
        <v>88</v>
      </c>
      <c r="M153" s="19">
        <v>1.8545450000000001</v>
      </c>
      <c r="N153">
        <v>152</v>
      </c>
      <c r="O153" s="19">
        <v>1.9845120000000001</v>
      </c>
      <c r="P153">
        <v>151</v>
      </c>
      <c r="Q153" s="19">
        <v>2.1360269999999999</v>
      </c>
      <c r="R153">
        <v>141</v>
      </c>
      <c r="S153" s="19">
        <v>2.348754</v>
      </c>
      <c r="T153">
        <v>150</v>
      </c>
      <c r="U153"/>
      <c r="V153">
        <f>VLOOKUP(A153, world_pop_table!$A$4:$BP$269, MATCH(2012, world_pop_table!$A$3:$BP$3, 0), FALSE)</f>
        <v>6551080</v>
      </c>
    </row>
    <row r="154" spans="1:22" x14ac:dyDescent="0.35">
      <c r="A154" t="s">
        <v>110</v>
      </c>
      <c r="B154" s="30">
        <v>2.0354390000000002</v>
      </c>
      <c r="C154" s="19">
        <v>1.744707</v>
      </c>
      <c r="D154" s="19">
        <v>2.326171</v>
      </c>
      <c r="E154" s="25">
        <v>151</v>
      </c>
      <c r="F154">
        <v>134</v>
      </c>
      <c r="G154">
        <v>154</v>
      </c>
      <c r="H154" s="26">
        <f t="shared" si="2"/>
        <v>33.125430088108288</v>
      </c>
      <c r="I154" s="19">
        <v>2.1958120000000001</v>
      </c>
      <c r="J154">
        <v>125</v>
      </c>
      <c r="K154" s="19">
        <v>1.8696299999999999</v>
      </c>
      <c r="L154">
        <v>149</v>
      </c>
      <c r="M154" s="19">
        <v>1.85989</v>
      </c>
      <c r="N154">
        <v>151</v>
      </c>
      <c r="O154" s="19">
        <v>2.1200899999999998</v>
      </c>
      <c r="P154">
        <v>146</v>
      </c>
      <c r="Q154" s="19">
        <v>1.950391</v>
      </c>
      <c r="R154">
        <v>149</v>
      </c>
      <c r="S154" s="19">
        <v>2.2081209999999998</v>
      </c>
      <c r="T154">
        <v>153</v>
      </c>
      <c r="U154"/>
      <c r="V154">
        <f>VLOOKUP(A154, world_pop_table!$A$4:$BP$269, MATCH(2012, world_pop_table!$A$3:$BP$3, 0), FALSE)</f>
        <v>27534915</v>
      </c>
    </row>
    <row r="155" spans="1:22" x14ac:dyDescent="0.35">
      <c r="A155" t="s">
        <v>138</v>
      </c>
      <c r="B155" s="30">
        <v>2.029731</v>
      </c>
      <c r="C155" s="19">
        <v>1.6846350000000001</v>
      </c>
      <c r="D155" s="19">
        <v>2.3748260000000001</v>
      </c>
      <c r="E155" s="25">
        <v>152</v>
      </c>
      <c r="F155">
        <v>129</v>
      </c>
      <c r="G155">
        <v>154</v>
      </c>
      <c r="H155" s="26">
        <f t="shared" si="2"/>
        <v>32.942821595533701</v>
      </c>
      <c r="I155" s="19">
        <v>1.857143</v>
      </c>
      <c r="J155">
        <v>148</v>
      </c>
      <c r="K155" s="19">
        <v>2</v>
      </c>
      <c r="L155">
        <v>142</v>
      </c>
      <c r="M155" s="19">
        <v>2</v>
      </c>
      <c r="N155">
        <v>146</v>
      </c>
      <c r="O155" s="19">
        <v>2</v>
      </c>
      <c r="P155">
        <v>150</v>
      </c>
      <c r="Q155" s="19">
        <v>1.571429</v>
      </c>
      <c r="R155">
        <v>155</v>
      </c>
      <c r="S155" s="19">
        <v>2.714286</v>
      </c>
      <c r="T155">
        <v>133</v>
      </c>
      <c r="U155"/>
      <c r="V155">
        <f>VLOOKUP(A155, world_pop_table!$A$4:$BP$269, MATCH(2012, world_pop_table!$A$3:$BP$3, 0), FALSE)</f>
        <v>13210998</v>
      </c>
    </row>
    <row r="156" spans="1:22" x14ac:dyDescent="0.35">
      <c r="A156" t="s">
        <v>66</v>
      </c>
      <c r="B156" s="30">
        <v>2.0263249999999999</v>
      </c>
      <c r="C156" s="19">
        <v>1.8661460000000001</v>
      </c>
      <c r="D156" s="19">
        <v>2.1865049999999999</v>
      </c>
      <c r="E156" s="25">
        <v>153</v>
      </c>
      <c r="F156">
        <v>145</v>
      </c>
      <c r="G156">
        <v>153</v>
      </c>
      <c r="H156" s="26">
        <f t="shared" si="2"/>
        <v>32.833857943517415</v>
      </c>
      <c r="I156" s="19">
        <v>1.7832060000000001</v>
      </c>
      <c r="J156">
        <v>150</v>
      </c>
      <c r="K156" s="19">
        <v>1.7777780000000001</v>
      </c>
      <c r="L156">
        <v>151</v>
      </c>
      <c r="M156" s="19">
        <v>1.943333</v>
      </c>
      <c r="N156">
        <v>148</v>
      </c>
      <c r="O156" s="19">
        <v>1.737636</v>
      </c>
      <c r="P156">
        <v>154</v>
      </c>
      <c r="Q156" s="19">
        <v>2.1495039999999999</v>
      </c>
      <c r="R156">
        <v>139</v>
      </c>
      <c r="S156" s="19">
        <v>2.736027</v>
      </c>
      <c r="T156">
        <v>129</v>
      </c>
      <c r="U156"/>
      <c r="V156">
        <f>VLOOKUP(A156, world_pop_table!$A$4:$BP$269, MATCH(2012, world_pop_table!$A$3:$BP$3, 0), FALSE)</f>
        <v>10069771</v>
      </c>
    </row>
    <row r="157" spans="1:22" x14ac:dyDescent="0.35">
      <c r="A157" t="s">
        <v>42</v>
      </c>
      <c r="B157" s="30">
        <v>1.7978350000000001</v>
      </c>
      <c r="C157" s="19">
        <v>1.5778160000000001</v>
      </c>
      <c r="D157" s="19">
        <v>2.0178539999999998</v>
      </c>
      <c r="E157" s="25">
        <v>154</v>
      </c>
      <c r="F157">
        <v>154</v>
      </c>
      <c r="G157">
        <v>155</v>
      </c>
      <c r="H157" s="26">
        <f t="shared" si="2"/>
        <v>25.524079655436843</v>
      </c>
      <c r="I157" s="19">
        <v>1.7181820000000001</v>
      </c>
      <c r="J157">
        <v>154</v>
      </c>
      <c r="K157" s="19">
        <v>1.506643</v>
      </c>
      <c r="L157">
        <v>154</v>
      </c>
      <c r="M157" s="19">
        <v>1.7657339999999999</v>
      </c>
      <c r="N157">
        <v>154</v>
      </c>
      <c r="O157" s="19">
        <v>1.8362860000000001</v>
      </c>
      <c r="P157">
        <v>153</v>
      </c>
      <c r="Q157" s="19">
        <v>1.7251749999999999</v>
      </c>
      <c r="R157">
        <v>153</v>
      </c>
      <c r="S157" s="19">
        <v>2.1903260000000002</v>
      </c>
      <c r="T157">
        <v>154</v>
      </c>
      <c r="U157"/>
      <c r="V157">
        <f>VLOOKUP(A157, world_pop_table!$A$4:$BP$269, MATCH(2012, world_pop_table!$A$3:$BP$3, 0), FALSE)</f>
        <v>966747</v>
      </c>
    </row>
    <row r="158" spans="1:22" x14ac:dyDescent="0.35">
      <c r="A158" t="s">
        <v>19</v>
      </c>
      <c r="B158" s="30">
        <v>1.6099600000000001</v>
      </c>
      <c r="C158" s="19">
        <v>1.28556</v>
      </c>
      <c r="D158" s="19">
        <v>1.9343600000000001</v>
      </c>
      <c r="E158" s="25">
        <v>155</v>
      </c>
      <c r="F158">
        <v>154</v>
      </c>
      <c r="G158">
        <v>155</v>
      </c>
      <c r="H158" s="26">
        <f t="shared" si="2"/>
        <v>19.513643330551126</v>
      </c>
      <c r="I158" s="19">
        <v>1.665079</v>
      </c>
      <c r="J158">
        <v>155</v>
      </c>
      <c r="K158" s="19">
        <v>1.6790480000000001</v>
      </c>
      <c r="L158">
        <v>153</v>
      </c>
      <c r="M158" s="19">
        <v>1.571429</v>
      </c>
      <c r="N158">
        <v>155</v>
      </c>
      <c r="O158" s="19">
        <v>1.428571</v>
      </c>
      <c r="P158">
        <v>155</v>
      </c>
      <c r="Q158" s="19">
        <v>1.665079</v>
      </c>
      <c r="R158">
        <v>154</v>
      </c>
      <c r="S158" s="19">
        <v>1.665079</v>
      </c>
      <c r="T158">
        <v>155</v>
      </c>
      <c r="U158"/>
      <c r="V158">
        <f>VLOOKUP(A158, world_pop_table!$A$4:$BP$269, MATCH(2012, world_pop_table!$A$3:$BP$3, 0), FALSE)</f>
        <v>10071028</v>
      </c>
    </row>
    <row r="159" spans="1:22" x14ac:dyDescent="0.35">
      <c r="K159" s="15"/>
      <c r="O159"/>
      <c r="Q159"/>
      <c r="U159"/>
    </row>
    <row r="160" spans="1:22" x14ac:dyDescent="0.35">
      <c r="A160" s="44" t="s">
        <v>621</v>
      </c>
    </row>
    <row r="161" spans="1:1" x14ac:dyDescent="0.35">
      <c r="A161" s="47">
        <f>COUNTA(A4:A158)</f>
        <v>155</v>
      </c>
    </row>
  </sheetData>
  <mergeCells count="8">
    <mergeCell ref="Q1:R1"/>
    <mergeCell ref="S1:T1"/>
    <mergeCell ref="B1:D1"/>
    <mergeCell ref="E1:G1"/>
    <mergeCell ref="I1:J1"/>
    <mergeCell ref="K1:L1"/>
    <mergeCell ref="M1:N1"/>
    <mergeCell ref="O1:P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61"/>
  <sheetViews>
    <sheetView topLeftCell="A136" workbookViewId="0">
      <selection activeCell="Q4" sqref="Q4"/>
    </sheetView>
  </sheetViews>
  <sheetFormatPr defaultColWidth="8.81640625" defaultRowHeight="14.5" x14ac:dyDescent="0.35"/>
  <cols>
    <col min="1" max="1" width="23.453125" style="7" bestFit="1" customWidth="1"/>
    <col min="2" max="2" width="7" style="7" customWidth="1"/>
    <col min="3" max="3" width="14.453125" style="8" bestFit="1" customWidth="1"/>
    <col min="4" max="5" width="13.1796875" style="8" customWidth="1"/>
    <col min="6" max="6" width="13.7265625" style="8" bestFit="1" customWidth="1"/>
    <col min="7" max="7" width="12.1796875" style="8" customWidth="1"/>
    <col min="8" max="8" width="20.81640625" style="8" bestFit="1" customWidth="1"/>
    <col min="9" max="9" width="12.1796875" style="8" customWidth="1"/>
    <col min="10" max="10" width="13.1796875" style="9" customWidth="1"/>
    <col min="11" max="11" width="12.1796875" style="10" customWidth="1"/>
    <col min="12" max="12" width="13.1796875" style="9" customWidth="1"/>
    <col min="13" max="13" width="13.81640625" style="10" customWidth="1"/>
    <col min="14" max="14" width="13.1796875" style="9" customWidth="1"/>
    <col min="15" max="15" width="12.1796875" style="10" customWidth="1"/>
    <col min="16" max="16" width="13.1796875" style="9" customWidth="1"/>
    <col min="17" max="17" width="12.1796875" style="10" customWidth="1"/>
    <col min="18" max="18" width="13.1796875" style="9" customWidth="1"/>
    <col min="19" max="19" width="12.1796875" style="10" customWidth="1"/>
    <col min="20" max="20" width="13.1796875" style="9" customWidth="1"/>
    <col min="21" max="21" width="12.1796875" style="10" customWidth="1"/>
    <col min="22" max="22" width="19.1796875" bestFit="1" customWidth="1"/>
  </cols>
  <sheetData>
    <row r="1" spans="1:22" ht="39" customHeight="1" x14ac:dyDescent="0.35">
      <c r="B1" s="78" t="s">
        <v>202</v>
      </c>
      <c r="C1" s="78"/>
      <c r="D1" s="78"/>
      <c r="E1" s="78" t="s">
        <v>205</v>
      </c>
      <c r="F1" s="78"/>
      <c r="G1" s="78"/>
      <c r="H1" s="22"/>
      <c r="I1" s="94" t="s">
        <v>1</v>
      </c>
      <c r="J1" s="94"/>
      <c r="K1" s="94" t="s">
        <v>2</v>
      </c>
      <c r="L1" s="94"/>
      <c r="M1" s="94" t="s">
        <v>159</v>
      </c>
      <c r="N1" s="94"/>
      <c r="O1" s="94" t="s">
        <v>160</v>
      </c>
      <c r="P1" s="94"/>
      <c r="Q1" s="94" t="s">
        <v>161</v>
      </c>
      <c r="R1" s="94"/>
      <c r="S1" s="94" t="s">
        <v>7</v>
      </c>
      <c r="T1" s="94"/>
      <c r="U1" s="11"/>
    </row>
    <row r="2" spans="1:22" x14ac:dyDescent="0.35">
      <c r="A2" s="11"/>
      <c r="C2" s="21"/>
      <c r="D2" s="21"/>
      <c r="E2" s="21"/>
      <c r="J2" s="11"/>
      <c r="K2" s="11"/>
      <c r="L2" s="11"/>
      <c r="M2" s="11"/>
      <c r="N2" s="11"/>
      <c r="O2" s="11"/>
      <c r="P2" s="11"/>
      <c r="Q2" s="11"/>
      <c r="R2" s="11"/>
      <c r="S2" s="11"/>
      <c r="T2" s="11"/>
      <c r="U2" s="11"/>
    </row>
    <row r="3" spans="1:22" x14ac:dyDescent="0.35">
      <c r="A3" s="28" t="s">
        <v>0</v>
      </c>
      <c r="B3" s="20" t="s">
        <v>162</v>
      </c>
      <c r="C3" s="23" t="s">
        <v>203</v>
      </c>
      <c r="D3" s="23" t="s">
        <v>204</v>
      </c>
      <c r="E3" s="20" t="s">
        <v>163</v>
      </c>
      <c r="F3" s="23" t="s">
        <v>203</v>
      </c>
      <c r="G3" s="23" t="s">
        <v>204</v>
      </c>
      <c r="H3" s="23" t="s">
        <v>206</v>
      </c>
      <c r="I3" s="11" t="s">
        <v>162</v>
      </c>
      <c r="J3" s="11" t="s">
        <v>163</v>
      </c>
      <c r="K3" s="11" t="s">
        <v>162</v>
      </c>
      <c r="L3" s="11" t="s">
        <v>163</v>
      </c>
      <c r="M3" s="11" t="s">
        <v>162</v>
      </c>
      <c r="N3" s="11" t="s">
        <v>163</v>
      </c>
      <c r="O3" s="11" t="s">
        <v>162</v>
      </c>
      <c r="P3" s="11" t="s">
        <v>163</v>
      </c>
      <c r="Q3" s="11" t="s">
        <v>162</v>
      </c>
      <c r="R3" s="11" t="s">
        <v>163</v>
      </c>
      <c r="S3" s="11" t="s">
        <v>162</v>
      </c>
      <c r="T3" s="11" t="s">
        <v>163</v>
      </c>
      <c r="U3"/>
      <c r="V3" s="43" t="s">
        <v>624</v>
      </c>
    </row>
    <row r="4" spans="1:22" x14ac:dyDescent="0.35">
      <c r="A4" s="7" t="s">
        <v>41</v>
      </c>
      <c r="B4" s="9">
        <v>4.1144499999999997</v>
      </c>
      <c r="C4" s="29">
        <v>4.0667669999999996</v>
      </c>
      <c r="D4" s="29">
        <v>4.1621329999999999</v>
      </c>
      <c r="E4" s="10">
        <v>1</v>
      </c>
      <c r="F4" s="7">
        <v>1</v>
      </c>
      <c r="G4" s="7">
        <v>4</v>
      </c>
      <c r="H4" s="26">
        <f t="shared" ref="H4:H35" si="0">(B4-1)*100/($B$4-1)</f>
        <v>100</v>
      </c>
      <c r="I4" s="19">
        <v>4.0027499999999998</v>
      </c>
      <c r="J4">
        <v>3</v>
      </c>
      <c r="K4" s="19">
        <v>4.3361879999999999</v>
      </c>
      <c r="L4">
        <v>1</v>
      </c>
      <c r="M4" s="19">
        <v>3.6564939999999999</v>
      </c>
      <c r="N4">
        <v>9</v>
      </c>
      <c r="O4" s="19">
        <v>4.1382469999999998</v>
      </c>
      <c r="P4">
        <v>4</v>
      </c>
      <c r="Q4" s="19">
        <v>4.1836729999999998</v>
      </c>
      <c r="R4">
        <v>4</v>
      </c>
      <c r="S4" s="19">
        <v>4.4829169999999996</v>
      </c>
      <c r="T4">
        <v>3</v>
      </c>
      <c r="U4"/>
      <c r="V4">
        <f>VLOOKUP(A4, world_pop_table!$A$4:$BP$269, MATCH(2010, world_pop_table!$A$3:$BP$3, 0), FALSE)</f>
        <v>81776930</v>
      </c>
    </row>
    <row r="5" spans="1:22" x14ac:dyDescent="0.35">
      <c r="A5" s="35" t="s">
        <v>128</v>
      </c>
      <c r="B5" s="9">
        <v>4.0900850000000002</v>
      </c>
      <c r="C5" s="29">
        <v>4.0132630000000002</v>
      </c>
      <c r="D5" s="29">
        <v>4.166906</v>
      </c>
      <c r="E5" s="10">
        <v>2</v>
      </c>
      <c r="F5" s="7">
        <v>1</v>
      </c>
      <c r="G5" s="7">
        <v>4</v>
      </c>
      <c r="H5" s="26">
        <f t="shared" si="0"/>
        <v>99.2176788839121</v>
      </c>
      <c r="I5" s="19">
        <v>4.0242129999999996</v>
      </c>
      <c r="J5">
        <v>2</v>
      </c>
      <c r="K5" s="19">
        <v>4.2178810000000002</v>
      </c>
      <c r="L5">
        <v>4</v>
      </c>
      <c r="M5" s="19">
        <v>3.861348</v>
      </c>
      <c r="N5">
        <v>1</v>
      </c>
      <c r="O5" s="19">
        <v>4.1200159999999997</v>
      </c>
      <c r="P5">
        <v>6</v>
      </c>
      <c r="Q5" s="19">
        <v>4.1461540000000001</v>
      </c>
      <c r="R5">
        <v>6</v>
      </c>
      <c r="S5" s="19">
        <v>4.2323449999999996</v>
      </c>
      <c r="T5">
        <v>14</v>
      </c>
      <c r="U5"/>
      <c r="V5">
        <f>VLOOKUP(A5, world_pop_table!$A$4:$BP$269, MATCH(2010, world_pop_table!$A$3:$BP$3, 0), FALSE)</f>
        <v>5076732</v>
      </c>
    </row>
    <row r="6" spans="1:22" x14ac:dyDescent="0.35">
      <c r="A6" s="7" t="s">
        <v>136</v>
      </c>
      <c r="B6" s="9">
        <v>4.0755759999999999</v>
      </c>
      <c r="C6" s="29">
        <v>3.904846</v>
      </c>
      <c r="D6" s="29">
        <v>4.2463069999999998</v>
      </c>
      <c r="E6" s="10">
        <v>3</v>
      </c>
      <c r="F6" s="7">
        <v>1</v>
      </c>
      <c r="G6" s="7">
        <v>10</v>
      </c>
      <c r="H6" s="26">
        <f t="shared" si="0"/>
        <v>98.751818138034011</v>
      </c>
      <c r="I6" s="19">
        <v>3.875</v>
      </c>
      <c r="J6">
        <v>5</v>
      </c>
      <c r="K6" s="19">
        <v>4.0275299999999996</v>
      </c>
      <c r="L6">
        <v>10</v>
      </c>
      <c r="M6" s="19">
        <v>3.8331789999999999</v>
      </c>
      <c r="N6">
        <v>2</v>
      </c>
      <c r="O6" s="19">
        <v>4.2186190000000003</v>
      </c>
      <c r="P6">
        <v>2</v>
      </c>
      <c r="Q6" s="19">
        <v>4.2186190000000003</v>
      </c>
      <c r="R6">
        <v>3</v>
      </c>
      <c r="S6" s="19">
        <v>4.3238830000000004</v>
      </c>
      <c r="T6">
        <v>11</v>
      </c>
      <c r="U6"/>
      <c r="V6">
        <f>VLOOKUP(A6, world_pop_table!$A$4:$BP$269, MATCH(2010, world_pop_table!$A$3:$BP$3, 0), FALSE)</f>
        <v>9378126</v>
      </c>
    </row>
    <row r="7" spans="1:22" x14ac:dyDescent="0.35">
      <c r="A7" s="7" t="s">
        <v>108</v>
      </c>
      <c r="B7" s="9">
        <v>4.0686150000000003</v>
      </c>
      <c r="C7" s="29">
        <v>4.000146</v>
      </c>
      <c r="D7" s="29">
        <v>4.1370839999999998</v>
      </c>
      <c r="E7" s="10">
        <v>4</v>
      </c>
      <c r="F7" s="7">
        <v>1</v>
      </c>
      <c r="G7" s="7">
        <v>4</v>
      </c>
      <c r="H7" s="26">
        <f t="shared" si="0"/>
        <v>98.528311579893739</v>
      </c>
      <c r="I7" s="19">
        <v>3.982097</v>
      </c>
      <c r="J7">
        <v>4</v>
      </c>
      <c r="K7" s="19">
        <v>4.2488859999999997</v>
      </c>
      <c r="L7">
        <v>2</v>
      </c>
      <c r="M7" s="19">
        <v>3.6058210000000002</v>
      </c>
      <c r="N7">
        <v>11</v>
      </c>
      <c r="O7" s="19">
        <v>4.1549969999999998</v>
      </c>
      <c r="P7">
        <v>3</v>
      </c>
      <c r="Q7" s="19">
        <v>4.1208309999999999</v>
      </c>
      <c r="R7">
        <v>9</v>
      </c>
      <c r="S7" s="19">
        <v>4.4077489999999999</v>
      </c>
      <c r="T7">
        <v>6</v>
      </c>
      <c r="U7"/>
      <c r="V7">
        <f>VLOOKUP(A7, world_pop_table!$A$4:$BP$269, MATCH(2010, world_pop_table!$A$3:$BP$3, 0), FALSE)</f>
        <v>16615394</v>
      </c>
    </row>
    <row r="8" spans="1:22" x14ac:dyDescent="0.35">
      <c r="A8" s="7" t="s">
        <v>164</v>
      </c>
      <c r="B8" s="9">
        <v>3.980073</v>
      </c>
      <c r="C8" s="29">
        <v>3.679109</v>
      </c>
      <c r="D8" s="29">
        <v>4.2810360000000003</v>
      </c>
      <c r="E8" s="10">
        <v>5</v>
      </c>
      <c r="F8" s="7">
        <v>1</v>
      </c>
      <c r="G8" s="7">
        <v>20</v>
      </c>
      <c r="H8" s="26">
        <f t="shared" si="0"/>
        <v>95.685369808473411</v>
      </c>
      <c r="I8" s="19">
        <v>4.0380240000000001</v>
      </c>
      <c r="J8">
        <v>1</v>
      </c>
      <c r="K8" s="19">
        <v>4.0584210000000001</v>
      </c>
      <c r="L8">
        <v>9</v>
      </c>
      <c r="M8" s="19">
        <v>3.6707459999999998</v>
      </c>
      <c r="N8">
        <v>7</v>
      </c>
      <c r="O8" s="19">
        <v>3.6660840000000001</v>
      </c>
      <c r="P8">
        <v>21</v>
      </c>
      <c r="Q8" s="19">
        <v>3.9160840000000001</v>
      </c>
      <c r="R8">
        <v>19</v>
      </c>
      <c r="S8" s="19">
        <v>4.5798370000000004</v>
      </c>
      <c r="T8">
        <v>1</v>
      </c>
      <c r="U8"/>
      <c r="V8">
        <f>VLOOKUP(A8, world_pop_table!$A$4:$BP$269, MATCH(2010, world_pop_table!$A$3:$BP$3, 0), FALSE)</f>
        <v>506953</v>
      </c>
    </row>
    <row r="9" spans="1:22" x14ac:dyDescent="0.35">
      <c r="A9" s="7" t="s">
        <v>32</v>
      </c>
      <c r="B9" s="9">
        <v>3.9748139999999998</v>
      </c>
      <c r="C9" s="29">
        <v>3.8411919999999999</v>
      </c>
      <c r="D9" s="29">
        <v>4.1084360000000002</v>
      </c>
      <c r="E9" s="10">
        <v>6</v>
      </c>
      <c r="F9" s="7">
        <v>2</v>
      </c>
      <c r="G9" s="7">
        <v>17</v>
      </c>
      <c r="H9" s="26">
        <f t="shared" si="0"/>
        <v>95.516511743646561</v>
      </c>
      <c r="I9" s="19">
        <v>3.7309960000000002</v>
      </c>
      <c r="J9">
        <v>12</v>
      </c>
      <c r="K9" s="19">
        <v>4.1699109999999999</v>
      </c>
      <c r="L9">
        <v>6</v>
      </c>
      <c r="M9" s="19">
        <v>3.320786</v>
      </c>
      <c r="N9">
        <v>25</v>
      </c>
      <c r="O9" s="19">
        <v>4.3156990000000004</v>
      </c>
      <c r="P9">
        <v>1</v>
      </c>
      <c r="Q9" s="19">
        <v>4.2728580000000003</v>
      </c>
      <c r="R9">
        <v>1</v>
      </c>
      <c r="S9" s="19">
        <v>4.2040129999999998</v>
      </c>
      <c r="T9">
        <v>15</v>
      </c>
      <c r="U9"/>
      <c r="V9">
        <f>VLOOKUP(A9, world_pop_table!$A$4:$BP$269, MATCH(2010, world_pop_table!$A$3:$BP$3, 0), FALSE)</f>
        <v>7824909</v>
      </c>
    </row>
    <row r="10" spans="1:22" x14ac:dyDescent="0.35">
      <c r="A10" s="7" t="s">
        <v>76</v>
      </c>
      <c r="B10" s="9">
        <v>3.9658890000000002</v>
      </c>
      <c r="C10" s="29">
        <v>3.905548</v>
      </c>
      <c r="D10" s="29">
        <v>4.0262289999999998</v>
      </c>
      <c r="E10" s="10">
        <v>7</v>
      </c>
      <c r="F10" s="7">
        <v>5</v>
      </c>
      <c r="G10" s="7">
        <v>10</v>
      </c>
      <c r="H10" s="26">
        <f t="shared" si="0"/>
        <v>95.22994429192957</v>
      </c>
      <c r="I10" s="19">
        <v>3.785498</v>
      </c>
      <c r="J10">
        <v>10</v>
      </c>
      <c r="K10" s="19">
        <v>4.1881199999999996</v>
      </c>
      <c r="L10">
        <v>5</v>
      </c>
      <c r="M10" s="19">
        <v>3.5489820000000001</v>
      </c>
      <c r="N10">
        <v>12</v>
      </c>
      <c r="O10" s="19">
        <v>3.9960800000000001</v>
      </c>
      <c r="P10">
        <v>7</v>
      </c>
      <c r="Q10" s="19">
        <v>4.1288869999999998</v>
      </c>
      <c r="R10">
        <v>8</v>
      </c>
      <c r="S10" s="19">
        <v>4.2609149999999998</v>
      </c>
      <c r="T10">
        <v>13</v>
      </c>
      <c r="U10"/>
      <c r="V10">
        <f>VLOOKUP(A10, world_pop_table!$A$4:$BP$269, MATCH(2010, world_pop_table!$A$3:$BP$3, 0), FALSE)</f>
        <v>128070000</v>
      </c>
    </row>
    <row r="11" spans="1:22" x14ac:dyDescent="0.35">
      <c r="A11" s="7" t="s">
        <v>55</v>
      </c>
      <c r="B11" s="9">
        <v>3.9544489999999999</v>
      </c>
      <c r="C11" s="29">
        <v>3.8886949999999998</v>
      </c>
      <c r="D11" s="29">
        <v>4.0202020000000003</v>
      </c>
      <c r="E11" s="10">
        <v>8</v>
      </c>
      <c r="F11" s="7">
        <v>5</v>
      </c>
      <c r="G11" s="7">
        <v>11</v>
      </c>
      <c r="H11" s="26">
        <f t="shared" si="0"/>
        <v>94.862624219364577</v>
      </c>
      <c r="I11" s="19">
        <v>3.7395870000000002</v>
      </c>
      <c r="J11">
        <v>11</v>
      </c>
      <c r="K11" s="19">
        <v>3.9474109999999998</v>
      </c>
      <c r="L11">
        <v>16</v>
      </c>
      <c r="M11" s="19">
        <v>3.6642399999999999</v>
      </c>
      <c r="N11">
        <v>8</v>
      </c>
      <c r="O11" s="19">
        <v>3.9228489999999998</v>
      </c>
      <c r="P11">
        <v>9</v>
      </c>
      <c r="Q11" s="19">
        <v>4.1330629999999999</v>
      </c>
      <c r="R11">
        <v>7</v>
      </c>
      <c r="S11" s="19">
        <v>4.3742099999999997</v>
      </c>
      <c r="T11">
        <v>8</v>
      </c>
      <c r="U11"/>
      <c r="V11">
        <f>VLOOKUP(A11, world_pop_table!$A$4:$BP$269, MATCH(2010, world_pop_table!$A$3:$BP$3, 0), FALSE)</f>
        <v>62766365</v>
      </c>
    </row>
    <row r="12" spans="1:22" x14ac:dyDescent="0.35">
      <c r="A12" s="7" t="s">
        <v>20</v>
      </c>
      <c r="B12" s="9">
        <v>3.9422630000000001</v>
      </c>
      <c r="C12" s="29">
        <v>3.8616510000000002</v>
      </c>
      <c r="D12" s="29">
        <v>4.022875</v>
      </c>
      <c r="E12" s="10">
        <v>9</v>
      </c>
      <c r="F12" s="7">
        <v>5</v>
      </c>
      <c r="G12" s="7">
        <v>14</v>
      </c>
      <c r="H12" s="26">
        <f t="shared" si="0"/>
        <v>94.471351281927795</v>
      </c>
      <c r="I12" s="19">
        <v>3.8285979999999999</v>
      </c>
      <c r="J12">
        <v>9</v>
      </c>
      <c r="K12" s="19">
        <v>4.0096249999999998</v>
      </c>
      <c r="L12">
        <v>12</v>
      </c>
      <c r="M12" s="19">
        <v>3.3112759999999999</v>
      </c>
      <c r="N12">
        <v>26</v>
      </c>
      <c r="O12" s="19">
        <v>4.1319970000000001</v>
      </c>
      <c r="P12">
        <v>5</v>
      </c>
      <c r="Q12" s="19">
        <v>4.2206130000000002</v>
      </c>
      <c r="R12">
        <v>2</v>
      </c>
      <c r="S12" s="19">
        <v>4.28817</v>
      </c>
      <c r="T12">
        <v>12</v>
      </c>
      <c r="U12"/>
      <c r="V12">
        <f>VLOOKUP(A12, world_pop_table!$A$4:$BP$269, MATCH(2010, world_pop_table!$A$3:$BP$3, 0), FALSE)</f>
        <v>10895586</v>
      </c>
    </row>
    <row r="13" spans="1:22" x14ac:dyDescent="0.35">
      <c r="A13" s="7" t="s">
        <v>109</v>
      </c>
      <c r="B13" s="9">
        <v>3.9329969999999999</v>
      </c>
      <c r="C13" s="29">
        <v>3.7213400000000001</v>
      </c>
      <c r="D13" s="29">
        <v>4.1446540000000001</v>
      </c>
      <c r="E13" s="10">
        <v>10</v>
      </c>
      <c r="F13" s="7">
        <v>1</v>
      </c>
      <c r="G13" s="7">
        <v>19</v>
      </c>
      <c r="H13" s="26">
        <f t="shared" si="0"/>
        <v>94.173834866509338</v>
      </c>
      <c r="I13" s="19">
        <v>3.8585859999999998</v>
      </c>
      <c r="J13">
        <v>6</v>
      </c>
      <c r="K13" s="19">
        <v>4.2222220000000004</v>
      </c>
      <c r="L13">
        <v>3</v>
      </c>
      <c r="M13" s="19">
        <v>3.3547980000000002</v>
      </c>
      <c r="N13">
        <v>24</v>
      </c>
      <c r="O13" s="19">
        <v>3.8547980000000002</v>
      </c>
      <c r="P13">
        <v>13</v>
      </c>
      <c r="Q13" s="19">
        <v>4.1010099999999996</v>
      </c>
      <c r="R13">
        <v>10</v>
      </c>
      <c r="S13" s="19">
        <v>4.3547979999999997</v>
      </c>
      <c r="T13">
        <v>10</v>
      </c>
      <c r="U13"/>
      <c r="V13">
        <f>VLOOKUP(A13, world_pop_table!$A$4:$BP$269, MATCH(2010, world_pop_table!$A$3:$BP$3, 0), FALSE)</f>
        <v>4889252</v>
      </c>
    </row>
    <row r="14" spans="1:22" x14ac:dyDescent="0.35">
      <c r="A14" s="7" t="s">
        <v>70</v>
      </c>
      <c r="B14" s="9">
        <v>3.8932120000000001</v>
      </c>
      <c r="C14" s="29">
        <v>3.7410549999999998</v>
      </c>
      <c r="D14" s="29">
        <v>4.0453700000000001</v>
      </c>
      <c r="E14" s="10">
        <v>11</v>
      </c>
      <c r="F14" s="7">
        <v>5</v>
      </c>
      <c r="G14" s="7">
        <v>19</v>
      </c>
      <c r="H14" s="26">
        <f t="shared" si="0"/>
        <v>92.896402254009558</v>
      </c>
      <c r="I14" s="19">
        <v>3.5978279999999998</v>
      </c>
      <c r="J14">
        <v>18</v>
      </c>
      <c r="K14" s="19">
        <v>3.7641849999999999</v>
      </c>
      <c r="L14">
        <v>19</v>
      </c>
      <c r="M14" s="19">
        <v>3.7008350000000001</v>
      </c>
      <c r="N14">
        <v>5</v>
      </c>
      <c r="O14" s="19">
        <v>3.8214290000000002</v>
      </c>
      <c r="P14">
        <v>16</v>
      </c>
      <c r="Q14" s="19">
        <v>4.0166250000000003</v>
      </c>
      <c r="R14">
        <v>13</v>
      </c>
      <c r="S14" s="19">
        <v>4.4714280000000004</v>
      </c>
      <c r="T14">
        <v>4</v>
      </c>
      <c r="U14"/>
      <c r="V14">
        <f>VLOOKUP(A14, world_pop_table!$A$4:$BP$269, MATCH(2010, world_pop_table!$A$3:$BP$3, 0), FALSE)</f>
        <v>4560155</v>
      </c>
    </row>
    <row r="15" spans="1:22" x14ac:dyDescent="0.35">
      <c r="A15" s="7" t="s">
        <v>52</v>
      </c>
      <c r="B15" s="9">
        <v>3.8853149999999999</v>
      </c>
      <c r="C15" s="29">
        <v>3.739913</v>
      </c>
      <c r="D15" s="29">
        <v>4.0307180000000002</v>
      </c>
      <c r="E15" s="10">
        <v>12</v>
      </c>
      <c r="F15" s="7">
        <v>5</v>
      </c>
      <c r="G15" s="7">
        <v>19</v>
      </c>
      <c r="H15" s="26">
        <f t="shared" si="0"/>
        <v>92.642842235386667</v>
      </c>
      <c r="I15" s="19">
        <v>3.8563529999999999</v>
      </c>
      <c r="J15">
        <v>7</v>
      </c>
      <c r="K15" s="19">
        <v>4.0814250000000003</v>
      </c>
      <c r="L15">
        <v>8</v>
      </c>
      <c r="M15" s="19">
        <v>3.4079199999999998</v>
      </c>
      <c r="N15">
        <v>19</v>
      </c>
      <c r="O15" s="19">
        <v>3.918803</v>
      </c>
      <c r="P15">
        <v>10</v>
      </c>
      <c r="Q15" s="19">
        <v>4.0909180000000003</v>
      </c>
      <c r="R15">
        <v>11</v>
      </c>
      <c r="S15" s="19">
        <v>4.0802509999999996</v>
      </c>
      <c r="T15">
        <v>25</v>
      </c>
      <c r="U15"/>
      <c r="V15">
        <f>VLOOKUP(A15, world_pop_table!$A$4:$BP$269, MATCH(2010, world_pop_table!$A$3:$BP$3, 0), FALSE)</f>
        <v>5363352</v>
      </c>
    </row>
    <row r="16" spans="1:22" x14ac:dyDescent="0.35">
      <c r="A16" s="7" t="s">
        <v>63</v>
      </c>
      <c r="B16" s="9">
        <v>3.876525</v>
      </c>
      <c r="C16" s="29">
        <v>3.7777810000000001</v>
      </c>
      <c r="D16" s="29">
        <v>3.9752689999999999</v>
      </c>
      <c r="E16" s="10">
        <v>13</v>
      </c>
      <c r="F16" s="7">
        <v>6</v>
      </c>
      <c r="G16" s="7">
        <v>18</v>
      </c>
      <c r="H16" s="26">
        <f t="shared" si="0"/>
        <v>92.360609417393121</v>
      </c>
      <c r="I16" s="19">
        <v>3.8287270000000002</v>
      </c>
      <c r="J16">
        <v>8</v>
      </c>
      <c r="K16" s="19">
        <v>4.0031869999999996</v>
      </c>
      <c r="L16">
        <v>13</v>
      </c>
      <c r="M16" s="19">
        <v>3.6713520000000002</v>
      </c>
      <c r="N16">
        <v>6</v>
      </c>
      <c r="O16" s="19">
        <v>3.8336389999999998</v>
      </c>
      <c r="P16">
        <v>14</v>
      </c>
      <c r="Q16" s="19">
        <v>3.9415309999999999</v>
      </c>
      <c r="R16">
        <v>17</v>
      </c>
      <c r="S16" s="19">
        <v>4.0368300000000001</v>
      </c>
      <c r="T16">
        <v>26</v>
      </c>
      <c r="U16"/>
      <c r="V16" t="e">
        <f>VLOOKUP(A16, world_pop_table!$A$4:$BP$269, MATCH(2010, world_pop_table!$A$3:$BP$3, 0), FALSE)</f>
        <v>#N/A</v>
      </c>
    </row>
    <row r="17" spans="1:22" x14ac:dyDescent="0.35">
      <c r="A17" s="7" t="s">
        <v>31</v>
      </c>
      <c r="B17" s="9">
        <v>3.8744529999999999</v>
      </c>
      <c r="C17" s="29">
        <v>3.7814990000000002</v>
      </c>
      <c r="D17" s="29">
        <v>3.967406</v>
      </c>
      <c r="E17" s="10">
        <v>14</v>
      </c>
      <c r="F17" s="7">
        <v>7</v>
      </c>
      <c r="G17" s="7">
        <v>18</v>
      </c>
      <c r="H17" s="26">
        <f t="shared" si="0"/>
        <v>92.294080816837649</v>
      </c>
      <c r="I17" s="19">
        <v>3.7063670000000002</v>
      </c>
      <c r="J17">
        <v>13</v>
      </c>
      <c r="K17" s="19">
        <v>4.0270570000000001</v>
      </c>
      <c r="L17">
        <v>11</v>
      </c>
      <c r="M17" s="19">
        <v>3.243744</v>
      </c>
      <c r="N17">
        <v>32</v>
      </c>
      <c r="O17" s="19">
        <v>3.9934959999999999</v>
      </c>
      <c r="P17">
        <v>8</v>
      </c>
      <c r="Q17" s="19">
        <v>4.0050549999999996</v>
      </c>
      <c r="R17">
        <v>15</v>
      </c>
      <c r="S17" s="19">
        <v>4.4078299999999997</v>
      </c>
      <c r="T17">
        <v>5</v>
      </c>
      <c r="U17"/>
      <c r="V17">
        <f>VLOOKUP(A17, world_pop_table!$A$4:$BP$269, MATCH(2010, world_pop_table!$A$3:$BP$3, 0), FALSE)</f>
        <v>34005902</v>
      </c>
    </row>
    <row r="18" spans="1:22" x14ac:dyDescent="0.35">
      <c r="A18" s="7" t="s">
        <v>150</v>
      </c>
      <c r="B18" s="9">
        <v>3.8558110000000001</v>
      </c>
      <c r="C18" s="29">
        <v>3.8170989999999998</v>
      </c>
      <c r="D18" s="29">
        <v>3.894523</v>
      </c>
      <c r="E18" s="10">
        <v>15</v>
      </c>
      <c r="F18" s="7">
        <v>11</v>
      </c>
      <c r="G18" s="7">
        <v>18</v>
      </c>
      <c r="H18" s="26">
        <f t="shared" si="0"/>
        <v>91.695516062226076</v>
      </c>
      <c r="I18" s="19">
        <v>3.6805460000000001</v>
      </c>
      <c r="J18">
        <v>15</v>
      </c>
      <c r="K18" s="19">
        <v>4.152495</v>
      </c>
      <c r="L18">
        <v>7</v>
      </c>
      <c r="M18" s="19">
        <v>3.2069589999999999</v>
      </c>
      <c r="N18">
        <v>36</v>
      </c>
      <c r="O18" s="19">
        <v>3.9150079999999998</v>
      </c>
      <c r="P18">
        <v>11</v>
      </c>
      <c r="Q18" s="19">
        <v>4.1686649999999998</v>
      </c>
      <c r="R18">
        <v>5</v>
      </c>
      <c r="S18" s="19">
        <v>4.1853749999999996</v>
      </c>
      <c r="T18">
        <v>16</v>
      </c>
      <c r="U18"/>
      <c r="V18">
        <f>VLOOKUP(A18, world_pop_table!$A$4:$BP$269, MATCH(2010, world_pop_table!$A$3:$BP$3, 0), FALSE)</f>
        <v>309327143</v>
      </c>
    </row>
    <row r="19" spans="1:22" x14ac:dyDescent="0.35">
      <c r="A19" s="7" t="s">
        <v>43</v>
      </c>
      <c r="B19" s="9">
        <v>3.8469410000000002</v>
      </c>
      <c r="C19" s="29">
        <v>3.6526179999999999</v>
      </c>
      <c r="D19" s="29">
        <v>4.0412650000000001</v>
      </c>
      <c r="E19" s="10">
        <v>16</v>
      </c>
      <c r="F19" s="7">
        <v>5</v>
      </c>
      <c r="G19" s="7">
        <v>20</v>
      </c>
      <c r="H19" s="26">
        <f t="shared" si="0"/>
        <v>91.410714572396415</v>
      </c>
      <c r="I19" s="19">
        <v>3.5762870000000002</v>
      </c>
      <c r="J19">
        <v>19</v>
      </c>
      <c r="K19" s="19">
        <v>3.9860090000000001</v>
      </c>
      <c r="L19">
        <v>15</v>
      </c>
      <c r="M19" s="19">
        <v>3.4586399999999999</v>
      </c>
      <c r="N19">
        <v>16</v>
      </c>
      <c r="O19" s="19">
        <v>3.8279969999999999</v>
      </c>
      <c r="P19">
        <v>15</v>
      </c>
      <c r="Q19" s="19">
        <v>3.9413809999999998</v>
      </c>
      <c r="R19">
        <v>18</v>
      </c>
      <c r="S19" s="19">
        <v>4.3788809999999998</v>
      </c>
      <c r="T19">
        <v>7</v>
      </c>
      <c r="U19"/>
      <c r="V19">
        <f>VLOOKUP(A19, world_pop_table!$A$4:$BP$269, MATCH(2010, world_pop_table!$A$3:$BP$3, 0), FALSE)</f>
        <v>5547683</v>
      </c>
    </row>
    <row r="20" spans="1:22" x14ac:dyDescent="0.35">
      <c r="A20" s="7" t="s">
        <v>53</v>
      </c>
      <c r="B20" s="9">
        <v>3.8430219999999999</v>
      </c>
      <c r="C20" s="29">
        <v>3.7756280000000002</v>
      </c>
      <c r="D20" s="29">
        <v>3.9104160000000001</v>
      </c>
      <c r="E20" s="10">
        <v>17</v>
      </c>
      <c r="F20" s="7">
        <v>11</v>
      </c>
      <c r="G20" s="7">
        <v>18</v>
      </c>
      <c r="H20" s="26">
        <f t="shared" si="0"/>
        <v>91.284881760824547</v>
      </c>
      <c r="I20" s="19">
        <v>3.6311619999999998</v>
      </c>
      <c r="J20">
        <v>17</v>
      </c>
      <c r="K20" s="19">
        <v>3.9982329999999999</v>
      </c>
      <c r="L20">
        <v>14</v>
      </c>
      <c r="M20" s="19">
        <v>3.300389</v>
      </c>
      <c r="N20">
        <v>28</v>
      </c>
      <c r="O20" s="19">
        <v>3.8673639999999998</v>
      </c>
      <c r="P20">
        <v>12</v>
      </c>
      <c r="Q20" s="19">
        <v>4.0106310000000001</v>
      </c>
      <c r="R20">
        <v>14</v>
      </c>
      <c r="S20" s="19">
        <v>4.3726599999999998</v>
      </c>
      <c r="T20">
        <v>9</v>
      </c>
      <c r="U20"/>
      <c r="V20">
        <f>VLOOKUP(A20, world_pop_table!$A$4:$BP$269, MATCH(2010, world_pop_table!$A$3:$BP$3, 0), FALSE)</f>
        <v>65026211</v>
      </c>
    </row>
    <row r="21" spans="1:22" x14ac:dyDescent="0.35">
      <c r="A21" s="7" t="s">
        <v>16</v>
      </c>
      <c r="B21" s="9">
        <v>3.8406150000000001</v>
      </c>
      <c r="C21" s="29">
        <v>3.7322099999999998</v>
      </c>
      <c r="D21" s="29">
        <v>3.94902</v>
      </c>
      <c r="E21" s="10">
        <v>18</v>
      </c>
      <c r="F21" s="7">
        <v>9</v>
      </c>
      <c r="G21" s="7">
        <v>19</v>
      </c>
      <c r="H21" s="26">
        <f t="shared" si="0"/>
        <v>91.20759684695534</v>
      </c>
      <c r="I21" s="19">
        <v>3.6829269999999998</v>
      </c>
      <c r="J21">
        <v>14</v>
      </c>
      <c r="K21" s="19">
        <v>3.7833429999999999</v>
      </c>
      <c r="L21">
        <v>18</v>
      </c>
      <c r="M21" s="19">
        <v>3.7816380000000001</v>
      </c>
      <c r="N21">
        <v>3</v>
      </c>
      <c r="O21" s="19">
        <v>3.7676050000000001</v>
      </c>
      <c r="P21">
        <v>17</v>
      </c>
      <c r="Q21" s="19">
        <v>3.8685939999999999</v>
      </c>
      <c r="R21">
        <v>20</v>
      </c>
      <c r="S21" s="19">
        <v>4.1575930000000003</v>
      </c>
      <c r="T21">
        <v>18</v>
      </c>
      <c r="U21"/>
      <c r="V21">
        <f>VLOOKUP(A21, world_pop_table!$A$4:$BP$269, MATCH(2010, world_pop_table!$A$3:$BP$3, 0), FALSE)</f>
        <v>22031750</v>
      </c>
    </row>
    <row r="22" spans="1:22" x14ac:dyDescent="0.35">
      <c r="A22" s="7" t="s">
        <v>17</v>
      </c>
      <c r="B22" s="9">
        <v>3.7626710000000001</v>
      </c>
      <c r="C22" s="29">
        <v>3.5283609999999999</v>
      </c>
      <c r="D22" s="29">
        <v>3.9969809999999999</v>
      </c>
      <c r="E22" s="10">
        <v>19</v>
      </c>
      <c r="F22" s="7">
        <v>5</v>
      </c>
      <c r="G22" s="7">
        <v>25</v>
      </c>
      <c r="H22" s="26">
        <f t="shared" si="0"/>
        <v>88.704939877024856</v>
      </c>
      <c r="I22" s="19">
        <v>3.490936</v>
      </c>
      <c r="J22">
        <v>20</v>
      </c>
      <c r="K22" s="19">
        <v>3.6798250000000001</v>
      </c>
      <c r="L22">
        <v>21</v>
      </c>
      <c r="M22" s="19">
        <v>3.776316</v>
      </c>
      <c r="N22">
        <v>4</v>
      </c>
      <c r="O22" s="19">
        <v>3.6983429999999999</v>
      </c>
      <c r="P22">
        <v>20</v>
      </c>
      <c r="Q22" s="19">
        <v>3.8316759999999999</v>
      </c>
      <c r="R22">
        <v>22</v>
      </c>
      <c r="S22" s="19">
        <v>4.0829300000000002</v>
      </c>
      <c r="T22">
        <v>23</v>
      </c>
      <c r="U22"/>
      <c r="V22">
        <f>VLOOKUP(A22, world_pop_table!$A$4:$BP$269, MATCH(2010, world_pop_table!$A$3:$BP$3, 0), FALSE)</f>
        <v>8363404</v>
      </c>
    </row>
    <row r="23" spans="1:22" x14ac:dyDescent="0.35">
      <c r="A23" s="7" t="s">
        <v>165</v>
      </c>
      <c r="B23" s="9">
        <v>3.7056209999999998</v>
      </c>
      <c r="C23" s="29">
        <v>3.556791</v>
      </c>
      <c r="D23" s="29">
        <v>3.8544510000000001</v>
      </c>
      <c r="E23" s="10">
        <v>20</v>
      </c>
      <c r="F23" s="7">
        <v>16</v>
      </c>
      <c r="G23" s="7">
        <v>25</v>
      </c>
      <c r="H23" s="26">
        <f t="shared" si="0"/>
        <v>86.873155773892663</v>
      </c>
      <c r="I23" s="19">
        <v>3.3548390000000001</v>
      </c>
      <c r="J23">
        <v>25</v>
      </c>
      <c r="K23" s="19">
        <v>3.6218870000000001</v>
      </c>
      <c r="L23">
        <v>22</v>
      </c>
      <c r="M23" s="19">
        <v>3.6354359999999999</v>
      </c>
      <c r="N23">
        <v>10</v>
      </c>
      <c r="O23" s="19">
        <v>3.6481910000000002</v>
      </c>
      <c r="P23">
        <v>22</v>
      </c>
      <c r="Q23" s="19">
        <v>4.03606</v>
      </c>
      <c r="R23">
        <v>12</v>
      </c>
      <c r="S23" s="19">
        <v>3.9527269999999999</v>
      </c>
      <c r="T23">
        <v>30</v>
      </c>
      <c r="U23"/>
      <c r="V23" t="e">
        <f>VLOOKUP(A23, world_pop_table!$A$4:$BP$269, MATCH(2010, world_pop_table!$A$3:$BP$3, 0), FALSE)</f>
        <v>#N/A</v>
      </c>
    </row>
    <row r="24" spans="1:22" x14ac:dyDescent="0.35">
      <c r="A24" s="7" t="s">
        <v>111</v>
      </c>
      <c r="B24" s="9">
        <v>3.6481330000000001</v>
      </c>
      <c r="C24" s="29">
        <v>3.2185000000000001</v>
      </c>
      <c r="D24" s="29">
        <v>4.0777659999999996</v>
      </c>
      <c r="E24" s="10">
        <v>21</v>
      </c>
      <c r="F24" s="7">
        <v>3</v>
      </c>
      <c r="G24" s="7">
        <v>40</v>
      </c>
      <c r="H24" s="26">
        <f t="shared" si="0"/>
        <v>85.027308192457753</v>
      </c>
      <c r="I24" s="19">
        <v>3.644444</v>
      </c>
      <c r="J24">
        <v>16</v>
      </c>
      <c r="K24" s="19">
        <v>3.5416669999999999</v>
      </c>
      <c r="L24">
        <v>26</v>
      </c>
      <c r="M24" s="19">
        <v>3.355556</v>
      </c>
      <c r="N24">
        <v>23</v>
      </c>
      <c r="O24" s="19">
        <v>3.5416669999999999</v>
      </c>
      <c r="P24">
        <v>26</v>
      </c>
      <c r="Q24" s="19">
        <v>3.6666669999999999</v>
      </c>
      <c r="R24">
        <v>25</v>
      </c>
      <c r="S24" s="19">
        <v>4.1666670000000003</v>
      </c>
      <c r="T24">
        <v>17</v>
      </c>
      <c r="U24"/>
      <c r="V24">
        <f>VLOOKUP(A24, world_pop_table!$A$4:$BP$269, MATCH(2010, world_pop_table!$A$3:$BP$3, 0), FALSE)</f>
        <v>4350700</v>
      </c>
    </row>
    <row r="25" spans="1:22" x14ac:dyDescent="0.35">
      <c r="A25" s="7" t="s">
        <v>73</v>
      </c>
      <c r="B25" s="9">
        <v>3.6443850000000002</v>
      </c>
      <c r="C25" s="29">
        <v>3.5715910000000002</v>
      </c>
      <c r="D25" s="29">
        <v>3.7171780000000001</v>
      </c>
      <c r="E25" s="10">
        <v>22</v>
      </c>
      <c r="F25" s="7">
        <v>20</v>
      </c>
      <c r="G25" s="7">
        <v>25</v>
      </c>
      <c r="H25" s="26">
        <f t="shared" si="0"/>
        <v>84.90696591693559</v>
      </c>
      <c r="I25" s="19">
        <v>3.3819430000000001</v>
      </c>
      <c r="J25">
        <v>23</v>
      </c>
      <c r="K25" s="19">
        <v>3.7198910000000001</v>
      </c>
      <c r="L25">
        <v>20</v>
      </c>
      <c r="M25" s="19">
        <v>3.206124</v>
      </c>
      <c r="N25">
        <v>37</v>
      </c>
      <c r="O25" s="19">
        <v>3.7396310000000001</v>
      </c>
      <c r="P25">
        <v>18</v>
      </c>
      <c r="Q25" s="19">
        <v>3.8340299999999998</v>
      </c>
      <c r="R25">
        <v>21</v>
      </c>
      <c r="S25" s="19">
        <v>4.0805220000000002</v>
      </c>
      <c r="T25">
        <v>24</v>
      </c>
      <c r="U25"/>
      <c r="V25">
        <f>VLOOKUP(A25, world_pop_table!$A$4:$BP$269, MATCH(2010, world_pop_table!$A$3:$BP$3, 0), FALSE)</f>
        <v>59277417</v>
      </c>
    </row>
    <row r="26" spans="1:22" x14ac:dyDescent="0.35">
      <c r="A26" s="7" t="s">
        <v>166</v>
      </c>
      <c r="B26" s="9">
        <v>3.637197</v>
      </c>
      <c r="C26" s="29">
        <v>3.571615</v>
      </c>
      <c r="D26" s="29">
        <v>3.702779</v>
      </c>
      <c r="E26" s="10">
        <v>23</v>
      </c>
      <c r="F26" s="7">
        <v>21</v>
      </c>
      <c r="G26" s="7">
        <v>25</v>
      </c>
      <c r="H26" s="26">
        <f t="shared" si="0"/>
        <v>84.676170752460308</v>
      </c>
      <c r="I26" s="19">
        <v>3.3302079999999998</v>
      </c>
      <c r="J26">
        <v>26</v>
      </c>
      <c r="K26" s="19">
        <v>3.6179070000000002</v>
      </c>
      <c r="L26">
        <v>23</v>
      </c>
      <c r="M26" s="19">
        <v>3.471114</v>
      </c>
      <c r="N26">
        <v>15</v>
      </c>
      <c r="O26" s="19">
        <v>3.6362030000000001</v>
      </c>
      <c r="P26">
        <v>23</v>
      </c>
      <c r="Q26" s="19">
        <v>3.828303</v>
      </c>
      <c r="R26">
        <v>23</v>
      </c>
      <c r="S26" s="19">
        <v>3.9728690000000002</v>
      </c>
      <c r="T26">
        <v>28</v>
      </c>
      <c r="U26"/>
      <c r="V26">
        <f>VLOOKUP(A26, world_pop_table!$A$4:$BP$269, MATCH(2010, world_pop_table!$A$3:$BP$3, 0), FALSE)</f>
        <v>49554112</v>
      </c>
    </row>
    <row r="27" spans="1:22" x14ac:dyDescent="0.35">
      <c r="A27" s="7" t="s">
        <v>13</v>
      </c>
      <c r="B27" s="9">
        <v>3.6303399999999999</v>
      </c>
      <c r="C27" s="29">
        <v>3.5440209999999999</v>
      </c>
      <c r="D27" s="29">
        <v>3.7166579999999998</v>
      </c>
      <c r="E27" s="10">
        <v>24</v>
      </c>
      <c r="F27" s="7">
        <v>20</v>
      </c>
      <c r="G27" s="7">
        <v>25</v>
      </c>
      <c r="H27" s="26">
        <f t="shared" si="0"/>
        <v>84.456003467706978</v>
      </c>
      <c r="I27" s="19">
        <v>3.4892989999999999</v>
      </c>
      <c r="J27">
        <v>21</v>
      </c>
      <c r="K27" s="19">
        <v>3.807725</v>
      </c>
      <c r="L27">
        <v>17</v>
      </c>
      <c r="M27" s="19">
        <v>3.4807549999999998</v>
      </c>
      <c r="N27">
        <v>14</v>
      </c>
      <c r="O27" s="19">
        <v>3.532518</v>
      </c>
      <c r="P27">
        <v>27</v>
      </c>
      <c r="Q27" s="19">
        <v>3.580622</v>
      </c>
      <c r="R27">
        <v>28</v>
      </c>
      <c r="S27" s="19">
        <v>3.9353009999999999</v>
      </c>
      <c r="T27">
        <v>33</v>
      </c>
      <c r="U27"/>
      <c r="V27">
        <f>VLOOKUP(A27, world_pop_table!$A$4:$BP$269, MATCH(2010, world_pop_table!$A$3:$BP$3, 0), FALSE)</f>
        <v>6869838</v>
      </c>
    </row>
    <row r="28" spans="1:22" x14ac:dyDescent="0.35">
      <c r="A28" s="7" t="s">
        <v>49</v>
      </c>
      <c r="B28" s="9">
        <v>3.6255760000000001</v>
      </c>
      <c r="C28" s="29">
        <v>3.5242960000000001</v>
      </c>
      <c r="D28" s="29">
        <v>3.7268560000000002</v>
      </c>
      <c r="E28" s="10">
        <v>25</v>
      </c>
      <c r="F28" s="7">
        <v>20</v>
      </c>
      <c r="G28" s="7">
        <v>25</v>
      </c>
      <c r="H28" s="26">
        <f t="shared" si="0"/>
        <v>84.303039059866123</v>
      </c>
      <c r="I28" s="19">
        <v>3.4675210000000001</v>
      </c>
      <c r="J28">
        <v>22</v>
      </c>
      <c r="K28" s="19">
        <v>3.5799690000000002</v>
      </c>
      <c r="L28">
        <v>25</v>
      </c>
      <c r="M28" s="19">
        <v>3.1071550000000001</v>
      </c>
      <c r="N28">
        <v>48</v>
      </c>
      <c r="O28" s="19">
        <v>3.6228720000000001</v>
      </c>
      <c r="P28">
        <v>24</v>
      </c>
      <c r="Q28" s="19">
        <v>3.955317</v>
      </c>
      <c r="R28">
        <v>16</v>
      </c>
      <c r="S28" s="19">
        <v>4.118271</v>
      </c>
      <c r="T28">
        <v>21</v>
      </c>
      <c r="U28"/>
      <c r="V28">
        <f>VLOOKUP(A28, world_pop_table!$A$4:$BP$269, MATCH(2010, world_pop_table!$A$3:$BP$3, 0), FALSE)</f>
        <v>46576897</v>
      </c>
    </row>
    <row r="29" spans="1:22" x14ac:dyDescent="0.35">
      <c r="A29" s="7" t="s">
        <v>40</v>
      </c>
      <c r="B29" s="9">
        <v>3.5065529999999998</v>
      </c>
      <c r="C29" s="29">
        <v>3.356887</v>
      </c>
      <c r="D29" s="29">
        <v>3.6562190000000001</v>
      </c>
      <c r="E29" s="10">
        <v>26</v>
      </c>
      <c r="F29" s="7">
        <v>21</v>
      </c>
      <c r="G29" s="7">
        <v>32</v>
      </c>
      <c r="H29" s="26">
        <f t="shared" si="0"/>
        <v>80.481401210486609</v>
      </c>
      <c r="I29" s="19">
        <v>3.31324</v>
      </c>
      <c r="J29">
        <v>27</v>
      </c>
      <c r="K29" s="19">
        <v>3.2475649999999998</v>
      </c>
      <c r="L29">
        <v>34</v>
      </c>
      <c r="M29" s="19">
        <v>3.4237009999999999</v>
      </c>
      <c r="N29">
        <v>17</v>
      </c>
      <c r="O29" s="19">
        <v>3.267045</v>
      </c>
      <c r="P29">
        <v>35</v>
      </c>
      <c r="Q29" s="19">
        <v>3.6003790000000002</v>
      </c>
      <c r="R29">
        <v>27</v>
      </c>
      <c r="S29" s="19">
        <v>4.1559340000000002</v>
      </c>
      <c r="T29">
        <v>19</v>
      </c>
      <c r="U29"/>
      <c r="V29" t="e">
        <f>VLOOKUP(A29, world_pop_table!$A$4:$BP$269, MATCH(2010, world_pop_table!$A$3:$BP$3, 0), FALSE)</f>
        <v>#N/A</v>
      </c>
    </row>
    <row r="30" spans="1:22" x14ac:dyDescent="0.35">
      <c r="A30" s="7" t="s">
        <v>34</v>
      </c>
      <c r="B30" s="9">
        <v>3.489039</v>
      </c>
      <c r="C30" s="29">
        <v>3.4456989999999998</v>
      </c>
      <c r="D30" s="29">
        <v>3.5323790000000002</v>
      </c>
      <c r="E30" s="10">
        <v>27</v>
      </c>
      <c r="F30" s="7">
        <v>26</v>
      </c>
      <c r="G30" s="7">
        <v>28</v>
      </c>
      <c r="H30" s="26">
        <f t="shared" si="0"/>
        <v>79.919054728764308</v>
      </c>
      <c r="I30" s="19">
        <v>3.1624819999999998</v>
      </c>
      <c r="J30">
        <v>32</v>
      </c>
      <c r="K30" s="19">
        <v>3.5399989999999999</v>
      </c>
      <c r="L30">
        <v>27</v>
      </c>
      <c r="M30" s="19">
        <v>3.3100559999999999</v>
      </c>
      <c r="N30">
        <v>27</v>
      </c>
      <c r="O30" s="19">
        <v>3.491444</v>
      </c>
      <c r="P30">
        <v>29</v>
      </c>
      <c r="Q30" s="19">
        <v>3.5530499999999998</v>
      </c>
      <c r="R30">
        <v>30</v>
      </c>
      <c r="S30" s="19">
        <v>3.914685</v>
      </c>
      <c r="T30">
        <v>36</v>
      </c>
      <c r="U30"/>
      <c r="V30">
        <f>VLOOKUP(A30, world_pop_table!$A$4:$BP$269, MATCH(2010, world_pop_table!$A$3:$BP$3, 0), FALSE)</f>
        <v>1337705000</v>
      </c>
    </row>
    <row r="31" spans="1:22" x14ac:dyDescent="0.35">
      <c r="A31" s="7" t="s">
        <v>156</v>
      </c>
      <c r="B31" s="9">
        <v>3.4567079999999999</v>
      </c>
      <c r="C31" s="29">
        <v>3.2800750000000001</v>
      </c>
      <c r="D31" s="29">
        <v>3.6333419999999998</v>
      </c>
      <c r="E31" s="10">
        <v>28</v>
      </c>
      <c r="F31" s="7">
        <v>24</v>
      </c>
      <c r="G31" s="7">
        <v>36</v>
      </c>
      <c r="H31" s="26">
        <f t="shared" si="0"/>
        <v>78.880958114594875</v>
      </c>
      <c r="I31" s="19">
        <v>3.2177959999999999</v>
      </c>
      <c r="J31">
        <v>31</v>
      </c>
      <c r="K31" s="19">
        <v>3.4159540000000002</v>
      </c>
      <c r="L31">
        <v>29</v>
      </c>
      <c r="M31" s="19">
        <v>3.262108</v>
      </c>
      <c r="N31">
        <v>31</v>
      </c>
      <c r="O31" s="19">
        <v>3.5936750000000002</v>
      </c>
      <c r="P31">
        <v>25</v>
      </c>
      <c r="Q31" s="19">
        <v>3.726648</v>
      </c>
      <c r="R31">
        <v>24</v>
      </c>
      <c r="S31" s="19">
        <v>3.5694300000000001</v>
      </c>
      <c r="T31">
        <v>57</v>
      </c>
      <c r="U31"/>
      <c r="V31">
        <f>VLOOKUP(A31, world_pop_table!$A$4:$BP$269, MATCH(2010, world_pop_table!$A$3:$BP$3, 0), FALSE)</f>
        <v>52344051</v>
      </c>
    </row>
    <row r="32" spans="1:22" x14ac:dyDescent="0.35">
      <c r="A32" s="7" t="s">
        <v>103</v>
      </c>
      <c r="B32" s="9">
        <v>3.4409770000000002</v>
      </c>
      <c r="C32" s="29">
        <v>3.291642</v>
      </c>
      <c r="D32" s="29">
        <v>3.5903119999999999</v>
      </c>
      <c r="E32" s="10">
        <v>29</v>
      </c>
      <c r="F32" s="7">
        <v>26</v>
      </c>
      <c r="G32" s="7">
        <v>35</v>
      </c>
      <c r="H32" s="26">
        <f t="shared" si="0"/>
        <v>78.375860906420087</v>
      </c>
      <c r="I32" s="19">
        <v>3.1050140000000002</v>
      </c>
      <c r="J32">
        <v>36</v>
      </c>
      <c r="K32" s="19">
        <v>3.5023930000000001</v>
      </c>
      <c r="L32">
        <v>28</v>
      </c>
      <c r="M32" s="19">
        <v>3.4956209999999999</v>
      </c>
      <c r="N32">
        <v>13</v>
      </c>
      <c r="O32" s="19">
        <v>3.34477</v>
      </c>
      <c r="P32">
        <v>31</v>
      </c>
      <c r="Q32" s="19">
        <v>3.324446</v>
      </c>
      <c r="R32">
        <v>41</v>
      </c>
      <c r="S32" s="19">
        <v>3.8590499999999999</v>
      </c>
      <c r="T32">
        <v>37</v>
      </c>
      <c r="U32"/>
      <c r="V32">
        <f>VLOOKUP(A32, world_pop_table!$A$4:$BP$269, MATCH(2010, world_pop_table!$A$3:$BP$3, 0), FALSE)</f>
        <v>28655776</v>
      </c>
    </row>
    <row r="33" spans="1:22" x14ac:dyDescent="0.35">
      <c r="A33" s="7" t="s">
        <v>118</v>
      </c>
      <c r="B33" s="9">
        <v>3.4352710000000002</v>
      </c>
      <c r="C33" s="29">
        <v>3.2541730000000002</v>
      </c>
      <c r="D33" s="29">
        <v>3.6163699999999999</v>
      </c>
      <c r="E33" s="10">
        <v>30</v>
      </c>
      <c r="F33" s="7">
        <v>26</v>
      </c>
      <c r="G33" s="7">
        <v>36</v>
      </c>
      <c r="H33" s="26">
        <f t="shared" si="0"/>
        <v>78.192650387708923</v>
      </c>
      <c r="I33" s="19">
        <v>3.1228609999999999</v>
      </c>
      <c r="J33">
        <v>34</v>
      </c>
      <c r="K33" s="19">
        <v>2.9838089999999999</v>
      </c>
      <c r="L33">
        <v>43</v>
      </c>
      <c r="M33" s="19">
        <v>3.2227410000000001</v>
      </c>
      <c r="N33">
        <v>35</v>
      </c>
      <c r="O33" s="19">
        <v>3.2615859999999999</v>
      </c>
      <c r="P33">
        <v>36</v>
      </c>
      <c r="Q33" s="19">
        <v>3.45</v>
      </c>
      <c r="R33">
        <v>33</v>
      </c>
      <c r="S33" s="19">
        <v>4.5238009999999997</v>
      </c>
      <c r="T33">
        <v>2</v>
      </c>
      <c r="U33"/>
      <c r="V33">
        <f>VLOOKUP(A33, world_pop_table!$A$4:$BP$269, MATCH(2010, world_pop_table!$A$3:$BP$3, 0), FALSE)</f>
        <v>38042794</v>
      </c>
    </row>
    <row r="34" spans="1:22" x14ac:dyDescent="0.35">
      <c r="A34" s="7" t="s">
        <v>72</v>
      </c>
      <c r="B34" s="9">
        <v>3.412264</v>
      </c>
      <c r="C34" s="29">
        <v>3.1929379999999998</v>
      </c>
      <c r="D34" s="29">
        <v>3.6315900000000001</v>
      </c>
      <c r="E34" s="10">
        <v>31</v>
      </c>
      <c r="F34" s="7">
        <v>24</v>
      </c>
      <c r="G34" s="7">
        <v>42</v>
      </c>
      <c r="H34" s="26">
        <f t="shared" si="0"/>
        <v>77.453932476039114</v>
      </c>
      <c r="I34" s="19">
        <v>3.1172979999999999</v>
      </c>
      <c r="J34">
        <v>35</v>
      </c>
      <c r="K34" s="19">
        <v>3.5968429999999998</v>
      </c>
      <c r="L34">
        <v>24</v>
      </c>
      <c r="M34" s="19">
        <v>3.1656569999999999</v>
      </c>
      <c r="N34">
        <v>42</v>
      </c>
      <c r="O34" s="19">
        <v>3.49899</v>
      </c>
      <c r="P34">
        <v>28</v>
      </c>
      <c r="Q34" s="19">
        <v>3.3878789999999999</v>
      </c>
      <c r="R34">
        <v>38</v>
      </c>
      <c r="S34" s="19">
        <v>3.7733840000000001</v>
      </c>
      <c r="T34">
        <v>46</v>
      </c>
      <c r="U34"/>
      <c r="V34">
        <f>VLOOKUP(A34, world_pop_table!$A$4:$BP$269, MATCH(2010, world_pop_table!$A$3:$BP$3, 0), FALSE)</f>
        <v>7623600</v>
      </c>
    </row>
    <row r="35" spans="1:22" x14ac:dyDescent="0.35">
      <c r="A35" s="7" t="s">
        <v>25</v>
      </c>
      <c r="B35" s="9">
        <v>3.3728379999999998</v>
      </c>
      <c r="C35" s="29">
        <v>3.2166190000000001</v>
      </c>
      <c r="D35" s="29">
        <v>3.529058</v>
      </c>
      <c r="E35" s="10">
        <v>32</v>
      </c>
      <c r="F35" s="7">
        <v>26</v>
      </c>
      <c r="G35" s="7">
        <v>40</v>
      </c>
      <c r="H35" s="26">
        <f t="shared" si="0"/>
        <v>76.188026778403895</v>
      </c>
      <c r="I35" s="19">
        <v>3.0530300000000001</v>
      </c>
      <c r="J35">
        <v>37</v>
      </c>
      <c r="K35" s="19">
        <v>3.356061</v>
      </c>
      <c r="L35">
        <v>30</v>
      </c>
      <c r="M35" s="19">
        <v>3.0545450000000001</v>
      </c>
      <c r="N35">
        <v>54</v>
      </c>
      <c r="O35" s="19">
        <v>3.356061</v>
      </c>
      <c r="P35">
        <v>30</v>
      </c>
      <c r="Q35" s="19">
        <v>3.6287880000000001</v>
      </c>
      <c r="R35">
        <v>26</v>
      </c>
      <c r="S35" s="19">
        <v>3.8508589999999998</v>
      </c>
      <c r="T35">
        <v>39</v>
      </c>
      <c r="U35"/>
      <c r="V35">
        <f>VLOOKUP(A35, world_pop_table!$A$4:$BP$269, MATCH(2010, world_pop_table!$A$3:$BP$3, 0), FALSE)</f>
        <v>1228543</v>
      </c>
    </row>
    <row r="36" spans="1:22" x14ac:dyDescent="0.35">
      <c r="A36" s="7" t="s">
        <v>84</v>
      </c>
      <c r="B36" s="9">
        <v>3.338473</v>
      </c>
      <c r="C36" s="29">
        <v>3.0234770000000002</v>
      </c>
      <c r="D36" s="29">
        <v>3.65347</v>
      </c>
      <c r="E36" s="10">
        <v>33</v>
      </c>
      <c r="F36" s="7">
        <v>21</v>
      </c>
      <c r="G36" s="7">
        <v>51</v>
      </c>
      <c r="H36" s="26">
        <f t="shared" ref="H36:H67" si="1">(B36-1)*100/($B$4-1)</f>
        <v>75.084621682801142</v>
      </c>
      <c r="I36" s="19">
        <v>3.2727270000000002</v>
      </c>
      <c r="J36">
        <v>29</v>
      </c>
      <c r="K36" s="19">
        <v>3.048737</v>
      </c>
      <c r="L36">
        <v>41</v>
      </c>
      <c r="M36" s="19">
        <v>2.8707069999999999</v>
      </c>
      <c r="N36">
        <v>69</v>
      </c>
      <c r="O36" s="19">
        <v>3.7318180000000001</v>
      </c>
      <c r="P36">
        <v>19</v>
      </c>
      <c r="Q36" s="19">
        <v>3.1636359999999999</v>
      </c>
      <c r="R36">
        <v>49</v>
      </c>
      <c r="S36" s="19">
        <v>3.970332</v>
      </c>
      <c r="T36">
        <v>29</v>
      </c>
      <c r="U36"/>
      <c r="V36">
        <f>VLOOKUP(A36, world_pop_table!$A$4:$BP$269, MATCH(2010, world_pop_table!$A$3:$BP$3, 0), FALSE)</f>
        <v>5041288</v>
      </c>
    </row>
    <row r="37" spans="1:22" x14ac:dyDescent="0.35">
      <c r="A37" s="7" t="s">
        <v>119</v>
      </c>
      <c r="B37" s="9">
        <v>3.3350399999999998</v>
      </c>
      <c r="C37" s="29">
        <v>3.1561910000000002</v>
      </c>
      <c r="D37" s="29">
        <v>3.5138880000000001</v>
      </c>
      <c r="E37" s="10">
        <v>34</v>
      </c>
      <c r="F37" s="7">
        <v>26</v>
      </c>
      <c r="G37" s="7">
        <v>43</v>
      </c>
      <c r="H37" s="26">
        <f t="shared" si="1"/>
        <v>74.9743935526337</v>
      </c>
      <c r="I37" s="19">
        <v>3.3125</v>
      </c>
      <c r="J37">
        <v>28</v>
      </c>
      <c r="K37" s="19">
        <v>3.1662949999999999</v>
      </c>
      <c r="L37">
        <v>35</v>
      </c>
      <c r="M37" s="19">
        <v>3.0234380000000001</v>
      </c>
      <c r="N37">
        <v>59</v>
      </c>
      <c r="O37" s="19">
        <v>3.3091520000000001</v>
      </c>
      <c r="P37">
        <v>33</v>
      </c>
      <c r="Q37" s="19">
        <v>3.3805800000000001</v>
      </c>
      <c r="R37">
        <v>39</v>
      </c>
      <c r="S37" s="19">
        <v>3.8433639999999998</v>
      </c>
      <c r="T37">
        <v>40</v>
      </c>
      <c r="U37"/>
      <c r="V37">
        <f>VLOOKUP(A37, world_pop_table!$A$4:$BP$269, MATCH(2010, world_pop_table!$A$3:$BP$3, 0), FALSE)</f>
        <v>10573100</v>
      </c>
    </row>
    <row r="38" spans="1:22" x14ac:dyDescent="0.35">
      <c r="A38" s="7" t="s">
        <v>140</v>
      </c>
      <c r="B38" s="9">
        <v>3.2922709999999999</v>
      </c>
      <c r="C38" s="29">
        <v>3.1536309999999999</v>
      </c>
      <c r="D38" s="29">
        <v>3.4309120000000002</v>
      </c>
      <c r="E38" s="10">
        <v>35</v>
      </c>
      <c r="F38" s="7">
        <v>31</v>
      </c>
      <c r="G38" s="7">
        <v>43</v>
      </c>
      <c r="H38" s="26">
        <f t="shared" si="1"/>
        <v>73.601149480646669</v>
      </c>
      <c r="I38" s="19">
        <v>3.0194239999999999</v>
      </c>
      <c r="J38">
        <v>39</v>
      </c>
      <c r="K38" s="19">
        <v>3.1555719999999998</v>
      </c>
      <c r="L38">
        <v>36</v>
      </c>
      <c r="M38" s="19">
        <v>3.2661690000000001</v>
      </c>
      <c r="N38">
        <v>30</v>
      </c>
      <c r="O38" s="19">
        <v>3.1642350000000001</v>
      </c>
      <c r="P38">
        <v>39</v>
      </c>
      <c r="Q38" s="19">
        <v>3.4060350000000001</v>
      </c>
      <c r="R38">
        <v>37</v>
      </c>
      <c r="S38" s="19">
        <v>3.7251650000000001</v>
      </c>
      <c r="T38">
        <v>48</v>
      </c>
      <c r="U38"/>
      <c r="V38">
        <f>VLOOKUP(A38, world_pop_table!$A$4:$BP$269, MATCH(2010, world_pop_table!$A$3:$BP$3, 0), FALSE)</f>
        <v>68579447</v>
      </c>
    </row>
    <row r="39" spans="1:22" x14ac:dyDescent="0.35">
      <c r="A39" s="7" t="s">
        <v>82</v>
      </c>
      <c r="B39" s="9">
        <v>3.281263</v>
      </c>
      <c r="C39" s="29">
        <v>3.0889000000000002</v>
      </c>
      <c r="D39" s="29">
        <v>3.4736259999999999</v>
      </c>
      <c r="E39" s="10">
        <v>36</v>
      </c>
      <c r="F39" s="7">
        <v>28</v>
      </c>
      <c r="G39" s="7">
        <v>49</v>
      </c>
      <c r="H39" s="26">
        <f t="shared" si="1"/>
        <v>73.247700235996732</v>
      </c>
      <c r="I39" s="19">
        <v>3.0293510000000001</v>
      </c>
      <c r="J39">
        <v>38</v>
      </c>
      <c r="K39" s="19">
        <v>3.3281939999999999</v>
      </c>
      <c r="L39">
        <v>32</v>
      </c>
      <c r="M39" s="19">
        <v>3.118436</v>
      </c>
      <c r="N39">
        <v>47</v>
      </c>
      <c r="O39" s="19">
        <v>3.1067589999999998</v>
      </c>
      <c r="P39">
        <v>43</v>
      </c>
      <c r="Q39" s="19">
        <v>3.443079</v>
      </c>
      <c r="R39">
        <v>34</v>
      </c>
      <c r="S39" s="19">
        <v>3.6985679999999999</v>
      </c>
      <c r="T39">
        <v>52</v>
      </c>
      <c r="U39"/>
      <c r="V39">
        <f>VLOOKUP(A39, world_pop_table!$A$4:$BP$269, MATCH(2010, world_pop_table!$A$3:$BP$3, 0), FALSE)</f>
        <v>2943372</v>
      </c>
    </row>
    <row r="40" spans="1:22" x14ac:dyDescent="0.35">
      <c r="A40" s="7" t="s">
        <v>90</v>
      </c>
      <c r="B40" s="9">
        <v>3.2483499999999998</v>
      </c>
      <c r="C40" s="29">
        <v>3.0210089999999998</v>
      </c>
      <c r="D40" s="29">
        <v>3.4756909999999999</v>
      </c>
      <c r="E40" s="10">
        <v>37</v>
      </c>
      <c r="F40" s="7">
        <v>28</v>
      </c>
      <c r="G40" s="7">
        <v>51</v>
      </c>
      <c r="H40" s="26">
        <f t="shared" si="1"/>
        <v>72.190916534219525</v>
      </c>
      <c r="I40" s="19">
        <v>2.9351440000000002</v>
      </c>
      <c r="J40">
        <v>40</v>
      </c>
      <c r="K40" s="19">
        <v>2.875</v>
      </c>
      <c r="L40">
        <v>49</v>
      </c>
      <c r="M40" s="19">
        <v>3.375</v>
      </c>
      <c r="N40">
        <v>21</v>
      </c>
      <c r="O40" s="19">
        <v>2.958018</v>
      </c>
      <c r="P40">
        <v>46</v>
      </c>
      <c r="Q40" s="19">
        <v>3.5549689999999998</v>
      </c>
      <c r="R40">
        <v>29</v>
      </c>
      <c r="S40" s="19">
        <v>3.7207249999999998</v>
      </c>
      <c r="T40">
        <v>49</v>
      </c>
      <c r="U40"/>
      <c r="V40">
        <f>VLOOKUP(A40, world_pop_table!$A$4:$BP$269, MATCH(2010, world_pop_table!$A$3:$BP$3, 0), FALSE)</f>
        <v>2097555</v>
      </c>
    </row>
    <row r="41" spans="1:22" x14ac:dyDescent="0.35">
      <c r="A41" s="7" t="s">
        <v>134</v>
      </c>
      <c r="B41" s="9">
        <v>3.2408290000000002</v>
      </c>
      <c r="C41" s="29">
        <v>3.0173109999999999</v>
      </c>
      <c r="D41" s="29">
        <v>3.4643480000000002</v>
      </c>
      <c r="E41" s="10">
        <v>38</v>
      </c>
      <c r="F41" s="7">
        <v>28</v>
      </c>
      <c r="G41" s="7">
        <v>51</v>
      </c>
      <c r="H41" s="26">
        <f t="shared" si="1"/>
        <v>71.949429273226428</v>
      </c>
      <c r="I41" s="19">
        <v>2.785933</v>
      </c>
      <c r="J41">
        <v>47</v>
      </c>
      <c r="K41" s="19">
        <v>3</v>
      </c>
      <c r="L41">
        <v>42</v>
      </c>
      <c r="M41" s="19">
        <v>3.047472</v>
      </c>
      <c r="N41">
        <v>57</v>
      </c>
      <c r="O41" s="19">
        <v>3.1538460000000001</v>
      </c>
      <c r="P41">
        <v>41</v>
      </c>
      <c r="Q41" s="19">
        <v>3.5384609999999999</v>
      </c>
      <c r="R41">
        <v>31</v>
      </c>
      <c r="S41" s="19">
        <v>3.9245559999999999</v>
      </c>
      <c r="T41">
        <v>34</v>
      </c>
      <c r="U41"/>
      <c r="V41">
        <f>VLOOKUP(A41, world_pop_table!$A$4:$BP$269, MATCH(2010, world_pop_table!$A$3:$BP$3, 0), FALSE)</f>
        <v>5391428</v>
      </c>
    </row>
    <row r="42" spans="1:22" x14ac:dyDescent="0.35">
      <c r="A42" s="7" t="s">
        <v>144</v>
      </c>
      <c r="B42" s="9">
        <v>3.2233890000000001</v>
      </c>
      <c r="C42" s="29">
        <v>3.076889</v>
      </c>
      <c r="D42" s="29">
        <v>3.3698899999999998</v>
      </c>
      <c r="E42" s="10">
        <v>39</v>
      </c>
      <c r="F42" s="7">
        <v>33</v>
      </c>
      <c r="G42" s="7">
        <v>49</v>
      </c>
      <c r="H42" s="26">
        <f t="shared" si="1"/>
        <v>71.389458812952526</v>
      </c>
      <c r="I42" s="19">
        <v>2.8202699999999998</v>
      </c>
      <c r="J42">
        <v>46</v>
      </c>
      <c r="K42" s="19">
        <v>3.078811</v>
      </c>
      <c r="L42">
        <v>39</v>
      </c>
      <c r="M42" s="19">
        <v>3.1511369999999999</v>
      </c>
      <c r="N42">
        <v>44</v>
      </c>
      <c r="O42" s="19">
        <v>3.2343540000000002</v>
      </c>
      <c r="P42">
        <v>37</v>
      </c>
      <c r="Q42" s="19">
        <v>3.0908829999999998</v>
      </c>
      <c r="R42">
        <v>56</v>
      </c>
      <c r="S42" s="19">
        <v>3.9388160000000001</v>
      </c>
      <c r="T42">
        <v>31</v>
      </c>
      <c r="U42"/>
      <c r="V42" t="e">
        <f>VLOOKUP(A42, world_pop_table!$A$4:$BP$269, MATCH(2010, world_pop_table!$A$3:$BP$3, 0), FALSE)</f>
        <v>#N/A</v>
      </c>
    </row>
    <row r="43" spans="1:22" x14ac:dyDescent="0.35">
      <c r="A43" s="7" t="s">
        <v>125</v>
      </c>
      <c r="B43" s="9">
        <v>3.2207699999999999</v>
      </c>
      <c r="C43" s="29">
        <v>3.0852889999999999</v>
      </c>
      <c r="D43" s="29">
        <v>3.3562500000000002</v>
      </c>
      <c r="E43" s="10">
        <v>40</v>
      </c>
      <c r="F43" s="7">
        <v>33</v>
      </c>
      <c r="G43" s="7">
        <v>49</v>
      </c>
      <c r="H43" s="26">
        <f t="shared" si="1"/>
        <v>71.305366918717596</v>
      </c>
      <c r="I43" s="19">
        <v>2.9118710000000001</v>
      </c>
      <c r="J43">
        <v>43</v>
      </c>
      <c r="K43" s="19">
        <v>3.2663720000000001</v>
      </c>
      <c r="L43">
        <v>33</v>
      </c>
      <c r="M43" s="19">
        <v>2.7990729999999999</v>
      </c>
      <c r="N43">
        <v>82</v>
      </c>
      <c r="O43" s="19">
        <v>3.3324479999999999</v>
      </c>
      <c r="P43">
        <v>32</v>
      </c>
      <c r="Q43" s="19">
        <v>3.3158799999999999</v>
      </c>
      <c r="R43">
        <v>42</v>
      </c>
      <c r="S43" s="19">
        <v>3.7804120000000001</v>
      </c>
      <c r="T43">
        <v>45</v>
      </c>
      <c r="U43"/>
      <c r="V43">
        <f>VLOOKUP(A43, world_pop_table!$A$4:$BP$269, MATCH(2010, world_pop_table!$A$3:$BP$3, 0), FALSE)</f>
        <v>23978487</v>
      </c>
    </row>
    <row r="44" spans="1:22" x14ac:dyDescent="0.35">
      <c r="A44" s="7" t="s">
        <v>29</v>
      </c>
      <c r="B44" s="9">
        <v>3.198242</v>
      </c>
      <c r="C44" s="29">
        <v>3.102433</v>
      </c>
      <c r="D44" s="29">
        <v>3.2940520000000002</v>
      </c>
      <c r="E44" s="10">
        <v>41</v>
      </c>
      <c r="F44" s="7">
        <v>35</v>
      </c>
      <c r="G44" s="7">
        <v>47</v>
      </c>
      <c r="H44" s="26">
        <f t="shared" si="1"/>
        <v>70.582028929666563</v>
      </c>
      <c r="I44" s="19">
        <v>2.3698429999999999</v>
      </c>
      <c r="J44">
        <v>82</v>
      </c>
      <c r="K44" s="19">
        <v>3.0977399999999999</v>
      </c>
      <c r="L44">
        <v>37</v>
      </c>
      <c r="M44" s="19">
        <v>2.9100929999999998</v>
      </c>
      <c r="N44">
        <v>65</v>
      </c>
      <c r="O44" s="19">
        <v>3.2956080000000001</v>
      </c>
      <c r="P44">
        <v>34</v>
      </c>
      <c r="Q44" s="19">
        <v>3.4174129999999998</v>
      </c>
      <c r="R44">
        <v>36</v>
      </c>
      <c r="S44" s="19">
        <v>4.1370990000000001</v>
      </c>
      <c r="T44">
        <v>20</v>
      </c>
      <c r="U44"/>
      <c r="V44">
        <f>VLOOKUP(A44, world_pop_table!$A$4:$BP$269, MATCH(2010, world_pop_table!$A$3:$BP$3, 0), FALSE)</f>
        <v>193701929</v>
      </c>
    </row>
    <row r="45" spans="1:22" x14ac:dyDescent="0.35">
      <c r="A45" s="7" t="s">
        <v>167</v>
      </c>
      <c r="B45" s="9">
        <v>3.1970689999999999</v>
      </c>
      <c r="C45" s="29">
        <v>3.0191979999999998</v>
      </c>
      <c r="D45" s="29">
        <v>3.3749400000000001</v>
      </c>
      <c r="E45" s="10">
        <v>42</v>
      </c>
      <c r="F45" s="7">
        <v>32</v>
      </c>
      <c r="G45" s="7">
        <v>51</v>
      </c>
      <c r="H45" s="26">
        <f t="shared" si="1"/>
        <v>70.544365778869462</v>
      </c>
      <c r="I45" s="19">
        <v>3.2233329999999998</v>
      </c>
      <c r="J45">
        <v>30</v>
      </c>
      <c r="K45" s="19">
        <v>3.3344450000000001</v>
      </c>
      <c r="L45">
        <v>31</v>
      </c>
      <c r="M45" s="19">
        <v>3.1</v>
      </c>
      <c r="N45">
        <v>51</v>
      </c>
      <c r="O45" s="19">
        <v>3.1440739999999998</v>
      </c>
      <c r="P45">
        <v>42</v>
      </c>
      <c r="Q45" s="19">
        <v>3.1440739999999998</v>
      </c>
      <c r="R45">
        <v>53</v>
      </c>
      <c r="S45" s="19">
        <v>3.2690739999999998</v>
      </c>
      <c r="T45">
        <v>84</v>
      </c>
      <c r="U45"/>
      <c r="V45">
        <f>VLOOKUP(A45, world_pop_table!$A$4:$BP$269, MATCH(2010, world_pop_table!$A$3:$BP$3, 0), FALSE)</f>
        <v>318041</v>
      </c>
    </row>
    <row r="46" spans="1:22" x14ac:dyDescent="0.35">
      <c r="A46" s="7" t="s">
        <v>50</v>
      </c>
      <c r="B46" s="9">
        <v>3.1579670000000002</v>
      </c>
      <c r="C46" s="29">
        <v>2.8469799999999998</v>
      </c>
      <c r="D46" s="29">
        <v>3.4689540000000001</v>
      </c>
      <c r="E46" s="10">
        <v>43</v>
      </c>
      <c r="F46" s="7">
        <v>28</v>
      </c>
      <c r="G46" s="7">
        <v>58</v>
      </c>
      <c r="H46" s="26">
        <f t="shared" si="1"/>
        <v>69.288863202170532</v>
      </c>
      <c r="I46" s="19">
        <v>3.139043</v>
      </c>
      <c r="J46">
        <v>33</v>
      </c>
      <c r="K46" s="19">
        <v>2.7461859999999998</v>
      </c>
      <c r="L46">
        <v>53</v>
      </c>
      <c r="M46" s="19">
        <v>3.1722220000000001</v>
      </c>
      <c r="N46">
        <v>40</v>
      </c>
      <c r="O46" s="19">
        <v>3.1747570000000001</v>
      </c>
      <c r="P46">
        <v>38</v>
      </c>
      <c r="Q46" s="19">
        <v>2.95</v>
      </c>
      <c r="R46">
        <v>65</v>
      </c>
      <c r="S46" s="19">
        <v>3.6822490000000001</v>
      </c>
      <c r="T46">
        <v>53</v>
      </c>
      <c r="U46"/>
      <c r="V46">
        <f>VLOOKUP(A46, world_pop_table!$A$4:$BP$269, MATCH(2010, world_pop_table!$A$3:$BP$3, 0), FALSE)</f>
        <v>1331475</v>
      </c>
    </row>
    <row r="47" spans="1:22" x14ac:dyDescent="0.35">
      <c r="A47" s="7" t="s">
        <v>116</v>
      </c>
      <c r="B47" s="9">
        <v>3.1419329999999999</v>
      </c>
      <c r="C47" s="29">
        <v>2.9903569999999999</v>
      </c>
      <c r="D47" s="29">
        <v>3.2935099999999999</v>
      </c>
      <c r="E47" s="10">
        <v>44</v>
      </c>
      <c r="F47" s="7">
        <v>35</v>
      </c>
      <c r="G47" s="7">
        <v>51</v>
      </c>
      <c r="H47" s="26">
        <f t="shared" si="1"/>
        <v>68.774037149416429</v>
      </c>
      <c r="I47" s="19">
        <v>2.6748310000000002</v>
      </c>
      <c r="J47">
        <v>54</v>
      </c>
      <c r="K47" s="19">
        <v>2.5678130000000001</v>
      </c>
      <c r="L47">
        <v>64</v>
      </c>
      <c r="M47" s="19">
        <v>3.4046989999999999</v>
      </c>
      <c r="N47">
        <v>20</v>
      </c>
      <c r="O47" s="19">
        <v>2.9499979999999999</v>
      </c>
      <c r="P47">
        <v>47</v>
      </c>
      <c r="Q47" s="19">
        <v>3.2928839999999999</v>
      </c>
      <c r="R47">
        <v>44</v>
      </c>
      <c r="S47" s="19">
        <v>3.825752</v>
      </c>
      <c r="T47">
        <v>42</v>
      </c>
      <c r="U47"/>
      <c r="V47">
        <f>VLOOKUP(A47, world_pop_table!$A$4:$BP$269, MATCH(2010, world_pop_table!$A$3:$BP$3, 0), FALSE)</f>
        <v>96337125</v>
      </c>
    </row>
    <row r="48" spans="1:22" x14ac:dyDescent="0.35">
      <c r="A48" s="7" t="s">
        <v>88</v>
      </c>
      <c r="B48" s="9">
        <v>3.1349390000000001</v>
      </c>
      <c r="C48" s="29">
        <v>2.886816</v>
      </c>
      <c r="D48" s="29">
        <v>3.3830619999999998</v>
      </c>
      <c r="E48" s="10">
        <v>45</v>
      </c>
      <c r="F48" s="7">
        <v>32</v>
      </c>
      <c r="G48" s="7">
        <v>56</v>
      </c>
      <c r="H48" s="26">
        <f t="shared" si="1"/>
        <v>68.549471014143762</v>
      </c>
      <c r="I48" s="19">
        <v>2.785714</v>
      </c>
      <c r="J48">
        <v>48</v>
      </c>
      <c r="K48" s="19">
        <v>2.7186029999999999</v>
      </c>
      <c r="L48">
        <v>54</v>
      </c>
      <c r="M48" s="19">
        <v>3.189505</v>
      </c>
      <c r="N48">
        <v>38</v>
      </c>
      <c r="O48" s="19">
        <v>2.8494679999999999</v>
      </c>
      <c r="P48">
        <v>56</v>
      </c>
      <c r="Q48" s="19">
        <v>3.2661349999999998</v>
      </c>
      <c r="R48">
        <v>46</v>
      </c>
      <c r="S48" s="19">
        <v>3.920636</v>
      </c>
      <c r="T48">
        <v>35</v>
      </c>
      <c r="U48"/>
      <c r="V48">
        <f>VLOOKUP(A48, world_pop_table!$A$4:$BP$269, MATCH(2010, world_pop_table!$A$3:$BP$3, 0), FALSE)</f>
        <v>3097282</v>
      </c>
    </row>
    <row r="49" spans="1:22" x14ac:dyDescent="0.35">
      <c r="A49" s="7" t="s">
        <v>39</v>
      </c>
      <c r="B49" s="9">
        <v>3.129378</v>
      </c>
      <c r="C49" s="29">
        <v>2.9712230000000002</v>
      </c>
      <c r="D49" s="29">
        <v>3.2875329999999998</v>
      </c>
      <c r="E49" s="10">
        <v>46</v>
      </c>
      <c r="F49" s="7">
        <v>36</v>
      </c>
      <c r="G49" s="7">
        <v>52</v>
      </c>
      <c r="H49" s="26">
        <f t="shared" si="1"/>
        <v>68.370916213135558</v>
      </c>
      <c r="I49" s="19">
        <v>2.9175420000000001</v>
      </c>
      <c r="J49">
        <v>42</v>
      </c>
      <c r="K49" s="19">
        <v>2.9354149999999999</v>
      </c>
      <c r="L49">
        <v>46</v>
      </c>
      <c r="M49" s="19">
        <v>3.1323530000000002</v>
      </c>
      <c r="N49">
        <v>45</v>
      </c>
      <c r="O49" s="19">
        <v>2.8219270000000001</v>
      </c>
      <c r="P49">
        <v>58</v>
      </c>
      <c r="Q49" s="19">
        <v>3.5142350000000002</v>
      </c>
      <c r="R49">
        <v>32</v>
      </c>
      <c r="S49" s="19">
        <v>3.4387249999999998</v>
      </c>
      <c r="T49">
        <v>75</v>
      </c>
      <c r="U49"/>
      <c r="V49">
        <f>VLOOKUP(A49, world_pop_table!$A$4:$BP$269, MATCH(2010, world_pop_table!$A$3:$BP$3, 0), FALSE)</f>
        <v>1127816</v>
      </c>
    </row>
    <row r="50" spans="1:22" x14ac:dyDescent="0.35">
      <c r="A50" s="7" t="s">
        <v>69</v>
      </c>
      <c r="B50" s="9">
        <v>3.115075</v>
      </c>
      <c r="C50" s="29">
        <v>3.0164740000000001</v>
      </c>
      <c r="D50" s="29">
        <v>3.2136749999999998</v>
      </c>
      <c r="E50" s="10">
        <v>47</v>
      </c>
      <c r="F50" s="7">
        <v>41</v>
      </c>
      <c r="G50" s="7">
        <v>51</v>
      </c>
      <c r="H50" s="26">
        <f t="shared" si="1"/>
        <v>67.911669797235476</v>
      </c>
      <c r="I50" s="19">
        <v>2.7000259999999998</v>
      </c>
      <c r="J50">
        <v>52</v>
      </c>
      <c r="K50" s="19">
        <v>2.9094699999999998</v>
      </c>
      <c r="L50">
        <v>47</v>
      </c>
      <c r="M50" s="19">
        <v>3.1304720000000001</v>
      </c>
      <c r="N50">
        <v>46</v>
      </c>
      <c r="O50" s="19">
        <v>3.1589879999999999</v>
      </c>
      <c r="P50">
        <v>40</v>
      </c>
      <c r="Q50" s="19">
        <v>3.1447029999999998</v>
      </c>
      <c r="R50">
        <v>52</v>
      </c>
      <c r="S50" s="19">
        <v>3.609394</v>
      </c>
      <c r="T50">
        <v>56</v>
      </c>
      <c r="U50"/>
      <c r="V50">
        <f>VLOOKUP(A50, world_pop_table!$A$4:$BP$269, MATCH(2010, world_pop_table!$A$3:$BP$3, 0), FALSE)</f>
        <v>1243481564</v>
      </c>
    </row>
    <row r="51" spans="1:22" x14ac:dyDescent="0.35">
      <c r="A51" s="7" t="s">
        <v>14</v>
      </c>
      <c r="B51" s="9">
        <v>3.0996640000000002</v>
      </c>
      <c r="C51" s="29">
        <v>3.006799</v>
      </c>
      <c r="D51" s="29">
        <v>3.192529</v>
      </c>
      <c r="E51" s="10">
        <v>48</v>
      </c>
      <c r="F51" s="7">
        <v>43</v>
      </c>
      <c r="G51" s="7">
        <v>51</v>
      </c>
      <c r="H51" s="26">
        <f t="shared" si="1"/>
        <v>67.41684727640515</v>
      </c>
      <c r="I51" s="19">
        <v>2.6291739999999999</v>
      </c>
      <c r="J51">
        <v>56</v>
      </c>
      <c r="K51" s="19">
        <v>2.7502089999999999</v>
      </c>
      <c r="L51">
        <v>52</v>
      </c>
      <c r="M51" s="19">
        <v>3.1521189999999999</v>
      </c>
      <c r="N51">
        <v>43</v>
      </c>
      <c r="O51" s="19">
        <v>3.0306199999999999</v>
      </c>
      <c r="P51">
        <v>45</v>
      </c>
      <c r="Q51" s="19">
        <v>3.1500370000000002</v>
      </c>
      <c r="R51">
        <v>51</v>
      </c>
      <c r="S51" s="19">
        <v>3.8166319999999998</v>
      </c>
      <c r="T51">
        <v>43</v>
      </c>
      <c r="U51"/>
      <c r="V51">
        <f>VLOOKUP(A51, world_pop_table!$A$4:$BP$269, MATCH(2010, world_pop_table!$A$3:$BP$3, 0), FALSE)</f>
        <v>41288694</v>
      </c>
    </row>
    <row r="52" spans="1:22" x14ac:dyDescent="0.35">
      <c r="A52" s="7" t="s">
        <v>33</v>
      </c>
      <c r="B52" s="9">
        <v>3.0947230000000001</v>
      </c>
      <c r="C52" s="29">
        <v>2.9485839999999999</v>
      </c>
      <c r="D52" s="29">
        <v>3.2408619999999999</v>
      </c>
      <c r="E52" s="10">
        <v>49</v>
      </c>
      <c r="F52" s="7">
        <v>38</v>
      </c>
      <c r="G52" s="7">
        <v>55</v>
      </c>
      <c r="H52" s="26">
        <f t="shared" si="1"/>
        <v>67.258199682126872</v>
      </c>
      <c r="I52" s="19">
        <v>2.9326789999999998</v>
      </c>
      <c r="J52">
        <v>41</v>
      </c>
      <c r="K52" s="19">
        <v>2.855756</v>
      </c>
      <c r="L52">
        <v>50</v>
      </c>
      <c r="M52" s="19">
        <v>2.7407409999999999</v>
      </c>
      <c r="N52">
        <v>94</v>
      </c>
      <c r="O52" s="19">
        <v>2.9429979999999998</v>
      </c>
      <c r="P52">
        <v>48</v>
      </c>
      <c r="Q52" s="19">
        <v>3.328481</v>
      </c>
      <c r="R52">
        <v>40</v>
      </c>
      <c r="S52" s="19">
        <v>3.7962159999999998</v>
      </c>
      <c r="T52">
        <v>44</v>
      </c>
      <c r="U52"/>
      <c r="V52">
        <f>VLOOKUP(A52, world_pop_table!$A$4:$BP$269, MATCH(2010, world_pop_table!$A$3:$BP$3, 0), FALSE)</f>
        <v>17181464</v>
      </c>
    </row>
    <row r="53" spans="1:22" x14ac:dyDescent="0.35">
      <c r="A53" s="7" t="s">
        <v>94</v>
      </c>
      <c r="B53" s="9">
        <v>3.0473490000000001</v>
      </c>
      <c r="C53" s="29">
        <v>2.9458099999999998</v>
      </c>
      <c r="D53" s="29">
        <v>3.1488879999999999</v>
      </c>
      <c r="E53" s="10">
        <v>50</v>
      </c>
      <c r="F53" s="7">
        <v>44</v>
      </c>
      <c r="G53" s="7">
        <v>55</v>
      </c>
      <c r="H53" s="26">
        <f t="shared" si="1"/>
        <v>65.737096437573257</v>
      </c>
      <c r="I53" s="19">
        <v>2.5477340000000002</v>
      </c>
      <c r="J53">
        <v>62</v>
      </c>
      <c r="K53" s="19">
        <v>2.9547330000000001</v>
      </c>
      <c r="L53">
        <v>44</v>
      </c>
      <c r="M53" s="19">
        <v>2.8327870000000002</v>
      </c>
      <c r="N53">
        <v>77</v>
      </c>
      <c r="O53" s="19">
        <v>3.0358139999999998</v>
      </c>
      <c r="P53">
        <v>44</v>
      </c>
      <c r="Q53" s="19">
        <v>3.2779989999999999</v>
      </c>
      <c r="R53">
        <v>45</v>
      </c>
      <c r="S53" s="19">
        <v>3.6644999999999999</v>
      </c>
      <c r="T53">
        <v>54</v>
      </c>
      <c r="U53"/>
      <c r="V53">
        <f>VLOOKUP(A53, world_pop_table!$A$4:$BP$269, MATCH(2010, world_pop_table!$A$3:$BP$3, 0), FALSE)</f>
        <v>113623895</v>
      </c>
    </row>
    <row r="54" spans="1:22" x14ac:dyDescent="0.35">
      <c r="A54" s="7" t="s">
        <v>114</v>
      </c>
      <c r="B54" s="9">
        <v>3.0240520000000002</v>
      </c>
      <c r="C54" s="29">
        <v>2.820843</v>
      </c>
      <c r="D54" s="29">
        <v>3.2272620000000001</v>
      </c>
      <c r="E54" s="10">
        <v>51</v>
      </c>
      <c r="F54" s="7">
        <v>39</v>
      </c>
      <c r="G54" s="7">
        <v>64</v>
      </c>
      <c r="H54" s="26">
        <f t="shared" si="1"/>
        <v>64.989067090497528</v>
      </c>
      <c r="I54" s="19">
        <v>2.7627000000000002</v>
      </c>
      <c r="J54">
        <v>49</v>
      </c>
      <c r="K54" s="19">
        <v>2.6311979999999999</v>
      </c>
      <c r="L54">
        <v>61</v>
      </c>
      <c r="M54" s="19">
        <v>2.8664930000000002</v>
      </c>
      <c r="N54">
        <v>71</v>
      </c>
      <c r="O54" s="19">
        <v>2.834527</v>
      </c>
      <c r="P54">
        <v>57</v>
      </c>
      <c r="Q54" s="19">
        <v>3.259649</v>
      </c>
      <c r="R54">
        <v>47</v>
      </c>
      <c r="S54" s="19">
        <v>3.759649</v>
      </c>
      <c r="T54">
        <v>47</v>
      </c>
      <c r="U54"/>
      <c r="V54">
        <f>VLOOKUP(A54, world_pop_table!$A$4:$BP$269, MATCH(2010, world_pop_table!$A$3:$BP$3, 0), FALSE)</f>
        <v>3628535</v>
      </c>
    </row>
    <row r="55" spans="1:22" x14ac:dyDescent="0.35">
      <c r="A55" s="7" t="s">
        <v>67</v>
      </c>
      <c r="B55" s="9">
        <v>2.9871470000000002</v>
      </c>
      <c r="C55" s="29">
        <v>2.663862</v>
      </c>
      <c r="D55" s="29">
        <v>3.3104330000000002</v>
      </c>
      <c r="E55" s="10">
        <v>52</v>
      </c>
      <c r="F55" s="7">
        <v>35</v>
      </c>
      <c r="G55" s="7">
        <v>86</v>
      </c>
      <c r="H55" s="26">
        <f t="shared" si="1"/>
        <v>63.804106664098008</v>
      </c>
      <c r="I55" s="19">
        <v>2.8333330000000001</v>
      </c>
      <c r="J55">
        <v>45</v>
      </c>
      <c r="K55" s="19">
        <v>3.0833330000000001</v>
      </c>
      <c r="L55">
        <v>38</v>
      </c>
      <c r="M55" s="19">
        <v>2.7799870000000002</v>
      </c>
      <c r="N55">
        <v>86</v>
      </c>
      <c r="O55" s="19">
        <v>2.8708969999999998</v>
      </c>
      <c r="P55">
        <v>53</v>
      </c>
      <c r="Q55" s="19">
        <v>2.8708969999999998</v>
      </c>
      <c r="R55">
        <v>71</v>
      </c>
      <c r="S55" s="19">
        <v>3.5192549999999998</v>
      </c>
      <c r="T55">
        <v>62</v>
      </c>
      <c r="U55"/>
      <c r="V55">
        <f>VLOOKUP(A55, world_pop_table!$A$4:$BP$269, MATCH(2010, world_pop_table!$A$3:$BP$3, 0), FALSE)</f>
        <v>10000023</v>
      </c>
    </row>
    <row r="56" spans="1:22" x14ac:dyDescent="0.35">
      <c r="A56" s="7" t="s">
        <v>153</v>
      </c>
      <c r="B56" s="9">
        <v>2.964607</v>
      </c>
      <c r="C56" s="29">
        <v>2.7846510000000002</v>
      </c>
      <c r="D56" s="29">
        <v>3.1445630000000002</v>
      </c>
      <c r="E56" s="10">
        <v>53</v>
      </c>
      <c r="F56" s="7">
        <v>44</v>
      </c>
      <c r="G56" s="7">
        <v>69</v>
      </c>
      <c r="H56" s="26">
        <f t="shared" si="1"/>
        <v>63.080383374271548</v>
      </c>
      <c r="I56" s="19">
        <v>2.68133</v>
      </c>
      <c r="J56">
        <v>53</v>
      </c>
      <c r="K56" s="19">
        <v>2.5615269999999999</v>
      </c>
      <c r="L56">
        <v>66</v>
      </c>
      <c r="M56" s="19">
        <v>3.0415269999999999</v>
      </c>
      <c r="N56">
        <v>58</v>
      </c>
      <c r="O56" s="19">
        <v>2.8925779999999999</v>
      </c>
      <c r="P56">
        <v>51</v>
      </c>
      <c r="Q56" s="19">
        <v>3.1003370000000001</v>
      </c>
      <c r="R56">
        <v>55</v>
      </c>
      <c r="S56" s="19">
        <v>3.437055</v>
      </c>
      <c r="T56">
        <v>76</v>
      </c>
      <c r="U56"/>
      <c r="V56" t="e">
        <f>VLOOKUP(A56, world_pop_table!$A$4:$BP$269, MATCH(2010, world_pop_table!$A$3:$BP$3, 0), FALSE)</f>
        <v>#N/A</v>
      </c>
    </row>
    <row r="57" spans="1:22" x14ac:dyDescent="0.35">
      <c r="A57" s="7" t="s">
        <v>60</v>
      </c>
      <c r="B57" s="9">
        <v>2.9559190000000002</v>
      </c>
      <c r="C57" s="29">
        <v>2.6671209999999999</v>
      </c>
      <c r="D57" s="29">
        <v>3.2447170000000001</v>
      </c>
      <c r="E57" s="10">
        <v>54</v>
      </c>
      <c r="F57" s="7">
        <v>38</v>
      </c>
      <c r="G57" s="7">
        <v>86</v>
      </c>
      <c r="H57" s="26">
        <f t="shared" si="1"/>
        <v>62.801425612869053</v>
      </c>
      <c r="I57" s="19">
        <v>2.4769139999999998</v>
      </c>
      <c r="J57">
        <v>68</v>
      </c>
      <c r="K57" s="19">
        <v>2.9380130000000002</v>
      </c>
      <c r="L57">
        <v>45</v>
      </c>
      <c r="M57" s="19">
        <v>2.8487870000000002</v>
      </c>
      <c r="N57">
        <v>73</v>
      </c>
      <c r="O57" s="19">
        <v>2.6894499999999999</v>
      </c>
      <c r="P57">
        <v>65</v>
      </c>
      <c r="Q57" s="19">
        <v>3.3147030000000002</v>
      </c>
      <c r="R57">
        <v>43</v>
      </c>
      <c r="S57" s="19">
        <v>3.4935679999999998</v>
      </c>
      <c r="T57">
        <v>67</v>
      </c>
      <c r="U57"/>
      <c r="V57">
        <f>VLOOKUP(A57, world_pop_table!$A$4:$BP$269, MATCH(2010, world_pop_table!$A$3:$BP$3, 0), FALSE)</f>
        <v>11121341</v>
      </c>
    </row>
    <row r="58" spans="1:22" x14ac:dyDescent="0.35">
      <c r="A58" s="7" t="s">
        <v>121</v>
      </c>
      <c r="B58" s="9">
        <v>2.9501599999999999</v>
      </c>
      <c r="C58" s="29">
        <v>2.64845</v>
      </c>
      <c r="D58" s="29">
        <v>3.2518690000000001</v>
      </c>
      <c r="E58" s="10">
        <v>55</v>
      </c>
      <c r="F58" s="7">
        <v>37</v>
      </c>
      <c r="G58" s="7">
        <v>88</v>
      </c>
      <c r="H58" s="26">
        <f t="shared" si="1"/>
        <v>62.616513349066452</v>
      </c>
      <c r="I58" s="19">
        <v>2.2517010000000002</v>
      </c>
      <c r="J58">
        <v>99</v>
      </c>
      <c r="K58" s="19">
        <v>2.7517010000000002</v>
      </c>
      <c r="L58">
        <v>51</v>
      </c>
      <c r="M58" s="19">
        <v>2.9183669999999999</v>
      </c>
      <c r="N58">
        <v>63</v>
      </c>
      <c r="O58" s="19">
        <v>2.5714290000000002</v>
      </c>
      <c r="P58">
        <v>81</v>
      </c>
      <c r="Q58" s="19">
        <v>3.0850339999999998</v>
      </c>
      <c r="R58">
        <v>57</v>
      </c>
      <c r="S58" s="19">
        <v>4.0850340000000003</v>
      </c>
      <c r="T58">
        <v>22</v>
      </c>
      <c r="U58"/>
      <c r="V58">
        <f>VLOOKUP(A58, world_pop_table!$A$4:$BP$269, MATCH(2010, world_pop_table!$A$3:$BP$3, 0), FALSE)</f>
        <v>1616832</v>
      </c>
    </row>
    <row r="59" spans="1:22" x14ac:dyDescent="0.35">
      <c r="A59" s="7" t="s">
        <v>38</v>
      </c>
      <c r="B59" s="9">
        <v>2.9084590000000001</v>
      </c>
      <c r="C59" s="29">
        <v>2.7229040000000002</v>
      </c>
      <c r="D59" s="29">
        <v>3.094014</v>
      </c>
      <c r="E59" s="10">
        <v>56</v>
      </c>
      <c r="F59" s="7">
        <v>50</v>
      </c>
      <c r="G59" s="7">
        <v>81</v>
      </c>
      <c r="H59" s="26">
        <f t="shared" si="1"/>
        <v>61.277561046091613</v>
      </c>
      <c r="I59" s="19">
        <v>2.6059350000000001</v>
      </c>
      <c r="J59">
        <v>58</v>
      </c>
      <c r="K59" s="19">
        <v>2.5597910000000001</v>
      </c>
      <c r="L59">
        <v>67</v>
      </c>
      <c r="M59" s="19">
        <v>2.6438920000000001</v>
      </c>
      <c r="N59">
        <v>105</v>
      </c>
      <c r="O59" s="19">
        <v>2.7956349999999999</v>
      </c>
      <c r="P59">
        <v>59</v>
      </c>
      <c r="Q59" s="19">
        <v>3.128968</v>
      </c>
      <c r="R59">
        <v>54</v>
      </c>
      <c r="S59" s="19">
        <v>3.7114820000000002</v>
      </c>
      <c r="T59">
        <v>51</v>
      </c>
      <c r="U59"/>
      <c r="V59">
        <f>VLOOKUP(A59, world_pop_table!$A$4:$BP$269, MATCH(2010, world_pop_table!$A$3:$BP$3, 0), FALSE)</f>
        <v>4555962</v>
      </c>
    </row>
    <row r="60" spans="1:22" x14ac:dyDescent="0.35">
      <c r="A60" s="7" t="s">
        <v>135</v>
      </c>
      <c r="B60" s="9">
        <v>2.8740549999999998</v>
      </c>
      <c r="C60" s="29">
        <v>2.7066530000000002</v>
      </c>
      <c r="D60" s="29">
        <v>3.0414560000000002</v>
      </c>
      <c r="E60" s="10">
        <v>57</v>
      </c>
      <c r="F60" s="7">
        <v>51</v>
      </c>
      <c r="G60" s="7">
        <v>82</v>
      </c>
      <c r="H60" s="26">
        <f t="shared" si="1"/>
        <v>60.172903722968748</v>
      </c>
      <c r="I60" s="19">
        <v>2.5882350000000001</v>
      </c>
      <c r="J60">
        <v>60</v>
      </c>
      <c r="K60" s="19">
        <v>2.6492209999999998</v>
      </c>
      <c r="L60">
        <v>58</v>
      </c>
      <c r="M60" s="19">
        <v>2.8367209999999998</v>
      </c>
      <c r="N60">
        <v>76</v>
      </c>
      <c r="O60" s="19">
        <v>2.8992209999999998</v>
      </c>
      <c r="P60">
        <v>50</v>
      </c>
      <c r="Q60" s="19">
        <v>3.1560809999999999</v>
      </c>
      <c r="R60">
        <v>50</v>
      </c>
      <c r="S60" s="19">
        <v>3.1021399999999999</v>
      </c>
      <c r="T60">
        <v>103</v>
      </c>
      <c r="U60"/>
      <c r="V60">
        <f>VLOOKUP(A60, world_pop_table!$A$4:$BP$269, MATCH(2010, world_pop_table!$A$3:$BP$3, 0), FALSE)</f>
        <v>2048583</v>
      </c>
    </row>
    <row r="61" spans="1:22" x14ac:dyDescent="0.35">
      <c r="A61" s="7" t="s">
        <v>127</v>
      </c>
      <c r="B61" s="9">
        <v>2.8631479999999998</v>
      </c>
      <c r="C61" s="29">
        <v>2.4972249999999998</v>
      </c>
      <c r="D61" s="29">
        <v>3.2290709999999998</v>
      </c>
      <c r="E61" s="10">
        <v>58</v>
      </c>
      <c r="F61" s="7">
        <v>39</v>
      </c>
      <c r="G61" s="7">
        <v>112</v>
      </c>
      <c r="H61" s="26">
        <f t="shared" si="1"/>
        <v>59.822697426511908</v>
      </c>
      <c r="I61" s="19">
        <v>2.4539140000000002</v>
      </c>
      <c r="J61">
        <v>70</v>
      </c>
      <c r="K61" s="19">
        <v>2.635732</v>
      </c>
      <c r="L61">
        <v>59</v>
      </c>
      <c r="M61" s="19">
        <v>2.75</v>
      </c>
      <c r="N61">
        <v>90</v>
      </c>
      <c r="O61" s="19">
        <v>2.7266409999999999</v>
      </c>
      <c r="P61">
        <v>63</v>
      </c>
      <c r="Q61" s="19">
        <v>3.0833330000000001</v>
      </c>
      <c r="R61">
        <v>58</v>
      </c>
      <c r="S61" s="19">
        <v>3.5172979999999998</v>
      </c>
      <c r="T61">
        <v>63</v>
      </c>
      <c r="U61"/>
      <c r="V61">
        <f>VLOOKUP(A61, world_pop_table!$A$4:$BP$269, MATCH(2010, world_pop_table!$A$3:$BP$3, 0), FALSE)</f>
        <v>12635413</v>
      </c>
    </row>
    <row r="62" spans="1:22" x14ac:dyDescent="0.35">
      <c r="A62" s="7" t="s">
        <v>122</v>
      </c>
      <c r="B62" s="9">
        <v>2.8412289999999998</v>
      </c>
      <c r="C62" s="29">
        <v>2.5769169999999999</v>
      </c>
      <c r="D62" s="29">
        <v>3.10554</v>
      </c>
      <c r="E62" s="10">
        <v>59</v>
      </c>
      <c r="F62" s="7">
        <v>48</v>
      </c>
      <c r="G62" s="7">
        <v>101</v>
      </c>
      <c r="H62" s="26">
        <f t="shared" si="1"/>
        <v>59.11891345181332</v>
      </c>
      <c r="I62" s="19">
        <v>2.3571430000000002</v>
      </c>
      <c r="J62">
        <v>85</v>
      </c>
      <c r="K62" s="19">
        <v>2.2471649999999999</v>
      </c>
      <c r="L62">
        <v>99</v>
      </c>
      <c r="M62" s="19">
        <v>3.2375280000000002</v>
      </c>
      <c r="N62">
        <v>34</v>
      </c>
      <c r="O62" s="19">
        <v>2.6819730000000002</v>
      </c>
      <c r="P62">
        <v>66</v>
      </c>
      <c r="Q62" s="19">
        <v>2.9041950000000001</v>
      </c>
      <c r="R62">
        <v>66</v>
      </c>
      <c r="S62" s="19">
        <v>3.4535149999999999</v>
      </c>
      <c r="T62">
        <v>73</v>
      </c>
      <c r="U62"/>
      <c r="V62">
        <f>VLOOKUP(A62, world_pop_table!$A$4:$BP$269, MATCH(2010, world_pop_table!$A$3:$BP$3, 0), FALSE)</f>
        <v>20246871</v>
      </c>
    </row>
    <row r="63" spans="1:22" x14ac:dyDescent="0.35">
      <c r="A63" s="7" t="s">
        <v>112</v>
      </c>
      <c r="B63" s="9">
        <v>2.8394550000000001</v>
      </c>
      <c r="C63" s="29">
        <v>2.521566</v>
      </c>
      <c r="D63" s="29">
        <v>3.1573449999999998</v>
      </c>
      <c r="E63" s="10">
        <v>60</v>
      </c>
      <c r="F63" s="7">
        <v>44</v>
      </c>
      <c r="G63" s="7">
        <v>111</v>
      </c>
      <c r="H63" s="26">
        <f t="shared" si="1"/>
        <v>59.061953153847398</v>
      </c>
      <c r="I63" s="19">
        <v>3.375</v>
      </c>
      <c r="J63">
        <v>24</v>
      </c>
      <c r="K63" s="19">
        <v>3.0625</v>
      </c>
      <c r="L63">
        <v>40</v>
      </c>
      <c r="M63" s="19">
        <v>2.3125</v>
      </c>
      <c r="N63">
        <v>137</v>
      </c>
      <c r="O63" s="19">
        <v>2.3697919999999999</v>
      </c>
      <c r="P63">
        <v>108</v>
      </c>
      <c r="Q63" s="19">
        <v>2.0364580000000001</v>
      </c>
      <c r="R63">
        <v>145</v>
      </c>
      <c r="S63" s="19">
        <v>3.9354170000000002</v>
      </c>
      <c r="T63">
        <v>32</v>
      </c>
      <c r="U63"/>
      <c r="V63">
        <f>VLOOKUP(A63, world_pop_table!$A$4:$BP$269, MATCH(2010, world_pop_table!$A$3:$BP$3, 0), FALSE)</f>
        <v>2757446</v>
      </c>
    </row>
    <row r="64" spans="1:22" x14ac:dyDescent="0.35">
      <c r="A64" s="7" t="s">
        <v>143</v>
      </c>
      <c r="B64" s="9">
        <v>2.8354789999999999</v>
      </c>
      <c r="C64" s="29">
        <v>2.460213</v>
      </c>
      <c r="D64" s="29">
        <v>3.2107450000000002</v>
      </c>
      <c r="E64" s="10">
        <v>61</v>
      </c>
      <c r="F64" s="7">
        <v>41</v>
      </c>
      <c r="G64" s="7">
        <v>118</v>
      </c>
      <c r="H64" s="26">
        <f t="shared" si="1"/>
        <v>58.934290163592294</v>
      </c>
      <c r="I64" s="19">
        <v>2.431905</v>
      </c>
      <c r="J64">
        <v>73</v>
      </c>
      <c r="K64" s="19">
        <v>2.5619049999999999</v>
      </c>
      <c r="L64">
        <v>65</v>
      </c>
      <c r="M64" s="19">
        <v>3.3619050000000001</v>
      </c>
      <c r="N64">
        <v>22</v>
      </c>
      <c r="O64" s="19">
        <v>2.3619050000000001</v>
      </c>
      <c r="P64">
        <v>109</v>
      </c>
      <c r="Q64" s="19">
        <v>2.5619049999999999</v>
      </c>
      <c r="R64">
        <v>102</v>
      </c>
      <c r="S64" s="19">
        <v>3.5652379999999999</v>
      </c>
      <c r="T64">
        <v>58</v>
      </c>
      <c r="U64"/>
      <c r="V64">
        <f>VLOOKUP(A64, world_pop_table!$A$4:$BP$269, MATCH(2010, world_pop_table!$A$3:$BP$3, 0), FALSE)</f>
        <v>10765980</v>
      </c>
    </row>
    <row r="65" spans="1:22" x14ac:dyDescent="0.35">
      <c r="A65" s="7" t="s">
        <v>77</v>
      </c>
      <c r="B65" s="9">
        <v>2.8331900000000001</v>
      </c>
      <c r="C65" s="29">
        <v>2.5880830000000001</v>
      </c>
      <c r="D65" s="29">
        <v>3.0782980000000002</v>
      </c>
      <c r="E65" s="10">
        <v>62</v>
      </c>
      <c r="F65" s="7">
        <v>50</v>
      </c>
      <c r="G65" s="7">
        <v>99</v>
      </c>
      <c r="H65" s="26">
        <f t="shared" si="1"/>
        <v>58.860794040681348</v>
      </c>
      <c r="I65" s="19">
        <v>2.3763179999999999</v>
      </c>
      <c r="J65">
        <v>79</v>
      </c>
      <c r="K65" s="19">
        <v>2.6597029999999999</v>
      </c>
      <c r="L65">
        <v>57</v>
      </c>
      <c r="M65" s="19">
        <v>3.2890320000000002</v>
      </c>
      <c r="N65">
        <v>29</v>
      </c>
      <c r="O65" s="19">
        <v>2.600101</v>
      </c>
      <c r="P65">
        <v>73</v>
      </c>
      <c r="Q65" s="19">
        <v>2.7000999999999999</v>
      </c>
      <c r="R65">
        <v>85</v>
      </c>
      <c r="S65" s="19">
        <v>3.2501000000000002</v>
      </c>
      <c r="T65">
        <v>86</v>
      </c>
      <c r="U65"/>
      <c r="V65">
        <f>VLOOKUP(A65, world_pop_table!$A$4:$BP$269, MATCH(2010, world_pop_table!$A$3:$BP$3, 0), FALSE)</f>
        <v>16836810</v>
      </c>
    </row>
    <row r="66" spans="1:22" x14ac:dyDescent="0.35">
      <c r="A66" s="7" t="s">
        <v>24</v>
      </c>
      <c r="B66" s="9">
        <v>2.830857</v>
      </c>
      <c r="C66" s="29">
        <v>2.5451160000000002</v>
      </c>
      <c r="D66" s="29">
        <v>3.1165989999999999</v>
      </c>
      <c r="E66" s="10">
        <v>63</v>
      </c>
      <c r="F66" s="7">
        <v>47</v>
      </c>
      <c r="G66" s="7">
        <v>105</v>
      </c>
      <c r="H66" s="26">
        <f t="shared" si="1"/>
        <v>58.785885148260533</v>
      </c>
      <c r="I66" s="19">
        <v>2.5</v>
      </c>
      <c r="J66">
        <v>65</v>
      </c>
      <c r="K66" s="19">
        <v>2.2999999999999998</v>
      </c>
      <c r="L66">
        <v>94</v>
      </c>
      <c r="M66" s="19">
        <v>3.072222</v>
      </c>
      <c r="N66">
        <v>52</v>
      </c>
      <c r="O66" s="19">
        <v>2.85</v>
      </c>
      <c r="P66">
        <v>55</v>
      </c>
      <c r="Q66" s="19">
        <v>2.9611109999999998</v>
      </c>
      <c r="R66">
        <v>62</v>
      </c>
      <c r="S66" s="19">
        <v>3.1833330000000002</v>
      </c>
      <c r="T66">
        <v>95</v>
      </c>
      <c r="U66"/>
      <c r="V66">
        <f>VLOOKUP(A66, world_pop_table!$A$4:$BP$269, MATCH(2010, world_pop_table!$A$3:$BP$3, 0), FALSE)</f>
        <v>7395599</v>
      </c>
    </row>
    <row r="67" spans="1:22" x14ac:dyDescent="0.35">
      <c r="A67" s="7" t="s">
        <v>168</v>
      </c>
      <c r="B67" s="9">
        <v>2.8243299999999998</v>
      </c>
      <c r="C67" s="29">
        <v>2.4911219999999998</v>
      </c>
      <c r="D67" s="29">
        <v>3.157537</v>
      </c>
      <c r="E67" s="10">
        <v>64</v>
      </c>
      <c r="F67" s="7">
        <v>44</v>
      </c>
      <c r="G67" s="7">
        <v>114</v>
      </c>
      <c r="H67" s="26">
        <f t="shared" si="1"/>
        <v>58.576313634831195</v>
      </c>
      <c r="I67" s="19">
        <v>2.6496909999999998</v>
      </c>
      <c r="J67">
        <v>55</v>
      </c>
      <c r="K67" s="19">
        <v>2.8888889999999998</v>
      </c>
      <c r="L67">
        <v>48</v>
      </c>
      <c r="M67" s="19">
        <v>2.9145059999999998</v>
      </c>
      <c r="N67">
        <v>64</v>
      </c>
      <c r="O67" s="19">
        <v>2.8888889999999998</v>
      </c>
      <c r="P67">
        <v>52</v>
      </c>
      <c r="Q67" s="19">
        <v>2.5555560000000002</v>
      </c>
      <c r="R67">
        <v>104</v>
      </c>
      <c r="S67" s="19">
        <v>3.0246909999999998</v>
      </c>
      <c r="T67">
        <v>117</v>
      </c>
      <c r="U67"/>
      <c r="V67">
        <f>VLOOKUP(A67, world_pop_table!$A$4:$BP$269, MATCH(2010, world_pop_table!$A$3:$BP$3, 0), FALSE)</f>
        <v>414508</v>
      </c>
    </row>
    <row r="68" spans="1:22" x14ac:dyDescent="0.35">
      <c r="A68" s="7" t="s">
        <v>44</v>
      </c>
      <c r="B68" s="9">
        <v>2.8207499999999999</v>
      </c>
      <c r="C68" s="29">
        <v>2.6092780000000002</v>
      </c>
      <c r="D68" s="29">
        <v>3.0322209999999998</v>
      </c>
      <c r="E68" s="10">
        <v>65</v>
      </c>
      <c r="F68" s="7">
        <v>51</v>
      </c>
      <c r="G68" s="7">
        <v>93</v>
      </c>
      <c r="H68" s="26">
        <f t="shared" ref="H68:H73" si="2">(B68-1)*100/($B$4-1)</f>
        <v>58.46136557016488</v>
      </c>
      <c r="I68" s="19">
        <v>2.5130919999999999</v>
      </c>
      <c r="J68">
        <v>63</v>
      </c>
      <c r="K68" s="19">
        <v>2.3425630000000002</v>
      </c>
      <c r="L68">
        <v>90</v>
      </c>
      <c r="M68" s="19">
        <v>2.5949140000000002</v>
      </c>
      <c r="N68">
        <v>107</v>
      </c>
      <c r="O68" s="19">
        <v>2.4216609999999998</v>
      </c>
      <c r="P68">
        <v>100</v>
      </c>
      <c r="Q68" s="19">
        <v>3.1678459999999999</v>
      </c>
      <c r="R68">
        <v>48</v>
      </c>
      <c r="S68" s="19">
        <v>3.8525649999999998</v>
      </c>
      <c r="T68">
        <v>38</v>
      </c>
      <c r="U68"/>
      <c r="V68">
        <f>VLOOKUP(A68, world_pop_table!$A$4:$BP$269, MATCH(2010, world_pop_table!$A$3:$BP$3, 0), FALSE)</f>
        <v>9820175</v>
      </c>
    </row>
    <row r="69" spans="1:22" x14ac:dyDescent="0.35">
      <c r="A69" s="7" t="s">
        <v>147</v>
      </c>
      <c r="B69" s="9">
        <v>2.8175050000000001</v>
      </c>
      <c r="C69" s="29">
        <v>2.6398229999999998</v>
      </c>
      <c r="D69" s="29">
        <v>2.9951859999999999</v>
      </c>
      <c r="E69" s="10">
        <v>66</v>
      </c>
      <c r="F69" s="7">
        <v>52</v>
      </c>
      <c r="G69" s="7">
        <v>88</v>
      </c>
      <c r="H69" s="26">
        <f t="shared" si="2"/>
        <v>58.357173818812321</v>
      </c>
      <c r="I69" s="19">
        <v>2.8354509999999999</v>
      </c>
      <c r="J69">
        <v>44</v>
      </c>
      <c r="K69" s="19">
        <v>2.3459970000000001</v>
      </c>
      <c r="L69">
        <v>89</v>
      </c>
      <c r="M69" s="19">
        <v>3.0187590000000002</v>
      </c>
      <c r="N69">
        <v>60</v>
      </c>
      <c r="O69" s="19">
        <v>2.5870850000000001</v>
      </c>
      <c r="P69">
        <v>76</v>
      </c>
      <c r="Q69" s="19">
        <v>2.453751</v>
      </c>
      <c r="R69">
        <v>114</v>
      </c>
      <c r="S69" s="19">
        <v>3.5225939999999998</v>
      </c>
      <c r="T69">
        <v>60</v>
      </c>
      <c r="U69"/>
      <c r="V69">
        <f>VLOOKUP(A69, world_pop_table!$A$4:$BP$269, MATCH(2010, world_pop_table!$A$3:$BP$3, 0), FALSE)</f>
        <v>32390802</v>
      </c>
    </row>
    <row r="70" spans="1:22" x14ac:dyDescent="0.35">
      <c r="A70" s="7" t="s">
        <v>115</v>
      </c>
      <c r="B70" s="9">
        <v>2.8019970000000001</v>
      </c>
      <c r="C70" s="29">
        <v>2.6615220000000002</v>
      </c>
      <c r="D70" s="29">
        <v>2.942472</v>
      </c>
      <c r="E70" s="10">
        <v>67</v>
      </c>
      <c r="F70" s="7">
        <v>56</v>
      </c>
      <c r="G70" s="7">
        <v>87</v>
      </c>
      <c r="H70" s="26">
        <f t="shared" si="2"/>
        <v>57.859236783380702</v>
      </c>
      <c r="I70" s="19">
        <v>2.504311</v>
      </c>
      <c r="J70">
        <v>64</v>
      </c>
      <c r="K70" s="19">
        <v>2.6598670000000002</v>
      </c>
      <c r="L70">
        <v>56</v>
      </c>
      <c r="M70" s="19">
        <v>2.7467190000000001</v>
      </c>
      <c r="N70">
        <v>93</v>
      </c>
      <c r="O70" s="19">
        <v>2.6139600000000001</v>
      </c>
      <c r="P70">
        <v>71</v>
      </c>
      <c r="Q70" s="19">
        <v>2.8864329999999998</v>
      </c>
      <c r="R70">
        <v>70</v>
      </c>
      <c r="S70" s="19">
        <v>3.3831910000000001</v>
      </c>
      <c r="T70">
        <v>79</v>
      </c>
      <c r="U70"/>
      <c r="V70">
        <f>VLOOKUP(A70, world_pop_table!$A$4:$BP$269, MATCH(2010, world_pop_table!$A$3:$BP$3, 0), FALSE)</f>
        <v>29086019</v>
      </c>
    </row>
    <row r="71" spans="1:22" x14ac:dyDescent="0.35">
      <c r="A71" s="7" t="s">
        <v>151</v>
      </c>
      <c r="B71" s="9">
        <v>2.791121</v>
      </c>
      <c r="C71" s="29">
        <v>2.59971</v>
      </c>
      <c r="D71" s="29">
        <v>2.9825309999999998</v>
      </c>
      <c r="E71" s="10">
        <v>68</v>
      </c>
      <c r="F71" s="7">
        <v>53</v>
      </c>
      <c r="G71" s="7">
        <v>94</v>
      </c>
      <c r="H71" s="26">
        <f t="shared" si="2"/>
        <v>57.510025847260358</v>
      </c>
      <c r="I71" s="19">
        <v>2.202474</v>
      </c>
      <c r="J71">
        <v>107</v>
      </c>
      <c r="K71" s="19">
        <v>2.535066</v>
      </c>
      <c r="L71">
        <v>70</v>
      </c>
      <c r="M71" s="19">
        <v>2.7916620000000001</v>
      </c>
      <c r="N71">
        <v>83</v>
      </c>
      <c r="O71" s="19">
        <v>2.495679</v>
      </c>
      <c r="P71">
        <v>89</v>
      </c>
      <c r="Q71" s="19">
        <v>2.9555549999999999</v>
      </c>
      <c r="R71">
        <v>63</v>
      </c>
      <c r="S71" s="19">
        <v>3.7202329999999999</v>
      </c>
      <c r="T71">
        <v>50</v>
      </c>
      <c r="U71"/>
      <c r="V71">
        <f>VLOOKUP(A71, world_pop_table!$A$4:$BP$269, MATCH(2010, world_pop_table!$A$3:$BP$3, 0), FALSE)</f>
        <v>28385506</v>
      </c>
    </row>
    <row r="72" spans="1:22" x14ac:dyDescent="0.35">
      <c r="A72" s="7" t="s">
        <v>21</v>
      </c>
      <c r="B72" s="9">
        <v>2.7874639999999999</v>
      </c>
      <c r="C72" s="29">
        <v>2.5214210000000001</v>
      </c>
      <c r="D72" s="29">
        <v>3.0535079999999999</v>
      </c>
      <c r="E72" s="10">
        <v>69</v>
      </c>
      <c r="F72" s="7">
        <v>50</v>
      </c>
      <c r="G72" s="7">
        <v>111</v>
      </c>
      <c r="H72" s="26">
        <f t="shared" si="2"/>
        <v>57.392605435951779</v>
      </c>
      <c r="I72" s="19">
        <v>2.375</v>
      </c>
      <c r="J72">
        <v>80</v>
      </c>
      <c r="K72" s="19">
        <v>2.4812129999999999</v>
      </c>
      <c r="L72">
        <v>73</v>
      </c>
      <c r="M72" s="19">
        <v>2.6534599999999999</v>
      </c>
      <c r="N72">
        <v>103</v>
      </c>
      <c r="O72" s="19">
        <v>2.6372770000000001</v>
      </c>
      <c r="P72">
        <v>70</v>
      </c>
      <c r="Q72" s="19">
        <v>3.0658479999999999</v>
      </c>
      <c r="R72">
        <v>60</v>
      </c>
      <c r="S72" s="19">
        <v>3.4944199999999999</v>
      </c>
      <c r="T72">
        <v>66</v>
      </c>
      <c r="U72"/>
      <c r="V72">
        <f>VLOOKUP(A72, world_pop_table!$A$4:$BP$269, MATCH(2010, world_pop_table!$A$3:$BP$3, 0), FALSE)</f>
        <v>9797484</v>
      </c>
    </row>
    <row r="73" spans="1:22" x14ac:dyDescent="0.35">
      <c r="A73" s="7" t="s">
        <v>64</v>
      </c>
      <c r="B73" s="9">
        <v>2.7791169999999998</v>
      </c>
      <c r="C73" s="29">
        <v>2.6870669999999999</v>
      </c>
      <c r="D73" s="29">
        <v>2.8711669999999998</v>
      </c>
      <c r="E73" s="10">
        <v>70</v>
      </c>
      <c r="F73" s="7">
        <v>58</v>
      </c>
      <c r="G73" s="7">
        <v>82</v>
      </c>
      <c r="H73" s="26">
        <f t="shared" si="2"/>
        <v>57.124596638250736</v>
      </c>
      <c r="I73" s="19">
        <v>2.3903940000000001</v>
      </c>
      <c r="J73">
        <v>76</v>
      </c>
      <c r="K73" s="19">
        <v>2.3119689999999999</v>
      </c>
      <c r="L73">
        <v>93</v>
      </c>
      <c r="M73" s="19">
        <v>2.672663</v>
      </c>
      <c r="N73">
        <v>101</v>
      </c>
      <c r="O73" s="19">
        <v>2.570808</v>
      </c>
      <c r="P73">
        <v>82</v>
      </c>
      <c r="Q73" s="19">
        <v>2.8338920000000001</v>
      </c>
      <c r="R73">
        <v>74</v>
      </c>
      <c r="S73" s="19">
        <v>3.829434</v>
      </c>
      <c r="T73">
        <v>41</v>
      </c>
      <c r="U73"/>
      <c r="V73">
        <f>VLOOKUP(A73, world_pop_table!$A$4:$BP$269, MATCH(2010, world_pop_table!$A$3:$BP$3, 0), FALSE)</f>
        <v>8365878</v>
      </c>
    </row>
    <row r="74" spans="1:22" x14ac:dyDescent="0.35">
      <c r="A74" s="7" t="s">
        <v>46</v>
      </c>
      <c r="B74" s="9">
        <v>2.7745329999999999</v>
      </c>
      <c r="C74" s="29">
        <v>2.6454949999999999</v>
      </c>
      <c r="D74" s="29">
        <v>2.9035700000000002</v>
      </c>
      <c r="E74" s="10">
        <v>71</v>
      </c>
      <c r="F74" s="7">
        <v>57</v>
      </c>
      <c r="G74" s="7">
        <v>88</v>
      </c>
      <c r="H74" s="26">
        <f t="shared" ref="H74:H77" si="3">(B74-1)*100/($B$4-1)</f>
        <v>56.977411742041134</v>
      </c>
      <c r="I74" s="19">
        <v>2.322978</v>
      </c>
      <c r="J74">
        <v>92</v>
      </c>
      <c r="K74" s="19">
        <v>2.3816250000000001</v>
      </c>
      <c r="L74">
        <v>82</v>
      </c>
      <c r="M74" s="19">
        <v>2.8626130000000001</v>
      </c>
      <c r="N74">
        <v>72</v>
      </c>
      <c r="O74" s="19">
        <v>2.6003720000000001</v>
      </c>
      <c r="P74">
        <v>72</v>
      </c>
      <c r="Q74" s="19">
        <v>2.8409339999999998</v>
      </c>
      <c r="R74">
        <v>72</v>
      </c>
      <c r="S74" s="19">
        <v>3.5549249999999999</v>
      </c>
      <c r="T74">
        <v>59</v>
      </c>
      <c r="U74"/>
      <c r="V74">
        <f>VLOOKUP(A74, world_pop_table!$A$4:$BP$269, MATCH(2010, world_pop_table!$A$3:$BP$3, 0), FALSE)</f>
        <v>15076695</v>
      </c>
    </row>
    <row r="75" spans="1:22" x14ac:dyDescent="0.35">
      <c r="A75" s="7" t="s">
        <v>36</v>
      </c>
      <c r="B75" s="9">
        <v>2.7744870000000001</v>
      </c>
      <c r="C75" s="29">
        <v>2.6010439999999999</v>
      </c>
      <c r="D75" s="29">
        <v>2.9479310000000001</v>
      </c>
      <c r="E75" s="10">
        <v>72</v>
      </c>
      <c r="F75" s="7">
        <v>56</v>
      </c>
      <c r="G75" s="7">
        <v>94</v>
      </c>
      <c r="H75" s="26">
        <f t="shared" si="3"/>
        <v>56.975934755735366</v>
      </c>
      <c r="I75" s="19">
        <v>2.4992709999999998</v>
      </c>
      <c r="J75">
        <v>66</v>
      </c>
      <c r="K75" s="19">
        <v>2.5927669999999998</v>
      </c>
      <c r="L75">
        <v>62</v>
      </c>
      <c r="M75" s="19">
        <v>2.5405319999999998</v>
      </c>
      <c r="N75">
        <v>112</v>
      </c>
      <c r="O75" s="19">
        <v>2.7469350000000001</v>
      </c>
      <c r="P75">
        <v>61</v>
      </c>
      <c r="Q75" s="19">
        <v>2.7538390000000001</v>
      </c>
      <c r="R75">
        <v>82</v>
      </c>
      <c r="S75" s="19">
        <v>3.5160420000000001</v>
      </c>
      <c r="T75">
        <v>64</v>
      </c>
      <c r="U75"/>
      <c r="V75">
        <f>VLOOKUP(A75, world_pop_table!$A$4:$BP$269, MATCH(2010, world_pop_table!$A$3:$BP$3, 0), FALSE)</f>
        <v>44777319</v>
      </c>
    </row>
    <row r="76" spans="1:22" x14ac:dyDescent="0.35">
      <c r="A76" s="7" t="s">
        <v>169</v>
      </c>
      <c r="B76" s="9">
        <v>2.7735259999999999</v>
      </c>
      <c r="C76" s="29">
        <v>2.6213880000000001</v>
      </c>
      <c r="D76" s="29">
        <v>2.9256639999999998</v>
      </c>
      <c r="E76" s="10">
        <v>73</v>
      </c>
      <c r="F76" s="7">
        <v>56</v>
      </c>
      <c r="G76" s="7">
        <v>90</v>
      </c>
      <c r="H76" s="26">
        <f t="shared" si="3"/>
        <v>56.945078585303989</v>
      </c>
      <c r="I76" s="19">
        <v>2.5511189999999999</v>
      </c>
      <c r="J76">
        <v>61</v>
      </c>
      <c r="K76" s="19">
        <v>2.5462760000000002</v>
      </c>
      <c r="L76">
        <v>68</v>
      </c>
      <c r="M76" s="19">
        <v>2.827188</v>
      </c>
      <c r="N76">
        <v>79</v>
      </c>
      <c r="O76" s="19">
        <v>2.755617</v>
      </c>
      <c r="P76">
        <v>60</v>
      </c>
      <c r="Q76" s="19">
        <v>2.8164829999999998</v>
      </c>
      <c r="R76">
        <v>76</v>
      </c>
      <c r="S76" s="19">
        <v>3.09897</v>
      </c>
      <c r="T76">
        <v>105</v>
      </c>
      <c r="U76"/>
      <c r="V76" t="e">
        <f>VLOOKUP(A76, world_pop_table!$A$4:$BP$269, MATCH(2010, world_pop_table!$A$3:$BP$3, 0), FALSE)</f>
        <v>#N/A</v>
      </c>
    </row>
    <row r="77" spans="1:22" x14ac:dyDescent="0.35">
      <c r="A77" s="7" t="s">
        <v>65</v>
      </c>
      <c r="B77" s="9">
        <v>2.7699760000000002</v>
      </c>
      <c r="C77" s="29">
        <v>2.505414</v>
      </c>
      <c r="D77" s="29">
        <v>3.0345390000000001</v>
      </c>
      <c r="E77" s="10">
        <v>74</v>
      </c>
      <c r="F77" s="7">
        <v>51</v>
      </c>
      <c r="G77" s="7">
        <v>112</v>
      </c>
      <c r="H77" s="26">
        <f t="shared" si="3"/>
        <v>56.831093772576232</v>
      </c>
      <c r="I77" s="19">
        <v>2.6198999999999999</v>
      </c>
      <c r="J77">
        <v>57</v>
      </c>
      <c r="K77" s="19">
        <v>2.3567230000000001</v>
      </c>
      <c r="L77">
        <v>87</v>
      </c>
      <c r="M77" s="19">
        <v>2.9697800000000001</v>
      </c>
      <c r="N77">
        <v>62</v>
      </c>
      <c r="O77" s="19">
        <v>2.5286050000000002</v>
      </c>
      <c r="P77">
        <v>87</v>
      </c>
      <c r="Q77" s="19">
        <v>2.8202509999999998</v>
      </c>
      <c r="R77">
        <v>75</v>
      </c>
      <c r="S77" s="19">
        <v>3.2202510000000002</v>
      </c>
      <c r="T77">
        <v>91</v>
      </c>
      <c r="U77"/>
      <c r="V77">
        <f>VLOOKUP(A77, world_pop_table!$A$4:$BP$269, MATCH(2010, world_pop_table!$A$3:$BP$3, 0), FALSE)</f>
        <v>4295427</v>
      </c>
    </row>
    <row r="78" spans="1:22" x14ac:dyDescent="0.35">
      <c r="A78" s="7" t="s">
        <v>68</v>
      </c>
      <c r="B78" s="9">
        <v>2.7603900000000001</v>
      </c>
      <c r="C78" s="29">
        <v>2.5991439999999999</v>
      </c>
      <c r="D78" s="29">
        <v>2.921637</v>
      </c>
      <c r="E78" s="10">
        <v>75</v>
      </c>
      <c r="F78" s="7">
        <v>56</v>
      </c>
      <c r="G78" s="7">
        <v>96</v>
      </c>
      <c r="H78" s="26">
        <f t="shared" ref="H78:H109" si="4">(B78-1)*100/($B$4-1)</f>
        <v>56.523302669813297</v>
      </c>
      <c r="I78" s="19">
        <v>2.433052</v>
      </c>
      <c r="J78">
        <v>72</v>
      </c>
      <c r="K78" s="19">
        <v>2.5423960000000001</v>
      </c>
      <c r="L78">
        <v>69</v>
      </c>
      <c r="M78" s="19">
        <v>2.8241589999999999</v>
      </c>
      <c r="N78">
        <v>80</v>
      </c>
      <c r="O78" s="19">
        <v>2.4678460000000002</v>
      </c>
      <c r="P78">
        <v>92</v>
      </c>
      <c r="Q78" s="19">
        <v>2.7725010000000001</v>
      </c>
      <c r="R78">
        <v>80</v>
      </c>
      <c r="S78" s="19">
        <v>3.4647299999999999</v>
      </c>
      <c r="T78">
        <v>69</v>
      </c>
      <c r="U78"/>
      <c r="V78">
        <f>VLOOKUP(A78, world_pop_table!$A$4:$BP$269, MATCH(2010, world_pop_table!$A$3:$BP$3, 0), FALSE)</f>
        <v>246305322</v>
      </c>
    </row>
    <row r="79" spans="1:22" x14ac:dyDescent="0.35">
      <c r="A79" s="7" t="s">
        <v>120</v>
      </c>
      <c r="B79" s="9">
        <v>2.7534689999999999</v>
      </c>
      <c r="C79" s="29">
        <v>2.6164230000000002</v>
      </c>
      <c r="D79" s="29">
        <v>2.8905159999999999</v>
      </c>
      <c r="E79" s="10">
        <v>76</v>
      </c>
      <c r="F79" s="7">
        <v>57</v>
      </c>
      <c r="G79" s="7">
        <v>91</v>
      </c>
      <c r="H79" s="26">
        <f t="shared" si="4"/>
        <v>56.301080447591076</v>
      </c>
      <c r="I79" s="19">
        <v>2.369767</v>
      </c>
      <c r="J79">
        <v>84</v>
      </c>
      <c r="K79" s="19">
        <v>2.4364340000000002</v>
      </c>
      <c r="L79">
        <v>78</v>
      </c>
      <c r="M79" s="19">
        <v>2.866733</v>
      </c>
      <c r="N79">
        <v>70</v>
      </c>
      <c r="O79" s="19">
        <v>2.5864639999999999</v>
      </c>
      <c r="P79">
        <v>78</v>
      </c>
      <c r="Q79" s="19">
        <v>2.7208220000000001</v>
      </c>
      <c r="R79">
        <v>83</v>
      </c>
      <c r="S79" s="19">
        <v>3.4589509999999999</v>
      </c>
      <c r="T79">
        <v>72</v>
      </c>
      <c r="U79"/>
      <c r="V79">
        <f>VLOOKUP(A79, world_pop_table!$A$4:$BP$269, MATCH(2010, world_pop_table!$A$3:$BP$3, 0), FALSE)</f>
        <v>5737971</v>
      </c>
    </row>
    <row r="80" spans="1:22" x14ac:dyDescent="0.35">
      <c r="A80" s="7" t="s">
        <v>149</v>
      </c>
      <c r="B80" s="9">
        <v>2.7527180000000002</v>
      </c>
      <c r="C80" s="29">
        <v>2.6181489999999998</v>
      </c>
      <c r="D80" s="29">
        <v>2.887286</v>
      </c>
      <c r="E80" s="10">
        <v>77</v>
      </c>
      <c r="F80" s="7">
        <v>57</v>
      </c>
      <c r="G80" s="7">
        <v>91</v>
      </c>
      <c r="H80" s="26">
        <f t="shared" si="4"/>
        <v>56.27696704072951</v>
      </c>
      <c r="I80" s="19">
        <v>2.7058819999999999</v>
      </c>
      <c r="J80">
        <v>51</v>
      </c>
      <c r="K80" s="19">
        <v>2.5798009999999998</v>
      </c>
      <c r="L80">
        <v>63</v>
      </c>
      <c r="M80" s="19">
        <v>2.7673009999999998</v>
      </c>
      <c r="N80">
        <v>88</v>
      </c>
      <c r="O80" s="19">
        <v>2.5894900000000001</v>
      </c>
      <c r="P80">
        <v>74</v>
      </c>
      <c r="Q80" s="19">
        <v>2.777034</v>
      </c>
      <c r="R80">
        <v>79</v>
      </c>
      <c r="S80" s="19">
        <v>3.0627490000000002</v>
      </c>
      <c r="T80">
        <v>112</v>
      </c>
      <c r="U80"/>
      <c r="V80">
        <f>VLOOKUP(A80, world_pop_table!$A$4:$BP$269, MATCH(2010, world_pop_table!$A$3:$BP$3, 0), FALSE)</f>
        <v>3318580</v>
      </c>
    </row>
    <row r="81" spans="1:22" x14ac:dyDescent="0.35">
      <c r="A81" s="7" t="s">
        <v>170</v>
      </c>
      <c r="B81" s="9">
        <v>2.7462460000000002</v>
      </c>
      <c r="C81" s="29">
        <v>2.5703999999999998</v>
      </c>
      <c r="D81" s="29">
        <v>2.9220920000000001</v>
      </c>
      <c r="E81" s="10">
        <v>78</v>
      </c>
      <c r="F81" s="7">
        <v>56</v>
      </c>
      <c r="G81" s="7">
        <v>104</v>
      </c>
      <c r="H81" s="26">
        <f t="shared" si="4"/>
        <v>56.069161489187508</v>
      </c>
      <c r="I81" s="19">
        <v>2.3812009999999999</v>
      </c>
      <c r="J81">
        <v>78</v>
      </c>
      <c r="K81" s="19">
        <v>2.3960780000000002</v>
      </c>
      <c r="L81">
        <v>81</v>
      </c>
      <c r="M81" s="19">
        <v>2.6924510000000001</v>
      </c>
      <c r="N81">
        <v>99</v>
      </c>
      <c r="O81" s="19">
        <v>2.6901959999999998</v>
      </c>
      <c r="P81">
        <v>64</v>
      </c>
      <c r="Q81" s="19">
        <v>2.8078430000000001</v>
      </c>
      <c r="R81">
        <v>77</v>
      </c>
      <c r="S81" s="19">
        <v>3.4600249999999999</v>
      </c>
      <c r="T81">
        <v>71</v>
      </c>
      <c r="U81"/>
      <c r="V81">
        <f>VLOOKUP(A81, world_pop_table!$A$4:$BP$269, MATCH(2010, world_pop_table!$A$3:$BP$3, 0), FALSE)</f>
        <v>367478</v>
      </c>
    </row>
    <row r="82" spans="1:22" x14ac:dyDescent="0.35">
      <c r="A82" s="7" t="s">
        <v>23</v>
      </c>
      <c r="B82" s="9">
        <v>2.7427820000000001</v>
      </c>
      <c r="C82" s="29">
        <v>2.6040999999999999</v>
      </c>
      <c r="D82" s="29">
        <v>2.8814639999999998</v>
      </c>
      <c r="E82" s="10">
        <v>79</v>
      </c>
      <c r="F82" s="7">
        <v>57</v>
      </c>
      <c r="G82" s="7">
        <v>94</v>
      </c>
      <c r="H82" s="26">
        <f t="shared" si="4"/>
        <v>55.957937998683562</v>
      </c>
      <c r="I82" s="19">
        <v>2.3330829999999998</v>
      </c>
      <c r="J82">
        <v>90</v>
      </c>
      <c r="K82" s="19">
        <v>2.4854430000000001</v>
      </c>
      <c r="L82">
        <v>72</v>
      </c>
      <c r="M82" s="19">
        <v>2.9895710000000002</v>
      </c>
      <c r="N82">
        <v>61</v>
      </c>
      <c r="O82" s="19">
        <v>2.4416169999999999</v>
      </c>
      <c r="P82">
        <v>96</v>
      </c>
      <c r="Q82" s="19">
        <v>2.6434639999999998</v>
      </c>
      <c r="R82">
        <v>92</v>
      </c>
      <c r="S82" s="19">
        <v>3.4607519999999998</v>
      </c>
      <c r="T82">
        <v>70</v>
      </c>
      <c r="U82"/>
      <c r="V82">
        <f>VLOOKUP(A82, world_pop_table!$A$4:$BP$269, MATCH(2010, world_pop_table!$A$3:$BP$3, 0), FALSE)</f>
        <v>152201981</v>
      </c>
    </row>
    <row r="83" spans="1:22" x14ac:dyDescent="0.35">
      <c r="A83" s="7" t="s">
        <v>171</v>
      </c>
      <c r="B83" s="9">
        <v>2.7401439999999999</v>
      </c>
      <c r="C83" s="29">
        <v>2.560934</v>
      </c>
      <c r="D83" s="29">
        <v>2.9193549999999999</v>
      </c>
      <c r="E83" s="10">
        <v>80</v>
      </c>
      <c r="F83" s="7">
        <v>56</v>
      </c>
      <c r="G83" s="7">
        <v>104</v>
      </c>
      <c r="H83" s="26">
        <f t="shared" si="4"/>
        <v>55.873236044887541</v>
      </c>
      <c r="I83" s="19">
        <v>2.3698160000000001</v>
      </c>
      <c r="J83">
        <v>83</v>
      </c>
      <c r="K83" s="19">
        <v>2.4504609999999998</v>
      </c>
      <c r="L83">
        <v>75</v>
      </c>
      <c r="M83" s="19">
        <v>2.8742670000000001</v>
      </c>
      <c r="N83">
        <v>68</v>
      </c>
      <c r="O83" s="19">
        <v>2.5894430000000002</v>
      </c>
      <c r="P83">
        <v>75</v>
      </c>
      <c r="Q83" s="19">
        <v>2.625</v>
      </c>
      <c r="R83">
        <v>95</v>
      </c>
      <c r="S83" s="19">
        <v>3.445999</v>
      </c>
      <c r="T83">
        <v>74</v>
      </c>
      <c r="U83"/>
      <c r="V83">
        <f>VLOOKUP(A83, world_pop_table!$A$4:$BP$269, MATCH(2010, world_pop_table!$A$3:$BP$3, 0), FALSE)</f>
        <v>22482421</v>
      </c>
    </row>
    <row r="84" spans="1:22" x14ac:dyDescent="0.35">
      <c r="A84" s="7" t="s">
        <v>75</v>
      </c>
      <c r="B84" s="9">
        <v>2.7377189999999998</v>
      </c>
      <c r="C84" s="29">
        <v>2.5658620000000001</v>
      </c>
      <c r="D84" s="29">
        <v>2.9095749999999998</v>
      </c>
      <c r="E84" s="10">
        <v>81</v>
      </c>
      <c r="F84" s="7">
        <v>56</v>
      </c>
      <c r="G84" s="7">
        <v>104</v>
      </c>
      <c r="H84" s="26">
        <f t="shared" si="4"/>
        <v>55.79537317985519</v>
      </c>
      <c r="I84" s="19">
        <v>2.3071429999999999</v>
      </c>
      <c r="J84">
        <v>93</v>
      </c>
      <c r="K84" s="19">
        <v>2.6928570000000001</v>
      </c>
      <c r="L84">
        <v>55</v>
      </c>
      <c r="M84" s="19">
        <v>3.1071430000000002</v>
      </c>
      <c r="N84">
        <v>49</v>
      </c>
      <c r="O84" s="19">
        <v>2.4928569999999999</v>
      </c>
      <c r="P84">
        <v>90</v>
      </c>
      <c r="Q84" s="19">
        <v>2.3285719999999999</v>
      </c>
      <c r="R84">
        <v>133</v>
      </c>
      <c r="S84" s="19">
        <v>3.3885719999999999</v>
      </c>
      <c r="T84">
        <v>78</v>
      </c>
      <c r="U84"/>
      <c r="V84">
        <f>VLOOKUP(A84, world_pop_table!$A$4:$BP$269, MATCH(2010, world_pop_table!$A$3:$BP$3, 0), FALSE)</f>
        <v>7297043</v>
      </c>
    </row>
    <row r="85" spans="1:22" x14ac:dyDescent="0.35">
      <c r="A85" s="7" t="s">
        <v>101</v>
      </c>
      <c r="B85" s="9">
        <v>2.7210679999999998</v>
      </c>
      <c r="C85" s="29">
        <v>2.341701</v>
      </c>
      <c r="D85" s="29">
        <v>3.1004360000000002</v>
      </c>
      <c r="E85" s="10">
        <v>82</v>
      </c>
      <c r="F85" s="7">
        <v>48</v>
      </c>
      <c r="G85" s="7">
        <v>131</v>
      </c>
      <c r="H85" s="26">
        <f t="shared" si="4"/>
        <v>55.260736245565028</v>
      </c>
      <c r="I85" s="19">
        <v>2.714286</v>
      </c>
      <c r="J85">
        <v>50</v>
      </c>
      <c r="K85" s="19">
        <v>2.285714</v>
      </c>
      <c r="L85">
        <v>96</v>
      </c>
      <c r="M85" s="19">
        <v>3.2414969999999999</v>
      </c>
      <c r="N85">
        <v>33</v>
      </c>
      <c r="O85" s="19">
        <v>2.4285709999999998</v>
      </c>
      <c r="P85">
        <v>97</v>
      </c>
      <c r="Q85" s="19">
        <v>2.57483</v>
      </c>
      <c r="R85">
        <v>100</v>
      </c>
      <c r="S85" s="19">
        <v>2.9081630000000001</v>
      </c>
      <c r="T85">
        <v>127</v>
      </c>
      <c r="U85"/>
      <c r="V85">
        <f>VLOOKUP(A85, world_pop_table!$A$4:$BP$269, MATCH(2010, world_pop_table!$A$3:$BP$3, 0), FALSE)</f>
        <v>1250400</v>
      </c>
    </row>
    <row r="86" spans="1:22" x14ac:dyDescent="0.35">
      <c r="A86" s="7" t="s">
        <v>172</v>
      </c>
      <c r="B86" s="9">
        <v>2.6858219999999999</v>
      </c>
      <c r="C86" s="29">
        <v>2.3198970000000001</v>
      </c>
      <c r="D86" s="29">
        <v>3.0517470000000002</v>
      </c>
      <c r="E86" s="10">
        <v>83</v>
      </c>
      <c r="F86" s="7">
        <v>50</v>
      </c>
      <c r="G86" s="7">
        <v>133</v>
      </c>
      <c r="H86" s="26">
        <f t="shared" si="4"/>
        <v>54.12904365136702</v>
      </c>
      <c r="I86" s="19">
        <v>2.193651</v>
      </c>
      <c r="J86">
        <v>108</v>
      </c>
      <c r="K86" s="19">
        <v>2.2992059999999999</v>
      </c>
      <c r="L86">
        <v>95</v>
      </c>
      <c r="M86" s="19">
        <v>3.4096030000000002</v>
      </c>
      <c r="N86">
        <v>18</v>
      </c>
      <c r="O86" s="19">
        <v>2.5492059999999999</v>
      </c>
      <c r="P86">
        <v>84</v>
      </c>
      <c r="Q86" s="19">
        <v>2.6742059999999999</v>
      </c>
      <c r="R86">
        <v>88</v>
      </c>
      <c r="S86" s="19">
        <v>2.7992059999999999</v>
      </c>
      <c r="T86">
        <v>137</v>
      </c>
      <c r="U86"/>
      <c r="V86">
        <f>VLOOKUP(A86, world_pop_table!$A$4:$BP$269, MATCH(2010, world_pop_table!$A$3:$BP$3, 0), FALSE)</f>
        <v>7291436</v>
      </c>
    </row>
    <row r="87" spans="1:22" x14ac:dyDescent="0.35">
      <c r="A87" s="7" t="s">
        <v>173</v>
      </c>
      <c r="B87" s="9">
        <v>2.6775829999999998</v>
      </c>
      <c r="C87" s="29">
        <v>2.5449229999999998</v>
      </c>
      <c r="D87" s="29">
        <v>2.8102420000000001</v>
      </c>
      <c r="E87" s="10">
        <v>84</v>
      </c>
      <c r="F87" s="7">
        <v>67</v>
      </c>
      <c r="G87" s="7">
        <v>105</v>
      </c>
      <c r="H87" s="26">
        <f t="shared" si="4"/>
        <v>53.864502560644738</v>
      </c>
      <c r="I87" s="19">
        <v>2.0562809999999998</v>
      </c>
      <c r="J87">
        <v>133</v>
      </c>
      <c r="K87" s="19">
        <v>2.4423629999999998</v>
      </c>
      <c r="L87">
        <v>76</v>
      </c>
      <c r="M87" s="19">
        <v>3.0518519999999998</v>
      </c>
      <c r="N87">
        <v>56</v>
      </c>
      <c r="O87" s="19">
        <v>2.5338470000000002</v>
      </c>
      <c r="P87">
        <v>85</v>
      </c>
      <c r="Q87" s="19">
        <v>2.8363710000000002</v>
      </c>
      <c r="R87">
        <v>73</v>
      </c>
      <c r="S87" s="19">
        <v>3.04589</v>
      </c>
      <c r="T87">
        <v>116</v>
      </c>
      <c r="U87"/>
      <c r="V87">
        <f>VLOOKUP(A87, world_pop_table!$A$4:$BP$269, MATCH(2010, world_pop_table!$A$3:$BP$3, 0), FALSE)</f>
        <v>28813101</v>
      </c>
    </row>
    <row r="88" spans="1:22" x14ac:dyDescent="0.35">
      <c r="A88" s="7" t="s">
        <v>174</v>
      </c>
      <c r="B88" s="9">
        <v>2.6757719999999998</v>
      </c>
      <c r="C88" s="29">
        <v>2.1896399999999998</v>
      </c>
      <c r="D88" s="29">
        <v>3.1619039999999998</v>
      </c>
      <c r="E88" s="10">
        <v>85</v>
      </c>
      <c r="F88" s="7">
        <v>43</v>
      </c>
      <c r="G88" s="7">
        <v>147</v>
      </c>
      <c r="H88" s="26">
        <f t="shared" si="4"/>
        <v>53.806354251954595</v>
      </c>
      <c r="I88" s="19">
        <v>2.5998019999999999</v>
      </c>
      <c r="J88">
        <v>59</v>
      </c>
      <c r="K88" s="19">
        <v>2.2678569999999998</v>
      </c>
      <c r="L88">
        <v>98</v>
      </c>
      <c r="M88" s="19">
        <v>2.5605159999999998</v>
      </c>
      <c r="N88">
        <v>109</v>
      </c>
      <c r="O88" s="19">
        <v>2.9345240000000001</v>
      </c>
      <c r="P88">
        <v>49</v>
      </c>
      <c r="Q88" s="19">
        <v>2.4345240000000001</v>
      </c>
      <c r="R88">
        <v>119</v>
      </c>
      <c r="S88" s="19">
        <v>3.1998009999999999</v>
      </c>
      <c r="T88">
        <v>94</v>
      </c>
      <c r="U88"/>
      <c r="V88">
        <f>VLOOKUP(A88, world_pop_table!$A$4:$BP$269, MATCH(2010, world_pop_table!$A$3:$BP$3, 0), FALSE)</f>
        <v>68563038</v>
      </c>
    </row>
    <row r="89" spans="1:22" x14ac:dyDescent="0.35">
      <c r="A89" s="7" t="s">
        <v>131</v>
      </c>
      <c r="B89" s="9">
        <v>2.6737860000000002</v>
      </c>
      <c r="C89" s="29">
        <v>2.506961</v>
      </c>
      <c r="D89" s="29">
        <v>2.8406099999999999</v>
      </c>
      <c r="E89" s="10">
        <v>86</v>
      </c>
      <c r="F89" s="7">
        <v>60</v>
      </c>
      <c r="G89" s="7">
        <v>112</v>
      </c>
      <c r="H89" s="26">
        <f t="shared" si="4"/>
        <v>53.74258697362297</v>
      </c>
      <c r="I89" s="19">
        <v>2.484092</v>
      </c>
      <c r="J89">
        <v>67</v>
      </c>
      <c r="K89" s="19">
        <v>2.4421580000000001</v>
      </c>
      <c r="L89">
        <v>77</v>
      </c>
      <c r="M89" s="19">
        <v>2.1805059999999998</v>
      </c>
      <c r="N89">
        <v>148</v>
      </c>
      <c r="O89" s="19">
        <v>2.6647919999999998</v>
      </c>
      <c r="P89">
        <v>68</v>
      </c>
      <c r="Q89" s="19">
        <v>2.6764290000000002</v>
      </c>
      <c r="R89">
        <v>87</v>
      </c>
      <c r="S89" s="19">
        <v>3.6341670000000001</v>
      </c>
      <c r="T89">
        <v>55</v>
      </c>
      <c r="U89"/>
      <c r="V89">
        <f>VLOOKUP(A89, world_pop_table!$A$4:$BP$269, MATCH(2010, world_pop_table!$A$3:$BP$3, 0), FALSE)</f>
        <v>6068249</v>
      </c>
    </row>
    <row r="90" spans="1:22" x14ac:dyDescent="0.35">
      <c r="A90" s="7" t="s">
        <v>26</v>
      </c>
      <c r="B90" s="9">
        <v>2.6616819999999999</v>
      </c>
      <c r="C90" s="29">
        <v>2.3959890000000001</v>
      </c>
      <c r="D90" s="29">
        <v>2.9273760000000002</v>
      </c>
      <c r="E90" s="10">
        <v>87</v>
      </c>
      <c r="F90" s="7">
        <v>56</v>
      </c>
      <c r="G90" s="7">
        <v>125</v>
      </c>
      <c r="H90" s="26">
        <f t="shared" si="4"/>
        <v>53.353946924818189</v>
      </c>
      <c r="I90" s="19">
        <v>2.3344450000000001</v>
      </c>
      <c r="J90">
        <v>89</v>
      </c>
      <c r="K90" s="19">
        <v>2.2233329999999998</v>
      </c>
      <c r="L90">
        <v>105</v>
      </c>
      <c r="M90" s="19">
        <v>3.1</v>
      </c>
      <c r="N90">
        <v>50</v>
      </c>
      <c r="O90" s="19">
        <v>2.3024079999999998</v>
      </c>
      <c r="P90">
        <v>116</v>
      </c>
      <c r="Q90" s="19">
        <v>2.6774079999999998</v>
      </c>
      <c r="R90">
        <v>86</v>
      </c>
      <c r="S90" s="19">
        <v>3.1774079999999998</v>
      </c>
      <c r="T90">
        <v>96</v>
      </c>
      <c r="U90"/>
      <c r="V90">
        <f>VLOOKUP(A90, world_pop_table!$A$4:$BP$269, MATCH(2010, world_pop_table!$A$3:$BP$3, 0), FALSE)</f>
        <v>3811472</v>
      </c>
    </row>
    <row r="91" spans="1:22" x14ac:dyDescent="0.35">
      <c r="A91" s="7" t="s">
        <v>93</v>
      </c>
      <c r="B91" s="9">
        <v>2.6575410000000002</v>
      </c>
      <c r="C91" s="29">
        <v>2.382962</v>
      </c>
      <c r="D91" s="29">
        <v>2.9321199999999998</v>
      </c>
      <c r="E91" s="10">
        <v>88</v>
      </c>
      <c r="F91" s="7">
        <v>56</v>
      </c>
      <c r="G91" s="7">
        <v>126</v>
      </c>
      <c r="H91" s="26">
        <f t="shared" si="4"/>
        <v>53.220986048901104</v>
      </c>
      <c r="I91" s="19">
        <v>2.348214</v>
      </c>
      <c r="J91">
        <v>87</v>
      </c>
      <c r="K91" s="19">
        <v>2.6339290000000002</v>
      </c>
      <c r="L91">
        <v>60</v>
      </c>
      <c r="M91" s="19">
        <v>3.0625</v>
      </c>
      <c r="N91">
        <v>53</v>
      </c>
      <c r="O91" s="19">
        <v>2.401786</v>
      </c>
      <c r="P91">
        <v>102</v>
      </c>
      <c r="Q91" s="19">
        <v>2.5053570000000001</v>
      </c>
      <c r="R91">
        <v>109</v>
      </c>
      <c r="S91" s="19">
        <v>2.901786</v>
      </c>
      <c r="T91">
        <v>128</v>
      </c>
      <c r="U91"/>
      <c r="V91">
        <f>VLOOKUP(A91, world_pop_table!$A$4:$BP$269, MATCH(2010, world_pop_table!$A$3:$BP$3, 0), FALSE)</f>
        <v>22183340</v>
      </c>
    </row>
    <row r="92" spans="1:22" x14ac:dyDescent="0.35">
      <c r="A92" s="7" t="s">
        <v>18</v>
      </c>
      <c r="B92" s="9">
        <v>2.639554</v>
      </c>
      <c r="C92" s="29">
        <v>2.4409239999999999</v>
      </c>
      <c r="D92" s="29">
        <v>2.838184</v>
      </c>
      <c r="E92" s="10">
        <v>89</v>
      </c>
      <c r="F92" s="7">
        <v>61</v>
      </c>
      <c r="G92" s="7">
        <v>120</v>
      </c>
      <c r="H92" s="26">
        <f t="shared" si="4"/>
        <v>52.64345229494775</v>
      </c>
      <c r="I92" s="19">
        <v>2.1431100000000001</v>
      </c>
      <c r="J92">
        <v>117</v>
      </c>
      <c r="K92" s="19">
        <v>2.229257</v>
      </c>
      <c r="L92">
        <v>104</v>
      </c>
      <c r="M92" s="19">
        <v>3.0519479999999999</v>
      </c>
      <c r="N92">
        <v>55</v>
      </c>
      <c r="O92" s="19">
        <v>2.477633</v>
      </c>
      <c r="P92">
        <v>91</v>
      </c>
      <c r="Q92" s="19">
        <v>2.6461039999999998</v>
      </c>
      <c r="R92">
        <v>91</v>
      </c>
      <c r="S92" s="19">
        <v>3.1461039999999998</v>
      </c>
      <c r="T92">
        <v>100</v>
      </c>
      <c r="U92"/>
      <c r="V92">
        <f>VLOOKUP(A92, world_pop_table!$A$4:$BP$269, MATCH(2010, world_pop_table!$A$3:$BP$3, 0), FALSE)</f>
        <v>9054332</v>
      </c>
    </row>
    <row r="93" spans="1:22" x14ac:dyDescent="0.35">
      <c r="A93" s="7" t="s">
        <v>61</v>
      </c>
      <c r="B93" s="9">
        <v>2.631329</v>
      </c>
      <c r="C93" s="29">
        <v>2.4338630000000001</v>
      </c>
      <c r="D93" s="29">
        <v>2.8287949999999999</v>
      </c>
      <c r="E93" s="10">
        <v>90</v>
      </c>
      <c r="F93" s="7">
        <v>64</v>
      </c>
      <c r="G93" s="7">
        <v>120</v>
      </c>
      <c r="H93" s="26">
        <f t="shared" si="4"/>
        <v>52.379360721796793</v>
      </c>
      <c r="I93" s="19">
        <v>2.3280180000000001</v>
      </c>
      <c r="J93">
        <v>91</v>
      </c>
      <c r="K93" s="19">
        <v>2.3702589999999999</v>
      </c>
      <c r="L93">
        <v>84</v>
      </c>
      <c r="M93" s="19">
        <v>2.1617570000000002</v>
      </c>
      <c r="N93">
        <v>150</v>
      </c>
      <c r="O93" s="19">
        <v>2.7381329999999999</v>
      </c>
      <c r="P93">
        <v>62</v>
      </c>
      <c r="Q93" s="19">
        <v>2.7081240000000002</v>
      </c>
      <c r="R93">
        <v>84</v>
      </c>
      <c r="S93" s="19">
        <v>3.5200309999999999</v>
      </c>
      <c r="T93">
        <v>61</v>
      </c>
      <c r="U93"/>
      <c r="V93">
        <f>VLOOKUP(A93, world_pop_table!$A$4:$BP$269, MATCH(2010, world_pop_table!$A$3:$BP$3, 0), FALSE)</f>
        <v>14500112</v>
      </c>
    </row>
    <row r="94" spans="1:22" x14ac:dyDescent="0.35">
      <c r="A94" s="7" t="s">
        <v>79</v>
      </c>
      <c r="B94" s="9">
        <v>2.6191209999999998</v>
      </c>
      <c r="C94" s="29">
        <v>2.3809719999999999</v>
      </c>
      <c r="D94" s="29">
        <v>2.8572690000000001</v>
      </c>
      <c r="E94" s="10">
        <v>91</v>
      </c>
      <c r="F94" s="7">
        <v>59</v>
      </c>
      <c r="G94" s="7">
        <v>127</v>
      </c>
      <c r="H94" s="26">
        <f t="shared" si="4"/>
        <v>51.987381399605063</v>
      </c>
      <c r="I94" s="19">
        <v>2.439854</v>
      </c>
      <c r="J94">
        <v>71</v>
      </c>
      <c r="K94" s="19">
        <v>2.0909900000000001</v>
      </c>
      <c r="L94">
        <v>118</v>
      </c>
      <c r="M94" s="19">
        <v>3.1787339999999999</v>
      </c>
      <c r="N94">
        <v>39</v>
      </c>
      <c r="O94" s="19">
        <v>2.371699</v>
      </c>
      <c r="P94">
        <v>107</v>
      </c>
      <c r="Q94" s="19">
        <v>2.3290039999999999</v>
      </c>
      <c r="R94">
        <v>132</v>
      </c>
      <c r="S94" s="19">
        <v>3.0986470000000002</v>
      </c>
      <c r="T94">
        <v>106</v>
      </c>
      <c r="U94"/>
      <c r="V94">
        <f>VLOOKUP(A94, world_pop_table!$A$4:$BP$269, MATCH(2010, world_pop_table!$A$3:$BP$3, 0), FALSE)</f>
        <v>5467059</v>
      </c>
    </row>
    <row r="95" spans="1:22" x14ac:dyDescent="0.35">
      <c r="A95" s="7" t="s">
        <v>175</v>
      </c>
      <c r="B95" s="9">
        <v>2.6146129999999999</v>
      </c>
      <c r="C95" s="29">
        <v>2.240186</v>
      </c>
      <c r="D95" s="29">
        <v>2.989039</v>
      </c>
      <c r="E95" s="10">
        <v>92</v>
      </c>
      <c r="F95" s="7">
        <v>52</v>
      </c>
      <c r="G95" s="7">
        <v>143</v>
      </c>
      <c r="H95" s="26">
        <f t="shared" si="4"/>
        <v>51.84263674163978</v>
      </c>
      <c r="I95" s="19">
        <v>2.1111110000000002</v>
      </c>
      <c r="J95">
        <v>122</v>
      </c>
      <c r="K95" s="19">
        <v>2.2175919999999998</v>
      </c>
      <c r="L95">
        <v>106</v>
      </c>
      <c r="M95" s="19">
        <v>2.5555560000000002</v>
      </c>
      <c r="N95">
        <v>110</v>
      </c>
      <c r="O95" s="19">
        <v>2.8701500000000002</v>
      </c>
      <c r="P95">
        <v>54</v>
      </c>
      <c r="Q95" s="19">
        <v>2.563272</v>
      </c>
      <c r="R95">
        <v>101</v>
      </c>
      <c r="S95" s="19">
        <v>3.313272</v>
      </c>
      <c r="T95">
        <v>81</v>
      </c>
      <c r="U95"/>
      <c r="V95">
        <f>VLOOKUP(A95, world_pop_table!$A$4:$BP$269, MATCH(2010, world_pop_table!$A$3:$BP$3, 0), FALSE)</f>
        <v>89196072</v>
      </c>
    </row>
    <row r="96" spans="1:22" x14ac:dyDescent="0.35">
      <c r="A96" s="7" t="s">
        <v>176</v>
      </c>
      <c r="B96" s="9">
        <v>2.6128269999999998</v>
      </c>
      <c r="C96" s="29">
        <v>2.4774539999999998</v>
      </c>
      <c r="D96" s="29">
        <v>2.7482000000000002</v>
      </c>
      <c r="E96" s="10">
        <v>93</v>
      </c>
      <c r="F96" s="7">
        <v>78</v>
      </c>
      <c r="G96" s="7">
        <v>115</v>
      </c>
      <c r="H96" s="26">
        <f t="shared" si="4"/>
        <v>51.785291142898423</v>
      </c>
      <c r="I96" s="19">
        <v>2.3748939999999998</v>
      </c>
      <c r="J96">
        <v>81</v>
      </c>
      <c r="K96" s="19">
        <v>2.1719059999999999</v>
      </c>
      <c r="L96">
        <v>109</v>
      </c>
      <c r="M96" s="19">
        <v>2.7303700000000002</v>
      </c>
      <c r="N96">
        <v>95</v>
      </c>
      <c r="O96" s="19">
        <v>2.5666350000000002</v>
      </c>
      <c r="P96">
        <v>83</v>
      </c>
      <c r="Q96" s="19">
        <v>2.6675209999999998</v>
      </c>
      <c r="R96">
        <v>89</v>
      </c>
      <c r="S96" s="19">
        <v>3.0752470000000001</v>
      </c>
      <c r="T96">
        <v>111</v>
      </c>
      <c r="U96"/>
      <c r="V96">
        <f>VLOOKUP(A96, world_pop_table!$A$4:$BP$269, MATCH(2010, world_pop_table!$A$3:$BP$3, 0), FALSE)</f>
        <v>3786695</v>
      </c>
    </row>
    <row r="97" spans="1:22" x14ac:dyDescent="0.35">
      <c r="A97" s="7" t="s">
        <v>123</v>
      </c>
      <c r="B97" s="9">
        <v>2.6085720000000001</v>
      </c>
      <c r="C97" s="29">
        <v>2.5051730000000001</v>
      </c>
      <c r="D97" s="29">
        <v>2.71197</v>
      </c>
      <c r="E97" s="10">
        <v>94</v>
      </c>
      <c r="F97" s="7">
        <v>83</v>
      </c>
      <c r="G97" s="7">
        <v>112</v>
      </c>
      <c r="H97" s="26">
        <f t="shared" si="4"/>
        <v>51.648669909614867</v>
      </c>
      <c r="I97" s="19">
        <v>2.1485280000000002</v>
      </c>
      <c r="J97">
        <v>115</v>
      </c>
      <c r="K97" s="19">
        <v>2.3788740000000002</v>
      </c>
      <c r="L97">
        <v>83</v>
      </c>
      <c r="M97" s="19">
        <v>2.7183489999999999</v>
      </c>
      <c r="N97">
        <v>96</v>
      </c>
      <c r="O97" s="19">
        <v>2.5080939999999998</v>
      </c>
      <c r="P97">
        <v>88</v>
      </c>
      <c r="Q97" s="19">
        <v>2.6002779999999999</v>
      </c>
      <c r="R97">
        <v>97</v>
      </c>
      <c r="S97" s="19">
        <v>3.2331129999999999</v>
      </c>
      <c r="T97">
        <v>88</v>
      </c>
      <c r="U97"/>
      <c r="V97">
        <f>VLOOKUP(A97, world_pop_table!$A$4:$BP$269, MATCH(2010, world_pop_table!$A$3:$BP$3, 0), FALSE)</f>
        <v>142849468</v>
      </c>
    </row>
    <row r="98" spans="1:22" x14ac:dyDescent="0.35">
      <c r="A98" s="7" t="s">
        <v>146</v>
      </c>
      <c r="B98" s="9">
        <v>2.5995140000000001</v>
      </c>
      <c r="C98" s="29">
        <v>2.4063650000000001</v>
      </c>
      <c r="D98" s="29">
        <v>2.7926639999999998</v>
      </c>
      <c r="E98" s="10">
        <v>95</v>
      </c>
      <c r="F98" s="7">
        <v>68</v>
      </c>
      <c r="G98" s="7">
        <v>124</v>
      </c>
      <c r="H98" s="26">
        <f t="shared" si="4"/>
        <v>51.357832040970322</v>
      </c>
      <c r="I98" s="19">
        <v>2.415292</v>
      </c>
      <c r="J98">
        <v>74</v>
      </c>
      <c r="K98" s="19">
        <v>1.9950779999999999</v>
      </c>
      <c r="L98">
        <v>129</v>
      </c>
      <c r="M98" s="19">
        <v>2.7800319999999998</v>
      </c>
      <c r="N98">
        <v>85</v>
      </c>
      <c r="O98" s="19">
        <v>2.3763130000000001</v>
      </c>
      <c r="P98">
        <v>105</v>
      </c>
      <c r="Q98" s="19">
        <v>2.5575899999999998</v>
      </c>
      <c r="R98">
        <v>103</v>
      </c>
      <c r="S98" s="19">
        <v>3.334206</v>
      </c>
      <c r="T98">
        <v>80</v>
      </c>
      <c r="U98"/>
      <c r="V98">
        <f>VLOOKUP(A98, world_pop_table!$A$4:$BP$269, MATCH(2010, world_pop_table!$A$3:$BP$3, 0), FALSE)</f>
        <v>44758488</v>
      </c>
    </row>
    <row r="99" spans="1:22" x14ac:dyDescent="0.35">
      <c r="A99" s="7" t="s">
        <v>139</v>
      </c>
      <c r="B99" s="9">
        <v>2.5994169999999999</v>
      </c>
      <c r="C99" s="29">
        <v>2.313342</v>
      </c>
      <c r="D99" s="29">
        <v>2.8854929999999999</v>
      </c>
      <c r="E99" s="10">
        <v>96</v>
      </c>
      <c r="F99" s="7">
        <v>57</v>
      </c>
      <c r="G99" s="7">
        <v>134</v>
      </c>
      <c r="H99" s="26">
        <f t="shared" si="4"/>
        <v>51.354717526369022</v>
      </c>
      <c r="I99" s="19">
        <v>2.4047619999999998</v>
      </c>
      <c r="J99">
        <v>75</v>
      </c>
      <c r="K99" s="19">
        <v>1.8238099999999999</v>
      </c>
      <c r="L99">
        <v>142</v>
      </c>
      <c r="M99" s="19">
        <v>2.42381</v>
      </c>
      <c r="N99">
        <v>126</v>
      </c>
      <c r="O99" s="19">
        <v>2.4523809999999999</v>
      </c>
      <c r="P99">
        <v>94</v>
      </c>
      <c r="Q99" s="19">
        <v>3.42381</v>
      </c>
      <c r="R99">
        <v>35</v>
      </c>
      <c r="S99" s="19">
        <v>3.023809</v>
      </c>
      <c r="T99">
        <v>118</v>
      </c>
      <c r="U99"/>
      <c r="V99">
        <f>VLOOKUP(A99, world_pop_table!$A$4:$BP$269, MATCH(2010, world_pop_table!$A$3:$BP$3, 0), FALSE)</f>
        <v>6732590</v>
      </c>
    </row>
    <row r="100" spans="1:22" x14ac:dyDescent="0.35">
      <c r="A100" s="7" t="s">
        <v>57</v>
      </c>
      <c r="B100" s="9">
        <v>2.5960049999999999</v>
      </c>
      <c r="C100" s="29">
        <v>2.1744669999999999</v>
      </c>
      <c r="D100" s="29">
        <v>3.0175429999999999</v>
      </c>
      <c r="E100" s="10">
        <v>97</v>
      </c>
      <c r="F100" s="7">
        <v>52</v>
      </c>
      <c r="G100" s="7">
        <v>147</v>
      </c>
      <c r="H100" s="26">
        <f t="shared" si="4"/>
        <v>51.245163672558554</v>
      </c>
      <c r="I100" s="19">
        <v>2.3367</v>
      </c>
      <c r="J100">
        <v>88</v>
      </c>
      <c r="K100" s="19">
        <v>2.1017800000000002</v>
      </c>
      <c r="L100">
        <v>116</v>
      </c>
      <c r="M100" s="19">
        <v>2.4343430000000001</v>
      </c>
      <c r="N100">
        <v>124</v>
      </c>
      <c r="O100" s="19">
        <v>2.6801349999999999</v>
      </c>
      <c r="P100">
        <v>67</v>
      </c>
      <c r="Q100" s="19">
        <v>2.8888889999999998</v>
      </c>
      <c r="R100">
        <v>68</v>
      </c>
      <c r="S100" s="19">
        <v>3.10101</v>
      </c>
      <c r="T100">
        <v>104</v>
      </c>
      <c r="U100"/>
      <c r="V100">
        <f>VLOOKUP(A100, world_pop_table!$A$4:$BP$269, MATCH(2010, world_pop_table!$A$3:$BP$3, 0), FALSE)</f>
        <v>10396086</v>
      </c>
    </row>
    <row r="101" spans="1:22" x14ac:dyDescent="0.35">
      <c r="A101" s="7" t="s">
        <v>66</v>
      </c>
      <c r="B101" s="9">
        <v>2.5916039999999998</v>
      </c>
      <c r="C101" s="29">
        <v>2.3820600000000001</v>
      </c>
      <c r="D101" s="29">
        <v>2.8011469999999998</v>
      </c>
      <c r="E101" s="10">
        <v>98</v>
      </c>
      <c r="F101" s="7">
        <v>68</v>
      </c>
      <c r="G101" s="7">
        <v>126</v>
      </c>
      <c r="H101" s="26">
        <f t="shared" si="4"/>
        <v>51.103854613174072</v>
      </c>
      <c r="I101" s="19">
        <v>2.1244969999999999</v>
      </c>
      <c r="J101">
        <v>121</v>
      </c>
      <c r="K101" s="19">
        <v>2.1739039999999998</v>
      </c>
      <c r="L101">
        <v>108</v>
      </c>
      <c r="M101" s="19">
        <v>3.1690450000000001</v>
      </c>
      <c r="N101">
        <v>41</v>
      </c>
      <c r="O101" s="19">
        <v>2.456413</v>
      </c>
      <c r="P101">
        <v>93</v>
      </c>
      <c r="Q101" s="19">
        <v>2.4269599999999998</v>
      </c>
      <c r="R101">
        <v>120</v>
      </c>
      <c r="S101" s="19">
        <v>3.0167630000000001</v>
      </c>
      <c r="T101">
        <v>119</v>
      </c>
      <c r="U101"/>
      <c r="V101">
        <f>VLOOKUP(A101, world_pop_table!$A$4:$BP$269, MATCH(2010, world_pop_table!$A$3:$BP$3, 0), FALSE)</f>
        <v>9803294</v>
      </c>
    </row>
    <row r="102" spans="1:22" x14ac:dyDescent="0.35">
      <c r="A102" s="7" t="s">
        <v>78</v>
      </c>
      <c r="B102" s="9">
        <v>2.589852</v>
      </c>
      <c r="C102" s="29">
        <v>2.3876979999999999</v>
      </c>
      <c r="D102" s="29">
        <v>2.7920069999999999</v>
      </c>
      <c r="E102" s="10">
        <v>99</v>
      </c>
      <c r="F102" s="7">
        <v>68</v>
      </c>
      <c r="G102" s="7">
        <v>126</v>
      </c>
      <c r="H102" s="26">
        <f t="shared" si="4"/>
        <v>51.047600699963077</v>
      </c>
      <c r="I102" s="19">
        <v>2.2272729999999998</v>
      </c>
      <c r="J102">
        <v>103</v>
      </c>
      <c r="K102" s="19">
        <v>2.1390500000000001</v>
      </c>
      <c r="L102">
        <v>113</v>
      </c>
      <c r="M102" s="19">
        <v>2.8390499999999999</v>
      </c>
      <c r="N102">
        <v>75</v>
      </c>
      <c r="O102" s="19">
        <v>2.2776169999999998</v>
      </c>
      <c r="P102">
        <v>122</v>
      </c>
      <c r="Q102" s="19">
        <v>2.888728</v>
      </c>
      <c r="R102">
        <v>69</v>
      </c>
      <c r="S102" s="19">
        <v>3.0621299999999998</v>
      </c>
      <c r="T102">
        <v>113</v>
      </c>
      <c r="U102"/>
      <c r="V102">
        <f>VLOOKUP(A102, world_pop_table!$A$4:$BP$269, MATCH(2010, world_pop_table!$A$3:$BP$3, 0), FALSE)</f>
        <v>41598567</v>
      </c>
    </row>
    <row r="103" spans="1:22" x14ac:dyDescent="0.35">
      <c r="A103" s="7" t="s">
        <v>106</v>
      </c>
      <c r="B103" s="9">
        <v>2.5875699999999999</v>
      </c>
      <c r="C103" s="29">
        <v>2.4047939999999999</v>
      </c>
      <c r="D103" s="29">
        <v>2.7703470000000001</v>
      </c>
      <c r="E103" s="10">
        <v>100</v>
      </c>
      <c r="F103" s="7">
        <v>74</v>
      </c>
      <c r="G103" s="7">
        <v>124</v>
      </c>
      <c r="H103" s="26">
        <f t="shared" si="4"/>
        <v>50.974329335837794</v>
      </c>
      <c r="I103" s="19">
        <v>2.172186</v>
      </c>
      <c r="J103">
        <v>109</v>
      </c>
      <c r="K103" s="19">
        <v>2.4346839999999998</v>
      </c>
      <c r="L103">
        <v>80</v>
      </c>
      <c r="M103" s="19">
        <v>2.8420909999999999</v>
      </c>
      <c r="N103">
        <v>74</v>
      </c>
      <c r="O103" s="19">
        <v>2.4468160000000001</v>
      </c>
      <c r="P103">
        <v>95</v>
      </c>
      <c r="Q103" s="19">
        <v>2.4468160000000001</v>
      </c>
      <c r="R103">
        <v>116</v>
      </c>
      <c r="S103" s="19">
        <v>3.0975130000000002</v>
      </c>
      <c r="T103">
        <v>107</v>
      </c>
      <c r="U103"/>
      <c r="V103">
        <f>VLOOKUP(A103, world_pop_table!$A$4:$BP$269, MATCH(2010, world_pop_table!$A$3:$BP$3, 0), FALSE)</f>
        <v>166642886</v>
      </c>
    </row>
    <row r="104" spans="1:22" x14ac:dyDescent="0.35">
      <c r="A104" s="7" t="s">
        <v>177</v>
      </c>
      <c r="B104" s="9">
        <v>2.5833200000000001</v>
      </c>
      <c r="C104" s="29">
        <v>2.006408</v>
      </c>
      <c r="D104" s="29">
        <v>3.1602320000000002</v>
      </c>
      <c r="E104" s="10">
        <v>101</v>
      </c>
      <c r="F104" s="7">
        <v>43</v>
      </c>
      <c r="G104" s="7">
        <v>152</v>
      </c>
      <c r="H104" s="26">
        <f t="shared" si="4"/>
        <v>50.837868644543981</v>
      </c>
      <c r="I104" s="19">
        <v>2.464286</v>
      </c>
      <c r="J104">
        <v>69</v>
      </c>
      <c r="K104" s="19">
        <v>2.348214</v>
      </c>
      <c r="L104">
        <v>88</v>
      </c>
      <c r="M104" s="19">
        <v>2.2389290000000002</v>
      </c>
      <c r="N104">
        <v>142</v>
      </c>
      <c r="O104" s="19">
        <v>2.3505950000000002</v>
      </c>
      <c r="P104">
        <v>110</v>
      </c>
      <c r="Q104" s="19">
        <v>2.6309520000000002</v>
      </c>
      <c r="R104">
        <v>94</v>
      </c>
      <c r="S104" s="19">
        <v>3.4791669999999999</v>
      </c>
      <c r="T104">
        <v>68</v>
      </c>
      <c r="U104"/>
      <c r="V104">
        <f>VLOOKUP(A104, world_pop_table!$A$4:$BP$269, MATCH(2010, world_pop_table!$A$3:$BP$3, 0), FALSE)</f>
        <v>26754387</v>
      </c>
    </row>
    <row r="105" spans="1:22" x14ac:dyDescent="0.35">
      <c r="A105" s="7" t="s">
        <v>148</v>
      </c>
      <c r="B105" s="9">
        <v>2.574824</v>
      </c>
      <c r="C105" s="29">
        <v>2.2593809999999999</v>
      </c>
      <c r="D105" s="29">
        <v>2.890266</v>
      </c>
      <c r="E105" s="10">
        <v>102</v>
      </c>
      <c r="F105" s="7">
        <v>57</v>
      </c>
      <c r="G105" s="7">
        <v>140</v>
      </c>
      <c r="H105" s="26">
        <f t="shared" si="4"/>
        <v>50.565075695548181</v>
      </c>
      <c r="I105" s="19">
        <v>2.0248050000000002</v>
      </c>
      <c r="J105">
        <v>135</v>
      </c>
      <c r="K105" s="19">
        <v>2.4350649999999998</v>
      </c>
      <c r="L105">
        <v>79</v>
      </c>
      <c r="M105" s="19">
        <v>2.787013</v>
      </c>
      <c r="N105">
        <v>84</v>
      </c>
      <c r="O105" s="19">
        <v>2.5870129999999998</v>
      </c>
      <c r="P105">
        <v>77</v>
      </c>
      <c r="Q105" s="19">
        <v>2.4870130000000001</v>
      </c>
      <c r="R105">
        <v>112</v>
      </c>
      <c r="S105" s="19">
        <v>3.0584419999999999</v>
      </c>
      <c r="T105">
        <v>114</v>
      </c>
      <c r="U105"/>
      <c r="V105">
        <f>VLOOKUP(A105, world_pop_table!$A$4:$BP$269, MATCH(2010, world_pop_table!$A$3:$BP$3, 0), FALSE)</f>
        <v>46456003</v>
      </c>
    </row>
    <row r="106" spans="1:22" x14ac:dyDescent="0.35">
      <c r="A106" s="7" t="s">
        <v>178</v>
      </c>
      <c r="B106" s="9">
        <v>2.573985</v>
      </c>
      <c r="C106" s="29">
        <v>2.405405</v>
      </c>
      <c r="D106" s="29">
        <v>2.7425639999999998</v>
      </c>
      <c r="E106" s="10">
        <v>103</v>
      </c>
      <c r="F106" s="7">
        <v>80</v>
      </c>
      <c r="G106" s="7">
        <v>124</v>
      </c>
      <c r="H106" s="26">
        <f t="shared" si="4"/>
        <v>50.538136749666876</v>
      </c>
      <c r="I106" s="19">
        <v>2.215808</v>
      </c>
      <c r="J106">
        <v>106</v>
      </c>
      <c r="K106" s="19">
        <v>2.3630949999999999</v>
      </c>
      <c r="L106">
        <v>86</v>
      </c>
      <c r="M106" s="19">
        <v>2.4417390000000001</v>
      </c>
      <c r="N106">
        <v>121</v>
      </c>
      <c r="O106" s="19">
        <v>2.6453099999999998</v>
      </c>
      <c r="P106">
        <v>69</v>
      </c>
      <c r="Q106" s="19">
        <v>2.5</v>
      </c>
      <c r="R106">
        <v>110</v>
      </c>
      <c r="S106" s="19">
        <v>3.257511</v>
      </c>
      <c r="T106">
        <v>85</v>
      </c>
      <c r="U106"/>
      <c r="V106">
        <f>VLOOKUP(A106, world_pop_table!$A$4:$BP$269, MATCH(2010, world_pop_table!$A$3:$BP$3, 0), FALSE)</f>
        <v>77420842</v>
      </c>
    </row>
    <row r="107" spans="1:22" x14ac:dyDescent="0.35">
      <c r="A107" s="7" t="s">
        <v>92</v>
      </c>
      <c r="B107" s="9">
        <v>2.5732849999999998</v>
      </c>
      <c r="C107" s="29">
        <v>2.431889</v>
      </c>
      <c r="D107" s="29">
        <v>2.71468</v>
      </c>
      <c r="E107" s="10">
        <v>104</v>
      </c>
      <c r="F107" s="7">
        <v>83</v>
      </c>
      <c r="G107" s="7">
        <v>120</v>
      </c>
      <c r="H107" s="26">
        <f t="shared" si="4"/>
        <v>50.515660871100842</v>
      </c>
      <c r="I107" s="19">
        <v>2.1087799999999999</v>
      </c>
      <c r="J107">
        <v>124</v>
      </c>
      <c r="K107" s="19">
        <v>2.045833</v>
      </c>
      <c r="L107">
        <v>123</v>
      </c>
      <c r="M107" s="19">
        <v>2.8315480000000002</v>
      </c>
      <c r="N107">
        <v>78</v>
      </c>
      <c r="O107" s="19">
        <v>2.1688000000000001</v>
      </c>
      <c r="P107">
        <v>132</v>
      </c>
      <c r="Q107" s="19">
        <v>3.0021330000000002</v>
      </c>
      <c r="R107">
        <v>61</v>
      </c>
      <c r="S107" s="19">
        <v>3.1688000000000001</v>
      </c>
      <c r="T107">
        <v>97</v>
      </c>
      <c r="U107"/>
      <c r="V107">
        <f>VLOOKUP(A107, world_pop_table!$A$4:$BP$269, MATCH(2010, world_pop_table!$A$3:$BP$3, 0), FALSE)</f>
        <v>2862354</v>
      </c>
    </row>
    <row r="108" spans="1:22" x14ac:dyDescent="0.35">
      <c r="A108" s="7" t="s">
        <v>35</v>
      </c>
      <c r="B108" s="9">
        <v>2.5482819999999999</v>
      </c>
      <c r="C108" s="29">
        <v>2.2528269999999999</v>
      </c>
      <c r="D108" s="29">
        <v>2.843737</v>
      </c>
      <c r="E108" s="10">
        <v>105</v>
      </c>
      <c r="F108" s="7">
        <v>59</v>
      </c>
      <c r="G108" s="7">
        <v>140</v>
      </c>
      <c r="H108" s="26">
        <f t="shared" si="4"/>
        <v>49.712854597119872</v>
      </c>
      <c r="I108" s="19">
        <v>2.1109650000000002</v>
      </c>
      <c r="J108">
        <v>123</v>
      </c>
      <c r="K108" s="19">
        <v>2.1017990000000002</v>
      </c>
      <c r="L108">
        <v>115</v>
      </c>
      <c r="M108" s="19">
        <v>2.6859259999999998</v>
      </c>
      <c r="N108">
        <v>100</v>
      </c>
      <c r="O108" s="19">
        <v>2.5333329999999998</v>
      </c>
      <c r="P108">
        <v>86</v>
      </c>
      <c r="Q108" s="19">
        <v>2.6</v>
      </c>
      <c r="R108">
        <v>98</v>
      </c>
      <c r="S108" s="19">
        <v>3.1613509999999998</v>
      </c>
      <c r="T108">
        <v>99</v>
      </c>
      <c r="U108"/>
      <c r="V108">
        <f>VLOOKUP(A108, world_pop_table!$A$4:$BP$269, MATCH(2010, world_pop_table!$A$3:$BP$3, 0), FALSE)</f>
        <v>19668066</v>
      </c>
    </row>
    <row r="109" spans="1:22" x14ac:dyDescent="0.35">
      <c r="A109" s="7" t="s">
        <v>105</v>
      </c>
      <c r="B109" s="9">
        <v>2.539425</v>
      </c>
      <c r="C109" s="29">
        <v>2.2585099999999998</v>
      </c>
      <c r="D109" s="29">
        <v>2.8203390000000002</v>
      </c>
      <c r="E109" s="10">
        <v>106</v>
      </c>
      <c r="F109" s="7">
        <v>66</v>
      </c>
      <c r="G109" s="7">
        <v>140</v>
      </c>
      <c r="H109" s="26">
        <f t="shared" si="4"/>
        <v>49.428470516463584</v>
      </c>
      <c r="I109" s="19">
        <v>2.0625</v>
      </c>
      <c r="J109">
        <v>132</v>
      </c>
      <c r="K109" s="19">
        <v>2.280357</v>
      </c>
      <c r="L109">
        <v>97</v>
      </c>
      <c r="M109" s="19">
        <v>2.6625000000000001</v>
      </c>
      <c r="N109">
        <v>102</v>
      </c>
      <c r="O109" s="19">
        <v>2.4232140000000002</v>
      </c>
      <c r="P109">
        <v>98</v>
      </c>
      <c r="Q109" s="19">
        <v>2.4500000000000002</v>
      </c>
      <c r="R109">
        <v>115</v>
      </c>
      <c r="S109" s="19">
        <v>3.280357</v>
      </c>
      <c r="T109">
        <v>83</v>
      </c>
      <c r="U109"/>
      <c r="V109">
        <f>VLOOKUP(A109, world_pop_table!$A$4:$BP$269, MATCH(2010, world_pop_table!$A$3:$BP$3, 0), FALSE)</f>
        <v>16548835</v>
      </c>
    </row>
    <row r="110" spans="1:22" x14ac:dyDescent="0.35">
      <c r="A110" s="7" t="s">
        <v>107</v>
      </c>
      <c r="B110" s="9">
        <v>2.5366249999999999</v>
      </c>
      <c r="C110" s="29">
        <v>2.3253300000000001</v>
      </c>
      <c r="D110" s="29">
        <v>2.7479200000000001</v>
      </c>
      <c r="E110" s="10">
        <v>107</v>
      </c>
      <c r="F110" s="7">
        <v>78</v>
      </c>
      <c r="G110" s="7">
        <v>133</v>
      </c>
      <c r="H110" s="26">
        <f t="shared" ref="H110:H141" si="5">(B110-1)*100/($B$4-1)</f>
        <v>49.338567002199426</v>
      </c>
      <c r="I110" s="19">
        <v>2.2425139999999999</v>
      </c>
      <c r="J110">
        <v>101</v>
      </c>
      <c r="K110" s="19">
        <v>2.2334679999999998</v>
      </c>
      <c r="L110">
        <v>102</v>
      </c>
      <c r="M110" s="19">
        <v>2.6326109999999998</v>
      </c>
      <c r="N110">
        <v>106</v>
      </c>
      <c r="O110" s="19">
        <v>2.3139949999999998</v>
      </c>
      <c r="P110">
        <v>114</v>
      </c>
      <c r="Q110" s="19">
        <v>2.5093800000000002</v>
      </c>
      <c r="R110">
        <v>107</v>
      </c>
      <c r="S110" s="19">
        <v>3.2109730000000001</v>
      </c>
      <c r="T110">
        <v>92</v>
      </c>
      <c r="U110"/>
      <c r="V110">
        <f>VLOOKUP(A110, world_pop_table!$A$4:$BP$269, MATCH(2010, world_pop_table!$A$3:$BP$3, 0), FALSE)</f>
        <v>5737450</v>
      </c>
    </row>
    <row r="111" spans="1:22" x14ac:dyDescent="0.35">
      <c r="A111" s="7" t="s">
        <v>74</v>
      </c>
      <c r="B111" s="9">
        <v>2.5337170000000002</v>
      </c>
      <c r="C111" s="29">
        <v>2.1058409999999999</v>
      </c>
      <c r="D111" s="29">
        <v>2.961592</v>
      </c>
      <c r="E111" s="10">
        <v>108</v>
      </c>
      <c r="F111" s="7">
        <v>54</v>
      </c>
      <c r="G111" s="7">
        <v>147</v>
      </c>
      <c r="H111" s="26">
        <f t="shared" si="5"/>
        <v>49.245195780956522</v>
      </c>
      <c r="I111" s="19">
        <v>2</v>
      </c>
      <c r="J111">
        <v>140</v>
      </c>
      <c r="K111" s="19">
        <v>2.0714290000000002</v>
      </c>
      <c r="L111">
        <v>121</v>
      </c>
      <c r="M111" s="19">
        <v>2.8214290000000002</v>
      </c>
      <c r="N111">
        <v>81</v>
      </c>
      <c r="O111" s="19">
        <v>2.3214290000000002</v>
      </c>
      <c r="P111">
        <v>112</v>
      </c>
      <c r="Q111" s="19">
        <v>3.0714290000000002</v>
      </c>
      <c r="R111">
        <v>59</v>
      </c>
      <c r="S111" s="19">
        <v>2.8214290000000002</v>
      </c>
      <c r="T111">
        <v>134</v>
      </c>
      <c r="U111"/>
      <c r="V111">
        <f>VLOOKUP(A111, world_pop_table!$A$4:$BP$269, MATCH(2010, world_pop_table!$A$3:$BP$3, 0), FALSE)</f>
        <v>2748568</v>
      </c>
    </row>
    <row r="112" spans="1:22" x14ac:dyDescent="0.35">
      <c r="A112" s="7" t="s">
        <v>208</v>
      </c>
      <c r="B112" s="9">
        <v>2.5334729999999999</v>
      </c>
      <c r="C112" s="29">
        <v>2.2778740000000002</v>
      </c>
      <c r="D112" s="29">
        <v>2.7890709999999999</v>
      </c>
      <c r="E112" s="10">
        <v>109</v>
      </c>
      <c r="F112" s="7">
        <v>69</v>
      </c>
      <c r="G112" s="7">
        <v>138</v>
      </c>
      <c r="H112" s="26">
        <f t="shared" si="5"/>
        <v>49.237361331856349</v>
      </c>
      <c r="I112" s="19">
        <v>2.15503</v>
      </c>
      <c r="J112">
        <v>114</v>
      </c>
      <c r="K112" s="19">
        <v>2.3655569999999999</v>
      </c>
      <c r="L112">
        <v>85</v>
      </c>
      <c r="M112" s="19">
        <v>2.4417110000000002</v>
      </c>
      <c r="N112">
        <v>122</v>
      </c>
      <c r="O112" s="19">
        <v>2.5714290000000002</v>
      </c>
      <c r="P112">
        <v>80</v>
      </c>
      <c r="Q112" s="19">
        <v>2.9523809999999999</v>
      </c>
      <c r="R112">
        <v>64</v>
      </c>
      <c r="S112" s="19">
        <v>2.729025</v>
      </c>
      <c r="T112">
        <v>140</v>
      </c>
      <c r="U112"/>
      <c r="V112" t="e">
        <f>VLOOKUP(A112, world_pop_table!$A$4:$BP$269, MATCH(2010, world_pop_table!$A$3:$BP$3, 0), FALSE)</f>
        <v>#N/A</v>
      </c>
    </row>
    <row r="113" spans="1:22" x14ac:dyDescent="0.35">
      <c r="A113" s="7" t="s">
        <v>113</v>
      </c>
      <c r="B113" s="9">
        <v>2.5302549999999999</v>
      </c>
      <c r="C113" s="29">
        <v>2.3446129999999998</v>
      </c>
      <c r="D113" s="29">
        <v>2.715897</v>
      </c>
      <c r="E113" s="10">
        <v>110</v>
      </c>
      <c r="F113" s="7">
        <v>83</v>
      </c>
      <c r="G113" s="7">
        <v>131</v>
      </c>
      <c r="H113" s="26">
        <f t="shared" si="5"/>
        <v>49.134036507248474</v>
      </c>
      <c r="I113" s="19">
        <v>2.0523989999999999</v>
      </c>
      <c r="J113">
        <v>134</v>
      </c>
      <c r="K113" s="19">
        <v>2.0836459999999999</v>
      </c>
      <c r="L113">
        <v>120</v>
      </c>
      <c r="M113" s="19">
        <v>2.909618</v>
      </c>
      <c r="N113">
        <v>66</v>
      </c>
      <c r="O113" s="19">
        <v>2.282632</v>
      </c>
      <c r="P113">
        <v>120</v>
      </c>
      <c r="Q113" s="19">
        <v>2.638487</v>
      </c>
      <c r="R113">
        <v>93</v>
      </c>
      <c r="S113" s="19">
        <v>3.075987</v>
      </c>
      <c r="T113">
        <v>110</v>
      </c>
      <c r="U113"/>
      <c r="V113">
        <f>VLOOKUP(A113, world_pop_table!$A$4:$BP$269, MATCH(2010, world_pop_table!$A$3:$BP$3, 0), FALSE)</f>
        <v>199239047</v>
      </c>
    </row>
    <row r="114" spans="1:22" x14ac:dyDescent="0.35">
      <c r="A114" s="7" t="s">
        <v>15</v>
      </c>
      <c r="B114" s="9">
        <v>2.524127</v>
      </c>
      <c r="C114" s="29">
        <v>2.3217729999999999</v>
      </c>
      <c r="D114" s="29">
        <v>2.7264819999999999</v>
      </c>
      <c r="E114" s="10">
        <v>111</v>
      </c>
      <c r="F114" s="7">
        <v>82</v>
      </c>
      <c r="G114" s="7">
        <v>133</v>
      </c>
      <c r="H114" s="26">
        <f t="shared" si="5"/>
        <v>48.937276244601783</v>
      </c>
      <c r="I114" s="19">
        <v>2.1</v>
      </c>
      <c r="J114">
        <v>125</v>
      </c>
      <c r="K114" s="19">
        <v>2.3233329999999999</v>
      </c>
      <c r="L114">
        <v>92</v>
      </c>
      <c r="M114" s="19">
        <v>2.4344440000000001</v>
      </c>
      <c r="N114">
        <v>123</v>
      </c>
      <c r="O114" s="19">
        <v>2.5857410000000001</v>
      </c>
      <c r="P114">
        <v>79</v>
      </c>
      <c r="Q114" s="19">
        <v>2.2588859999999999</v>
      </c>
      <c r="R114">
        <v>139</v>
      </c>
      <c r="S114" s="19">
        <v>3.4017430000000002</v>
      </c>
      <c r="T114">
        <v>77</v>
      </c>
      <c r="U114"/>
      <c r="V114">
        <f>VLOOKUP(A114, world_pop_table!$A$4:$BP$269, MATCH(2010, world_pop_table!$A$3:$BP$3, 0), FALSE)</f>
        <v>3044800</v>
      </c>
    </row>
    <row r="115" spans="1:22" x14ac:dyDescent="0.35">
      <c r="A115" s="7" t="s">
        <v>28</v>
      </c>
      <c r="B115" s="9">
        <v>2.5107309999999998</v>
      </c>
      <c r="C115" s="29">
        <v>2.3651070000000001</v>
      </c>
      <c r="D115" s="29">
        <v>2.656355</v>
      </c>
      <c r="E115" s="10">
        <v>112</v>
      </c>
      <c r="F115" s="7">
        <v>89</v>
      </c>
      <c r="G115" s="7">
        <v>129</v>
      </c>
      <c r="H115" s="26">
        <f t="shared" si="5"/>
        <v>48.507152145643694</v>
      </c>
      <c r="I115" s="19">
        <v>2.2627459999999999</v>
      </c>
      <c r="J115">
        <v>97</v>
      </c>
      <c r="K115" s="19">
        <v>2.244399</v>
      </c>
      <c r="L115">
        <v>100</v>
      </c>
      <c r="M115" s="19">
        <v>2.5332170000000001</v>
      </c>
      <c r="N115">
        <v>115</v>
      </c>
      <c r="O115" s="19">
        <v>2.3787280000000002</v>
      </c>
      <c r="P115">
        <v>104</v>
      </c>
      <c r="Q115" s="19">
        <v>2.3777789999999999</v>
      </c>
      <c r="R115">
        <v>127</v>
      </c>
      <c r="S115" s="19">
        <v>3.20418</v>
      </c>
      <c r="T115">
        <v>93</v>
      </c>
      <c r="U115"/>
      <c r="V115">
        <f>VLOOKUP(A115, world_pop_table!$A$4:$BP$269, MATCH(2010, world_pop_table!$A$3:$BP$3, 0), FALSE)</f>
        <v>10182345</v>
      </c>
    </row>
    <row r="116" spans="1:22" x14ac:dyDescent="0.35">
      <c r="A116" s="7" t="s">
        <v>179</v>
      </c>
      <c r="B116" s="9">
        <v>2.4933860000000001</v>
      </c>
      <c r="C116" s="29">
        <v>2.2426300000000001</v>
      </c>
      <c r="D116" s="29">
        <v>2.7441430000000002</v>
      </c>
      <c r="E116" s="10">
        <v>113</v>
      </c>
      <c r="F116" s="7">
        <v>79</v>
      </c>
      <c r="G116" s="7">
        <v>143</v>
      </c>
      <c r="H116" s="26">
        <f t="shared" si="5"/>
        <v>47.950231983175208</v>
      </c>
      <c r="I116" s="19">
        <v>2.3846150000000002</v>
      </c>
      <c r="J116">
        <v>77</v>
      </c>
      <c r="K116" s="19">
        <v>2.1703299999999999</v>
      </c>
      <c r="L116">
        <v>110</v>
      </c>
      <c r="M116" s="19">
        <v>2.5384609999999999</v>
      </c>
      <c r="N116">
        <v>113</v>
      </c>
      <c r="O116" s="19">
        <v>2.3717950000000001</v>
      </c>
      <c r="P116">
        <v>106</v>
      </c>
      <c r="Q116" s="19">
        <v>2.269231</v>
      </c>
      <c r="R116">
        <v>137</v>
      </c>
      <c r="S116" s="19">
        <v>3.1452990000000001</v>
      </c>
      <c r="T116">
        <v>101</v>
      </c>
      <c r="U116"/>
      <c r="V116">
        <f>VLOOKUP(A116, world_pop_table!$A$4:$BP$269, MATCH(2010, world_pop_table!$A$3:$BP$3, 0), FALSE)</f>
        <v>1926630</v>
      </c>
    </row>
    <row r="117" spans="1:22" x14ac:dyDescent="0.35">
      <c r="A117" s="7" t="s">
        <v>180</v>
      </c>
      <c r="B117" s="9">
        <v>2.4912920000000001</v>
      </c>
      <c r="C117" s="29">
        <v>2.2642389999999999</v>
      </c>
      <c r="D117" s="29">
        <v>2.7183449999999998</v>
      </c>
      <c r="E117" s="10">
        <v>114</v>
      </c>
      <c r="F117" s="7">
        <v>83</v>
      </c>
      <c r="G117" s="7">
        <v>140</v>
      </c>
      <c r="H117" s="26">
        <f t="shared" si="5"/>
        <v>47.882996997864794</v>
      </c>
      <c r="I117" s="19">
        <v>2.1355379999999999</v>
      </c>
      <c r="J117">
        <v>119</v>
      </c>
      <c r="K117" s="19">
        <v>2.2414239999999999</v>
      </c>
      <c r="L117">
        <v>101</v>
      </c>
      <c r="M117" s="19">
        <v>2.3125</v>
      </c>
      <c r="N117">
        <v>138</v>
      </c>
      <c r="O117" s="19">
        <v>2.3377340000000002</v>
      </c>
      <c r="P117">
        <v>111</v>
      </c>
      <c r="Q117" s="19">
        <v>2.3791669999999998</v>
      </c>
      <c r="R117">
        <v>126</v>
      </c>
      <c r="S117" s="19">
        <v>3.5125000000000002</v>
      </c>
      <c r="T117">
        <v>65</v>
      </c>
      <c r="U117"/>
      <c r="V117">
        <f>VLOOKUP(A117, world_pop_table!$A$4:$BP$269, MATCH(2010, world_pop_table!$A$3:$BP$3, 0), FALSE)</f>
        <v>5564356</v>
      </c>
    </row>
    <row r="118" spans="1:22" x14ac:dyDescent="0.35">
      <c r="A118" s="7" t="s">
        <v>138</v>
      </c>
      <c r="B118" s="9">
        <v>2.4909889999999999</v>
      </c>
      <c r="C118" s="29">
        <v>2.1786850000000002</v>
      </c>
      <c r="D118" s="29">
        <v>2.803293</v>
      </c>
      <c r="E118" s="10">
        <v>115</v>
      </c>
      <c r="F118" s="7">
        <v>67</v>
      </c>
      <c r="G118" s="7">
        <v>147</v>
      </c>
      <c r="H118" s="26">
        <f t="shared" si="5"/>
        <v>47.873268153285494</v>
      </c>
      <c r="I118" s="19">
        <v>2.2705549999999999</v>
      </c>
      <c r="J118">
        <v>96</v>
      </c>
      <c r="K118" s="19">
        <v>2</v>
      </c>
      <c r="L118">
        <v>128</v>
      </c>
      <c r="M118" s="19">
        <v>2.75</v>
      </c>
      <c r="N118">
        <v>91</v>
      </c>
      <c r="O118" s="19">
        <v>2.0375000000000001</v>
      </c>
      <c r="P118">
        <v>145</v>
      </c>
      <c r="Q118" s="19">
        <v>2.6194440000000001</v>
      </c>
      <c r="R118">
        <v>96</v>
      </c>
      <c r="S118" s="19">
        <v>3.1402779999999999</v>
      </c>
      <c r="T118">
        <v>102</v>
      </c>
      <c r="U118"/>
      <c r="V118">
        <f>VLOOKUP(A118, world_pop_table!$A$4:$BP$269, MATCH(2010, world_pop_table!$A$3:$BP$3, 0), FALSE)</f>
        <v>12312575</v>
      </c>
    </row>
    <row r="119" spans="1:22" x14ac:dyDescent="0.35">
      <c r="A119" s="7" t="s">
        <v>181</v>
      </c>
      <c r="B119" s="9">
        <v>2.4758810000000002</v>
      </c>
      <c r="C119" s="29">
        <v>2.110627</v>
      </c>
      <c r="D119" s="29">
        <v>2.841135</v>
      </c>
      <c r="E119" s="10">
        <v>116</v>
      </c>
      <c r="F119" s="7">
        <v>60</v>
      </c>
      <c r="G119" s="7">
        <v>147</v>
      </c>
      <c r="H119" s="26">
        <f t="shared" si="5"/>
        <v>47.388174477034482</v>
      </c>
      <c r="I119" s="19">
        <v>2.0185179999999998</v>
      </c>
      <c r="J119">
        <v>137</v>
      </c>
      <c r="K119" s="19">
        <v>1.618519</v>
      </c>
      <c r="L119">
        <v>151</v>
      </c>
      <c r="M119" s="19">
        <v>2.3333330000000001</v>
      </c>
      <c r="N119">
        <v>132</v>
      </c>
      <c r="O119" s="19">
        <v>2.4185189999999999</v>
      </c>
      <c r="P119">
        <v>101</v>
      </c>
      <c r="Q119" s="19">
        <v>2.3333330000000001</v>
      </c>
      <c r="R119">
        <v>131</v>
      </c>
      <c r="S119" s="19">
        <v>4</v>
      </c>
      <c r="T119">
        <v>27</v>
      </c>
      <c r="U119"/>
      <c r="V119">
        <f>VLOOKUP(A119, world_pop_table!$A$4:$BP$269, MATCH(2010, world_pop_table!$A$3:$BP$3, 0), FALSE)</f>
        <v>4462290</v>
      </c>
    </row>
    <row r="120" spans="1:22" x14ac:dyDescent="0.35">
      <c r="A120" s="7" t="s">
        <v>56</v>
      </c>
      <c r="B120" s="9">
        <v>2.472855</v>
      </c>
      <c r="C120" s="29">
        <v>2.151392</v>
      </c>
      <c r="D120" s="29">
        <v>2.7943190000000002</v>
      </c>
      <c r="E120" s="10">
        <v>117</v>
      </c>
      <c r="F120" s="7">
        <v>68</v>
      </c>
      <c r="G120" s="7">
        <v>147</v>
      </c>
      <c r="H120" s="26">
        <f t="shared" si="5"/>
        <v>47.291014464833289</v>
      </c>
      <c r="I120" s="19">
        <v>2.3524729999999998</v>
      </c>
      <c r="J120">
        <v>86</v>
      </c>
      <c r="K120" s="19">
        <v>2.5219779999999998</v>
      </c>
      <c r="L120">
        <v>71</v>
      </c>
      <c r="M120" s="19">
        <v>2.383883</v>
      </c>
      <c r="N120">
        <v>129</v>
      </c>
      <c r="O120" s="19">
        <v>2.4223140000000001</v>
      </c>
      <c r="P120">
        <v>99</v>
      </c>
      <c r="Q120" s="19">
        <v>2.5056470000000002</v>
      </c>
      <c r="R120">
        <v>108</v>
      </c>
      <c r="S120" s="19">
        <v>2.6723140000000001</v>
      </c>
      <c r="T120">
        <v>142</v>
      </c>
      <c r="U120"/>
      <c r="V120">
        <f>VLOOKUP(A120, world_pop_table!$A$4:$BP$269, MATCH(2010, world_pop_table!$A$3:$BP$3, 0), FALSE)</f>
        <v>25474995</v>
      </c>
    </row>
    <row r="121" spans="1:22" x14ac:dyDescent="0.35">
      <c r="A121" s="7" t="s">
        <v>182</v>
      </c>
      <c r="B121" s="9">
        <v>2.4626100000000002</v>
      </c>
      <c r="C121" s="29">
        <v>2.2824439999999999</v>
      </c>
      <c r="D121" s="29">
        <v>2.6427770000000002</v>
      </c>
      <c r="E121" s="10">
        <v>118</v>
      </c>
      <c r="F121" s="7">
        <v>89</v>
      </c>
      <c r="G121" s="7">
        <v>138</v>
      </c>
      <c r="H121" s="26">
        <f t="shared" si="5"/>
        <v>46.962063927820331</v>
      </c>
      <c r="I121" s="19">
        <v>2.1650559999999999</v>
      </c>
      <c r="J121">
        <v>113</v>
      </c>
      <c r="K121" s="19">
        <v>1.94862</v>
      </c>
      <c r="L121">
        <v>132</v>
      </c>
      <c r="M121" s="19">
        <v>2.7003349999999999</v>
      </c>
      <c r="N121">
        <v>97</v>
      </c>
      <c r="O121" s="19">
        <v>2.1391179999999999</v>
      </c>
      <c r="P121">
        <v>137</v>
      </c>
      <c r="Q121" s="19">
        <v>2.4546429999999999</v>
      </c>
      <c r="R121">
        <v>113</v>
      </c>
      <c r="S121" s="19">
        <v>3.2326079999999999</v>
      </c>
      <c r="T121">
        <v>89</v>
      </c>
      <c r="U121"/>
      <c r="V121">
        <f>VLOOKUP(A121, world_pop_table!$A$4:$BP$269, MATCH(2010, world_pop_table!$A$3:$BP$3, 0), FALSE)</f>
        <v>6334194</v>
      </c>
    </row>
    <row r="122" spans="1:22" x14ac:dyDescent="0.35">
      <c r="A122" s="7" t="s">
        <v>12</v>
      </c>
      <c r="B122" s="9">
        <v>2.459047</v>
      </c>
      <c r="C122" s="29">
        <v>2.2200479999999998</v>
      </c>
      <c r="D122" s="29">
        <v>2.6980460000000002</v>
      </c>
      <c r="E122" s="10">
        <v>119</v>
      </c>
      <c r="F122" s="7">
        <v>83</v>
      </c>
      <c r="G122" s="7">
        <v>145</v>
      </c>
      <c r="H122" s="26">
        <f t="shared" si="5"/>
        <v>46.847661705919187</v>
      </c>
      <c r="I122" s="19">
        <v>2.0714290000000002</v>
      </c>
      <c r="J122">
        <v>129</v>
      </c>
      <c r="K122" s="19">
        <v>2.144558</v>
      </c>
      <c r="L122">
        <v>112</v>
      </c>
      <c r="M122" s="19">
        <v>2.644558</v>
      </c>
      <c r="N122">
        <v>104</v>
      </c>
      <c r="O122" s="19">
        <v>2.394558</v>
      </c>
      <c r="P122">
        <v>103</v>
      </c>
      <c r="Q122" s="19">
        <v>2.394558</v>
      </c>
      <c r="R122">
        <v>124</v>
      </c>
      <c r="S122" s="19">
        <v>3.0125850000000001</v>
      </c>
      <c r="T122">
        <v>120</v>
      </c>
      <c r="U122"/>
      <c r="V122">
        <f>VLOOKUP(A122, world_pop_table!$A$4:$BP$269, MATCH(2010, world_pop_table!$A$3:$BP$3, 0), FALSE)</f>
        <v>2913021</v>
      </c>
    </row>
    <row r="123" spans="1:22" x14ac:dyDescent="0.35">
      <c r="A123" s="7" t="s">
        <v>37</v>
      </c>
      <c r="B123" s="9">
        <v>2.4475850000000001</v>
      </c>
      <c r="C123" s="29">
        <v>2.1602209999999999</v>
      </c>
      <c r="D123" s="29">
        <v>2.73495</v>
      </c>
      <c r="E123" s="10">
        <v>120</v>
      </c>
      <c r="F123" s="7">
        <v>82</v>
      </c>
      <c r="G123" s="7">
        <v>147</v>
      </c>
      <c r="H123" s="26">
        <f t="shared" si="5"/>
        <v>46.479635248599287</v>
      </c>
      <c r="I123" s="19">
        <v>1.96045</v>
      </c>
      <c r="J123">
        <v>142</v>
      </c>
      <c r="K123" s="19">
        <v>1.7627870000000001</v>
      </c>
      <c r="L123">
        <v>146</v>
      </c>
      <c r="M123" s="19">
        <v>2.5643739999999999</v>
      </c>
      <c r="N123">
        <v>108</v>
      </c>
      <c r="O123" s="19">
        <v>2.2627869999999999</v>
      </c>
      <c r="P123">
        <v>124</v>
      </c>
      <c r="Q123" s="19">
        <v>2.7936510000000001</v>
      </c>
      <c r="R123">
        <v>78</v>
      </c>
      <c r="S123" s="19">
        <v>3.2255289999999999</v>
      </c>
      <c r="T123">
        <v>90</v>
      </c>
      <c r="U123"/>
      <c r="V123">
        <f>VLOOKUP(A123, world_pop_table!$A$4:$BP$269, MATCH(2010, world_pop_table!$A$3:$BP$3, 0), FALSE)</f>
        <v>654836</v>
      </c>
    </row>
    <row r="124" spans="1:22" x14ac:dyDescent="0.35">
      <c r="A124" s="7" t="s">
        <v>183</v>
      </c>
      <c r="B124" s="9">
        <v>2.430895</v>
      </c>
      <c r="C124" s="29">
        <v>2.2031520000000002</v>
      </c>
      <c r="D124" s="29">
        <v>2.6586370000000001</v>
      </c>
      <c r="E124" s="10">
        <v>121</v>
      </c>
      <c r="F124" s="7">
        <v>88</v>
      </c>
      <c r="G124" s="7">
        <v>147</v>
      </c>
      <c r="H124" s="26">
        <f t="shared" si="5"/>
        <v>45.943746086789005</v>
      </c>
      <c r="I124" s="19">
        <v>2.1651319999999998</v>
      </c>
      <c r="J124">
        <v>112</v>
      </c>
      <c r="K124" s="19">
        <v>2.453916</v>
      </c>
      <c r="L124">
        <v>74</v>
      </c>
      <c r="M124" s="19">
        <v>2.5366490000000002</v>
      </c>
      <c r="N124">
        <v>114</v>
      </c>
      <c r="O124" s="19">
        <v>2.3194110000000001</v>
      </c>
      <c r="P124">
        <v>113</v>
      </c>
      <c r="Q124" s="19">
        <v>2.4444110000000001</v>
      </c>
      <c r="R124">
        <v>117</v>
      </c>
      <c r="S124" s="19">
        <v>2.6467160000000001</v>
      </c>
      <c r="T124">
        <v>145</v>
      </c>
      <c r="U124"/>
      <c r="V124">
        <f>VLOOKUP(A124, world_pop_table!$A$4:$BP$269, MATCH(2010, world_pop_table!$A$3:$BP$3, 0), FALSE)</f>
        <v>619428</v>
      </c>
    </row>
    <row r="125" spans="1:22" x14ac:dyDescent="0.35">
      <c r="A125" s="7" t="s">
        <v>54</v>
      </c>
      <c r="B125" s="9">
        <v>2.4137719999999998</v>
      </c>
      <c r="C125" s="29">
        <v>2.1490689999999999</v>
      </c>
      <c r="D125" s="29">
        <v>2.6784750000000002</v>
      </c>
      <c r="E125" s="10">
        <v>122</v>
      </c>
      <c r="F125" s="7">
        <v>84</v>
      </c>
      <c r="G125" s="7">
        <v>147</v>
      </c>
      <c r="H125" s="26">
        <f t="shared" si="5"/>
        <v>45.393953988665736</v>
      </c>
      <c r="I125" s="19">
        <v>2.2347980000000001</v>
      </c>
      <c r="J125">
        <v>102</v>
      </c>
      <c r="K125" s="19">
        <v>2.0912090000000001</v>
      </c>
      <c r="L125">
        <v>117</v>
      </c>
      <c r="M125" s="19">
        <v>2.2922099999999999</v>
      </c>
      <c r="N125">
        <v>139</v>
      </c>
      <c r="O125" s="19">
        <v>2.3065929999999999</v>
      </c>
      <c r="P125">
        <v>115</v>
      </c>
      <c r="Q125" s="19">
        <v>2.6666669999999999</v>
      </c>
      <c r="R125">
        <v>90</v>
      </c>
      <c r="S125" s="19">
        <v>2.8714279999999999</v>
      </c>
      <c r="T125">
        <v>130</v>
      </c>
      <c r="U125"/>
      <c r="V125">
        <f>VLOOKUP(A125, world_pop_table!$A$4:$BP$269, MATCH(2010, world_pop_table!$A$3:$BP$3, 0), FALSE)</f>
        <v>1719879</v>
      </c>
    </row>
    <row r="126" spans="1:22" x14ac:dyDescent="0.35">
      <c r="A126" s="7" t="s">
        <v>51</v>
      </c>
      <c r="B126" s="9">
        <v>2.4127610000000002</v>
      </c>
      <c r="C126" s="29">
        <v>2.0983360000000002</v>
      </c>
      <c r="D126" s="29">
        <v>2.727185</v>
      </c>
      <c r="E126" s="10">
        <v>123</v>
      </c>
      <c r="F126" s="7">
        <v>82</v>
      </c>
      <c r="G126" s="7">
        <v>149</v>
      </c>
      <c r="H126" s="26">
        <f t="shared" si="5"/>
        <v>45.361492398336793</v>
      </c>
      <c r="I126" s="19">
        <v>2.1340910000000002</v>
      </c>
      <c r="J126">
        <v>120</v>
      </c>
      <c r="K126" s="19">
        <v>1.767857</v>
      </c>
      <c r="L126">
        <v>145</v>
      </c>
      <c r="M126" s="19">
        <v>2.7560820000000001</v>
      </c>
      <c r="N126">
        <v>89</v>
      </c>
      <c r="O126" s="19">
        <v>2.1409090000000002</v>
      </c>
      <c r="P126">
        <v>136</v>
      </c>
      <c r="Q126" s="19">
        <v>2.8909090000000002</v>
      </c>
      <c r="R126">
        <v>67</v>
      </c>
      <c r="S126" s="19">
        <v>2.6503459999999999</v>
      </c>
      <c r="T126">
        <v>144</v>
      </c>
      <c r="U126"/>
      <c r="V126">
        <f>VLOOKUP(A126, world_pop_table!$A$4:$BP$269, MATCH(2010, world_pop_table!$A$3:$BP$3, 0), FALSE)</f>
        <v>90538514</v>
      </c>
    </row>
    <row r="127" spans="1:22" x14ac:dyDescent="0.35">
      <c r="A127" s="7" t="s">
        <v>117</v>
      </c>
      <c r="B127" s="9">
        <v>2.4106160000000001</v>
      </c>
      <c r="C127" s="29">
        <v>2.2058879999999998</v>
      </c>
      <c r="D127" s="29">
        <v>2.6153439999999999</v>
      </c>
      <c r="E127" s="10">
        <v>124</v>
      </c>
      <c r="F127" s="7">
        <v>92</v>
      </c>
      <c r="G127" s="7">
        <v>146</v>
      </c>
      <c r="H127" s="26">
        <f t="shared" si="5"/>
        <v>45.292619884730854</v>
      </c>
      <c r="I127" s="19">
        <v>2.0165519999999999</v>
      </c>
      <c r="J127">
        <v>138</v>
      </c>
      <c r="K127" s="19">
        <v>1.9147730000000001</v>
      </c>
      <c r="L127">
        <v>135</v>
      </c>
      <c r="M127" s="19">
        <v>2.549242</v>
      </c>
      <c r="N127">
        <v>111</v>
      </c>
      <c r="O127" s="19">
        <v>2.1954319999999998</v>
      </c>
      <c r="P127">
        <v>131</v>
      </c>
      <c r="Q127" s="19">
        <v>2.4346139999999998</v>
      </c>
      <c r="R127">
        <v>118</v>
      </c>
      <c r="S127" s="19">
        <v>3.2410489999999998</v>
      </c>
      <c r="T127">
        <v>87</v>
      </c>
      <c r="U127"/>
      <c r="V127">
        <f>VLOOKUP(A127, world_pop_table!$A$4:$BP$269, MATCH(2010, world_pop_table!$A$3:$BP$3, 0), FALSE)</f>
        <v>7633523</v>
      </c>
    </row>
    <row r="128" spans="1:22" x14ac:dyDescent="0.35">
      <c r="A128" s="7" t="s">
        <v>184</v>
      </c>
      <c r="B128" s="9">
        <v>2.4038979999999999</v>
      </c>
      <c r="C128" s="29">
        <v>2.1858960000000001</v>
      </c>
      <c r="D128" s="29">
        <v>2.6219009999999998</v>
      </c>
      <c r="E128" s="10">
        <v>125</v>
      </c>
      <c r="F128" s="7">
        <v>91</v>
      </c>
      <c r="G128" s="7">
        <v>147</v>
      </c>
      <c r="H128" s="26">
        <f t="shared" si="5"/>
        <v>45.076915667292781</v>
      </c>
      <c r="I128" s="19">
        <v>2.253641</v>
      </c>
      <c r="J128">
        <v>98</v>
      </c>
      <c r="K128" s="19">
        <v>2.1582349999999999</v>
      </c>
      <c r="L128">
        <v>111</v>
      </c>
      <c r="M128" s="19">
        <v>2.4239489999999999</v>
      </c>
      <c r="N128">
        <v>125</v>
      </c>
      <c r="O128" s="19">
        <v>2.2944100000000001</v>
      </c>
      <c r="P128">
        <v>117</v>
      </c>
      <c r="Q128" s="19">
        <v>2.4194100000000001</v>
      </c>
      <c r="R128">
        <v>121</v>
      </c>
      <c r="S128" s="19">
        <v>2.826797</v>
      </c>
      <c r="T128">
        <v>133</v>
      </c>
      <c r="U128"/>
      <c r="V128">
        <f>VLOOKUP(A128, world_pop_table!$A$4:$BP$269, MATCH(2010, world_pop_table!$A$3:$BP$3, 0), FALSE)</f>
        <v>360792</v>
      </c>
    </row>
    <row r="129" spans="1:22" x14ac:dyDescent="0.35">
      <c r="A129" s="7" t="s">
        <v>42</v>
      </c>
      <c r="B129" s="9">
        <v>2.3945660000000002</v>
      </c>
      <c r="C129" s="29">
        <v>2.168199</v>
      </c>
      <c r="D129" s="29">
        <v>2.620933</v>
      </c>
      <c r="E129" s="10">
        <v>126</v>
      </c>
      <c r="F129" s="7">
        <v>91</v>
      </c>
      <c r="G129" s="7">
        <v>147</v>
      </c>
      <c r="H129" s="26">
        <f t="shared" si="5"/>
        <v>44.777280097609534</v>
      </c>
      <c r="I129" s="19">
        <v>2.25</v>
      </c>
      <c r="J129">
        <v>100</v>
      </c>
      <c r="K129" s="19">
        <v>2.3333330000000001</v>
      </c>
      <c r="L129">
        <v>91</v>
      </c>
      <c r="M129" s="19">
        <v>2.5</v>
      </c>
      <c r="N129">
        <v>116</v>
      </c>
      <c r="O129" s="19">
        <v>2.1666669999999999</v>
      </c>
      <c r="P129">
        <v>133</v>
      </c>
      <c r="Q129" s="19">
        <v>2.4166669999999999</v>
      </c>
      <c r="R129">
        <v>123</v>
      </c>
      <c r="S129" s="19">
        <v>2.6666669999999999</v>
      </c>
      <c r="T129">
        <v>143</v>
      </c>
      <c r="U129"/>
      <c r="V129">
        <f>VLOOKUP(A129, world_pop_table!$A$4:$BP$269, MATCH(2010, world_pop_table!$A$3:$BP$3, 0), FALSE)</f>
        <v>930251</v>
      </c>
    </row>
    <row r="130" spans="1:22" x14ac:dyDescent="0.35">
      <c r="A130" s="7" t="s">
        <v>85</v>
      </c>
      <c r="B130" s="9">
        <v>2.38198</v>
      </c>
      <c r="C130" s="29">
        <v>2.1263649999999998</v>
      </c>
      <c r="D130" s="29">
        <v>2.6375950000000001</v>
      </c>
      <c r="E130" s="10">
        <v>127</v>
      </c>
      <c r="F130" s="7">
        <v>90</v>
      </c>
      <c r="G130" s="7">
        <v>147</v>
      </c>
      <c r="H130" s="26">
        <f t="shared" si="5"/>
        <v>44.373163800992153</v>
      </c>
      <c r="I130" s="19">
        <v>2.2818179999999999</v>
      </c>
      <c r="J130">
        <v>94</v>
      </c>
      <c r="K130" s="19">
        <v>2</v>
      </c>
      <c r="L130">
        <v>126</v>
      </c>
      <c r="M130" s="19">
        <v>2.328687</v>
      </c>
      <c r="N130">
        <v>133</v>
      </c>
      <c r="O130" s="19">
        <v>2.1565660000000002</v>
      </c>
      <c r="P130">
        <v>134</v>
      </c>
      <c r="Q130" s="19">
        <v>2.381818</v>
      </c>
      <c r="R130">
        <v>125</v>
      </c>
      <c r="S130" s="19">
        <v>3.0818180000000002</v>
      </c>
      <c r="T130">
        <v>109</v>
      </c>
      <c r="U130"/>
      <c r="V130">
        <f>VLOOKUP(A130, world_pop_table!$A$4:$BP$269, MATCH(2010, world_pop_table!$A$3:$BP$3, 0), FALSE)</f>
        <v>4058890</v>
      </c>
    </row>
    <row r="131" spans="1:22" x14ac:dyDescent="0.35">
      <c r="A131" s="7" t="s">
        <v>185</v>
      </c>
      <c r="B131" s="9">
        <v>2.380236</v>
      </c>
      <c r="C131" s="29">
        <v>2.0912329999999999</v>
      </c>
      <c r="D131" s="29">
        <v>2.6692390000000001</v>
      </c>
      <c r="E131" s="10">
        <v>128</v>
      </c>
      <c r="F131" s="7">
        <v>87</v>
      </c>
      <c r="G131" s="7">
        <v>149</v>
      </c>
      <c r="H131" s="26">
        <f t="shared" si="5"/>
        <v>44.317166754964759</v>
      </c>
      <c r="I131" s="19">
        <v>2.1369050000000001</v>
      </c>
      <c r="J131">
        <v>118</v>
      </c>
      <c r="K131" s="19">
        <v>1.8302670000000001</v>
      </c>
      <c r="L131">
        <v>141</v>
      </c>
      <c r="M131" s="19">
        <v>2.444715</v>
      </c>
      <c r="N131">
        <v>120</v>
      </c>
      <c r="O131" s="19">
        <v>2.2447149999999998</v>
      </c>
      <c r="P131">
        <v>127</v>
      </c>
      <c r="Q131" s="19">
        <v>2.5419369999999999</v>
      </c>
      <c r="R131">
        <v>105</v>
      </c>
      <c r="S131" s="19">
        <v>2.9883660000000001</v>
      </c>
      <c r="T131">
        <v>122</v>
      </c>
      <c r="U131"/>
      <c r="V131">
        <f>VLOOKUP(A131, world_pop_table!$A$4:$BP$269, MATCH(2010, world_pop_table!$A$3:$BP$3, 0), FALSE)</f>
        <v>701632</v>
      </c>
    </row>
    <row r="132" spans="1:22" x14ac:dyDescent="0.35">
      <c r="A132" s="7" t="s">
        <v>80</v>
      </c>
      <c r="B132" s="9">
        <v>2.3699759999999999</v>
      </c>
      <c r="C132" s="29">
        <v>2.1502949999999998</v>
      </c>
      <c r="D132" s="29">
        <v>2.5896560000000002</v>
      </c>
      <c r="E132" s="10">
        <v>129</v>
      </c>
      <c r="F132" s="7">
        <v>100</v>
      </c>
      <c r="G132" s="7">
        <v>147</v>
      </c>
      <c r="H132" s="26">
        <f t="shared" si="5"/>
        <v>43.98773459198253</v>
      </c>
      <c r="I132" s="19">
        <v>2.2797499999999999</v>
      </c>
      <c r="J132">
        <v>95</v>
      </c>
      <c r="K132" s="19">
        <v>2.122668</v>
      </c>
      <c r="L132">
        <v>114</v>
      </c>
      <c r="M132" s="19">
        <v>2.1872739999999999</v>
      </c>
      <c r="N132">
        <v>146</v>
      </c>
      <c r="O132" s="19">
        <v>2.2886039999999999</v>
      </c>
      <c r="P132">
        <v>118</v>
      </c>
      <c r="Q132" s="19">
        <v>2.4998610000000001</v>
      </c>
      <c r="R132">
        <v>111</v>
      </c>
      <c r="S132" s="19">
        <v>2.8369529999999998</v>
      </c>
      <c r="T132">
        <v>132</v>
      </c>
      <c r="U132"/>
      <c r="V132">
        <f>VLOOKUP(A132, world_pop_table!$A$4:$BP$269, MATCH(2010, world_pop_table!$A$3:$BP$3, 0), FALSE)</f>
        <v>14500726</v>
      </c>
    </row>
    <row r="133" spans="1:22" x14ac:dyDescent="0.35">
      <c r="A133" s="7" t="s">
        <v>45</v>
      </c>
      <c r="B133" s="9">
        <v>2.3603730000000001</v>
      </c>
      <c r="C133" s="29">
        <v>2.2345380000000001</v>
      </c>
      <c r="D133" s="29">
        <v>2.486208</v>
      </c>
      <c r="E133" s="10">
        <v>130</v>
      </c>
      <c r="F133" s="7">
        <v>116</v>
      </c>
      <c r="G133" s="7">
        <v>144</v>
      </c>
      <c r="H133" s="26">
        <f t="shared" si="5"/>
        <v>43.67939764645444</v>
      </c>
      <c r="I133" s="19">
        <v>1.96875</v>
      </c>
      <c r="J133">
        <v>141</v>
      </c>
      <c r="K133" s="19">
        <v>2.0596589999999999</v>
      </c>
      <c r="L133">
        <v>122</v>
      </c>
      <c r="M133" s="19">
        <v>2.6960229999999998</v>
      </c>
      <c r="N133">
        <v>98</v>
      </c>
      <c r="O133" s="19">
        <v>2.2414770000000002</v>
      </c>
      <c r="P133">
        <v>129</v>
      </c>
      <c r="Q133" s="19">
        <v>2.2638639999999999</v>
      </c>
      <c r="R133">
        <v>138</v>
      </c>
      <c r="S133" s="19">
        <v>2.814489</v>
      </c>
      <c r="T133">
        <v>136</v>
      </c>
      <c r="U133"/>
      <c r="V133">
        <f>VLOOKUP(A133, world_pop_table!$A$4:$BP$269, MATCH(2010, world_pop_table!$A$3:$BP$3, 0), FALSE)</f>
        <v>36188236</v>
      </c>
    </row>
    <row r="134" spans="1:22" x14ac:dyDescent="0.35">
      <c r="A134" s="7" t="s">
        <v>141</v>
      </c>
      <c r="B134" s="9">
        <v>2.3466260000000001</v>
      </c>
      <c r="C134" s="29">
        <v>2.1707839999999998</v>
      </c>
      <c r="D134" s="29">
        <v>2.5224679999999999</v>
      </c>
      <c r="E134" s="10">
        <v>131</v>
      </c>
      <c r="F134" s="7">
        <v>112</v>
      </c>
      <c r="G134" s="7">
        <v>147</v>
      </c>
      <c r="H134" s="26">
        <f t="shared" si="5"/>
        <v>43.238003499815377</v>
      </c>
      <c r="I134" s="19">
        <v>1.9035569999999999</v>
      </c>
      <c r="J134">
        <v>147</v>
      </c>
      <c r="K134" s="19">
        <v>2</v>
      </c>
      <c r="L134">
        <v>127</v>
      </c>
      <c r="M134" s="19">
        <v>2.4209489999999998</v>
      </c>
      <c r="N134">
        <v>127</v>
      </c>
      <c r="O134" s="19">
        <v>2.2544140000000001</v>
      </c>
      <c r="P134">
        <v>125</v>
      </c>
      <c r="Q134" s="19">
        <v>2.2544140000000001</v>
      </c>
      <c r="R134">
        <v>141</v>
      </c>
      <c r="S134" s="19">
        <v>3.1635049999999998</v>
      </c>
      <c r="T134">
        <v>98</v>
      </c>
      <c r="U134"/>
      <c r="V134">
        <f>VLOOKUP(A134, world_pop_table!$A$4:$BP$269, MATCH(2010, world_pop_table!$A$3:$BP$3, 0), FALSE)</f>
        <v>7652141</v>
      </c>
    </row>
    <row r="135" spans="1:22" x14ac:dyDescent="0.35">
      <c r="A135" s="7" t="s">
        <v>186</v>
      </c>
      <c r="B135" s="9">
        <v>2.3324189999999998</v>
      </c>
      <c r="C135" s="29">
        <v>2.0050849999999998</v>
      </c>
      <c r="D135" s="29">
        <v>2.659754</v>
      </c>
      <c r="E135" s="10">
        <v>132</v>
      </c>
      <c r="F135" s="7">
        <v>88</v>
      </c>
      <c r="G135" s="7">
        <v>152</v>
      </c>
      <c r="H135" s="26">
        <f t="shared" si="5"/>
        <v>42.781839490118642</v>
      </c>
      <c r="I135" s="19">
        <v>2.1472730000000002</v>
      </c>
      <c r="J135">
        <v>116</v>
      </c>
      <c r="K135" s="19">
        <v>2.1818179999999998</v>
      </c>
      <c r="L135">
        <v>107</v>
      </c>
      <c r="M135" s="19">
        <v>2.2818179999999999</v>
      </c>
      <c r="N135">
        <v>140</v>
      </c>
      <c r="O135" s="19">
        <v>2.2818179999999999</v>
      </c>
      <c r="P135">
        <v>121</v>
      </c>
      <c r="Q135" s="19">
        <v>2.0818180000000002</v>
      </c>
      <c r="R135">
        <v>143</v>
      </c>
      <c r="S135" s="19">
        <v>2.9818180000000001</v>
      </c>
      <c r="T135">
        <v>124</v>
      </c>
      <c r="U135"/>
      <c r="V135">
        <f>VLOOKUP(A135, world_pop_table!$A$4:$BP$269, MATCH(2010, world_pop_table!$A$3:$BP$3, 0), FALSE)</f>
        <v>6497839</v>
      </c>
    </row>
    <row r="136" spans="1:22" x14ac:dyDescent="0.35">
      <c r="A136" s="7" t="s">
        <v>97</v>
      </c>
      <c r="B136" s="9">
        <v>2.3286030000000002</v>
      </c>
      <c r="C136" s="29">
        <v>2.0945320000000001</v>
      </c>
      <c r="D136" s="29">
        <v>2.5626739999999999</v>
      </c>
      <c r="E136" s="10">
        <v>133</v>
      </c>
      <c r="F136" s="7">
        <v>105</v>
      </c>
      <c r="G136" s="7">
        <v>149</v>
      </c>
      <c r="H136" s="26">
        <f t="shared" si="5"/>
        <v>42.659313843535791</v>
      </c>
      <c r="I136" s="19">
        <v>1.9375</v>
      </c>
      <c r="J136">
        <v>146</v>
      </c>
      <c r="K136" s="19">
        <v>1.921875</v>
      </c>
      <c r="L136">
        <v>134</v>
      </c>
      <c r="M136" s="19">
        <v>2.3701919999999999</v>
      </c>
      <c r="N136">
        <v>131</v>
      </c>
      <c r="O136" s="19">
        <v>2.014265</v>
      </c>
      <c r="P136">
        <v>148</v>
      </c>
      <c r="Q136" s="19">
        <v>2.3551739999999999</v>
      </c>
      <c r="R136">
        <v>129</v>
      </c>
      <c r="S136" s="19">
        <v>3.2876840000000001</v>
      </c>
      <c r="T136">
        <v>82</v>
      </c>
      <c r="U136"/>
      <c r="V136">
        <f>VLOOKUP(A136, world_pop_table!$A$4:$BP$269, MATCH(2010, world_pop_table!$A$3:$BP$3, 0), FALSE)</f>
        <v>49024382</v>
      </c>
    </row>
    <row r="137" spans="1:22" x14ac:dyDescent="0.35">
      <c r="A137" s="7" t="s">
        <v>187</v>
      </c>
      <c r="B137" s="9">
        <v>2.3184339999999999</v>
      </c>
      <c r="C137" s="29">
        <v>1.9604820000000001</v>
      </c>
      <c r="D137" s="29">
        <v>2.6763870000000001</v>
      </c>
      <c r="E137" s="10">
        <v>134</v>
      </c>
      <c r="F137" s="7">
        <v>85</v>
      </c>
      <c r="G137" s="7">
        <v>153</v>
      </c>
      <c r="H137" s="26">
        <f t="shared" si="5"/>
        <v>42.332803544767131</v>
      </c>
      <c r="I137" s="19">
        <v>2.0909089999999999</v>
      </c>
      <c r="J137">
        <v>126</v>
      </c>
      <c r="K137" s="19">
        <v>2.0909089999999999</v>
      </c>
      <c r="L137">
        <v>119</v>
      </c>
      <c r="M137" s="19">
        <v>1.9090910000000001</v>
      </c>
      <c r="N137">
        <v>152</v>
      </c>
      <c r="O137" s="19">
        <v>2.288154</v>
      </c>
      <c r="P137">
        <v>119</v>
      </c>
      <c r="Q137" s="19">
        <v>2.5881539999999998</v>
      </c>
      <c r="R137">
        <v>99</v>
      </c>
      <c r="S137" s="19">
        <v>2.9881540000000002</v>
      </c>
      <c r="T137">
        <v>123</v>
      </c>
      <c r="U137"/>
      <c r="V137">
        <f>VLOOKUP(A137, world_pop_table!$A$4:$BP$269, MATCH(2010, world_pop_table!$A$3:$BP$3, 0), FALSE)</f>
        <v>2033111</v>
      </c>
    </row>
    <row r="138" spans="1:22" x14ac:dyDescent="0.35">
      <c r="A138" s="7" t="s">
        <v>129</v>
      </c>
      <c r="B138" s="9">
        <v>2.30959</v>
      </c>
      <c r="C138" s="29">
        <v>2.1635520000000001</v>
      </c>
      <c r="D138" s="29">
        <v>2.4556290000000001</v>
      </c>
      <c r="E138" s="10">
        <v>135</v>
      </c>
      <c r="F138" s="7">
        <v>120</v>
      </c>
      <c r="G138" s="7">
        <v>147</v>
      </c>
      <c r="H138" s="26">
        <f t="shared" si="5"/>
        <v>42.048836873284209</v>
      </c>
      <c r="I138" s="19">
        <v>2.0826419999999999</v>
      </c>
      <c r="J138">
        <v>127</v>
      </c>
      <c r="K138" s="19">
        <v>2.2300970000000002</v>
      </c>
      <c r="L138">
        <v>103</v>
      </c>
      <c r="M138" s="19">
        <v>2.1843349999999999</v>
      </c>
      <c r="N138">
        <v>147</v>
      </c>
      <c r="O138" s="19">
        <v>2.267579</v>
      </c>
      <c r="P138">
        <v>123</v>
      </c>
      <c r="Q138" s="19">
        <v>2.0255049999999999</v>
      </c>
      <c r="R138">
        <v>147</v>
      </c>
      <c r="S138" s="19">
        <v>3.0499809999999998</v>
      </c>
      <c r="T138">
        <v>115</v>
      </c>
      <c r="U138"/>
      <c r="V138">
        <f>VLOOKUP(A138, world_pop_table!$A$4:$BP$269, MATCH(2010, world_pop_table!$A$3:$BP$3, 0), FALSE)</f>
        <v>532968</v>
      </c>
    </row>
    <row r="139" spans="1:22" x14ac:dyDescent="0.35">
      <c r="A139" s="7" t="s">
        <v>99</v>
      </c>
      <c r="B139" s="9">
        <v>2.292945</v>
      </c>
      <c r="C139" s="29">
        <v>1.9906239999999999</v>
      </c>
      <c r="D139" s="29">
        <v>2.5952660000000001</v>
      </c>
      <c r="E139" s="10">
        <v>136</v>
      </c>
      <c r="F139" s="7">
        <v>98</v>
      </c>
      <c r="G139" s="7">
        <v>152</v>
      </c>
      <c r="H139" s="26">
        <f t="shared" si="5"/>
        <v>41.514392589381757</v>
      </c>
      <c r="I139" s="19">
        <v>1.9456469999999999</v>
      </c>
      <c r="J139">
        <v>145</v>
      </c>
      <c r="K139" s="19">
        <v>2.036556</v>
      </c>
      <c r="L139">
        <v>124</v>
      </c>
      <c r="M139" s="19">
        <v>2.769231</v>
      </c>
      <c r="N139">
        <v>87</v>
      </c>
      <c r="O139" s="19">
        <v>2.2005560000000002</v>
      </c>
      <c r="P139">
        <v>130</v>
      </c>
      <c r="Q139" s="19">
        <v>2.2838889999999998</v>
      </c>
      <c r="R139">
        <v>135</v>
      </c>
      <c r="S139" s="19">
        <v>2.396064</v>
      </c>
      <c r="T139">
        <v>150</v>
      </c>
      <c r="U139"/>
      <c r="V139">
        <f>VLOOKUP(A139, world_pop_table!$A$4:$BP$269, MATCH(2010, world_pop_table!$A$3:$BP$3, 0), FALSE)</f>
        <v>22999235</v>
      </c>
    </row>
    <row r="140" spans="1:22" x14ac:dyDescent="0.35">
      <c r="A140" s="7" t="s">
        <v>86</v>
      </c>
      <c r="B140" s="9">
        <v>2.2884139999999999</v>
      </c>
      <c r="C140" s="29">
        <v>2.020362</v>
      </c>
      <c r="D140" s="29">
        <v>2.5564650000000002</v>
      </c>
      <c r="E140" s="10">
        <v>137</v>
      </c>
      <c r="F140" s="7">
        <v>105</v>
      </c>
      <c r="G140" s="7">
        <v>152</v>
      </c>
      <c r="H140" s="26">
        <f t="shared" si="5"/>
        <v>41.368909438263579</v>
      </c>
      <c r="I140" s="19">
        <v>1.959273</v>
      </c>
      <c r="J140">
        <v>143</v>
      </c>
      <c r="K140" s="19">
        <v>1.8769940000000001</v>
      </c>
      <c r="L140">
        <v>138</v>
      </c>
      <c r="M140" s="19">
        <v>2.482764</v>
      </c>
      <c r="N140">
        <v>117</v>
      </c>
      <c r="O140" s="19">
        <v>2.089744</v>
      </c>
      <c r="P140">
        <v>142</v>
      </c>
      <c r="Q140" s="19">
        <v>2.2309969999999999</v>
      </c>
      <c r="R140">
        <v>142</v>
      </c>
      <c r="S140" s="19">
        <v>2.9787750000000002</v>
      </c>
      <c r="T140">
        <v>125</v>
      </c>
      <c r="U140"/>
      <c r="V140">
        <f>VLOOKUP(A140, world_pop_table!$A$4:$BP$269, MATCH(2010, world_pop_table!$A$3:$BP$3, 0), FALSE)</f>
        <v>20879089</v>
      </c>
    </row>
    <row r="141" spans="1:22" x14ac:dyDescent="0.35">
      <c r="A141" s="7" t="s">
        <v>157</v>
      </c>
      <c r="B141" s="9">
        <v>2.2843100000000001</v>
      </c>
      <c r="C141" s="29">
        <v>1.7626980000000001</v>
      </c>
      <c r="D141" s="29">
        <v>2.8059229999999999</v>
      </c>
      <c r="E141" s="10">
        <v>138</v>
      </c>
      <c r="F141" s="7">
        <v>67</v>
      </c>
      <c r="G141" s="7">
        <v>153</v>
      </c>
      <c r="H141" s="26">
        <f t="shared" si="5"/>
        <v>41.237136573070693</v>
      </c>
      <c r="I141" s="19">
        <v>2.1666669999999999</v>
      </c>
      <c r="J141">
        <v>111</v>
      </c>
      <c r="K141" s="19">
        <v>1.8333330000000001</v>
      </c>
      <c r="L141">
        <v>140</v>
      </c>
      <c r="M141" s="19">
        <v>2.4055550000000001</v>
      </c>
      <c r="N141">
        <v>128</v>
      </c>
      <c r="O141" s="19">
        <v>2.0055559999999999</v>
      </c>
      <c r="P141">
        <v>149</v>
      </c>
      <c r="Q141" s="19">
        <v>2.348611</v>
      </c>
      <c r="R141">
        <v>130</v>
      </c>
      <c r="S141" s="19">
        <v>2.848611</v>
      </c>
      <c r="T141">
        <v>131</v>
      </c>
      <c r="U141"/>
      <c r="V141">
        <f>VLOOKUP(A141, world_pop_table!$A$4:$BP$269, MATCH(2010, world_pop_table!$A$3:$BP$3, 0), FALSE)</f>
        <v>13965594</v>
      </c>
    </row>
    <row r="142" spans="1:22" x14ac:dyDescent="0.35">
      <c r="A142" s="7" t="s">
        <v>96</v>
      </c>
      <c r="B142" s="9">
        <v>2.2681019999999998</v>
      </c>
      <c r="C142" s="29">
        <v>1.9190700000000001</v>
      </c>
      <c r="D142" s="29">
        <v>2.6171350000000002</v>
      </c>
      <c r="E142" s="10">
        <v>139</v>
      </c>
      <c r="F142" s="7">
        <v>92</v>
      </c>
      <c r="G142" s="7">
        <v>153</v>
      </c>
      <c r="H142" s="26">
        <f t="shared" ref="H142:H158" si="6">(B142-1)*100/($B$4-1)</f>
        <v>40.716723659073025</v>
      </c>
      <c r="I142" s="19">
        <v>2.0769229999999999</v>
      </c>
      <c r="J142">
        <v>128</v>
      </c>
      <c r="K142" s="19">
        <v>2.0004930000000001</v>
      </c>
      <c r="L142">
        <v>125</v>
      </c>
      <c r="M142" s="19">
        <v>2.16716</v>
      </c>
      <c r="N142">
        <v>149</v>
      </c>
      <c r="O142" s="19">
        <v>2.1257549999999998</v>
      </c>
      <c r="P142">
        <v>138</v>
      </c>
      <c r="Q142" s="19">
        <v>2.3075730000000001</v>
      </c>
      <c r="R142">
        <v>134</v>
      </c>
      <c r="S142" s="19">
        <v>2.8998629999999999</v>
      </c>
      <c r="T142">
        <v>129</v>
      </c>
      <c r="U142"/>
      <c r="V142">
        <f>VLOOKUP(A142, world_pop_table!$A$4:$BP$269, MATCH(2010, world_pop_table!$A$3:$BP$3, 0), FALSE)</f>
        <v>15945198</v>
      </c>
    </row>
    <row r="143" spans="1:22" x14ac:dyDescent="0.35">
      <c r="A143" s="7" t="s">
        <v>62</v>
      </c>
      <c r="B143" s="9">
        <v>2.2680509999999998</v>
      </c>
      <c r="C143" s="29">
        <v>2.1001289999999999</v>
      </c>
      <c r="D143" s="29">
        <v>2.435972</v>
      </c>
      <c r="E143" s="10">
        <v>140</v>
      </c>
      <c r="F143" s="7">
        <v>121</v>
      </c>
      <c r="G143" s="7">
        <v>149</v>
      </c>
      <c r="H143" s="26">
        <f t="shared" si="6"/>
        <v>40.7150861307775</v>
      </c>
      <c r="I143" s="19">
        <v>2.0245109999999999</v>
      </c>
      <c r="J143">
        <v>136</v>
      </c>
      <c r="K143" s="19">
        <v>1.9934890000000001</v>
      </c>
      <c r="L143">
        <v>130</v>
      </c>
      <c r="M143" s="19">
        <v>2.3130289999999998</v>
      </c>
      <c r="N143">
        <v>136</v>
      </c>
      <c r="O143" s="19">
        <v>2.2498429999999998</v>
      </c>
      <c r="P143">
        <v>126</v>
      </c>
      <c r="Q143" s="19">
        <v>2.276062</v>
      </c>
      <c r="R143">
        <v>136</v>
      </c>
      <c r="S143" s="19">
        <v>2.696841</v>
      </c>
      <c r="T143">
        <v>141</v>
      </c>
      <c r="U143"/>
      <c r="V143">
        <f>VLOOKUP(A143, world_pop_table!$A$4:$BP$269, MATCH(2010, world_pop_table!$A$3:$BP$3, 0), FALSE)</f>
        <v>749256</v>
      </c>
    </row>
    <row r="144" spans="1:22" x14ac:dyDescent="0.35">
      <c r="A144" s="7" t="s">
        <v>98</v>
      </c>
      <c r="B144" s="9">
        <v>2.2504759999999999</v>
      </c>
      <c r="C144" s="29">
        <v>2.0535939999999999</v>
      </c>
      <c r="D144" s="29">
        <v>2.4473579999999999</v>
      </c>
      <c r="E144" s="10">
        <v>141</v>
      </c>
      <c r="F144" s="7">
        <v>121</v>
      </c>
      <c r="G144" s="7">
        <v>150</v>
      </c>
      <c r="H144" s="26">
        <f t="shared" si="6"/>
        <v>40.150781036780167</v>
      </c>
      <c r="I144" s="19">
        <v>1.8125</v>
      </c>
      <c r="J144">
        <v>149</v>
      </c>
      <c r="K144" s="19">
        <v>1.9367490000000001</v>
      </c>
      <c r="L144">
        <v>133</v>
      </c>
      <c r="M144" s="19">
        <v>2.4609380000000001</v>
      </c>
      <c r="N144">
        <v>119</v>
      </c>
      <c r="O144" s="19">
        <v>2.2444410000000001</v>
      </c>
      <c r="P144">
        <v>128</v>
      </c>
      <c r="Q144" s="19">
        <v>2.4180969999999999</v>
      </c>
      <c r="R144">
        <v>122</v>
      </c>
      <c r="S144" s="19">
        <v>2.552133</v>
      </c>
      <c r="T144">
        <v>147</v>
      </c>
      <c r="U144"/>
      <c r="V144">
        <f>VLOOKUP(A144, world_pop_table!$A$4:$BP$269, MATCH(2010, world_pop_table!$A$3:$BP$3, 0), FALSE)</f>
        <v>2738622</v>
      </c>
    </row>
    <row r="145" spans="1:22" x14ac:dyDescent="0.35">
      <c r="A145" s="7" t="s">
        <v>11</v>
      </c>
      <c r="B145" s="9">
        <v>2.2473510000000001</v>
      </c>
      <c r="C145" s="29">
        <v>2.0332180000000002</v>
      </c>
      <c r="D145" s="29">
        <v>2.4614829999999999</v>
      </c>
      <c r="E145" s="10">
        <v>142</v>
      </c>
      <c r="F145" s="7">
        <v>119</v>
      </c>
      <c r="G145" s="7">
        <v>151</v>
      </c>
      <c r="H145" s="26">
        <f t="shared" si="6"/>
        <v>40.050442293181789</v>
      </c>
      <c r="I145" s="19">
        <v>1.75</v>
      </c>
      <c r="J145">
        <v>151</v>
      </c>
      <c r="K145" s="19">
        <v>1.6875</v>
      </c>
      <c r="L145">
        <v>149</v>
      </c>
      <c r="M145" s="19">
        <v>2.375</v>
      </c>
      <c r="N145">
        <v>130</v>
      </c>
      <c r="O145" s="19">
        <v>2.0193449999999999</v>
      </c>
      <c r="P145">
        <v>147</v>
      </c>
      <c r="Q145" s="19">
        <v>2.5414059999999998</v>
      </c>
      <c r="R145">
        <v>106</v>
      </c>
      <c r="S145" s="19">
        <v>3.008073</v>
      </c>
      <c r="T145">
        <v>121</v>
      </c>
      <c r="U145"/>
      <c r="V145">
        <f>VLOOKUP(A145, world_pop_table!$A$4:$BP$269, MATCH(2010, world_pop_table!$A$3:$BP$3, 0), FALSE)</f>
        <v>23294825</v>
      </c>
    </row>
    <row r="146" spans="1:22" x14ac:dyDescent="0.35">
      <c r="A146" s="7" t="s">
        <v>10</v>
      </c>
      <c r="B146" s="9">
        <v>2.24316</v>
      </c>
      <c r="C146" s="29">
        <v>2.0621710000000002</v>
      </c>
      <c r="D146" s="29">
        <v>2.4241480000000002</v>
      </c>
      <c r="E146" s="10">
        <v>143</v>
      </c>
      <c r="F146" s="7">
        <v>122</v>
      </c>
      <c r="G146" s="7">
        <v>150</v>
      </c>
      <c r="H146" s="26">
        <f t="shared" si="6"/>
        <v>39.915875997367117</v>
      </c>
      <c r="I146" s="19">
        <v>2.2230850000000002</v>
      </c>
      <c r="J146">
        <v>104</v>
      </c>
      <c r="K146" s="19">
        <v>1.873596</v>
      </c>
      <c r="L146">
        <v>139</v>
      </c>
      <c r="M146" s="19">
        <v>2.2449159999999999</v>
      </c>
      <c r="N146">
        <v>141</v>
      </c>
      <c r="O146" s="19">
        <v>2.090449</v>
      </c>
      <c r="P146">
        <v>141</v>
      </c>
      <c r="Q146" s="19">
        <v>2.3655029999999999</v>
      </c>
      <c r="R146">
        <v>128</v>
      </c>
      <c r="S146" s="19">
        <v>2.6055030000000001</v>
      </c>
      <c r="T146">
        <v>146</v>
      </c>
      <c r="U146"/>
      <c r="V146">
        <f>VLOOKUP(A146, world_pop_table!$A$4:$BP$269, MATCH(2010, world_pop_table!$A$3:$BP$3, 0), FALSE)</f>
        <v>28284089</v>
      </c>
    </row>
    <row r="147" spans="1:22" x14ac:dyDescent="0.35">
      <c r="A147" s="7" t="s">
        <v>188</v>
      </c>
      <c r="B147" s="9">
        <v>2.2351830000000001</v>
      </c>
      <c r="C147" s="29">
        <v>2.0043060000000001</v>
      </c>
      <c r="D147" s="29">
        <v>2.466059</v>
      </c>
      <c r="E147" s="10">
        <v>144</v>
      </c>
      <c r="F147" s="7">
        <v>118</v>
      </c>
      <c r="G147" s="7">
        <v>152</v>
      </c>
      <c r="H147" s="26">
        <f t="shared" si="6"/>
        <v>39.65974730690813</v>
      </c>
      <c r="I147" s="19">
        <v>1.9527859999999999</v>
      </c>
      <c r="J147">
        <v>144</v>
      </c>
      <c r="K147" s="19">
        <v>1.9759439999999999</v>
      </c>
      <c r="L147">
        <v>131</v>
      </c>
      <c r="M147" s="19">
        <v>2.4821200000000001</v>
      </c>
      <c r="N147">
        <v>118</v>
      </c>
      <c r="O147" s="19">
        <v>2.1144959999999999</v>
      </c>
      <c r="P147">
        <v>139</v>
      </c>
      <c r="Q147" s="19">
        <v>1.9554050000000001</v>
      </c>
      <c r="R147">
        <v>151</v>
      </c>
      <c r="S147" s="19">
        <v>2.8213979999999999</v>
      </c>
      <c r="T147">
        <v>135</v>
      </c>
      <c r="U147"/>
      <c r="V147">
        <f>VLOOKUP(A147, world_pop_table!$A$4:$BP$269, MATCH(2010, world_pop_table!$A$3:$BP$3, 0), FALSE)</f>
        <v>910419</v>
      </c>
    </row>
    <row r="148" spans="1:22" x14ac:dyDescent="0.35">
      <c r="A148" s="7" t="s">
        <v>22</v>
      </c>
      <c r="B148" s="9">
        <v>2.2256399999999998</v>
      </c>
      <c r="C148" s="29">
        <v>1.749374</v>
      </c>
      <c r="D148" s="29">
        <v>2.7019060000000001</v>
      </c>
      <c r="E148" s="10">
        <v>145</v>
      </c>
      <c r="F148" s="7">
        <v>83</v>
      </c>
      <c r="G148" s="7">
        <v>153</v>
      </c>
      <c r="H148" s="26">
        <f t="shared" si="6"/>
        <v>39.353336865257106</v>
      </c>
      <c r="I148" s="19">
        <v>2.2222219999999999</v>
      </c>
      <c r="J148">
        <v>105</v>
      </c>
      <c r="K148" s="19">
        <v>1.888889</v>
      </c>
      <c r="L148">
        <v>137</v>
      </c>
      <c r="M148" s="19">
        <v>1.734259</v>
      </c>
      <c r="N148">
        <v>153</v>
      </c>
      <c r="O148" s="19">
        <v>2.022119</v>
      </c>
      <c r="P148">
        <v>146</v>
      </c>
      <c r="Q148" s="19">
        <v>2.772119</v>
      </c>
      <c r="R148">
        <v>81</v>
      </c>
      <c r="S148" s="19">
        <v>2.772119</v>
      </c>
      <c r="T148">
        <v>138</v>
      </c>
      <c r="U148"/>
      <c r="V148">
        <f>VLOOKUP(A148, world_pop_table!$A$4:$BP$269, MATCH(2010, world_pop_table!$A$3:$BP$3, 0), FALSE)</f>
        <v>16176498</v>
      </c>
    </row>
    <row r="149" spans="1:22" x14ac:dyDescent="0.35">
      <c r="A149" s="7" t="s">
        <v>126</v>
      </c>
      <c r="B149" s="9">
        <v>2.2059799999999998</v>
      </c>
      <c r="C149" s="29">
        <v>1.842668</v>
      </c>
      <c r="D149" s="29">
        <v>2.569293</v>
      </c>
      <c r="E149" s="10">
        <v>146</v>
      </c>
      <c r="F149" s="7">
        <v>105</v>
      </c>
      <c r="G149" s="7">
        <v>153</v>
      </c>
      <c r="H149" s="26">
        <f t="shared" si="6"/>
        <v>38.722085761530927</v>
      </c>
      <c r="I149" s="19">
        <v>2.01627</v>
      </c>
      <c r="J149">
        <v>139</v>
      </c>
      <c r="K149" s="19">
        <v>1.7777780000000001</v>
      </c>
      <c r="L149">
        <v>144</v>
      </c>
      <c r="M149" s="19">
        <v>2.1111110000000002</v>
      </c>
      <c r="N149">
        <v>151</v>
      </c>
      <c r="O149" s="19">
        <v>2.148809</v>
      </c>
      <c r="P149">
        <v>135</v>
      </c>
      <c r="Q149" s="19">
        <v>2.0218250000000002</v>
      </c>
      <c r="R149">
        <v>148</v>
      </c>
      <c r="S149" s="19">
        <v>3.088889</v>
      </c>
      <c r="T149">
        <v>108</v>
      </c>
      <c r="U149"/>
      <c r="V149">
        <f>VLOOKUP(A149, world_pop_table!$A$4:$BP$269, MATCH(2010, world_pop_table!$A$3:$BP$3, 0), FALSE)</f>
        <v>35414399</v>
      </c>
    </row>
    <row r="150" spans="1:22" x14ac:dyDescent="0.35">
      <c r="A150" s="7" t="s">
        <v>110</v>
      </c>
      <c r="B150" s="9">
        <v>2.203265</v>
      </c>
      <c r="C150" s="29">
        <v>2.0094379999999998</v>
      </c>
      <c r="D150" s="29">
        <v>2.3970919999999998</v>
      </c>
      <c r="E150" s="10">
        <v>147</v>
      </c>
      <c r="F150" s="7">
        <v>126</v>
      </c>
      <c r="G150" s="7">
        <v>152</v>
      </c>
      <c r="H150" s="26">
        <f t="shared" si="6"/>
        <v>38.634911461092656</v>
      </c>
      <c r="I150" s="19">
        <v>2.0666669999999998</v>
      </c>
      <c r="J150">
        <v>131</v>
      </c>
      <c r="K150" s="19">
        <v>1.8</v>
      </c>
      <c r="L150">
        <v>143</v>
      </c>
      <c r="M150" s="19">
        <v>2.2146029999999999</v>
      </c>
      <c r="N150">
        <v>143</v>
      </c>
      <c r="O150" s="19">
        <v>2.0717460000000001</v>
      </c>
      <c r="P150">
        <v>143</v>
      </c>
      <c r="Q150" s="19">
        <v>2.2588059999999999</v>
      </c>
      <c r="R150">
        <v>140</v>
      </c>
      <c r="S150" s="19">
        <v>2.739236</v>
      </c>
      <c r="T150">
        <v>139</v>
      </c>
      <c r="U150"/>
      <c r="V150">
        <f>VLOOKUP(A150, world_pop_table!$A$4:$BP$269, MATCH(2010, world_pop_table!$A$3:$BP$3, 0), FALSE)</f>
        <v>27341952</v>
      </c>
    </row>
    <row r="151" spans="1:22" x14ac:dyDescent="0.35">
      <c r="A151" s="7" t="s">
        <v>189</v>
      </c>
      <c r="B151" s="9">
        <v>2.1054550000000001</v>
      </c>
      <c r="C151" s="29">
        <v>1.86738</v>
      </c>
      <c r="D151" s="29">
        <v>2.3435290000000002</v>
      </c>
      <c r="E151" s="10">
        <v>148</v>
      </c>
      <c r="F151" s="7">
        <v>132</v>
      </c>
      <c r="G151" s="7">
        <v>153</v>
      </c>
      <c r="H151" s="26">
        <f t="shared" si="6"/>
        <v>35.49438905745798</v>
      </c>
      <c r="I151" s="19">
        <v>2.0666669999999998</v>
      </c>
      <c r="J151">
        <v>130</v>
      </c>
      <c r="K151" s="19">
        <v>1.733333</v>
      </c>
      <c r="L151">
        <v>147</v>
      </c>
      <c r="M151" s="19">
        <v>2.2000000000000002</v>
      </c>
      <c r="N151">
        <v>144</v>
      </c>
      <c r="O151" s="19">
        <v>2.0984129999999999</v>
      </c>
      <c r="P151">
        <v>140</v>
      </c>
      <c r="Q151" s="19">
        <v>1.9555560000000001</v>
      </c>
      <c r="R151">
        <v>150</v>
      </c>
      <c r="S151" s="19">
        <v>2.4921120000000001</v>
      </c>
      <c r="T151">
        <v>148</v>
      </c>
      <c r="U151"/>
      <c r="V151">
        <f>VLOOKUP(A151, world_pop_table!$A$4:$BP$269, MATCH(2010, world_pop_table!$A$3:$BP$3, 0), FALSE)</f>
        <v>31045366</v>
      </c>
    </row>
    <row r="152" spans="1:22" x14ac:dyDescent="0.35">
      <c r="A152" s="7" t="s">
        <v>59</v>
      </c>
      <c r="B152" s="9">
        <v>2.101429</v>
      </c>
      <c r="C152" s="29">
        <v>1.6870179999999999</v>
      </c>
      <c r="D152" s="29">
        <v>2.515841</v>
      </c>
      <c r="E152" s="10">
        <v>149</v>
      </c>
      <c r="F152" s="7">
        <v>112</v>
      </c>
      <c r="G152" s="7">
        <v>154</v>
      </c>
      <c r="H152" s="26">
        <f t="shared" si="6"/>
        <v>35.365120647305304</v>
      </c>
      <c r="I152" s="19">
        <v>1.885397</v>
      </c>
      <c r="J152">
        <v>148</v>
      </c>
      <c r="K152" s="19">
        <v>1.5568249999999999</v>
      </c>
      <c r="L152">
        <v>153</v>
      </c>
      <c r="M152" s="19">
        <v>2.7476189999999998</v>
      </c>
      <c r="N152">
        <v>92</v>
      </c>
      <c r="O152" s="19">
        <v>1.5568249999999999</v>
      </c>
      <c r="P152">
        <v>153</v>
      </c>
      <c r="Q152" s="19">
        <v>1.713333</v>
      </c>
      <c r="R152">
        <v>153</v>
      </c>
      <c r="S152" s="19">
        <v>2.9095240000000002</v>
      </c>
      <c r="T152">
        <v>126</v>
      </c>
      <c r="U152"/>
      <c r="V152">
        <f>VLOOKUP(A152, world_pop_table!$A$4:$BP$269, MATCH(2010, world_pop_table!$A$3:$BP$3, 0), FALSE)</f>
        <v>1566347</v>
      </c>
    </row>
    <row r="153" spans="1:22" x14ac:dyDescent="0.35">
      <c r="A153" s="7" t="s">
        <v>190</v>
      </c>
      <c r="B153" s="9">
        <v>2.0670250000000001</v>
      </c>
      <c r="C153" s="29">
        <v>1.842435</v>
      </c>
      <c r="D153" s="29">
        <v>2.2916150000000002</v>
      </c>
      <c r="E153" s="10">
        <v>150</v>
      </c>
      <c r="F153" s="7">
        <v>137</v>
      </c>
      <c r="G153" s="7">
        <v>153</v>
      </c>
      <c r="H153" s="26">
        <f t="shared" si="6"/>
        <v>34.260463324182446</v>
      </c>
      <c r="I153" s="19">
        <v>1.789474</v>
      </c>
      <c r="J153">
        <v>150</v>
      </c>
      <c r="K153" s="19">
        <v>1.904514</v>
      </c>
      <c r="L153">
        <v>136</v>
      </c>
      <c r="M153" s="19">
        <v>2.3162780000000001</v>
      </c>
      <c r="N153">
        <v>135</v>
      </c>
      <c r="O153" s="19">
        <v>1.8807689999999999</v>
      </c>
      <c r="P153">
        <v>151</v>
      </c>
      <c r="Q153" s="19">
        <v>2.0268640000000002</v>
      </c>
      <c r="R153">
        <v>146</v>
      </c>
      <c r="S153" s="19">
        <v>2.4058639999999998</v>
      </c>
      <c r="T153">
        <v>149</v>
      </c>
      <c r="U153"/>
      <c r="V153">
        <f>VLOOKUP(A153, world_pop_table!$A$4:$BP$269, MATCH(2010, world_pop_table!$A$3:$BP$3, 0), FALSE)</f>
        <v>11297409</v>
      </c>
    </row>
    <row r="154" spans="1:22" x14ac:dyDescent="0.35">
      <c r="A154" s="7" t="s">
        <v>124</v>
      </c>
      <c r="B154" s="9">
        <v>2.0386869999999999</v>
      </c>
      <c r="C154" s="29">
        <v>1.734815</v>
      </c>
      <c r="D154" s="29">
        <v>2.3425590000000001</v>
      </c>
      <c r="E154" s="10">
        <v>151</v>
      </c>
      <c r="F154" s="7">
        <v>132</v>
      </c>
      <c r="G154" s="7">
        <v>153</v>
      </c>
      <c r="H154" s="26">
        <f t="shared" si="6"/>
        <v>33.35057554303328</v>
      </c>
      <c r="I154" s="19">
        <v>1.625</v>
      </c>
      <c r="J154">
        <v>153</v>
      </c>
      <c r="K154" s="19">
        <v>1.625</v>
      </c>
      <c r="L154">
        <v>150</v>
      </c>
      <c r="M154" s="19">
        <v>2.875</v>
      </c>
      <c r="N154">
        <v>67</v>
      </c>
      <c r="O154" s="19">
        <v>1.8519350000000001</v>
      </c>
      <c r="P154">
        <v>152</v>
      </c>
      <c r="Q154" s="19">
        <v>1.9947919999999999</v>
      </c>
      <c r="R154">
        <v>149</v>
      </c>
      <c r="S154" s="19">
        <v>2.0452379999999999</v>
      </c>
      <c r="T154">
        <v>154</v>
      </c>
      <c r="U154"/>
      <c r="V154">
        <f>VLOOKUP(A154, world_pop_table!$A$4:$BP$269, MATCH(2010, world_pop_table!$A$3:$BP$3, 0), FALSE)</f>
        <v>10317553</v>
      </c>
    </row>
    <row r="155" spans="1:22" x14ac:dyDescent="0.35">
      <c r="A155" s="7" t="s">
        <v>104</v>
      </c>
      <c r="B155" s="9">
        <v>2.0203950000000002</v>
      </c>
      <c r="C155" s="29">
        <v>1.6319790000000001</v>
      </c>
      <c r="D155" s="29">
        <v>2.408811</v>
      </c>
      <c r="E155" s="10">
        <v>152</v>
      </c>
      <c r="F155" s="7">
        <v>125</v>
      </c>
      <c r="G155" s="7">
        <v>154</v>
      </c>
      <c r="H155" s="26">
        <f t="shared" si="6"/>
        <v>32.763248727704742</v>
      </c>
      <c r="I155" s="19">
        <v>1.678571</v>
      </c>
      <c r="J155">
        <v>152</v>
      </c>
      <c r="K155" s="19">
        <v>1.7083330000000001</v>
      </c>
      <c r="L155">
        <v>148</v>
      </c>
      <c r="M155" s="19">
        <v>2.1964290000000002</v>
      </c>
      <c r="N155">
        <v>145</v>
      </c>
      <c r="O155" s="19">
        <v>2.0416669999999999</v>
      </c>
      <c r="P155">
        <v>144</v>
      </c>
      <c r="Q155" s="19">
        <v>2.0416669999999999</v>
      </c>
      <c r="R155">
        <v>144</v>
      </c>
      <c r="S155" s="19">
        <v>2.375</v>
      </c>
      <c r="T155">
        <v>151</v>
      </c>
      <c r="U155"/>
      <c r="V155">
        <f>VLOOKUP(A155, world_pop_table!$A$4:$BP$269, MATCH(2010, world_pop_table!$A$3:$BP$3, 0), FALSE)</f>
        <v>2109811</v>
      </c>
    </row>
    <row r="156" spans="1:22" x14ac:dyDescent="0.35">
      <c r="A156" s="7" t="s">
        <v>130</v>
      </c>
      <c r="B156" s="9">
        <v>1.970413</v>
      </c>
      <c r="C156" s="29">
        <v>1.7476970000000001</v>
      </c>
      <c r="D156" s="29">
        <v>2.1931289999999999</v>
      </c>
      <c r="E156" s="10">
        <v>153</v>
      </c>
      <c r="F156" s="7">
        <v>148</v>
      </c>
      <c r="G156" s="7">
        <v>153</v>
      </c>
      <c r="H156" s="26">
        <f t="shared" si="6"/>
        <v>31.158406781293646</v>
      </c>
      <c r="I156" s="19">
        <v>2.17</v>
      </c>
      <c r="J156">
        <v>110</v>
      </c>
      <c r="K156" s="19">
        <v>1.608333</v>
      </c>
      <c r="L156">
        <v>152</v>
      </c>
      <c r="M156" s="19">
        <v>2.3250000000000002</v>
      </c>
      <c r="N156">
        <v>134</v>
      </c>
      <c r="O156" s="19">
        <v>1.5249999999999999</v>
      </c>
      <c r="P156">
        <v>154</v>
      </c>
      <c r="Q156" s="19">
        <v>1.7250000000000001</v>
      </c>
      <c r="R156">
        <v>152</v>
      </c>
      <c r="S156" s="19">
        <v>2.3250000000000002</v>
      </c>
      <c r="T156">
        <v>152</v>
      </c>
      <c r="U156"/>
      <c r="V156">
        <f>VLOOKUP(A156, world_pop_table!$A$4:$BP$269, MATCH(2010, world_pop_table!$A$3:$BP$3, 0), FALSE)</f>
        <v>6222714</v>
      </c>
    </row>
    <row r="157" spans="1:22" x14ac:dyDescent="0.35">
      <c r="A157" s="7" t="s">
        <v>48</v>
      </c>
      <c r="B157" s="9">
        <v>1.6964360000000001</v>
      </c>
      <c r="C157" s="29">
        <v>1.336892</v>
      </c>
      <c r="D157" s="29">
        <v>2.0559789999999998</v>
      </c>
      <c r="E157" s="10">
        <v>154</v>
      </c>
      <c r="F157" s="7">
        <v>151</v>
      </c>
      <c r="G157" s="7">
        <v>155</v>
      </c>
      <c r="H157" s="26">
        <f t="shared" si="6"/>
        <v>22.36144423573986</v>
      </c>
      <c r="I157" s="19">
        <v>1.5</v>
      </c>
      <c r="J157">
        <v>154</v>
      </c>
      <c r="K157" s="19">
        <v>1.348214</v>
      </c>
      <c r="L157">
        <v>155</v>
      </c>
      <c r="M157" s="19">
        <v>1.633929</v>
      </c>
      <c r="N157">
        <v>154</v>
      </c>
      <c r="O157" s="19">
        <v>1.880952</v>
      </c>
      <c r="P157">
        <v>150</v>
      </c>
      <c r="Q157" s="19">
        <v>1.5476190000000001</v>
      </c>
      <c r="R157">
        <v>154</v>
      </c>
      <c r="S157" s="19">
        <v>2.214286</v>
      </c>
      <c r="T157">
        <v>153</v>
      </c>
      <c r="U157"/>
      <c r="V157">
        <f>VLOOKUP(A157, world_pop_table!$A$4:$BP$269, MATCH(2010, world_pop_table!$A$3:$BP$3, 0), FALSE)</f>
        <v>2945186</v>
      </c>
    </row>
    <row r="158" spans="1:22" x14ac:dyDescent="0.35">
      <c r="A158" s="7" t="s">
        <v>132</v>
      </c>
      <c r="B158" s="9">
        <v>1.338373</v>
      </c>
      <c r="C158" s="29">
        <v>1.048071</v>
      </c>
      <c r="D158" s="29">
        <v>1.628674</v>
      </c>
      <c r="E158" s="10">
        <v>155</v>
      </c>
      <c r="F158" s="7">
        <v>155</v>
      </c>
      <c r="G158" s="7">
        <v>155</v>
      </c>
      <c r="H158" s="26">
        <f t="shared" si="6"/>
        <v>10.864614940037569</v>
      </c>
      <c r="I158" s="19">
        <v>1.3333330000000001</v>
      </c>
      <c r="J158">
        <v>155</v>
      </c>
      <c r="K158" s="19">
        <v>1.5</v>
      </c>
      <c r="L158">
        <v>154</v>
      </c>
      <c r="M158" s="19">
        <v>1.3333330000000001</v>
      </c>
      <c r="N158">
        <v>155</v>
      </c>
      <c r="O158" s="19">
        <v>1.3333330000000001</v>
      </c>
      <c r="P158">
        <v>155</v>
      </c>
      <c r="Q158" s="19">
        <v>1.1666669999999999</v>
      </c>
      <c r="R158">
        <v>155</v>
      </c>
      <c r="S158" s="19">
        <v>1.3777779999999999</v>
      </c>
      <c r="T158">
        <v>155</v>
      </c>
      <c r="U158"/>
      <c r="V158">
        <f>VLOOKUP(A158, world_pop_table!$A$4:$BP$269, MATCH(2010, world_pop_table!$A$3:$BP$3, 0), FALSE)</f>
        <v>12261756</v>
      </c>
    </row>
    <row r="160" spans="1:22" x14ac:dyDescent="0.35">
      <c r="A160" s="45" t="s">
        <v>621</v>
      </c>
    </row>
    <row r="161" spans="1:1" x14ac:dyDescent="0.35">
      <c r="A161" s="7">
        <f>COUNTA(A4:A158)</f>
        <v>155</v>
      </c>
    </row>
  </sheetData>
  <mergeCells count="8">
    <mergeCell ref="Q1:R1"/>
    <mergeCell ref="S1:T1"/>
    <mergeCell ref="B1:D1"/>
    <mergeCell ref="E1:G1"/>
    <mergeCell ref="I1:J1"/>
    <mergeCell ref="K1:L1"/>
    <mergeCell ref="M1:N1"/>
    <mergeCell ref="O1:P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164"/>
  <sheetViews>
    <sheetView topLeftCell="I131" workbookViewId="0">
      <selection activeCell="B2" sqref="B2"/>
    </sheetView>
  </sheetViews>
  <sheetFormatPr defaultColWidth="8.81640625" defaultRowHeight="14.5" x14ac:dyDescent="0.35"/>
  <cols>
    <col min="1" max="1" width="26.453125" style="3" bestFit="1" customWidth="1"/>
    <col min="2" max="2" width="5.7265625" style="3" bestFit="1" customWidth="1"/>
    <col min="3" max="3" width="13.81640625" style="1" bestFit="1" customWidth="1"/>
    <col min="4" max="4" width="17.1796875" style="1" bestFit="1" customWidth="1"/>
    <col min="5" max="5" width="20.26953125" bestFit="1" customWidth="1"/>
    <col min="6" max="6" width="12.1796875" style="1" customWidth="1"/>
    <col min="7" max="7" width="5.54296875" style="3" customWidth="1"/>
    <col min="8" max="8" width="6.453125" style="3" bestFit="1" customWidth="1"/>
    <col min="9" max="9" width="7.1796875" style="3" bestFit="1" customWidth="1"/>
    <col min="10" max="10" width="6.453125" style="3" bestFit="1" customWidth="1"/>
    <col min="11" max="11" width="9.26953125" style="3" customWidth="1"/>
    <col min="12" max="12" width="11" style="3" customWidth="1"/>
    <col min="13" max="13" width="9.1796875" style="3" customWidth="1"/>
    <col min="14" max="14" width="11.453125" style="3" customWidth="1"/>
    <col min="15" max="15" width="14.453125" style="3" bestFit="1" customWidth="1"/>
    <col min="16" max="16" width="5.453125" style="3" bestFit="1" customWidth="1"/>
    <col min="17" max="17" width="21.26953125" style="3" bestFit="1" customWidth="1"/>
    <col min="18" max="18" width="14.26953125" style="3" customWidth="1"/>
    <col min="19" max="19" width="9.54296875" style="3" bestFit="1" customWidth="1"/>
    <col min="20" max="20" width="6.453125" style="3" bestFit="1" customWidth="1"/>
    <col min="21" max="21" width="19.453125" bestFit="1" customWidth="1"/>
  </cols>
  <sheetData>
    <row r="1" spans="1:21" x14ac:dyDescent="0.35">
      <c r="B1" s="96" t="s">
        <v>662</v>
      </c>
      <c r="C1" s="96"/>
      <c r="D1" s="96"/>
      <c r="F1" s="95" t="s">
        <v>1</v>
      </c>
      <c r="G1" s="95"/>
      <c r="H1" s="95" t="s">
        <v>2</v>
      </c>
      <c r="I1" s="95"/>
      <c r="J1" s="95" t="s">
        <v>3</v>
      </c>
      <c r="K1" s="95"/>
      <c r="L1" s="95" t="s">
        <v>4</v>
      </c>
      <c r="M1" s="95"/>
      <c r="N1" s="95" t="s">
        <v>5</v>
      </c>
      <c r="O1" s="95"/>
      <c r="P1" s="95" t="s">
        <v>6</v>
      </c>
      <c r="Q1" s="95"/>
      <c r="R1" s="95" t="s">
        <v>7</v>
      </c>
      <c r="S1" s="95"/>
      <c r="T1" s="1"/>
    </row>
    <row r="2" spans="1:21" x14ac:dyDescent="0.35">
      <c r="A2" s="1"/>
      <c r="B2" s="1"/>
      <c r="C2" s="2"/>
      <c r="F2" s="2"/>
      <c r="G2" s="1"/>
      <c r="H2" s="1"/>
      <c r="I2" s="1"/>
      <c r="J2" s="1"/>
      <c r="K2" s="1"/>
      <c r="L2" s="1"/>
      <c r="M2" s="1"/>
      <c r="N2" s="1"/>
      <c r="O2" s="1"/>
      <c r="P2" s="1"/>
      <c r="Q2" s="1"/>
      <c r="R2" s="1"/>
      <c r="S2" s="1"/>
      <c r="T2" s="1"/>
    </row>
    <row r="3" spans="1:21" x14ac:dyDescent="0.35">
      <c r="A3" s="1" t="s">
        <v>0</v>
      </c>
      <c r="B3" s="1" t="s">
        <v>8</v>
      </c>
      <c r="C3" s="1" t="s">
        <v>9</v>
      </c>
      <c r="D3" s="1" t="s">
        <v>207</v>
      </c>
      <c r="E3" s="1" t="s">
        <v>206</v>
      </c>
      <c r="F3" s="1" t="s">
        <v>8</v>
      </c>
      <c r="G3" s="1" t="s">
        <v>9</v>
      </c>
      <c r="H3" s="1" t="s">
        <v>8</v>
      </c>
      <c r="I3" s="1" t="s">
        <v>9</v>
      </c>
      <c r="J3" s="1" t="s">
        <v>8</v>
      </c>
      <c r="K3" s="1" t="s">
        <v>9</v>
      </c>
      <c r="L3" s="1" t="s">
        <v>8</v>
      </c>
      <c r="M3" s="1" t="s">
        <v>9</v>
      </c>
      <c r="N3" s="1" t="s">
        <v>8</v>
      </c>
      <c r="O3" s="1" t="s">
        <v>9</v>
      </c>
      <c r="P3" s="1" t="s">
        <v>8</v>
      </c>
      <c r="Q3" s="1" t="s">
        <v>9</v>
      </c>
      <c r="R3" s="1" t="s">
        <v>8</v>
      </c>
      <c r="S3" s="1" t="s">
        <v>9</v>
      </c>
      <c r="T3"/>
      <c r="U3" s="49" t="s">
        <v>625</v>
      </c>
    </row>
    <row r="4" spans="1:21" x14ac:dyDescent="0.35">
      <c r="A4" s="36" t="s">
        <v>128</v>
      </c>
      <c r="B4" s="4">
        <v>4.1903357648355506</v>
      </c>
      <c r="C4" s="3">
        <v>1</v>
      </c>
      <c r="D4" s="24">
        <v>5.0682865447682197E-2</v>
      </c>
      <c r="E4" s="27">
        <f t="shared" ref="E4:E35" si="0">(B4-1)*100/($B$4-1)</f>
        <v>100</v>
      </c>
      <c r="F4" s="4">
        <v>3.89744</v>
      </c>
      <c r="G4" s="3">
        <v>3</v>
      </c>
      <c r="H4" s="4">
        <v>4.2695699999999999</v>
      </c>
      <c r="I4" s="3">
        <v>2</v>
      </c>
      <c r="J4" s="4">
        <v>4.0354000000000001</v>
      </c>
      <c r="K4" s="3">
        <v>2</v>
      </c>
      <c r="L4" s="4">
        <v>4.21495</v>
      </c>
      <c r="M4" s="3">
        <v>2</v>
      </c>
      <c r="N4" s="4">
        <v>4.2477099999999997</v>
      </c>
      <c r="O4" s="3">
        <v>1</v>
      </c>
      <c r="P4" s="4">
        <v>2.6960799999999998</v>
      </c>
      <c r="Q4" s="3">
        <v>113</v>
      </c>
      <c r="R4" s="4">
        <v>4.5294100000000004</v>
      </c>
      <c r="S4" s="3">
        <v>1</v>
      </c>
      <c r="T4"/>
      <c r="U4">
        <f>VLOOKUP(A4, world_pop_table!$A$4:$BP$269, MATCH(2007, world_pop_table!$A$3:$BP$3, 0), FALSE)</f>
        <v>4588599</v>
      </c>
    </row>
    <row r="5" spans="1:21" x14ac:dyDescent="0.35">
      <c r="A5" s="3" t="s">
        <v>108</v>
      </c>
      <c r="B5" s="4">
        <v>4.1776951488112353</v>
      </c>
      <c r="C5" s="3">
        <v>2</v>
      </c>
      <c r="D5" s="24">
        <v>4.4931931452381293E-2</v>
      </c>
      <c r="E5" s="27">
        <f t="shared" si="0"/>
        <v>99.603784148250398</v>
      </c>
      <c r="F5" s="4">
        <v>3.9922499999999999</v>
      </c>
      <c r="G5" s="3">
        <v>1</v>
      </c>
      <c r="H5" s="4">
        <v>4.2903200000000004</v>
      </c>
      <c r="I5" s="3">
        <v>1</v>
      </c>
      <c r="J5" s="4">
        <v>4.0487799999999998</v>
      </c>
      <c r="K5" s="3">
        <v>1</v>
      </c>
      <c r="L5" s="4">
        <v>4.25</v>
      </c>
      <c r="M5" s="3">
        <v>1</v>
      </c>
      <c r="N5" s="4">
        <v>4.1363599999999998</v>
      </c>
      <c r="O5" s="3">
        <v>4</v>
      </c>
      <c r="P5" s="4">
        <v>2.6481499999999998</v>
      </c>
      <c r="Q5" s="3">
        <v>121</v>
      </c>
      <c r="R5" s="4">
        <v>4.3823499999999997</v>
      </c>
      <c r="S5" s="3">
        <v>5</v>
      </c>
      <c r="T5"/>
      <c r="U5">
        <f>VLOOKUP(A5, world_pop_table!$A$4:$BP$269, MATCH(2007, world_pop_table!$A$3:$BP$3, 0), FALSE)</f>
        <v>16381696</v>
      </c>
    </row>
    <row r="6" spans="1:21" x14ac:dyDescent="0.35">
      <c r="A6" s="3" t="s">
        <v>41</v>
      </c>
      <c r="B6" s="4">
        <v>4.0986952364612765</v>
      </c>
      <c r="C6" s="3">
        <v>3</v>
      </c>
      <c r="D6" s="24">
        <v>2.6821656521612003E-2</v>
      </c>
      <c r="E6" s="27">
        <f t="shared" si="0"/>
        <v>97.127558503893155</v>
      </c>
      <c r="F6" s="4">
        <v>3.88279</v>
      </c>
      <c r="G6" s="3">
        <v>4</v>
      </c>
      <c r="H6" s="4">
        <v>4.1913299999999998</v>
      </c>
      <c r="I6" s="3">
        <v>3</v>
      </c>
      <c r="J6" s="4">
        <v>3.90984</v>
      </c>
      <c r="K6" s="3">
        <v>4</v>
      </c>
      <c r="L6" s="4">
        <v>4.2072799999999999</v>
      </c>
      <c r="M6" s="3">
        <v>3</v>
      </c>
      <c r="N6" s="4">
        <v>4.1186400000000001</v>
      </c>
      <c r="O6" s="3">
        <v>5</v>
      </c>
      <c r="P6" s="4">
        <v>2.3413900000000001</v>
      </c>
      <c r="Q6" s="3">
        <v>136</v>
      </c>
      <c r="R6" s="4">
        <v>4.3272700000000004</v>
      </c>
      <c r="S6" s="3">
        <v>8</v>
      </c>
      <c r="T6"/>
      <c r="U6">
        <f>VLOOKUP(A6, world_pop_table!$A$4:$BP$269, MATCH(2007, world_pop_table!$A$3:$BP$3, 0), FALSE)</f>
        <v>82266372</v>
      </c>
    </row>
    <row r="7" spans="1:21" x14ac:dyDescent="0.35">
      <c r="A7" s="3" t="s">
        <v>136</v>
      </c>
      <c r="B7" s="4">
        <v>4.0753834485626985</v>
      </c>
      <c r="C7" s="3">
        <v>4</v>
      </c>
      <c r="D7" s="24">
        <v>8.0549767133992298E-2</v>
      </c>
      <c r="E7" s="27">
        <f t="shared" si="0"/>
        <v>96.396858363941604</v>
      </c>
      <c r="F7" s="4">
        <v>3.8461500000000002</v>
      </c>
      <c r="G7" s="3">
        <v>6</v>
      </c>
      <c r="H7" s="4">
        <v>4.1132099999999996</v>
      </c>
      <c r="I7" s="3">
        <v>5</v>
      </c>
      <c r="J7" s="4">
        <v>3.8979599999999999</v>
      </c>
      <c r="K7" s="3">
        <v>5</v>
      </c>
      <c r="L7" s="4">
        <v>4.0612199999999996</v>
      </c>
      <c r="M7" s="3">
        <v>6</v>
      </c>
      <c r="N7" s="4">
        <v>4.1521699999999999</v>
      </c>
      <c r="O7" s="3">
        <v>3</v>
      </c>
      <c r="P7" s="4">
        <v>2.4375</v>
      </c>
      <c r="Q7" s="3">
        <v>129</v>
      </c>
      <c r="R7" s="4">
        <v>4.4318200000000001</v>
      </c>
      <c r="S7" s="3">
        <v>4</v>
      </c>
      <c r="T7"/>
      <c r="U7">
        <f>VLOOKUP(A7, world_pop_table!$A$4:$BP$269, MATCH(2007, world_pop_table!$A$3:$BP$3, 0), FALSE)</f>
        <v>9148092</v>
      </c>
    </row>
    <row r="8" spans="1:21" x14ac:dyDescent="0.35">
      <c r="A8" s="3" t="s">
        <v>17</v>
      </c>
      <c r="B8" s="4">
        <v>4.0625736428382346</v>
      </c>
      <c r="C8" s="3">
        <v>5</v>
      </c>
      <c r="D8" s="24">
        <v>0.1062159504167154</v>
      </c>
      <c r="E8" s="27">
        <f t="shared" si="0"/>
        <v>95.99533931802624</v>
      </c>
      <c r="F8" s="4">
        <v>3.8333300000000001</v>
      </c>
      <c r="G8" s="3">
        <v>8</v>
      </c>
      <c r="H8" s="4">
        <v>4.0606099999999996</v>
      </c>
      <c r="I8" s="3">
        <v>8</v>
      </c>
      <c r="J8" s="4">
        <v>3.9666700000000001</v>
      </c>
      <c r="K8" s="3">
        <v>3</v>
      </c>
      <c r="L8" s="4">
        <v>4.1333299999999999</v>
      </c>
      <c r="M8" s="3">
        <v>4</v>
      </c>
      <c r="N8" s="4">
        <v>3.9655200000000002</v>
      </c>
      <c r="O8" s="3">
        <v>13</v>
      </c>
      <c r="P8" s="4">
        <v>2.2413799999999999</v>
      </c>
      <c r="Q8" s="3">
        <v>141</v>
      </c>
      <c r="R8" s="4">
        <v>4.4444400000000002</v>
      </c>
      <c r="S8" s="3">
        <v>3</v>
      </c>
      <c r="T8"/>
      <c r="U8">
        <f>VLOOKUP(A8, world_pop_table!$A$4:$BP$269, MATCH(2007, world_pop_table!$A$3:$BP$3, 0), FALSE)</f>
        <v>8295487</v>
      </c>
    </row>
    <row r="9" spans="1:21" x14ac:dyDescent="0.35">
      <c r="A9" s="3" t="s">
        <v>76</v>
      </c>
      <c r="B9" s="4">
        <v>4.0235540985084626</v>
      </c>
      <c r="C9" s="3">
        <v>6</v>
      </c>
      <c r="D9" s="24">
        <v>3.2359418439279225E-2</v>
      </c>
      <c r="E9" s="27">
        <f t="shared" si="0"/>
        <v>94.772284843326361</v>
      </c>
      <c r="F9" s="4">
        <v>3.7864800000000001</v>
      </c>
      <c r="G9" s="3">
        <v>11</v>
      </c>
      <c r="H9" s="4">
        <v>4.1063799999999997</v>
      </c>
      <c r="I9" s="3">
        <v>6</v>
      </c>
      <c r="J9" s="4">
        <v>3.7655699999999999</v>
      </c>
      <c r="K9" s="3">
        <v>10</v>
      </c>
      <c r="L9" s="4">
        <v>4.1198499999999996</v>
      </c>
      <c r="M9" s="3">
        <v>5</v>
      </c>
      <c r="N9" s="4">
        <v>4.0760500000000004</v>
      </c>
      <c r="O9" s="3">
        <v>7</v>
      </c>
      <c r="P9" s="4">
        <v>2.0206599999999999</v>
      </c>
      <c r="Q9" s="3">
        <v>148</v>
      </c>
      <c r="R9" s="4">
        <v>4.3445400000000003</v>
      </c>
      <c r="S9" s="3">
        <v>6</v>
      </c>
      <c r="T9"/>
      <c r="U9">
        <f>VLOOKUP(A9, world_pop_table!$A$4:$BP$269, MATCH(2007, world_pop_table!$A$3:$BP$3, 0), FALSE)</f>
        <v>128001000</v>
      </c>
    </row>
    <row r="10" spans="1:21" x14ac:dyDescent="0.35">
      <c r="A10" s="3" t="s">
        <v>32</v>
      </c>
      <c r="B10" s="4">
        <v>4.0161963833461121</v>
      </c>
      <c r="C10" s="3">
        <v>7</v>
      </c>
      <c r="D10" s="24">
        <v>8.102648558188319E-2</v>
      </c>
      <c r="E10" s="27">
        <f t="shared" si="0"/>
        <v>94.541659739741689</v>
      </c>
      <c r="F10" s="4">
        <v>3.8484799999999999</v>
      </c>
      <c r="G10" s="3">
        <v>5</v>
      </c>
      <c r="H10" s="4">
        <v>4.1333299999999999</v>
      </c>
      <c r="I10" s="3">
        <v>4</v>
      </c>
      <c r="J10" s="4">
        <v>3.6666699999999999</v>
      </c>
      <c r="K10" s="3">
        <v>14</v>
      </c>
      <c r="L10" s="4">
        <v>4</v>
      </c>
      <c r="M10" s="3">
        <v>8</v>
      </c>
      <c r="N10" s="4">
        <v>4.0357099999999999</v>
      </c>
      <c r="O10" s="3">
        <v>9</v>
      </c>
      <c r="P10" s="4">
        <v>2.2592599999999998</v>
      </c>
      <c r="Q10" s="3">
        <v>139</v>
      </c>
      <c r="R10" s="4">
        <v>4.4800000000000004</v>
      </c>
      <c r="S10" s="3">
        <v>2</v>
      </c>
      <c r="T10"/>
      <c r="U10">
        <f>VLOOKUP(A10, world_pop_table!$A$4:$BP$269, MATCH(2007, world_pop_table!$A$3:$BP$3, 0), FALSE)</f>
        <v>7551117</v>
      </c>
    </row>
    <row r="11" spans="1:21" x14ac:dyDescent="0.35">
      <c r="A11" s="3" t="s">
        <v>63</v>
      </c>
      <c r="B11" s="4">
        <v>4.003520734462537</v>
      </c>
      <c r="C11" s="3">
        <v>8</v>
      </c>
      <c r="D11" s="24">
        <v>4.089679445584856E-2</v>
      </c>
      <c r="E11" s="27">
        <f t="shared" si="0"/>
        <v>94.14434579481815</v>
      </c>
      <c r="F11" s="4">
        <v>3.8430200000000001</v>
      </c>
      <c r="G11" s="3">
        <v>7</v>
      </c>
      <c r="H11" s="4">
        <v>4.05952</v>
      </c>
      <c r="I11" s="3">
        <v>9</v>
      </c>
      <c r="J11" s="4">
        <v>3.7820499999999999</v>
      </c>
      <c r="K11" s="3">
        <v>7</v>
      </c>
      <c r="L11" s="4">
        <v>3.9934599999999998</v>
      </c>
      <c r="M11" s="3">
        <v>9</v>
      </c>
      <c r="N11" s="4">
        <v>4.0612199999999996</v>
      </c>
      <c r="O11" s="3">
        <v>8</v>
      </c>
      <c r="P11" s="4">
        <v>2.66412</v>
      </c>
      <c r="Q11" s="3">
        <v>119</v>
      </c>
      <c r="R11" s="4">
        <v>4.3307700000000002</v>
      </c>
      <c r="S11" s="3">
        <v>7</v>
      </c>
      <c r="T11"/>
      <c r="U11" t="e">
        <f>VLOOKUP(A11, world_pop_table!$A$4:$BP$269, MATCH(2007, world_pop_table!$A$3:$BP$3, 0), FALSE)</f>
        <v>#N/A</v>
      </c>
    </row>
    <row r="12" spans="1:21" x14ac:dyDescent="0.35">
      <c r="A12" s="3" t="s">
        <v>55</v>
      </c>
      <c r="B12" s="4">
        <v>3.9933617484221124</v>
      </c>
      <c r="C12" s="3">
        <v>9</v>
      </c>
      <c r="D12" s="24">
        <v>3.0141366101273687E-2</v>
      </c>
      <c r="E12" s="27">
        <f t="shared" si="0"/>
        <v>93.825915799066635</v>
      </c>
      <c r="F12" s="4">
        <v>3.7389999999999999</v>
      </c>
      <c r="G12" s="3">
        <v>13</v>
      </c>
      <c r="H12" s="4">
        <v>4.0493800000000002</v>
      </c>
      <c r="I12" s="3">
        <v>10</v>
      </c>
      <c r="J12" s="4">
        <v>3.85209</v>
      </c>
      <c r="K12" s="3">
        <v>6</v>
      </c>
      <c r="L12" s="4">
        <v>4.0195400000000001</v>
      </c>
      <c r="M12" s="3">
        <v>7</v>
      </c>
      <c r="N12" s="4">
        <v>4.0999999999999996</v>
      </c>
      <c r="O12" s="3">
        <v>6</v>
      </c>
      <c r="P12" s="4">
        <v>2.20641</v>
      </c>
      <c r="Q12" s="3">
        <v>143</v>
      </c>
      <c r="R12" s="4">
        <v>4.2481499999999999</v>
      </c>
      <c r="S12" s="3">
        <v>11</v>
      </c>
      <c r="T12"/>
      <c r="U12">
        <f>VLOOKUP(A12, world_pop_table!$A$4:$BP$269, MATCH(2007, world_pop_table!$A$3:$BP$3, 0), FALSE)</f>
        <v>61322463</v>
      </c>
    </row>
    <row r="13" spans="1:21" x14ac:dyDescent="0.35">
      <c r="A13" s="3" t="s">
        <v>31</v>
      </c>
      <c r="B13" s="4">
        <v>3.921925946374333</v>
      </c>
      <c r="C13" s="3">
        <v>10</v>
      </c>
      <c r="D13" s="24">
        <v>5.2689827356424503E-2</v>
      </c>
      <c r="E13" s="27">
        <f t="shared" si="0"/>
        <v>91.586784644435269</v>
      </c>
      <c r="F13" s="4">
        <v>3.8181799999999999</v>
      </c>
      <c r="G13" s="3">
        <v>9</v>
      </c>
      <c r="H13" s="4">
        <v>3.9489800000000002</v>
      </c>
      <c r="I13" s="3">
        <v>12</v>
      </c>
      <c r="J13" s="4">
        <v>3.77895</v>
      </c>
      <c r="K13" s="3">
        <v>8</v>
      </c>
      <c r="L13" s="4">
        <v>3.8539300000000001</v>
      </c>
      <c r="M13" s="3">
        <v>12</v>
      </c>
      <c r="N13" s="4">
        <v>3.9777800000000001</v>
      </c>
      <c r="O13" s="3">
        <v>11</v>
      </c>
      <c r="P13" s="4">
        <v>2.8426999999999998</v>
      </c>
      <c r="Q13" s="3">
        <v>91</v>
      </c>
      <c r="R13" s="4">
        <v>4.1882400000000004</v>
      </c>
      <c r="S13" s="3">
        <v>13</v>
      </c>
      <c r="T13"/>
      <c r="U13">
        <f>VLOOKUP(A13, world_pop_table!$A$4:$BP$269, MATCH(2007, world_pop_table!$A$3:$BP$3, 0), FALSE)</f>
        <v>32888886</v>
      </c>
    </row>
    <row r="14" spans="1:21" x14ac:dyDescent="0.35">
      <c r="A14" s="3" t="s">
        <v>70</v>
      </c>
      <c r="B14" s="4">
        <v>3.9138450335049244</v>
      </c>
      <c r="C14" s="3">
        <v>11</v>
      </c>
      <c r="D14" s="24">
        <v>0.11176572186948402</v>
      </c>
      <c r="E14" s="27">
        <f t="shared" si="0"/>
        <v>91.333491152305768</v>
      </c>
      <c r="F14" s="4">
        <v>3.8181799999999999</v>
      </c>
      <c r="G14" s="3">
        <v>10</v>
      </c>
      <c r="H14" s="4">
        <v>3.71875</v>
      </c>
      <c r="I14" s="3">
        <v>19</v>
      </c>
      <c r="J14" s="4">
        <v>3.7586200000000001</v>
      </c>
      <c r="K14" s="3">
        <v>11</v>
      </c>
      <c r="L14" s="4">
        <v>3.9310299999999998</v>
      </c>
      <c r="M14" s="3">
        <v>11</v>
      </c>
      <c r="N14" s="4">
        <v>3.9615399999999998</v>
      </c>
      <c r="O14" s="3">
        <v>14</v>
      </c>
      <c r="P14" s="4">
        <v>2.6538499999999998</v>
      </c>
      <c r="Q14" s="3">
        <v>120</v>
      </c>
      <c r="R14" s="4">
        <v>4.32</v>
      </c>
      <c r="S14" s="3">
        <v>9</v>
      </c>
      <c r="T14"/>
      <c r="U14">
        <f>VLOOKUP(A14, world_pop_table!$A$4:$BP$269, MATCH(2007, world_pop_table!$A$3:$BP$3, 0), FALSE)</f>
        <v>4398942</v>
      </c>
    </row>
    <row r="15" spans="1:21" x14ac:dyDescent="0.35">
      <c r="A15" s="3" t="s">
        <v>20</v>
      </c>
      <c r="B15" s="4">
        <v>3.8937636011172221</v>
      </c>
      <c r="C15" s="3">
        <v>12</v>
      </c>
      <c r="D15" s="24">
        <v>5.2574250449368962E-2</v>
      </c>
      <c r="E15" s="27">
        <f t="shared" si="0"/>
        <v>90.70404541781464</v>
      </c>
      <c r="F15" s="4">
        <v>3.6126100000000001</v>
      </c>
      <c r="G15" s="3">
        <v>16</v>
      </c>
      <c r="H15" s="4">
        <v>4</v>
      </c>
      <c r="I15" s="3">
        <v>11</v>
      </c>
      <c r="J15" s="4">
        <v>3.6509399999999999</v>
      </c>
      <c r="K15" s="3">
        <v>17</v>
      </c>
      <c r="L15" s="4">
        <v>3.9494899999999999</v>
      </c>
      <c r="M15" s="3">
        <v>10</v>
      </c>
      <c r="N15" s="4">
        <v>3.9591799999999999</v>
      </c>
      <c r="O15" s="3">
        <v>15</v>
      </c>
      <c r="P15" s="4">
        <v>2.6162800000000002</v>
      </c>
      <c r="Q15" s="3">
        <v>122</v>
      </c>
      <c r="R15" s="4">
        <v>4.2530099999999997</v>
      </c>
      <c r="S15" s="3">
        <v>10</v>
      </c>
      <c r="T15"/>
      <c r="U15">
        <f>VLOOKUP(A15, world_pop_table!$A$4:$BP$269, MATCH(2007, world_pop_table!$A$3:$BP$3, 0), FALSE)</f>
        <v>10625700</v>
      </c>
    </row>
    <row r="16" spans="1:21" x14ac:dyDescent="0.35">
      <c r="A16" s="3" t="s">
        <v>43</v>
      </c>
      <c r="B16" s="4">
        <v>3.8590460375901223</v>
      </c>
      <c r="C16" s="3">
        <v>13</v>
      </c>
      <c r="D16" s="24">
        <v>9.782589465890118E-2</v>
      </c>
      <c r="E16" s="27">
        <f t="shared" si="0"/>
        <v>89.615835082408481</v>
      </c>
      <c r="F16" s="4">
        <v>3.9714299999999998</v>
      </c>
      <c r="G16" s="3">
        <v>2</v>
      </c>
      <c r="H16" s="4">
        <v>3.8235299999999999</v>
      </c>
      <c r="I16" s="3">
        <v>14</v>
      </c>
      <c r="J16" s="4">
        <v>3.6666699999999999</v>
      </c>
      <c r="K16" s="3">
        <v>15</v>
      </c>
      <c r="L16" s="4">
        <v>3.8333300000000001</v>
      </c>
      <c r="M16" s="3">
        <v>15</v>
      </c>
      <c r="N16" s="4">
        <v>3.7586200000000001</v>
      </c>
      <c r="O16" s="3">
        <v>17</v>
      </c>
      <c r="P16" s="4">
        <v>2.5185200000000001</v>
      </c>
      <c r="Q16" s="3">
        <v>128</v>
      </c>
      <c r="R16" s="4">
        <v>4.11111</v>
      </c>
      <c r="S16" s="3">
        <v>19</v>
      </c>
      <c r="T16"/>
      <c r="U16">
        <f>VLOOKUP(A16, world_pop_table!$A$4:$BP$269, MATCH(2007, world_pop_table!$A$3:$BP$3, 0), FALSE)</f>
        <v>5461438</v>
      </c>
    </row>
    <row r="17" spans="1:21" x14ac:dyDescent="0.35">
      <c r="A17" s="3" t="s">
        <v>150</v>
      </c>
      <c r="B17" s="4">
        <v>3.8436715006807303</v>
      </c>
      <c r="C17" s="3">
        <v>14</v>
      </c>
      <c r="D17" s="24">
        <v>2.6778298329545525E-2</v>
      </c>
      <c r="E17" s="27">
        <f t="shared" si="0"/>
        <v>89.133925401338146</v>
      </c>
      <c r="F17" s="4">
        <v>3.51919</v>
      </c>
      <c r="G17" s="3">
        <v>19</v>
      </c>
      <c r="H17" s="4">
        <v>4.0711300000000001</v>
      </c>
      <c r="I17" s="3">
        <v>7</v>
      </c>
      <c r="J17" s="4">
        <v>3.5817000000000001</v>
      </c>
      <c r="K17" s="3">
        <v>20</v>
      </c>
      <c r="L17" s="4">
        <v>3.8452899999999999</v>
      </c>
      <c r="M17" s="3">
        <v>14</v>
      </c>
      <c r="N17" s="4">
        <v>4.0091999999999999</v>
      </c>
      <c r="O17" s="3">
        <v>10</v>
      </c>
      <c r="P17" s="4">
        <v>2.1966000000000001</v>
      </c>
      <c r="Q17" s="3">
        <v>144</v>
      </c>
      <c r="R17" s="4">
        <v>4.1144299999999996</v>
      </c>
      <c r="S17" s="3">
        <v>18</v>
      </c>
      <c r="T17"/>
      <c r="U17">
        <f>VLOOKUP(A17, world_pop_table!$A$4:$BP$269, MATCH(2007, world_pop_table!$A$3:$BP$3, 0), FALSE)</f>
        <v>301231207</v>
      </c>
    </row>
    <row r="18" spans="1:21" x14ac:dyDescent="0.35">
      <c r="A18" s="3" t="s">
        <v>52</v>
      </c>
      <c r="B18" s="4">
        <v>3.8158038116429807</v>
      </c>
      <c r="C18" s="3">
        <v>15</v>
      </c>
      <c r="D18" s="24">
        <v>0.13186323438536052</v>
      </c>
      <c r="E18" s="27">
        <f t="shared" si="0"/>
        <v>88.260422074669123</v>
      </c>
      <c r="F18" s="4">
        <v>3.6842100000000002</v>
      </c>
      <c r="G18" s="3">
        <v>14</v>
      </c>
      <c r="H18" s="4">
        <v>3.80952</v>
      </c>
      <c r="I18" s="3">
        <v>17</v>
      </c>
      <c r="J18" s="4">
        <v>3.3</v>
      </c>
      <c r="K18" s="3">
        <v>30</v>
      </c>
      <c r="L18" s="4">
        <v>3.85</v>
      </c>
      <c r="M18" s="3">
        <v>13</v>
      </c>
      <c r="N18" s="4">
        <v>4.1666699999999999</v>
      </c>
      <c r="O18" s="3">
        <v>2</v>
      </c>
      <c r="P18" s="4">
        <v>2.2222200000000001</v>
      </c>
      <c r="Q18" s="3">
        <v>142</v>
      </c>
      <c r="R18" s="4">
        <v>4.1764700000000001</v>
      </c>
      <c r="S18" s="3">
        <v>14</v>
      </c>
      <c r="T18"/>
      <c r="U18">
        <f>VLOOKUP(A18, world_pop_table!$A$4:$BP$269, MATCH(2007, world_pop_table!$A$3:$BP$3, 0), FALSE)</f>
        <v>5288720</v>
      </c>
    </row>
    <row r="19" spans="1:21" x14ac:dyDescent="0.35">
      <c r="A19" s="3" t="s">
        <v>109</v>
      </c>
      <c r="B19" s="4">
        <v>3.8096719749821935</v>
      </c>
      <c r="C19" s="3">
        <v>16</v>
      </c>
      <c r="D19" s="24">
        <v>8.6027733773029066E-2</v>
      </c>
      <c r="E19" s="27">
        <f t="shared" si="0"/>
        <v>88.068221719823299</v>
      </c>
      <c r="F19" s="4">
        <v>3.7575799999999999</v>
      </c>
      <c r="G19" s="3">
        <v>12</v>
      </c>
      <c r="H19" s="4">
        <v>3.8214299999999999</v>
      </c>
      <c r="I19" s="3">
        <v>16</v>
      </c>
      <c r="J19" s="4">
        <v>3.6206900000000002</v>
      </c>
      <c r="K19" s="3">
        <v>19</v>
      </c>
      <c r="L19" s="4">
        <v>3.7777799999999999</v>
      </c>
      <c r="M19" s="3">
        <v>17</v>
      </c>
      <c r="N19" s="4">
        <v>3.6666699999999999</v>
      </c>
      <c r="O19" s="3">
        <v>20</v>
      </c>
      <c r="P19" s="4">
        <v>2.08</v>
      </c>
      <c r="Q19" s="3">
        <v>147</v>
      </c>
      <c r="R19" s="4">
        <v>4.24</v>
      </c>
      <c r="S19" s="3">
        <v>12</v>
      </c>
      <c r="T19"/>
      <c r="U19">
        <f>VLOOKUP(A19, world_pop_table!$A$4:$BP$269, MATCH(2007, world_pop_table!$A$3:$BP$3, 0), FALSE)</f>
        <v>4709153</v>
      </c>
    </row>
    <row r="20" spans="1:21" x14ac:dyDescent="0.35">
      <c r="A20" s="3" t="s">
        <v>16</v>
      </c>
      <c r="B20" s="4">
        <v>3.790339268121476</v>
      </c>
      <c r="C20" s="3">
        <v>17</v>
      </c>
      <c r="D20" s="24">
        <v>9.0064280539334268E-2</v>
      </c>
      <c r="E20" s="27">
        <f t="shared" si="0"/>
        <v>87.462244534794522</v>
      </c>
      <c r="F20" s="4">
        <v>3.5833300000000001</v>
      </c>
      <c r="G20" s="3">
        <v>17</v>
      </c>
      <c r="H20" s="4">
        <v>3.6470600000000002</v>
      </c>
      <c r="I20" s="3">
        <v>20</v>
      </c>
      <c r="J20" s="4">
        <v>3.71875</v>
      </c>
      <c r="K20" s="3">
        <v>12</v>
      </c>
      <c r="L20" s="4">
        <v>3.7575799999999999</v>
      </c>
      <c r="M20" s="3">
        <v>19</v>
      </c>
      <c r="N20" s="4">
        <v>3.96875</v>
      </c>
      <c r="O20" s="3">
        <v>12</v>
      </c>
      <c r="P20" s="4">
        <v>2.8</v>
      </c>
      <c r="Q20" s="3">
        <v>97</v>
      </c>
      <c r="R20" s="4">
        <v>4.0999999999999996</v>
      </c>
      <c r="S20" s="3">
        <v>20</v>
      </c>
      <c r="T20"/>
      <c r="U20">
        <f>VLOOKUP(A20, world_pop_table!$A$4:$BP$269, MATCH(2007, world_pop_table!$A$3:$BP$3, 0), FALSE)</f>
        <v>20827622</v>
      </c>
    </row>
    <row r="21" spans="1:21" x14ac:dyDescent="0.35">
      <c r="A21" s="3" t="s">
        <v>53</v>
      </c>
      <c r="B21" s="4">
        <v>3.7618841676528714</v>
      </c>
      <c r="C21" s="3">
        <v>18</v>
      </c>
      <c r="D21" s="24">
        <v>5.3556551733905222E-2</v>
      </c>
      <c r="E21" s="27">
        <f t="shared" si="0"/>
        <v>86.570328994673559</v>
      </c>
      <c r="F21" s="4">
        <v>3.5107900000000001</v>
      </c>
      <c r="G21" s="3">
        <v>21</v>
      </c>
      <c r="H21" s="4">
        <v>3.8235299999999999</v>
      </c>
      <c r="I21" s="3">
        <v>15</v>
      </c>
      <c r="J21" s="4">
        <v>3.6296300000000001</v>
      </c>
      <c r="K21" s="3">
        <v>18</v>
      </c>
      <c r="L21" s="4">
        <v>3.75969</v>
      </c>
      <c r="M21" s="3">
        <v>18</v>
      </c>
      <c r="N21" s="4">
        <v>3.8709699999999998</v>
      </c>
      <c r="O21" s="3">
        <v>16</v>
      </c>
      <c r="P21" s="4">
        <v>2.3442599999999998</v>
      </c>
      <c r="Q21" s="3">
        <v>135</v>
      </c>
      <c r="R21" s="4">
        <v>4.0245899999999999</v>
      </c>
      <c r="S21" s="3">
        <v>23</v>
      </c>
      <c r="T21"/>
      <c r="U21">
        <f>VLOOKUP(A21, world_pop_table!$A$4:$BP$269, MATCH(2007, world_pop_table!$A$3:$BP$3, 0), FALSE)</f>
        <v>64016890</v>
      </c>
    </row>
    <row r="22" spans="1:21" x14ac:dyDescent="0.35">
      <c r="A22" s="3" t="s">
        <v>111</v>
      </c>
      <c r="B22" s="4">
        <v>3.7481618781523207</v>
      </c>
      <c r="C22" s="3">
        <v>19</v>
      </c>
      <c r="D22" s="24">
        <v>0.11760602612957084</v>
      </c>
      <c r="E22" s="27">
        <f t="shared" si="0"/>
        <v>86.140208452133805</v>
      </c>
      <c r="F22" s="4">
        <v>3.5652200000000001</v>
      </c>
      <c r="G22" s="3">
        <v>18</v>
      </c>
      <c r="H22" s="4">
        <v>3.6086999999999998</v>
      </c>
      <c r="I22" s="3">
        <v>22</v>
      </c>
      <c r="J22" s="4">
        <v>3.7727300000000001</v>
      </c>
      <c r="K22" s="3">
        <v>9</v>
      </c>
      <c r="L22" s="4">
        <v>3.8181799999999999</v>
      </c>
      <c r="M22" s="3">
        <v>16</v>
      </c>
      <c r="N22" s="4">
        <v>3.6818200000000001</v>
      </c>
      <c r="O22" s="3">
        <v>19</v>
      </c>
      <c r="P22" s="4">
        <v>2.8571399999999998</v>
      </c>
      <c r="Q22" s="3">
        <v>89</v>
      </c>
      <c r="R22" s="4">
        <v>4.0476200000000002</v>
      </c>
      <c r="S22" s="3">
        <v>22</v>
      </c>
      <c r="T22"/>
      <c r="U22">
        <f>VLOOKUP(A22, world_pop_table!$A$4:$BP$269, MATCH(2007, world_pop_table!$A$3:$BP$3, 0), FALSE)</f>
        <v>4223800</v>
      </c>
    </row>
    <row r="23" spans="1:21" x14ac:dyDescent="0.35">
      <c r="A23" s="3" t="s">
        <v>13</v>
      </c>
      <c r="B23" s="4">
        <v>3.727580752268191</v>
      </c>
      <c r="C23" s="3">
        <v>20</v>
      </c>
      <c r="D23" s="24">
        <v>7.9001749927630441E-2</v>
      </c>
      <c r="E23" s="27">
        <f t="shared" si="0"/>
        <v>85.495099993300769</v>
      </c>
      <c r="F23" s="4">
        <v>3.51613</v>
      </c>
      <c r="G23" s="3">
        <v>20</v>
      </c>
      <c r="H23" s="4">
        <v>3.8035700000000001</v>
      </c>
      <c r="I23" s="3">
        <v>18</v>
      </c>
      <c r="J23" s="4">
        <v>3.6785700000000001</v>
      </c>
      <c r="K23" s="3">
        <v>13</v>
      </c>
      <c r="L23" s="4">
        <v>3.6666699999999999</v>
      </c>
      <c r="M23" s="3">
        <v>20</v>
      </c>
      <c r="N23" s="4">
        <v>3.6078399999999999</v>
      </c>
      <c r="O23" s="3">
        <v>23</v>
      </c>
      <c r="P23" s="4">
        <v>2.7959200000000002</v>
      </c>
      <c r="Q23" s="3">
        <v>100</v>
      </c>
      <c r="R23" s="4">
        <v>4.12</v>
      </c>
      <c r="S23" s="3">
        <v>17</v>
      </c>
      <c r="T23"/>
      <c r="U23">
        <f>VLOOKUP(A23, world_pop_table!$A$4:$BP$269, MATCH(2007, world_pop_table!$A$3:$BP$3, 0), FALSE)</f>
        <v>5624635</v>
      </c>
    </row>
    <row r="24" spans="1:21" x14ac:dyDescent="0.35">
      <c r="A24" s="3" t="s">
        <v>145</v>
      </c>
      <c r="B24" s="4">
        <v>3.640742441338122</v>
      </c>
      <c r="C24" s="3">
        <v>21</v>
      </c>
      <c r="D24" s="24">
        <v>8.9162730657372763E-2</v>
      </c>
      <c r="E24" s="27">
        <f t="shared" si="0"/>
        <v>82.77318238552995</v>
      </c>
      <c r="F24" s="4">
        <v>3.25</v>
      </c>
      <c r="G24" s="3">
        <v>25</v>
      </c>
      <c r="H24" s="4">
        <v>3.62222</v>
      </c>
      <c r="I24" s="3">
        <v>21</v>
      </c>
      <c r="J24" s="4">
        <v>3.6521699999999999</v>
      </c>
      <c r="K24" s="3">
        <v>16</v>
      </c>
      <c r="L24" s="4">
        <v>3.5777800000000002</v>
      </c>
      <c r="M24" s="3">
        <v>23</v>
      </c>
      <c r="N24" s="4">
        <v>3.6046499999999999</v>
      </c>
      <c r="O24" s="3">
        <v>24</v>
      </c>
      <c r="P24" s="4">
        <v>3.0975600000000001</v>
      </c>
      <c r="Q24" s="3">
        <v>43</v>
      </c>
      <c r="R24" s="4">
        <v>4.1749999999999998</v>
      </c>
      <c r="S24" s="3">
        <v>15</v>
      </c>
      <c r="T24"/>
      <c r="U24" t="e">
        <f>VLOOKUP(A24, world_pop_table!$A$4:$BP$269, MATCH(2007, world_pop_table!$A$3:$BP$3, 0), FALSE)</f>
        <v>#N/A</v>
      </c>
    </row>
    <row r="25" spans="1:21" x14ac:dyDescent="0.35">
      <c r="A25" s="3" t="s">
        <v>73</v>
      </c>
      <c r="B25" s="4">
        <v>3.5751432765866644</v>
      </c>
      <c r="C25" s="3">
        <v>22</v>
      </c>
      <c r="D25" s="24">
        <v>5.3449664346022129E-2</v>
      </c>
      <c r="E25" s="27">
        <f t="shared" si="0"/>
        <v>80.716998661092433</v>
      </c>
      <c r="F25" s="4">
        <v>3.1871</v>
      </c>
      <c r="G25" s="3">
        <v>29</v>
      </c>
      <c r="H25" s="4">
        <v>3.5194800000000002</v>
      </c>
      <c r="I25" s="3">
        <v>23</v>
      </c>
      <c r="J25" s="4">
        <v>3.56738</v>
      </c>
      <c r="K25" s="3">
        <v>21</v>
      </c>
      <c r="L25" s="4">
        <v>3.6285699999999999</v>
      </c>
      <c r="M25" s="3">
        <v>21</v>
      </c>
      <c r="N25" s="4">
        <v>3.65693</v>
      </c>
      <c r="O25" s="3">
        <v>21</v>
      </c>
      <c r="P25" s="4">
        <v>2.3909799999999999</v>
      </c>
      <c r="Q25" s="3">
        <v>132</v>
      </c>
      <c r="R25" s="4">
        <v>3.9296899999999999</v>
      </c>
      <c r="S25" s="3">
        <v>27</v>
      </c>
      <c r="T25"/>
      <c r="U25">
        <f>VLOOKUP(A25, world_pop_table!$A$4:$BP$269, MATCH(2007, world_pop_table!$A$3:$BP$3, 0), FALSE)</f>
        <v>58438310</v>
      </c>
    </row>
    <row r="26" spans="1:21" x14ac:dyDescent="0.35">
      <c r="A26" s="3" t="s">
        <v>89</v>
      </c>
      <c r="B26" s="4">
        <v>3.5368727293564297</v>
      </c>
      <c r="C26" s="3">
        <v>23</v>
      </c>
      <c r="D26" s="24">
        <v>0.30333888525553343</v>
      </c>
      <c r="E26" s="27">
        <f t="shared" si="0"/>
        <v>79.517421248205068</v>
      </c>
      <c r="F26" s="4">
        <v>3.6666699999999999</v>
      </c>
      <c r="G26" s="3">
        <v>15</v>
      </c>
      <c r="H26" s="4">
        <v>3.8571399999999998</v>
      </c>
      <c r="I26" s="3">
        <v>13</v>
      </c>
      <c r="J26" s="4">
        <v>3</v>
      </c>
      <c r="K26" s="3">
        <v>45</v>
      </c>
      <c r="L26" s="4">
        <v>3.2222200000000001</v>
      </c>
      <c r="M26" s="3">
        <v>33</v>
      </c>
      <c r="N26" s="4">
        <v>3.5555599999999998</v>
      </c>
      <c r="O26" s="3">
        <v>26</v>
      </c>
      <c r="P26" s="4">
        <v>2.875</v>
      </c>
      <c r="Q26" s="3">
        <v>86</v>
      </c>
      <c r="R26" s="4">
        <v>4</v>
      </c>
      <c r="S26" s="3">
        <v>25</v>
      </c>
      <c r="T26"/>
      <c r="U26" t="e">
        <f>VLOOKUP(A26, world_pop_table!$A$4:$BP$269, MATCH(2007, world_pop_table!$A$3:$BP$3, 0), FALSE)</f>
        <v>#N/A</v>
      </c>
    </row>
    <row r="27" spans="1:21" x14ac:dyDescent="0.35">
      <c r="A27" s="3" t="s">
        <v>156</v>
      </c>
      <c r="B27" s="4">
        <v>3.5335888740527293</v>
      </c>
      <c r="C27" s="3">
        <v>24</v>
      </c>
      <c r="D27" s="24">
        <v>9.5856134667980167E-2</v>
      </c>
      <c r="E27" s="27">
        <f t="shared" si="0"/>
        <v>79.414489909758004</v>
      </c>
      <c r="F27" s="4">
        <v>3.2222200000000001</v>
      </c>
      <c r="G27" s="3">
        <v>28</v>
      </c>
      <c r="H27" s="4">
        <v>3.4242400000000002</v>
      </c>
      <c r="I27" s="3">
        <v>26</v>
      </c>
      <c r="J27" s="4">
        <v>3.5555599999999998</v>
      </c>
      <c r="K27" s="3">
        <v>22</v>
      </c>
      <c r="L27" s="4">
        <v>3.5428600000000001</v>
      </c>
      <c r="M27" s="3">
        <v>25</v>
      </c>
      <c r="N27" s="4">
        <v>3.7058800000000001</v>
      </c>
      <c r="O27" s="3">
        <v>18</v>
      </c>
      <c r="P27" s="4">
        <v>2.6128999999999998</v>
      </c>
      <c r="Q27" s="3">
        <v>124</v>
      </c>
      <c r="R27" s="4">
        <v>3.78125</v>
      </c>
      <c r="S27" s="3">
        <v>31</v>
      </c>
      <c r="T27"/>
      <c r="U27">
        <f>VLOOKUP(A27, world_pop_table!$A$4:$BP$269, MATCH(2007, world_pop_table!$A$3:$BP$3, 0), FALSE)</f>
        <v>50528584</v>
      </c>
    </row>
    <row r="28" spans="1:21" x14ac:dyDescent="0.35">
      <c r="A28" s="3" t="s">
        <v>81</v>
      </c>
      <c r="B28" s="4">
        <v>3.5200737944096652</v>
      </c>
      <c r="C28" s="3">
        <v>25</v>
      </c>
      <c r="D28" s="24">
        <v>6.6941256731100005E-2</v>
      </c>
      <c r="E28" s="27">
        <f t="shared" si="0"/>
        <v>78.990864290410045</v>
      </c>
      <c r="F28" s="4">
        <v>3.2238799999999999</v>
      </c>
      <c r="G28" s="3">
        <v>27</v>
      </c>
      <c r="H28" s="4">
        <v>3.4444400000000002</v>
      </c>
      <c r="I28" s="3">
        <v>25</v>
      </c>
      <c r="J28" s="4">
        <v>3.4426199999999998</v>
      </c>
      <c r="K28" s="3">
        <v>24</v>
      </c>
      <c r="L28" s="4">
        <v>3.6271200000000001</v>
      </c>
      <c r="M28" s="3">
        <v>22</v>
      </c>
      <c r="N28" s="4">
        <v>3.55932</v>
      </c>
      <c r="O28" s="3">
        <v>25</v>
      </c>
      <c r="P28" s="4">
        <v>2.7272699999999999</v>
      </c>
      <c r="Q28" s="3">
        <v>110</v>
      </c>
      <c r="R28" s="4">
        <v>3.8571399999999998</v>
      </c>
      <c r="S28" s="3">
        <v>30</v>
      </c>
      <c r="T28"/>
      <c r="U28" t="e">
        <f>VLOOKUP(A28, world_pop_table!$A$4:$BP$269, MATCH(2007, world_pop_table!$A$3:$BP$3, 0), FALSE)</f>
        <v>#N/A</v>
      </c>
    </row>
    <row r="29" spans="1:21" x14ac:dyDescent="0.35">
      <c r="A29" s="3" t="s">
        <v>49</v>
      </c>
      <c r="B29" s="4">
        <v>3.5189092913049462</v>
      </c>
      <c r="C29" s="3">
        <v>26</v>
      </c>
      <c r="D29" s="24">
        <v>7.8049113393098085E-2</v>
      </c>
      <c r="E29" s="27">
        <f t="shared" si="0"/>
        <v>78.954363332813216</v>
      </c>
      <c r="F29" s="4">
        <v>3.1666699999999999</v>
      </c>
      <c r="G29" s="3">
        <v>30</v>
      </c>
      <c r="H29" s="4">
        <v>3.51064</v>
      </c>
      <c r="I29" s="3">
        <v>24</v>
      </c>
      <c r="J29" s="4">
        <v>3.45</v>
      </c>
      <c r="K29" s="3">
        <v>23</v>
      </c>
      <c r="L29" s="4">
        <v>3.55</v>
      </c>
      <c r="M29" s="3">
        <v>24</v>
      </c>
      <c r="N29" s="4">
        <v>3.625</v>
      </c>
      <c r="O29" s="3">
        <v>22</v>
      </c>
      <c r="P29" s="4">
        <v>2.75</v>
      </c>
      <c r="Q29" s="3">
        <v>107</v>
      </c>
      <c r="R29" s="4">
        <v>3.8571399999999998</v>
      </c>
      <c r="S29" s="3">
        <v>29</v>
      </c>
      <c r="T29"/>
      <c r="U29">
        <f>VLOOKUP(A29, world_pop_table!$A$4:$BP$269, MATCH(2007, world_pop_table!$A$3:$BP$3, 0), FALSE)</f>
        <v>45226803</v>
      </c>
    </row>
    <row r="30" spans="1:21" x14ac:dyDescent="0.35">
      <c r="A30" s="3" t="s">
        <v>103</v>
      </c>
      <c r="B30" s="4">
        <v>3.4802335578265207</v>
      </c>
      <c r="C30" s="3">
        <v>27</v>
      </c>
      <c r="D30" s="24">
        <v>7.2266729459802309E-2</v>
      </c>
      <c r="E30" s="27">
        <f t="shared" si="0"/>
        <v>77.742085493448585</v>
      </c>
      <c r="F30" s="4">
        <v>3.3555600000000001</v>
      </c>
      <c r="G30" s="3">
        <v>23</v>
      </c>
      <c r="H30" s="4">
        <v>3.32558</v>
      </c>
      <c r="I30" s="3">
        <v>28</v>
      </c>
      <c r="J30" s="4">
        <v>3.3636400000000002</v>
      </c>
      <c r="K30" s="3">
        <v>26</v>
      </c>
      <c r="L30" s="4">
        <v>3.40476</v>
      </c>
      <c r="M30" s="3">
        <v>26</v>
      </c>
      <c r="N30" s="4">
        <v>3.5116299999999998</v>
      </c>
      <c r="O30" s="3">
        <v>28</v>
      </c>
      <c r="P30" s="4">
        <v>3.1282100000000002</v>
      </c>
      <c r="Q30" s="3">
        <v>37</v>
      </c>
      <c r="R30" s="4">
        <v>3.9473699999999998</v>
      </c>
      <c r="S30" s="3">
        <v>26</v>
      </c>
      <c r="T30"/>
      <c r="U30">
        <f>VLOOKUP(A30, world_pop_table!$A$4:$BP$269, MATCH(2007, world_pop_table!$A$3:$BP$3, 0), FALSE)</f>
        <v>26998389</v>
      </c>
    </row>
    <row r="31" spans="1:21" x14ac:dyDescent="0.35">
      <c r="A31" s="3" t="s">
        <v>119</v>
      </c>
      <c r="B31" s="4">
        <v>3.3806068954036279</v>
      </c>
      <c r="C31" s="3">
        <v>28</v>
      </c>
      <c r="D31" s="24">
        <v>0.11446938115192172</v>
      </c>
      <c r="E31" s="27">
        <f t="shared" si="0"/>
        <v>74.619321315427101</v>
      </c>
      <c r="F31" s="4">
        <v>3.24</v>
      </c>
      <c r="G31" s="3">
        <v>26</v>
      </c>
      <c r="H31" s="4">
        <v>3.16</v>
      </c>
      <c r="I31" s="3">
        <v>32</v>
      </c>
      <c r="J31" s="4">
        <v>3.2272699999999999</v>
      </c>
      <c r="K31" s="3">
        <v>33</v>
      </c>
      <c r="L31" s="4">
        <v>3.19048</v>
      </c>
      <c r="M31" s="3">
        <v>34</v>
      </c>
      <c r="N31" s="4">
        <v>3.4444400000000002</v>
      </c>
      <c r="O31" s="3">
        <v>30</v>
      </c>
      <c r="P31" s="4">
        <v>2.7777799999999999</v>
      </c>
      <c r="Q31" s="3">
        <v>102</v>
      </c>
      <c r="R31" s="4">
        <v>4.0588199999999999</v>
      </c>
      <c r="S31" s="3">
        <v>21</v>
      </c>
      <c r="T31"/>
      <c r="U31">
        <f>VLOOKUP(A31, world_pop_table!$A$4:$BP$269, MATCH(2007, world_pop_table!$A$3:$BP$3, 0), FALSE)</f>
        <v>10542964</v>
      </c>
    </row>
    <row r="32" spans="1:21" x14ac:dyDescent="0.35">
      <c r="A32" s="3" t="s">
        <v>60</v>
      </c>
      <c r="B32" s="4">
        <v>3.3579517699367689</v>
      </c>
      <c r="C32" s="3">
        <v>29</v>
      </c>
      <c r="D32" s="24">
        <v>0.1499477726871658</v>
      </c>
      <c r="E32" s="27">
        <f t="shared" si="0"/>
        <v>73.909204038224871</v>
      </c>
      <c r="F32" s="4">
        <v>3.0588199999999999</v>
      </c>
      <c r="G32" s="3">
        <v>31</v>
      </c>
      <c r="H32" s="4">
        <v>3.05</v>
      </c>
      <c r="I32" s="3">
        <v>35</v>
      </c>
      <c r="J32" s="4">
        <v>3.11111</v>
      </c>
      <c r="K32" s="3">
        <v>37</v>
      </c>
      <c r="L32" s="4">
        <v>3.3333300000000001</v>
      </c>
      <c r="M32" s="3">
        <v>28</v>
      </c>
      <c r="N32" s="4">
        <v>3.5294099999999999</v>
      </c>
      <c r="O32" s="3">
        <v>27</v>
      </c>
      <c r="P32" s="4">
        <v>2.8666700000000001</v>
      </c>
      <c r="Q32" s="3">
        <v>88</v>
      </c>
      <c r="R32" s="4">
        <v>4.125</v>
      </c>
      <c r="S32" s="3">
        <v>16</v>
      </c>
      <c r="T32"/>
      <c r="U32">
        <f>VLOOKUP(A32, world_pop_table!$A$4:$BP$269, MATCH(2007, world_pop_table!$A$3:$BP$3, 0), FALSE)</f>
        <v>11048473</v>
      </c>
    </row>
    <row r="33" spans="1:21" x14ac:dyDescent="0.35">
      <c r="A33" s="3" t="s">
        <v>34</v>
      </c>
      <c r="B33" s="4">
        <v>3.3219350033189561</v>
      </c>
      <c r="C33" s="3">
        <v>30</v>
      </c>
      <c r="D33" s="24">
        <v>3.5807076715749044E-2</v>
      </c>
      <c r="E33" s="27">
        <f t="shared" si="0"/>
        <v>72.780270619529688</v>
      </c>
      <c r="F33" s="4">
        <v>2.9929600000000001</v>
      </c>
      <c r="G33" s="3">
        <v>35</v>
      </c>
      <c r="H33" s="4">
        <v>3.2028500000000002</v>
      </c>
      <c r="I33" s="3">
        <v>30</v>
      </c>
      <c r="J33" s="4">
        <v>3.3127300000000002</v>
      </c>
      <c r="K33" s="3">
        <v>28</v>
      </c>
      <c r="L33" s="4">
        <v>3.4</v>
      </c>
      <c r="M33" s="3">
        <v>27</v>
      </c>
      <c r="N33" s="4">
        <v>3.37453</v>
      </c>
      <c r="O33" s="3">
        <v>31</v>
      </c>
      <c r="P33" s="4">
        <v>2.9718900000000001</v>
      </c>
      <c r="Q33" s="3">
        <v>72</v>
      </c>
      <c r="R33" s="4">
        <v>3.6772900000000002</v>
      </c>
      <c r="S33" s="3">
        <v>36</v>
      </c>
      <c r="T33"/>
      <c r="U33">
        <f>VLOOKUP(A33, world_pop_table!$A$4:$BP$269, MATCH(2007, world_pop_table!$A$3:$BP$3, 0), FALSE)</f>
        <v>1317885000</v>
      </c>
    </row>
    <row r="34" spans="1:21" x14ac:dyDescent="0.35">
      <c r="A34" s="3" t="s">
        <v>140</v>
      </c>
      <c r="B34" s="4">
        <v>3.3114441556194909</v>
      </c>
      <c r="C34" s="3">
        <v>31</v>
      </c>
      <c r="D34" s="24">
        <v>0.10106560217544661</v>
      </c>
      <c r="E34" s="27">
        <f t="shared" si="0"/>
        <v>72.45143853185111</v>
      </c>
      <c r="F34" s="4">
        <v>3.0263200000000001</v>
      </c>
      <c r="G34" s="3">
        <v>32</v>
      </c>
      <c r="H34" s="4">
        <v>3.1621600000000001</v>
      </c>
      <c r="I34" s="3">
        <v>31</v>
      </c>
      <c r="J34" s="4">
        <v>3.2432400000000001</v>
      </c>
      <c r="K34" s="3">
        <v>32</v>
      </c>
      <c r="L34" s="4">
        <v>3.3055599999999998</v>
      </c>
      <c r="M34" s="3">
        <v>29</v>
      </c>
      <c r="N34" s="4">
        <v>3.25</v>
      </c>
      <c r="O34" s="3">
        <v>36</v>
      </c>
      <c r="P34" s="4">
        <v>3.2058800000000001</v>
      </c>
      <c r="Q34" s="3">
        <v>28</v>
      </c>
      <c r="R34" s="4">
        <v>3.9117600000000001</v>
      </c>
      <c r="S34" s="3">
        <v>28</v>
      </c>
      <c r="T34"/>
      <c r="U34">
        <f>VLOOKUP(A34, world_pop_table!$A$4:$BP$269, MATCH(2007, world_pop_table!$A$3:$BP$3, 0), FALSE)</f>
        <v>67102394</v>
      </c>
    </row>
    <row r="35" spans="1:21" x14ac:dyDescent="0.35">
      <c r="A35" s="3" t="s">
        <v>33</v>
      </c>
      <c r="B35" s="4">
        <v>3.250369661163679</v>
      </c>
      <c r="C35" s="3">
        <v>32</v>
      </c>
      <c r="D35" s="24">
        <v>7.5982019816851987E-2</v>
      </c>
      <c r="E35" s="27">
        <f t="shared" si="0"/>
        <v>70.537079073859701</v>
      </c>
      <c r="F35" s="4">
        <v>3.3207499999999999</v>
      </c>
      <c r="G35" s="3">
        <v>24</v>
      </c>
      <c r="H35" s="4">
        <v>3.0566</v>
      </c>
      <c r="I35" s="3">
        <v>34</v>
      </c>
      <c r="J35" s="4">
        <v>3.2115399999999998</v>
      </c>
      <c r="K35" s="3">
        <v>34</v>
      </c>
      <c r="L35" s="4">
        <v>3.1875</v>
      </c>
      <c r="M35" s="3">
        <v>35</v>
      </c>
      <c r="N35" s="4">
        <v>3.17021</v>
      </c>
      <c r="O35" s="3">
        <v>37</v>
      </c>
      <c r="P35" s="4">
        <v>2.6749999999999998</v>
      </c>
      <c r="Q35" s="3">
        <v>115</v>
      </c>
      <c r="R35" s="4">
        <v>3.5476200000000002</v>
      </c>
      <c r="S35" s="3">
        <v>44</v>
      </c>
      <c r="T35"/>
      <c r="U35">
        <f>VLOOKUP(A35, world_pop_table!$A$4:$BP$269, MATCH(2007, world_pop_table!$A$3:$BP$3, 0), FALSE)</f>
        <v>16671581</v>
      </c>
    </row>
    <row r="36" spans="1:21" x14ac:dyDescent="0.35">
      <c r="A36" s="3" t="s">
        <v>72</v>
      </c>
      <c r="B36" s="4">
        <v>3.2058043337412125</v>
      </c>
      <c r="C36" s="3">
        <v>33</v>
      </c>
      <c r="D36" s="24">
        <v>0.17235023415362613</v>
      </c>
      <c r="E36" s="27">
        <f t="shared" ref="E36:E67" si="1">(B36-1)*100/($B$4-1)</f>
        <v>69.140193896014992</v>
      </c>
      <c r="F36" s="4">
        <v>2.73333</v>
      </c>
      <c r="G36" s="3">
        <v>43</v>
      </c>
      <c r="H36" s="4">
        <v>3</v>
      </c>
      <c r="I36" s="3">
        <v>37</v>
      </c>
      <c r="J36" s="4">
        <v>3.26667</v>
      </c>
      <c r="K36" s="3">
        <v>31</v>
      </c>
      <c r="L36" s="4">
        <v>3.2307700000000001</v>
      </c>
      <c r="M36" s="3">
        <v>32</v>
      </c>
      <c r="N36" s="4">
        <v>3.4615399999999998</v>
      </c>
      <c r="O36" s="3">
        <v>29</v>
      </c>
      <c r="P36" s="4">
        <v>2.1666699999999999</v>
      </c>
      <c r="Q36" s="3">
        <v>145</v>
      </c>
      <c r="R36" s="4">
        <v>3.5833300000000001</v>
      </c>
      <c r="S36" s="3">
        <v>41</v>
      </c>
      <c r="T36"/>
      <c r="U36">
        <f>VLOOKUP(A36, world_pop_table!$A$4:$BP$269, MATCH(2007, world_pop_table!$A$3:$BP$3, 0), FALSE)</f>
        <v>7180100</v>
      </c>
    </row>
    <row r="37" spans="1:21" x14ac:dyDescent="0.35">
      <c r="A37" s="3" t="s">
        <v>144</v>
      </c>
      <c r="B37" s="4">
        <v>3.1545577783844405</v>
      </c>
      <c r="C37" s="3">
        <v>34</v>
      </c>
      <c r="D37" s="24">
        <v>0.13199013020300671</v>
      </c>
      <c r="E37" s="27">
        <f t="shared" si="1"/>
        <v>67.533887878898526</v>
      </c>
      <c r="F37" s="4">
        <v>3</v>
      </c>
      <c r="G37" s="3">
        <v>33</v>
      </c>
      <c r="H37" s="4">
        <v>2.9375</v>
      </c>
      <c r="I37" s="3">
        <v>39</v>
      </c>
      <c r="J37" s="4">
        <v>3.0714299999999999</v>
      </c>
      <c r="K37" s="3">
        <v>41</v>
      </c>
      <c r="L37" s="4">
        <v>3.2857099999999999</v>
      </c>
      <c r="M37" s="3">
        <v>30</v>
      </c>
      <c r="N37" s="4">
        <v>3.26667</v>
      </c>
      <c r="O37" s="3">
        <v>34</v>
      </c>
      <c r="P37" s="4">
        <v>2.7142900000000001</v>
      </c>
      <c r="Q37" s="3">
        <v>112</v>
      </c>
      <c r="R37" s="4">
        <v>3.38462</v>
      </c>
      <c r="S37" s="3">
        <v>52</v>
      </c>
      <c r="T37"/>
      <c r="U37" t="e">
        <f>VLOOKUP(A37, world_pop_table!$A$4:$BP$269, MATCH(2007, world_pop_table!$A$3:$BP$3, 0), FALSE)</f>
        <v>#N/A</v>
      </c>
    </row>
    <row r="38" spans="1:21" x14ac:dyDescent="0.35">
      <c r="A38" s="3" t="s">
        <v>67</v>
      </c>
      <c r="B38" s="4">
        <v>3.1541737747953378</v>
      </c>
      <c r="C38" s="3">
        <v>35</v>
      </c>
      <c r="D38" s="24">
        <v>0.10903322242477437</v>
      </c>
      <c r="E38" s="27">
        <f t="shared" si="1"/>
        <v>67.521851415735767</v>
      </c>
      <c r="F38" s="4">
        <v>3</v>
      </c>
      <c r="G38" s="3">
        <v>34</v>
      </c>
      <c r="H38" s="4">
        <v>3.1176499999999998</v>
      </c>
      <c r="I38" s="3">
        <v>33</v>
      </c>
      <c r="J38" s="4">
        <v>3.0666699999999998</v>
      </c>
      <c r="K38" s="3">
        <v>42</v>
      </c>
      <c r="L38" s="4">
        <v>3.0714299999999999</v>
      </c>
      <c r="M38" s="3">
        <v>37</v>
      </c>
      <c r="N38" s="4">
        <v>3</v>
      </c>
      <c r="O38" s="3">
        <v>44</v>
      </c>
      <c r="P38" s="4">
        <v>3</v>
      </c>
      <c r="Q38" s="3">
        <v>57</v>
      </c>
      <c r="R38" s="4">
        <v>3.69231</v>
      </c>
      <c r="S38" s="3">
        <v>34</v>
      </c>
      <c r="T38"/>
      <c r="U38">
        <f>VLOOKUP(A38, world_pop_table!$A$4:$BP$269, MATCH(2007, world_pop_table!$A$3:$BP$3, 0), FALSE)</f>
        <v>10055780</v>
      </c>
    </row>
    <row r="39" spans="1:21" x14ac:dyDescent="0.35">
      <c r="A39" s="3" t="s">
        <v>25</v>
      </c>
      <c r="B39" s="4">
        <v>3.1522651628970246</v>
      </c>
      <c r="C39" s="3">
        <v>36</v>
      </c>
      <c r="D39" s="24">
        <v>0.18154291723388793</v>
      </c>
      <c r="E39" s="27">
        <f t="shared" si="1"/>
        <v>67.462026618629764</v>
      </c>
      <c r="F39" s="4">
        <v>3.4</v>
      </c>
      <c r="G39" s="3">
        <v>22</v>
      </c>
      <c r="H39" s="4">
        <v>3.4</v>
      </c>
      <c r="I39" s="3">
        <v>27</v>
      </c>
      <c r="J39" s="4">
        <v>3.3333300000000001</v>
      </c>
      <c r="K39" s="3">
        <v>27</v>
      </c>
      <c r="L39" s="4">
        <v>2.75</v>
      </c>
      <c r="M39" s="3">
        <v>59</v>
      </c>
      <c r="N39" s="4">
        <v>3</v>
      </c>
      <c r="O39" s="3">
        <v>47</v>
      </c>
      <c r="P39" s="4">
        <v>2.25</v>
      </c>
      <c r="Q39" s="3">
        <v>140</v>
      </c>
      <c r="R39" s="4">
        <v>3</v>
      </c>
      <c r="S39" s="3">
        <v>84</v>
      </c>
      <c r="T39"/>
      <c r="U39">
        <f>VLOOKUP(A39, world_pop_table!$A$4:$BP$269, MATCH(2007, world_pop_table!$A$3:$BP$3, 0), FALSE)</f>
        <v>1039295</v>
      </c>
    </row>
    <row r="40" spans="1:21" x14ac:dyDescent="0.35">
      <c r="A40" s="3" t="s">
        <v>135</v>
      </c>
      <c r="B40" s="4">
        <v>3.1412974337955339</v>
      </c>
      <c r="C40" s="3">
        <v>37</v>
      </c>
      <c r="D40" s="24">
        <v>0.17580252828552215</v>
      </c>
      <c r="E40" s="27">
        <f t="shared" si="1"/>
        <v>67.118246844024881</v>
      </c>
      <c r="F40" s="4">
        <v>2.7857099999999999</v>
      </c>
      <c r="G40" s="3">
        <v>40</v>
      </c>
      <c r="H40" s="4">
        <v>3.2222200000000001</v>
      </c>
      <c r="I40" s="3">
        <v>29</v>
      </c>
      <c r="J40" s="4">
        <v>3.1428600000000002</v>
      </c>
      <c r="K40" s="3">
        <v>36</v>
      </c>
      <c r="L40" s="4">
        <v>3.09091</v>
      </c>
      <c r="M40" s="3">
        <v>36</v>
      </c>
      <c r="N40" s="4">
        <v>2.90909</v>
      </c>
      <c r="O40" s="3">
        <v>52</v>
      </c>
      <c r="P40" s="4">
        <v>3.1818200000000001</v>
      </c>
      <c r="Q40" s="3">
        <v>32</v>
      </c>
      <c r="R40" s="4">
        <v>3.7272699999999999</v>
      </c>
      <c r="S40" s="3">
        <v>33</v>
      </c>
      <c r="T40"/>
      <c r="U40">
        <f>VLOOKUP(A40, world_pop_table!$A$4:$BP$269, MATCH(2007, world_pop_table!$A$3:$BP$3, 0), FALSE)</f>
        <v>2018122</v>
      </c>
    </row>
    <row r="41" spans="1:21" x14ac:dyDescent="0.35">
      <c r="A41" s="3" t="s">
        <v>40</v>
      </c>
      <c r="B41" s="4">
        <v>3.1346259824731146</v>
      </c>
      <c r="C41" s="3">
        <v>38</v>
      </c>
      <c r="D41" s="24">
        <v>0.15150900246969834</v>
      </c>
      <c r="E41" s="27">
        <f t="shared" si="1"/>
        <v>66.909132449359802</v>
      </c>
      <c r="F41" s="4">
        <v>2.95</v>
      </c>
      <c r="G41" s="3">
        <v>36</v>
      </c>
      <c r="H41" s="4">
        <v>3</v>
      </c>
      <c r="I41" s="3">
        <v>36</v>
      </c>
      <c r="J41" s="4">
        <v>3.0625</v>
      </c>
      <c r="K41" s="3">
        <v>43</v>
      </c>
      <c r="L41" s="4">
        <v>3</v>
      </c>
      <c r="M41" s="3">
        <v>42</v>
      </c>
      <c r="N41" s="4">
        <v>3.26667</v>
      </c>
      <c r="O41" s="3">
        <v>35</v>
      </c>
      <c r="P41" s="4">
        <v>3.4</v>
      </c>
      <c r="Q41" s="3">
        <v>10</v>
      </c>
      <c r="R41" s="4">
        <v>3.5625</v>
      </c>
      <c r="S41" s="3">
        <v>42</v>
      </c>
      <c r="T41"/>
      <c r="U41" t="e">
        <f>VLOOKUP(A41, world_pop_table!$A$4:$BP$269, MATCH(2007, world_pop_table!$A$3:$BP$3, 0), FALSE)</f>
        <v>#N/A</v>
      </c>
    </row>
    <row r="42" spans="1:21" x14ac:dyDescent="0.35">
      <c r="A42" s="3" t="s">
        <v>69</v>
      </c>
      <c r="B42" s="4">
        <v>3.0709137038157777</v>
      </c>
      <c r="C42" s="3">
        <v>39</v>
      </c>
      <c r="D42" s="24">
        <v>7.9543036543231221E-2</v>
      </c>
      <c r="E42" s="27">
        <f t="shared" si="1"/>
        <v>64.912092534013425</v>
      </c>
      <c r="F42" s="4">
        <v>2.6911800000000001</v>
      </c>
      <c r="G42" s="3">
        <v>47</v>
      </c>
      <c r="H42" s="4">
        <v>2.90476</v>
      </c>
      <c r="I42" s="3">
        <v>42</v>
      </c>
      <c r="J42" s="4">
        <v>3.0781299999999998</v>
      </c>
      <c r="K42" s="3">
        <v>40</v>
      </c>
      <c r="L42" s="4">
        <v>3.2656299999999998</v>
      </c>
      <c r="M42" s="3">
        <v>31</v>
      </c>
      <c r="N42" s="4">
        <v>3.0333299999999999</v>
      </c>
      <c r="O42" s="3">
        <v>42</v>
      </c>
      <c r="P42" s="4">
        <v>3.0833300000000001</v>
      </c>
      <c r="Q42" s="3">
        <v>46</v>
      </c>
      <c r="R42" s="4">
        <v>3.47458</v>
      </c>
      <c r="S42" s="3">
        <v>47</v>
      </c>
      <c r="T42"/>
      <c r="U42">
        <f>VLOOKUP(A42, world_pop_table!$A$4:$BP$269, MATCH(2007, world_pop_table!$A$3:$BP$3, 0), FALSE)</f>
        <v>1190676021</v>
      </c>
    </row>
    <row r="43" spans="1:21" x14ac:dyDescent="0.35">
      <c r="A43" s="3" t="s">
        <v>118</v>
      </c>
      <c r="B43" s="4">
        <v>3.038002640907286</v>
      </c>
      <c r="C43" s="3">
        <v>40</v>
      </c>
      <c r="D43" s="24">
        <v>0.11154241148849318</v>
      </c>
      <c r="E43" s="27">
        <f t="shared" si="1"/>
        <v>63.88050635204339</v>
      </c>
      <c r="F43" s="4">
        <v>2.88462</v>
      </c>
      <c r="G43" s="3">
        <v>38</v>
      </c>
      <c r="H43" s="4">
        <v>2.69231</v>
      </c>
      <c r="I43" s="3">
        <v>51</v>
      </c>
      <c r="J43" s="4">
        <v>2.9230800000000001</v>
      </c>
      <c r="K43" s="3">
        <v>52</v>
      </c>
      <c r="L43" s="4">
        <v>3.04</v>
      </c>
      <c r="M43" s="3">
        <v>38</v>
      </c>
      <c r="N43" s="4">
        <v>3.12</v>
      </c>
      <c r="O43" s="3">
        <v>40</v>
      </c>
      <c r="P43" s="4">
        <v>3.2272699999999999</v>
      </c>
      <c r="Q43" s="3">
        <v>23</v>
      </c>
      <c r="R43" s="4">
        <v>3.59091</v>
      </c>
      <c r="S43" s="3">
        <v>40</v>
      </c>
      <c r="T43"/>
      <c r="U43">
        <f>VLOOKUP(A43, world_pop_table!$A$4:$BP$269, MATCH(2007, world_pop_table!$A$3:$BP$3, 0), FALSE)</f>
        <v>38120560</v>
      </c>
    </row>
    <row r="44" spans="1:21" x14ac:dyDescent="0.35">
      <c r="A44" s="3" t="s">
        <v>125</v>
      </c>
      <c r="B44" s="4">
        <v>3.0190216205019351</v>
      </c>
      <c r="C44" s="3">
        <v>41</v>
      </c>
      <c r="D44" s="24">
        <v>6.4381263936707039E-2</v>
      </c>
      <c r="E44" s="27">
        <f t="shared" si="1"/>
        <v>63.285552660505246</v>
      </c>
      <c r="F44" s="4">
        <v>2.7205900000000001</v>
      </c>
      <c r="G44" s="3">
        <v>45</v>
      </c>
      <c r="H44" s="4">
        <v>2.9538500000000001</v>
      </c>
      <c r="I44" s="3">
        <v>38</v>
      </c>
      <c r="J44" s="4">
        <v>2.9321999999999999</v>
      </c>
      <c r="K44" s="3">
        <v>50</v>
      </c>
      <c r="L44" s="4">
        <v>2.8793099999999998</v>
      </c>
      <c r="M44" s="3">
        <v>51</v>
      </c>
      <c r="N44" s="4">
        <v>3.0178600000000002</v>
      </c>
      <c r="O44" s="3">
        <v>43</v>
      </c>
      <c r="P44" s="4">
        <v>2.7636400000000001</v>
      </c>
      <c r="Q44" s="3">
        <v>106</v>
      </c>
      <c r="R44" s="4">
        <v>3.65455</v>
      </c>
      <c r="S44" s="3">
        <v>39</v>
      </c>
      <c r="T44"/>
      <c r="U44">
        <f>VLOOKUP(A44, world_pop_table!$A$4:$BP$269, MATCH(2007, world_pop_table!$A$3:$BP$3, 0), FALSE)</f>
        <v>22368313</v>
      </c>
    </row>
    <row r="45" spans="1:21" x14ac:dyDescent="0.35">
      <c r="A45" s="3" t="s">
        <v>90</v>
      </c>
      <c r="B45" s="4">
        <v>3.0160254691602546</v>
      </c>
      <c r="C45" s="3">
        <v>42</v>
      </c>
      <c r="D45" s="24">
        <v>0.16406303172452558</v>
      </c>
      <c r="E45" s="27">
        <f t="shared" si="1"/>
        <v>63.191639305845065</v>
      </c>
      <c r="F45" s="4">
        <v>2.5333299999999999</v>
      </c>
      <c r="G45" s="3">
        <v>58</v>
      </c>
      <c r="H45" s="4">
        <v>2.5625</v>
      </c>
      <c r="I45" s="3">
        <v>58</v>
      </c>
      <c r="J45" s="4">
        <v>3.3125</v>
      </c>
      <c r="K45" s="3">
        <v>29</v>
      </c>
      <c r="L45" s="4">
        <v>2.9411800000000001</v>
      </c>
      <c r="M45" s="3">
        <v>48</v>
      </c>
      <c r="N45" s="4">
        <v>3.0588199999999999</v>
      </c>
      <c r="O45" s="3">
        <v>41</v>
      </c>
      <c r="P45" s="4">
        <v>2.9411800000000001</v>
      </c>
      <c r="Q45" s="3">
        <v>73</v>
      </c>
      <c r="R45" s="4">
        <v>3.6875</v>
      </c>
      <c r="S45" s="3">
        <v>35</v>
      </c>
      <c r="T45"/>
      <c r="U45">
        <f>VLOOKUP(A45, world_pop_table!$A$4:$BP$269, MATCH(2007, world_pop_table!$A$3:$BP$3, 0), FALSE)</f>
        <v>2200325</v>
      </c>
    </row>
    <row r="46" spans="1:21" x14ac:dyDescent="0.35">
      <c r="A46" s="3" t="s">
        <v>68</v>
      </c>
      <c r="B46" s="4">
        <v>3.0096954660079764</v>
      </c>
      <c r="C46" s="3">
        <v>43</v>
      </c>
      <c r="D46" s="24">
        <v>0.13246011431534377</v>
      </c>
      <c r="E46" s="27">
        <f t="shared" si="1"/>
        <v>62.993227489068651</v>
      </c>
      <c r="F46" s="4">
        <v>2.7272699999999999</v>
      </c>
      <c r="G46" s="3">
        <v>44</v>
      </c>
      <c r="H46" s="4">
        <v>2.8333300000000001</v>
      </c>
      <c r="I46" s="3">
        <v>45</v>
      </c>
      <c r="J46" s="4">
        <v>3.0476200000000002</v>
      </c>
      <c r="K46" s="3">
        <v>44</v>
      </c>
      <c r="L46" s="4">
        <v>2.90476</v>
      </c>
      <c r="M46" s="3">
        <v>50</v>
      </c>
      <c r="N46" s="4">
        <v>3.3</v>
      </c>
      <c r="O46" s="3">
        <v>33</v>
      </c>
      <c r="P46" s="4">
        <v>2.8421099999999999</v>
      </c>
      <c r="Q46" s="3">
        <v>92</v>
      </c>
      <c r="R46" s="4">
        <v>3.2777799999999999</v>
      </c>
      <c r="S46" s="3">
        <v>58</v>
      </c>
      <c r="T46"/>
      <c r="U46">
        <f>VLOOKUP(A46, world_pop_table!$A$4:$BP$269, MATCH(2007, world_pop_table!$A$3:$BP$3, 0), FALSE)</f>
        <v>237062337</v>
      </c>
    </row>
    <row r="47" spans="1:21" x14ac:dyDescent="0.35">
      <c r="A47" s="3" t="s">
        <v>82</v>
      </c>
      <c r="B47" s="4">
        <v>2.9851230383211274</v>
      </c>
      <c r="C47" s="3">
        <v>44</v>
      </c>
      <c r="D47" s="24">
        <v>0.51537194907445538</v>
      </c>
      <c r="E47" s="27">
        <f t="shared" si="1"/>
        <v>62.223013019554472</v>
      </c>
      <c r="F47" s="4">
        <v>2.5</v>
      </c>
      <c r="G47" s="3">
        <v>59</v>
      </c>
      <c r="H47" s="4">
        <v>2.8333300000000001</v>
      </c>
      <c r="I47" s="3">
        <v>46</v>
      </c>
      <c r="J47" s="4">
        <v>2.6</v>
      </c>
      <c r="K47" s="3">
        <v>76</v>
      </c>
      <c r="L47" s="4">
        <v>3</v>
      </c>
      <c r="M47" s="3">
        <v>47</v>
      </c>
      <c r="N47" s="4">
        <v>3.3333300000000001</v>
      </c>
      <c r="O47" s="3">
        <v>32</v>
      </c>
      <c r="P47" s="4">
        <v>2.4</v>
      </c>
      <c r="Q47" s="3">
        <v>130</v>
      </c>
      <c r="R47" s="4">
        <v>3.75</v>
      </c>
      <c r="S47" s="3">
        <v>32</v>
      </c>
      <c r="T47"/>
      <c r="U47">
        <f>VLOOKUP(A47, world_pop_table!$A$4:$BP$269, MATCH(2007, world_pop_table!$A$3:$BP$3, 0), FALSE)</f>
        <v>2507887</v>
      </c>
    </row>
    <row r="48" spans="1:21" x14ac:dyDescent="0.35">
      <c r="A48" s="3" t="s">
        <v>14</v>
      </c>
      <c r="B48" s="4">
        <v>2.9824676562182066</v>
      </c>
      <c r="C48" s="3">
        <v>45</v>
      </c>
      <c r="D48" s="24">
        <v>8.6417104374373471E-2</v>
      </c>
      <c r="E48" s="27">
        <f t="shared" si="1"/>
        <v>62.139780961907469</v>
      </c>
      <c r="F48" s="4">
        <v>2.6486499999999999</v>
      </c>
      <c r="G48" s="3">
        <v>51</v>
      </c>
      <c r="H48" s="4">
        <v>2.8055599999999998</v>
      </c>
      <c r="I48" s="3">
        <v>47</v>
      </c>
      <c r="J48" s="4">
        <v>2.9697</v>
      </c>
      <c r="K48" s="3">
        <v>49</v>
      </c>
      <c r="L48" s="4">
        <v>3</v>
      </c>
      <c r="M48" s="3">
        <v>44</v>
      </c>
      <c r="N48" s="4">
        <v>3</v>
      </c>
      <c r="O48" s="3">
        <v>46</v>
      </c>
      <c r="P48" s="4">
        <v>2.8387099999999998</v>
      </c>
      <c r="Q48" s="3">
        <v>93</v>
      </c>
      <c r="R48" s="4">
        <v>3.5</v>
      </c>
      <c r="S48" s="3">
        <v>46</v>
      </c>
      <c r="T48"/>
      <c r="U48">
        <f>VLOOKUP(A48, world_pop_table!$A$4:$BP$269, MATCH(2007, world_pop_table!$A$3:$BP$3, 0), FALSE)</f>
        <v>40016763</v>
      </c>
    </row>
    <row r="49" spans="1:21" x14ac:dyDescent="0.35">
      <c r="A49" s="3" t="s">
        <v>121</v>
      </c>
      <c r="B49" s="4">
        <v>2.9763268305059345</v>
      </c>
      <c r="C49" s="3">
        <v>46</v>
      </c>
      <c r="D49" s="24">
        <v>0.18601773040644323</v>
      </c>
      <c r="E49" s="27">
        <f t="shared" si="1"/>
        <v>61.947298848270485</v>
      </c>
      <c r="F49" s="4">
        <v>2.4444400000000002</v>
      </c>
      <c r="G49" s="3">
        <v>67</v>
      </c>
      <c r="H49" s="4">
        <v>2.625</v>
      </c>
      <c r="I49" s="3">
        <v>55</v>
      </c>
      <c r="J49" s="4">
        <v>3</v>
      </c>
      <c r="K49" s="3">
        <v>46</v>
      </c>
      <c r="L49" s="4">
        <v>3</v>
      </c>
      <c r="M49" s="3">
        <v>43</v>
      </c>
      <c r="N49" s="4">
        <v>3.1666699999999999</v>
      </c>
      <c r="O49" s="3">
        <v>38</v>
      </c>
      <c r="P49" s="4">
        <v>3</v>
      </c>
      <c r="Q49" s="3">
        <v>56</v>
      </c>
      <c r="R49" s="4">
        <v>3.6666699999999999</v>
      </c>
      <c r="S49" s="3">
        <v>38</v>
      </c>
      <c r="T49"/>
      <c r="U49">
        <f>VLOOKUP(A49, world_pop_table!$A$4:$BP$269, MATCH(2007, world_pop_table!$A$3:$BP$3, 0), FALSE)</f>
        <v>1208595</v>
      </c>
    </row>
    <row r="50" spans="1:21" x14ac:dyDescent="0.35">
      <c r="A50" s="3" t="s">
        <v>50</v>
      </c>
      <c r="B50" s="4">
        <v>2.9471880461366462</v>
      </c>
      <c r="C50" s="3">
        <v>47</v>
      </c>
      <c r="D50" s="24">
        <v>0.11398316289678552</v>
      </c>
      <c r="E50" s="27">
        <f t="shared" si="1"/>
        <v>61.03395346655671</v>
      </c>
      <c r="F50" s="4">
        <v>2.75</v>
      </c>
      <c r="G50" s="3">
        <v>42</v>
      </c>
      <c r="H50" s="4">
        <v>2.9130400000000001</v>
      </c>
      <c r="I50" s="3">
        <v>40</v>
      </c>
      <c r="J50" s="4">
        <v>2.85</v>
      </c>
      <c r="K50" s="3">
        <v>56</v>
      </c>
      <c r="L50" s="4">
        <v>3</v>
      </c>
      <c r="M50" s="3">
        <v>45</v>
      </c>
      <c r="N50" s="4">
        <v>2.8421099999999999</v>
      </c>
      <c r="O50" s="3">
        <v>58</v>
      </c>
      <c r="P50" s="4">
        <v>3.2941199999999999</v>
      </c>
      <c r="Q50" s="3">
        <v>18</v>
      </c>
      <c r="R50" s="4">
        <v>3.3529399999999998</v>
      </c>
      <c r="S50" s="3">
        <v>53</v>
      </c>
      <c r="T50"/>
      <c r="U50">
        <f>VLOOKUP(A50, world_pop_table!$A$4:$BP$269, MATCH(2007, world_pop_table!$A$3:$BP$3, 0), FALSE)</f>
        <v>1340680</v>
      </c>
    </row>
    <row r="51" spans="1:21" x14ac:dyDescent="0.35">
      <c r="A51" s="3" t="s">
        <v>112</v>
      </c>
      <c r="B51" s="4">
        <v>2.9232138113109833</v>
      </c>
      <c r="C51" s="3">
        <v>48</v>
      </c>
      <c r="D51" s="24">
        <v>0.22092146845869146</v>
      </c>
      <c r="E51" s="27">
        <f t="shared" si="1"/>
        <v>60.282489150796884</v>
      </c>
      <c r="F51" s="4">
        <v>2.7142900000000001</v>
      </c>
      <c r="G51" s="3">
        <v>46</v>
      </c>
      <c r="H51" s="4">
        <v>2.8571399999999998</v>
      </c>
      <c r="I51" s="3">
        <v>43</v>
      </c>
      <c r="J51" s="4">
        <v>2.5714299999999999</v>
      </c>
      <c r="K51" s="3">
        <v>79</v>
      </c>
      <c r="L51" s="4">
        <v>2.6666699999999999</v>
      </c>
      <c r="M51" s="3">
        <v>67</v>
      </c>
      <c r="N51" s="4">
        <v>2.8</v>
      </c>
      <c r="O51" s="3">
        <v>63</v>
      </c>
      <c r="P51" s="4">
        <v>3.25</v>
      </c>
      <c r="Q51" s="3">
        <v>20</v>
      </c>
      <c r="R51" s="4">
        <v>4</v>
      </c>
      <c r="S51" s="3">
        <v>24</v>
      </c>
      <c r="T51"/>
      <c r="U51">
        <f>VLOOKUP(A51, world_pop_table!$A$4:$BP$269, MATCH(2007, world_pop_table!$A$3:$BP$3, 0), FALSE)</f>
        <v>2570174</v>
      </c>
    </row>
    <row r="52" spans="1:21" x14ac:dyDescent="0.35">
      <c r="A52" s="3" t="s">
        <v>39</v>
      </c>
      <c r="B52" s="4">
        <v>2.9205663319693373</v>
      </c>
      <c r="C52" s="3">
        <v>49</v>
      </c>
      <c r="D52" s="24">
        <v>0.13167464744092949</v>
      </c>
      <c r="E52" s="27">
        <f t="shared" si="1"/>
        <v>60.199504802540282</v>
      </c>
      <c r="F52" s="4">
        <v>2.7692299999999999</v>
      </c>
      <c r="G52" s="3">
        <v>41</v>
      </c>
      <c r="H52" s="4">
        <v>2.90909</v>
      </c>
      <c r="I52" s="3">
        <v>41</v>
      </c>
      <c r="J52" s="4">
        <v>2.9230800000000001</v>
      </c>
      <c r="K52" s="3">
        <v>51</v>
      </c>
      <c r="L52" s="4">
        <v>2.7692299999999999</v>
      </c>
      <c r="M52" s="3">
        <v>58</v>
      </c>
      <c r="N52" s="4">
        <v>2.9230800000000001</v>
      </c>
      <c r="O52" s="3">
        <v>50</v>
      </c>
      <c r="P52" s="4">
        <v>2.9166699999999999</v>
      </c>
      <c r="Q52" s="3">
        <v>77</v>
      </c>
      <c r="R52" s="4">
        <v>3.25</v>
      </c>
      <c r="S52" s="3">
        <v>62</v>
      </c>
      <c r="T52"/>
      <c r="U52">
        <f>VLOOKUP(A52, world_pop_table!$A$4:$BP$269, MATCH(2007, world_pop_table!$A$3:$BP$3, 0), FALSE)</f>
        <v>1072714</v>
      </c>
    </row>
    <row r="53" spans="1:21" x14ac:dyDescent="0.35">
      <c r="A53" s="3" t="s">
        <v>134</v>
      </c>
      <c r="B53" s="4">
        <v>2.9186150560230413</v>
      </c>
      <c r="C53" s="3">
        <v>50</v>
      </c>
      <c r="D53" s="24">
        <v>0.16795173090790724</v>
      </c>
      <c r="E53" s="27">
        <f t="shared" si="1"/>
        <v>60.138342715220084</v>
      </c>
      <c r="F53" s="4">
        <v>2.6086999999999998</v>
      </c>
      <c r="G53" s="3">
        <v>55</v>
      </c>
      <c r="H53" s="4">
        <v>2.6818200000000001</v>
      </c>
      <c r="I53" s="3">
        <v>52</v>
      </c>
      <c r="J53" s="4">
        <v>3.0869599999999999</v>
      </c>
      <c r="K53" s="3">
        <v>38</v>
      </c>
      <c r="L53" s="4">
        <v>3</v>
      </c>
      <c r="M53" s="3">
        <v>40</v>
      </c>
      <c r="N53" s="4">
        <v>2.86957</v>
      </c>
      <c r="O53" s="3">
        <v>55</v>
      </c>
      <c r="P53" s="4">
        <v>3.09091</v>
      </c>
      <c r="Q53" s="3">
        <v>44</v>
      </c>
      <c r="R53" s="4">
        <v>3.2608700000000002</v>
      </c>
      <c r="S53" s="3">
        <v>60</v>
      </c>
      <c r="T53"/>
      <c r="U53">
        <f>VLOOKUP(A53, world_pop_table!$A$4:$BP$269, MATCH(2007, world_pop_table!$A$3:$BP$3, 0), FALSE)</f>
        <v>5374622</v>
      </c>
    </row>
    <row r="54" spans="1:21" x14ac:dyDescent="0.35">
      <c r="A54" s="3" t="s">
        <v>122</v>
      </c>
      <c r="B54" s="4">
        <v>2.9071201231255639</v>
      </c>
      <c r="C54" s="3">
        <v>51</v>
      </c>
      <c r="D54" s="24">
        <v>0.17686846517703222</v>
      </c>
      <c r="E54" s="27">
        <f t="shared" si="1"/>
        <v>59.778037915199455</v>
      </c>
      <c r="F54" s="4">
        <v>2.6</v>
      </c>
      <c r="G54" s="3">
        <v>56</v>
      </c>
      <c r="H54" s="4">
        <v>2.73333</v>
      </c>
      <c r="I54" s="3">
        <v>50</v>
      </c>
      <c r="J54" s="4">
        <v>3.2</v>
      </c>
      <c r="K54" s="3">
        <v>35</v>
      </c>
      <c r="L54" s="4">
        <v>2.8571399999999998</v>
      </c>
      <c r="M54" s="3">
        <v>52</v>
      </c>
      <c r="N54" s="4">
        <v>2.8571399999999998</v>
      </c>
      <c r="O54" s="3">
        <v>56</v>
      </c>
      <c r="P54" s="4">
        <v>2.61538</v>
      </c>
      <c r="Q54" s="3">
        <v>123</v>
      </c>
      <c r="R54" s="4">
        <v>3.1818200000000001</v>
      </c>
      <c r="S54" s="3">
        <v>66</v>
      </c>
      <c r="T54"/>
      <c r="U54">
        <f>VLOOKUP(A54, world_pop_table!$A$4:$BP$269, MATCH(2007, world_pop_table!$A$3:$BP$3, 0), FALSE)</f>
        <v>20882982</v>
      </c>
    </row>
    <row r="55" spans="1:21" x14ac:dyDescent="0.35">
      <c r="A55" s="3" t="s">
        <v>75</v>
      </c>
      <c r="B55" s="4">
        <v>2.8899195323737903</v>
      </c>
      <c r="C55" s="3">
        <v>52</v>
      </c>
      <c r="D55" s="24">
        <v>0.12626157156392978</v>
      </c>
      <c r="E55" s="27">
        <f t="shared" si="1"/>
        <v>59.238891191479595</v>
      </c>
      <c r="F55" s="4">
        <v>2.61538</v>
      </c>
      <c r="G55" s="3">
        <v>54</v>
      </c>
      <c r="H55" s="4">
        <v>2.61538</v>
      </c>
      <c r="I55" s="3">
        <v>56</v>
      </c>
      <c r="J55" s="4">
        <v>3.0833300000000001</v>
      </c>
      <c r="K55" s="3">
        <v>39</v>
      </c>
      <c r="L55" s="4">
        <v>3</v>
      </c>
      <c r="M55" s="3">
        <v>41</v>
      </c>
      <c r="N55" s="4">
        <v>2.8461500000000002</v>
      </c>
      <c r="O55" s="3">
        <v>57</v>
      </c>
      <c r="P55" s="4">
        <v>2.9166699999999999</v>
      </c>
      <c r="Q55" s="3">
        <v>78</v>
      </c>
      <c r="R55" s="4">
        <v>3.1666699999999999</v>
      </c>
      <c r="S55" s="3">
        <v>68</v>
      </c>
      <c r="T55"/>
      <c r="U55">
        <f>VLOOKUP(A55, world_pop_table!$A$4:$BP$269, MATCH(2007, world_pop_table!$A$3:$BP$3, 0), FALSE)</f>
        <v>6827227</v>
      </c>
    </row>
    <row r="56" spans="1:21" x14ac:dyDescent="0.35">
      <c r="A56" s="3" t="s">
        <v>153</v>
      </c>
      <c r="B56" s="4">
        <v>2.8888545877667835</v>
      </c>
      <c r="C56" s="3">
        <v>53</v>
      </c>
      <c r="D56" s="24">
        <v>0.17726136184295688</v>
      </c>
      <c r="E56" s="27">
        <f t="shared" si="1"/>
        <v>59.205510861460894</v>
      </c>
      <c r="F56" s="4">
        <v>2.88889</v>
      </c>
      <c r="G56" s="3">
        <v>37</v>
      </c>
      <c r="H56" s="4">
        <v>2.5</v>
      </c>
      <c r="I56" s="3">
        <v>60</v>
      </c>
      <c r="J56" s="4">
        <v>3</v>
      </c>
      <c r="K56" s="3">
        <v>47</v>
      </c>
      <c r="L56" s="4">
        <v>2.8</v>
      </c>
      <c r="M56" s="3">
        <v>56</v>
      </c>
      <c r="N56" s="4">
        <v>2.9</v>
      </c>
      <c r="O56" s="3">
        <v>53</v>
      </c>
      <c r="P56" s="4">
        <v>3.3</v>
      </c>
      <c r="Q56" s="3">
        <v>17</v>
      </c>
      <c r="R56" s="4">
        <v>3.2222200000000001</v>
      </c>
      <c r="S56" s="3">
        <v>65</v>
      </c>
      <c r="T56"/>
      <c r="U56" t="e">
        <f>VLOOKUP(A56, world_pop_table!$A$4:$BP$269, MATCH(2007, world_pop_table!$A$3:$BP$3, 0), FALSE)</f>
        <v>#N/A</v>
      </c>
    </row>
    <row r="57" spans="1:21" x14ac:dyDescent="0.35">
      <c r="A57" s="3" t="s">
        <v>114</v>
      </c>
      <c r="B57" s="4">
        <v>2.8887168461682027</v>
      </c>
      <c r="C57" s="3">
        <v>54</v>
      </c>
      <c r="D57" s="24">
        <v>0.15031700799855952</v>
      </c>
      <c r="E57" s="27">
        <f t="shared" si="1"/>
        <v>59.201193397446637</v>
      </c>
      <c r="F57" s="4">
        <v>2.6842100000000002</v>
      </c>
      <c r="G57" s="3">
        <v>48</v>
      </c>
      <c r="H57" s="4">
        <v>2.7894700000000001</v>
      </c>
      <c r="I57" s="3">
        <v>48</v>
      </c>
      <c r="J57" s="4">
        <v>2.8</v>
      </c>
      <c r="K57" s="3">
        <v>58</v>
      </c>
      <c r="L57" s="4">
        <v>2.73333</v>
      </c>
      <c r="M57" s="3">
        <v>60</v>
      </c>
      <c r="N57" s="4">
        <v>2.9333300000000002</v>
      </c>
      <c r="O57" s="3">
        <v>49</v>
      </c>
      <c r="P57" s="4">
        <v>3.2142900000000001</v>
      </c>
      <c r="Q57" s="3">
        <v>25</v>
      </c>
      <c r="R57" s="4">
        <v>3.4285700000000001</v>
      </c>
      <c r="S57" s="3">
        <v>49</v>
      </c>
      <c r="T57"/>
      <c r="U57">
        <f>VLOOKUP(A57, world_pop_table!$A$4:$BP$269, MATCH(2007, world_pop_table!$A$3:$BP$3, 0), FALSE)</f>
        <v>3437490</v>
      </c>
    </row>
    <row r="58" spans="1:21" x14ac:dyDescent="0.35">
      <c r="A58" s="3" t="s">
        <v>24</v>
      </c>
      <c r="B58" s="4">
        <v>2.8708377857087521</v>
      </c>
      <c r="C58" s="3">
        <v>55</v>
      </c>
      <c r="D58" s="24">
        <v>0.14643113071115224</v>
      </c>
      <c r="E58" s="27">
        <f t="shared" si="1"/>
        <v>58.64078026925754</v>
      </c>
      <c r="F58" s="4">
        <v>2.4666700000000001</v>
      </c>
      <c r="G58" s="3">
        <v>66</v>
      </c>
      <c r="H58" s="4">
        <v>2.4666700000000001</v>
      </c>
      <c r="I58" s="3">
        <v>64</v>
      </c>
      <c r="J58" s="4">
        <v>2.7857099999999999</v>
      </c>
      <c r="K58" s="3">
        <v>59</v>
      </c>
      <c r="L58" s="4">
        <v>2.8571399999999998</v>
      </c>
      <c r="M58" s="3">
        <v>53</v>
      </c>
      <c r="N58" s="4">
        <v>3.1428600000000002</v>
      </c>
      <c r="O58" s="3">
        <v>39</v>
      </c>
      <c r="P58" s="4">
        <v>2.90909</v>
      </c>
      <c r="Q58" s="3">
        <v>81</v>
      </c>
      <c r="R58" s="4">
        <v>3.5555599999999998</v>
      </c>
      <c r="S58" s="3">
        <v>43</v>
      </c>
      <c r="T58"/>
      <c r="U58">
        <f>VLOOKUP(A58, world_pop_table!$A$4:$BP$269, MATCH(2007, world_pop_table!$A$3:$BP$3, 0), FALSE)</f>
        <v>7545338</v>
      </c>
    </row>
    <row r="59" spans="1:21" x14ac:dyDescent="0.35">
      <c r="A59" s="3" t="s">
        <v>94</v>
      </c>
      <c r="B59" s="4">
        <v>2.8680545744054138</v>
      </c>
      <c r="C59" s="3">
        <v>56</v>
      </c>
      <c r="D59" s="24">
        <v>5.2644400146580207E-2</v>
      </c>
      <c r="E59" s="27">
        <f t="shared" si="1"/>
        <v>58.553541448378077</v>
      </c>
      <c r="F59" s="4">
        <v>2.4952399999999999</v>
      </c>
      <c r="G59" s="3">
        <v>63</v>
      </c>
      <c r="H59" s="4">
        <v>2.68</v>
      </c>
      <c r="I59" s="3">
        <v>53</v>
      </c>
      <c r="J59" s="4">
        <v>2.90909</v>
      </c>
      <c r="K59" s="3">
        <v>54</v>
      </c>
      <c r="L59" s="4">
        <v>2.7978700000000001</v>
      </c>
      <c r="M59" s="3">
        <v>57</v>
      </c>
      <c r="N59" s="4">
        <v>2.9578899999999999</v>
      </c>
      <c r="O59" s="3">
        <v>48</v>
      </c>
      <c r="P59" s="4">
        <v>2.7894700000000001</v>
      </c>
      <c r="Q59" s="3">
        <v>101</v>
      </c>
      <c r="R59" s="4">
        <v>3.4</v>
      </c>
      <c r="S59" s="3">
        <v>51</v>
      </c>
      <c r="T59"/>
      <c r="U59">
        <f>VLOOKUP(A59, world_pop_table!$A$4:$BP$269, MATCH(2007, world_pop_table!$A$3:$BP$3, 0), FALSE)</f>
        <v>108774360</v>
      </c>
    </row>
    <row r="60" spans="1:21" x14ac:dyDescent="0.35">
      <c r="A60" s="3" t="s">
        <v>133</v>
      </c>
      <c r="B60" s="4">
        <v>2.859236124798179</v>
      </c>
      <c r="C60" s="3">
        <v>57</v>
      </c>
      <c r="D60" s="24">
        <v>0.48551423636449348</v>
      </c>
      <c r="E60" s="27">
        <f t="shared" si="1"/>
        <v>58.277130115613879</v>
      </c>
      <c r="F60" s="4">
        <v>2.5</v>
      </c>
      <c r="G60" s="3">
        <v>60</v>
      </c>
      <c r="H60" s="4">
        <v>2.2000000000000002</v>
      </c>
      <c r="I60" s="3">
        <v>95</v>
      </c>
      <c r="J60" s="4">
        <v>3.4</v>
      </c>
      <c r="K60" s="3">
        <v>25</v>
      </c>
      <c r="L60" s="4">
        <v>3</v>
      </c>
      <c r="M60" s="3">
        <v>39</v>
      </c>
      <c r="N60" s="4">
        <v>3</v>
      </c>
      <c r="O60" s="3">
        <v>45</v>
      </c>
      <c r="P60" s="4">
        <v>3.6666699999999999</v>
      </c>
      <c r="Q60" s="3">
        <v>2</v>
      </c>
      <c r="R60" s="4">
        <v>3</v>
      </c>
      <c r="S60" s="3">
        <v>76</v>
      </c>
      <c r="T60"/>
      <c r="U60" t="e">
        <f>VLOOKUP(A60, world_pop_table!$A$4:$BP$269, MATCH(2007, world_pop_table!$A$3:$BP$3, 0), FALSE)</f>
        <v>#N/A</v>
      </c>
    </row>
    <row r="61" spans="1:21" x14ac:dyDescent="0.35">
      <c r="A61" s="3" t="s">
        <v>88</v>
      </c>
      <c r="B61" s="4">
        <v>2.7781919229027245</v>
      </c>
      <c r="C61" s="3">
        <v>58</v>
      </c>
      <c r="D61" s="24">
        <v>0.20844934446974644</v>
      </c>
      <c r="E61" s="27">
        <f t="shared" si="1"/>
        <v>55.736826903997773</v>
      </c>
      <c r="F61" s="4">
        <v>2.6363599999999998</v>
      </c>
      <c r="G61" s="3">
        <v>52</v>
      </c>
      <c r="H61" s="4">
        <v>2.2999999999999998</v>
      </c>
      <c r="I61" s="3">
        <v>80</v>
      </c>
      <c r="J61" s="4">
        <v>3</v>
      </c>
      <c r="K61" s="3">
        <v>48</v>
      </c>
      <c r="L61" s="4">
        <v>2.7</v>
      </c>
      <c r="M61" s="3">
        <v>64</v>
      </c>
      <c r="N61" s="4">
        <v>2.6</v>
      </c>
      <c r="O61" s="3">
        <v>74</v>
      </c>
      <c r="P61" s="4">
        <v>3</v>
      </c>
      <c r="Q61" s="3">
        <v>60</v>
      </c>
      <c r="R61" s="4">
        <v>3.4</v>
      </c>
      <c r="S61" s="3">
        <v>50</v>
      </c>
      <c r="T61"/>
      <c r="U61">
        <f>VLOOKUP(A61, world_pop_table!$A$4:$BP$269, MATCH(2007, world_pop_table!$A$3:$BP$3, 0), FALSE)</f>
        <v>3231294</v>
      </c>
    </row>
    <row r="62" spans="1:21" x14ac:dyDescent="0.35">
      <c r="A62" s="3" t="s">
        <v>115</v>
      </c>
      <c r="B62" s="4">
        <v>2.7684555852256114</v>
      </c>
      <c r="C62" s="3">
        <v>59</v>
      </c>
      <c r="D62" s="24">
        <v>0.1457665083674213</v>
      </c>
      <c r="E62" s="27">
        <f t="shared" si="1"/>
        <v>55.431644678840513</v>
      </c>
      <c r="F62" s="4">
        <v>2.6818200000000001</v>
      </c>
      <c r="G62" s="3">
        <v>49</v>
      </c>
      <c r="H62" s="4">
        <v>2.5714299999999999</v>
      </c>
      <c r="I62" s="3">
        <v>57</v>
      </c>
      <c r="J62" s="4">
        <v>2.9130400000000001</v>
      </c>
      <c r="K62" s="3">
        <v>53</v>
      </c>
      <c r="L62" s="4">
        <v>2.7272699999999999</v>
      </c>
      <c r="M62" s="3">
        <v>61</v>
      </c>
      <c r="N62" s="4">
        <v>2.7</v>
      </c>
      <c r="O62" s="3">
        <v>67</v>
      </c>
      <c r="P62" s="4">
        <v>3</v>
      </c>
      <c r="Q62" s="3">
        <v>59</v>
      </c>
      <c r="R62" s="4">
        <v>3</v>
      </c>
      <c r="S62" s="3">
        <v>80</v>
      </c>
      <c r="T62"/>
      <c r="U62">
        <f>VLOOKUP(A62, world_pop_table!$A$4:$BP$269, MATCH(2007, world_pop_table!$A$3:$BP$3, 0), FALSE)</f>
        <v>28530699</v>
      </c>
    </row>
    <row r="63" spans="1:21" x14ac:dyDescent="0.35">
      <c r="A63" s="3" t="s">
        <v>143</v>
      </c>
      <c r="B63" s="4">
        <v>2.7644200714113607</v>
      </c>
      <c r="C63" s="3">
        <v>60</v>
      </c>
      <c r="D63" s="24">
        <v>0.15121142070400612</v>
      </c>
      <c r="E63" s="27">
        <f t="shared" si="1"/>
        <v>55.305152857549139</v>
      </c>
      <c r="F63" s="4">
        <v>2.8333300000000001</v>
      </c>
      <c r="G63" s="3">
        <v>39</v>
      </c>
      <c r="H63" s="4">
        <v>2.8333300000000001</v>
      </c>
      <c r="I63" s="3">
        <v>44</v>
      </c>
      <c r="J63" s="4">
        <v>2.8571399999999998</v>
      </c>
      <c r="K63" s="3">
        <v>55</v>
      </c>
      <c r="L63" s="4">
        <v>2.4285700000000001</v>
      </c>
      <c r="M63" s="3">
        <v>88</v>
      </c>
      <c r="N63" s="4">
        <v>2.8333300000000001</v>
      </c>
      <c r="O63" s="3">
        <v>60</v>
      </c>
      <c r="P63" s="4">
        <v>3.2</v>
      </c>
      <c r="Q63" s="3">
        <v>30</v>
      </c>
      <c r="R63" s="4">
        <v>2.8</v>
      </c>
      <c r="S63" s="3">
        <v>105</v>
      </c>
      <c r="T63"/>
      <c r="U63">
        <f>VLOOKUP(A63, world_pop_table!$A$4:$BP$269, MATCH(2007, world_pop_table!$A$3:$BP$3, 0), FALSE)</f>
        <v>10441702</v>
      </c>
    </row>
    <row r="64" spans="1:21" x14ac:dyDescent="0.35">
      <c r="A64" s="3" t="s">
        <v>29</v>
      </c>
      <c r="B64" s="4">
        <v>2.7506489803231426</v>
      </c>
      <c r="C64" s="3">
        <v>61</v>
      </c>
      <c r="D64" s="24">
        <v>6.6255023026351417E-2</v>
      </c>
      <c r="E64" s="27">
        <f t="shared" si="1"/>
        <v>54.873502645680986</v>
      </c>
      <c r="F64" s="4">
        <v>2.38571</v>
      </c>
      <c r="G64" s="3">
        <v>74</v>
      </c>
      <c r="H64" s="4">
        <v>2.74648</v>
      </c>
      <c r="I64" s="3">
        <v>49</v>
      </c>
      <c r="J64" s="4">
        <v>2.6086999999999998</v>
      </c>
      <c r="K64" s="3">
        <v>75</v>
      </c>
      <c r="L64" s="4">
        <v>2.9393899999999999</v>
      </c>
      <c r="M64" s="3">
        <v>49</v>
      </c>
      <c r="N64" s="4">
        <v>2.7692299999999999</v>
      </c>
      <c r="O64" s="3">
        <v>65</v>
      </c>
      <c r="P64" s="4">
        <v>2.5789499999999999</v>
      </c>
      <c r="Q64" s="3">
        <v>126</v>
      </c>
      <c r="R64" s="4">
        <v>3.1016900000000001</v>
      </c>
      <c r="S64" s="3">
        <v>71</v>
      </c>
      <c r="T64"/>
      <c r="U64">
        <f>VLOOKUP(A64, world_pop_table!$A$4:$BP$269, MATCH(2007, world_pop_table!$A$3:$BP$3, 0), FALSE)</f>
        <v>188552320</v>
      </c>
    </row>
    <row r="65" spans="1:21" x14ac:dyDescent="0.35">
      <c r="A65" s="3" t="s">
        <v>57</v>
      </c>
      <c r="B65" s="4">
        <v>2.7148353771317852</v>
      </c>
      <c r="C65" s="3">
        <v>62</v>
      </c>
      <c r="D65" s="24">
        <v>0.24405991742855992</v>
      </c>
      <c r="E65" s="27">
        <f t="shared" si="1"/>
        <v>53.750937316159835</v>
      </c>
      <c r="F65" s="4">
        <v>2.5</v>
      </c>
      <c r="G65" s="3">
        <v>61</v>
      </c>
      <c r="H65" s="4">
        <v>2.3333300000000001</v>
      </c>
      <c r="I65" s="3">
        <v>75</v>
      </c>
      <c r="J65" s="4">
        <v>2.5</v>
      </c>
      <c r="K65" s="3">
        <v>85</v>
      </c>
      <c r="L65" s="4">
        <v>2.6666699999999999</v>
      </c>
      <c r="M65" s="3">
        <v>68</v>
      </c>
      <c r="N65" s="4">
        <v>2.8333300000000001</v>
      </c>
      <c r="O65" s="3">
        <v>59</v>
      </c>
      <c r="P65" s="4">
        <v>3.2</v>
      </c>
      <c r="Q65" s="3">
        <v>29</v>
      </c>
      <c r="R65" s="4">
        <v>3.5</v>
      </c>
      <c r="S65" s="3">
        <v>45</v>
      </c>
      <c r="T65"/>
      <c r="U65">
        <f>VLOOKUP(A65, world_pop_table!$A$4:$BP$269, MATCH(2007, world_pop_table!$A$3:$BP$3, 0), FALSE)</f>
        <v>9662281</v>
      </c>
    </row>
    <row r="66" spans="1:21" x14ac:dyDescent="0.35">
      <c r="A66" s="3" t="s">
        <v>65</v>
      </c>
      <c r="B66" s="4">
        <v>2.7136222082256745</v>
      </c>
      <c r="C66" s="3">
        <v>63</v>
      </c>
      <c r="D66" s="24">
        <v>0.19626685480396588</v>
      </c>
      <c r="E66" s="27">
        <f t="shared" si="1"/>
        <v>53.712910945409696</v>
      </c>
      <c r="F66" s="4">
        <v>2.3571399999999998</v>
      </c>
      <c r="G66" s="3">
        <v>78</v>
      </c>
      <c r="H66" s="4">
        <v>2.5</v>
      </c>
      <c r="I66" s="3">
        <v>61</v>
      </c>
      <c r="J66" s="4">
        <v>2.69231</v>
      </c>
      <c r="K66" s="3">
        <v>66</v>
      </c>
      <c r="L66" s="4">
        <v>2.8333300000000001</v>
      </c>
      <c r="M66" s="3">
        <v>54</v>
      </c>
      <c r="N66" s="4">
        <v>2.4615399999999998</v>
      </c>
      <c r="O66" s="3">
        <v>87</v>
      </c>
      <c r="P66" s="4">
        <v>3.0769199999999999</v>
      </c>
      <c r="Q66" s="3">
        <v>50</v>
      </c>
      <c r="R66" s="4">
        <v>3.4545499999999998</v>
      </c>
      <c r="S66" s="3">
        <v>48</v>
      </c>
      <c r="T66"/>
      <c r="U66">
        <f>VLOOKUP(A66, world_pop_table!$A$4:$BP$269, MATCH(2007, world_pop_table!$A$3:$BP$3, 0), FALSE)</f>
        <v>4310217</v>
      </c>
    </row>
    <row r="67" spans="1:21" x14ac:dyDescent="0.35">
      <c r="A67" s="3" t="s">
        <v>126</v>
      </c>
      <c r="B67" s="4">
        <v>2.7108024432567825</v>
      </c>
      <c r="C67" s="3">
        <v>64</v>
      </c>
      <c r="D67" s="24">
        <v>0.18890721925834575</v>
      </c>
      <c r="E67" s="27">
        <f t="shared" si="1"/>
        <v>53.624526362195226</v>
      </c>
      <c r="F67" s="4">
        <v>2.3571399999999998</v>
      </c>
      <c r="G67" s="3">
        <v>79</v>
      </c>
      <c r="H67" s="4">
        <v>2.3571399999999998</v>
      </c>
      <c r="I67" s="3">
        <v>73</v>
      </c>
      <c r="J67" s="4">
        <v>2.6666699999999999</v>
      </c>
      <c r="K67" s="3">
        <v>68</v>
      </c>
      <c r="L67" s="4">
        <v>2.8333300000000001</v>
      </c>
      <c r="M67" s="3">
        <v>55</v>
      </c>
      <c r="N67" s="4">
        <v>2.9166699999999999</v>
      </c>
      <c r="O67" s="3">
        <v>51</v>
      </c>
      <c r="P67" s="4">
        <v>3</v>
      </c>
      <c r="Q67" s="3">
        <v>58</v>
      </c>
      <c r="R67" s="4">
        <v>3.1666699999999999</v>
      </c>
      <c r="S67" s="3">
        <v>67</v>
      </c>
      <c r="T67"/>
      <c r="U67">
        <f>VLOOKUP(A67, world_pop_table!$A$4:$BP$269, MATCH(2007, world_pop_table!$A$3:$BP$3, 0), FALSE)</f>
        <v>32764135</v>
      </c>
    </row>
    <row r="68" spans="1:21" x14ac:dyDescent="0.35">
      <c r="A68" s="3" t="s">
        <v>116</v>
      </c>
      <c r="B68" s="4">
        <v>2.6892383605192167</v>
      </c>
      <c r="C68" s="3">
        <v>65</v>
      </c>
      <c r="D68" s="24">
        <v>0.15158367460374975</v>
      </c>
      <c r="E68" s="27">
        <f t="shared" ref="E68:E99" si="2">(B68-1)*100/($B$4-1)</f>
        <v>52.948607451864568</v>
      </c>
      <c r="F68" s="4">
        <v>2.6363599999999998</v>
      </c>
      <c r="G68" s="3">
        <v>53</v>
      </c>
      <c r="H68" s="4">
        <v>2.2608700000000002</v>
      </c>
      <c r="I68" s="3">
        <v>87</v>
      </c>
      <c r="J68" s="4">
        <v>2.7727300000000001</v>
      </c>
      <c r="K68" s="3">
        <v>63</v>
      </c>
      <c r="L68" s="4">
        <v>2.6521699999999999</v>
      </c>
      <c r="M68" s="3">
        <v>70</v>
      </c>
      <c r="N68" s="4">
        <v>2.6521699999999999</v>
      </c>
      <c r="O68" s="3">
        <v>69</v>
      </c>
      <c r="P68" s="4">
        <v>3.2727300000000001</v>
      </c>
      <c r="Q68" s="3">
        <v>19</v>
      </c>
      <c r="R68" s="4">
        <v>3.1428600000000002</v>
      </c>
      <c r="S68" s="3">
        <v>70</v>
      </c>
      <c r="T68"/>
      <c r="U68">
        <f>VLOOKUP(A68, world_pop_table!$A$4:$BP$269, MATCH(2007, world_pop_table!$A$3:$BP$3, 0), FALSE)</f>
        <v>91075184</v>
      </c>
    </row>
    <row r="69" spans="1:21" x14ac:dyDescent="0.35">
      <c r="A69" s="3" t="s">
        <v>131</v>
      </c>
      <c r="B69" s="4">
        <v>2.6620085139353042</v>
      </c>
      <c r="C69" s="3">
        <v>66</v>
      </c>
      <c r="D69" s="24">
        <v>0.13293028836442564</v>
      </c>
      <c r="E69" s="27">
        <f t="shared" si="2"/>
        <v>52.095097082077011</v>
      </c>
      <c r="F69" s="4">
        <v>2.375</v>
      </c>
      <c r="G69" s="3">
        <v>75</v>
      </c>
      <c r="H69" s="4">
        <v>2.4210500000000001</v>
      </c>
      <c r="I69" s="3">
        <v>68</v>
      </c>
      <c r="J69" s="4">
        <v>2.7777799999999999</v>
      </c>
      <c r="K69" s="3">
        <v>61</v>
      </c>
      <c r="L69" s="4">
        <v>2.5294099999999999</v>
      </c>
      <c r="M69" s="3">
        <v>78</v>
      </c>
      <c r="N69" s="4">
        <v>2.8235299999999999</v>
      </c>
      <c r="O69" s="3">
        <v>61</v>
      </c>
      <c r="P69" s="4">
        <v>2.9375</v>
      </c>
      <c r="Q69" s="3">
        <v>74</v>
      </c>
      <c r="R69" s="4">
        <v>3.0625</v>
      </c>
      <c r="S69" s="3">
        <v>73</v>
      </c>
      <c r="T69"/>
      <c r="U69">
        <f>VLOOKUP(A69, world_pop_table!$A$4:$BP$269, MATCH(2007, world_pop_table!$A$3:$BP$3, 0), FALSE)</f>
        <v>6009824</v>
      </c>
    </row>
    <row r="70" spans="1:21" x14ac:dyDescent="0.35">
      <c r="A70" s="3" t="s">
        <v>100</v>
      </c>
      <c r="B70" s="4">
        <v>2.6304247890339543</v>
      </c>
      <c r="C70" s="3">
        <v>67</v>
      </c>
      <c r="D70" s="24">
        <v>0.18542146275471261</v>
      </c>
      <c r="E70" s="27">
        <f t="shared" si="2"/>
        <v>51.105115862875209</v>
      </c>
      <c r="F70" s="4">
        <v>2.4</v>
      </c>
      <c r="G70" s="3">
        <v>70</v>
      </c>
      <c r="H70" s="4">
        <v>2.2000000000000002</v>
      </c>
      <c r="I70" s="3">
        <v>96</v>
      </c>
      <c r="J70" s="4">
        <v>2.6</v>
      </c>
      <c r="K70" s="3">
        <v>77</v>
      </c>
      <c r="L70" s="4">
        <v>2.7</v>
      </c>
      <c r="M70" s="3">
        <v>65</v>
      </c>
      <c r="N70" s="4">
        <v>2.8</v>
      </c>
      <c r="O70" s="3">
        <v>62</v>
      </c>
      <c r="P70" s="4">
        <v>3.11111</v>
      </c>
      <c r="Q70" s="3">
        <v>41</v>
      </c>
      <c r="R70" s="4">
        <v>3.1</v>
      </c>
      <c r="S70" s="3">
        <v>72</v>
      </c>
      <c r="T70"/>
      <c r="U70">
        <f>VLOOKUP(A70, world_pop_table!$A$4:$BP$269, MATCH(2007, world_pop_table!$A$3:$BP$3, 0), FALSE)</f>
        <v>3093059</v>
      </c>
    </row>
    <row r="71" spans="1:21" x14ac:dyDescent="0.35">
      <c r="A71" s="3" t="s">
        <v>113</v>
      </c>
      <c r="B71" s="4">
        <v>2.6185536195223733</v>
      </c>
      <c r="C71" s="3">
        <v>68</v>
      </c>
      <c r="D71" s="24">
        <v>0.15825620718696431</v>
      </c>
      <c r="E71" s="27">
        <f t="shared" si="2"/>
        <v>50.733018052907148</v>
      </c>
      <c r="F71" s="4">
        <v>2.40909</v>
      </c>
      <c r="G71" s="3">
        <v>69</v>
      </c>
      <c r="H71" s="4">
        <v>2.36842</v>
      </c>
      <c r="I71" s="3">
        <v>71</v>
      </c>
      <c r="J71" s="4">
        <v>2.7222200000000001</v>
      </c>
      <c r="K71" s="3">
        <v>65</v>
      </c>
      <c r="L71" s="4">
        <v>2.7058800000000001</v>
      </c>
      <c r="M71" s="3">
        <v>63</v>
      </c>
      <c r="N71" s="4">
        <v>2.5714299999999999</v>
      </c>
      <c r="O71" s="3">
        <v>76</v>
      </c>
      <c r="P71" s="4">
        <v>2.8571399999999998</v>
      </c>
      <c r="Q71" s="3">
        <v>90</v>
      </c>
      <c r="R71" s="4">
        <v>2.9285700000000001</v>
      </c>
      <c r="S71" s="3">
        <v>88</v>
      </c>
      <c r="T71"/>
      <c r="U71">
        <f>VLOOKUP(A71, world_pop_table!$A$4:$BP$269, MATCH(2007, world_pop_table!$A$3:$BP$3, 0), FALSE)</f>
        <v>184493231</v>
      </c>
    </row>
    <row r="72" spans="1:21" x14ac:dyDescent="0.35">
      <c r="A72" s="3" t="s">
        <v>152</v>
      </c>
      <c r="B72" s="4">
        <v>2.618490723319236</v>
      </c>
      <c r="C72" s="3">
        <v>69</v>
      </c>
      <c r="D72" s="24">
        <v>8.0111196467970297E-2</v>
      </c>
      <c r="E72" s="27">
        <f t="shared" si="2"/>
        <v>50.731046592604109</v>
      </c>
      <c r="F72" s="4">
        <v>2.3673500000000001</v>
      </c>
      <c r="G72" s="3">
        <v>77</v>
      </c>
      <c r="H72" s="4">
        <v>2.51064</v>
      </c>
      <c r="I72" s="3">
        <v>59</v>
      </c>
      <c r="J72" s="4">
        <v>2.69048</v>
      </c>
      <c r="K72" s="3">
        <v>67</v>
      </c>
      <c r="L72" s="4">
        <v>2.59091</v>
      </c>
      <c r="M72" s="3">
        <v>74</v>
      </c>
      <c r="N72" s="4">
        <v>2.5365899999999999</v>
      </c>
      <c r="O72" s="3">
        <v>79</v>
      </c>
      <c r="P72" s="4">
        <v>2.6842100000000002</v>
      </c>
      <c r="Q72" s="3">
        <v>114</v>
      </c>
      <c r="R72" s="4">
        <v>3.0249999999999999</v>
      </c>
      <c r="S72" s="3">
        <v>75</v>
      </c>
      <c r="T72"/>
      <c r="U72" t="e">
        <f>VLOOKUP(A72, world_pop_table!$A$4:$BP$269, MATCH(2007, world_pop_table!$A$3:$BP$3, 0), FALSE)</f>
        <v>#N/A</v>
      </c>
    </row>
    <row r="73" spans="1:21" x14ac:dyDescent="0.35">
      <c r="A73" s="3" t="s">
        <v>46</v>
      </c>
      <c r="B73" s="4">
        <v>2.5996798159607128</v>
      </c>
      <c r="C73" s="3">
        <v>70</v>
      </c>
      <c r="D73" s="24">
        <v>0.26177149885006512</v>
      </c>
      <c r="E73" s="27">
        <f t="shared" si="2"/>
        <v>50.141425037222383</v>
      </c>
      <c r="F73" s="4">
        <v>2.25</v>
      </c>
      <c r="G73" s="3">
        <v>88</v>
      </c>
      <c r="H73" s="4">
        <v>2.3636400000000002</v>
      </c>
      <c r="I73" s="3">
        <v>72</v>
      </c>
      <c r="J73" s="4">
        <v>2.6363599999999998</v>
      </c>
      <c r="K73" s="3">
        <v>72</v>
      </c>
      <c r="L73" s="4">
        <v>2.6363599999999998</v>
      </c>
      <c r="M73" s="3">
        <v>71</v>
      </c>
      <c r="N73" s="4">
        <v>2.4545499999999998</v>
      </c>
      <c r="O73" s="3">
        <v>89</v>
      </c>
      <c r="P73" s="4">
        <v>3.3636400000000002</v>
      </c>
      <c r="Q73" s="3">
        <v>12</v>
      </c>
      <c r="R73" s="4">
        <v>3.2727300000000001</v>
      </c>
      <c r="S73" s="3">
        <v>59</v>
      </c>
      <c r="T73"/>
      <c r="U73">
        <f>VLOOKUP(A73, world_pop_table!$A$4:$BP$269, MATCH(2007, world_pop_table!$A$3:$BP$3, 0), FALSE)</f>
        <v>14328773</v>
      </c>
    </row>
    <row r="74" spans="1:21" x14ac:dyDescent="0.35">
      <c r="A74" s="3" t="s">
        <v>120</v>
      </c>
      <c r="B74" s="4">
        <v>2.5694031154395853</v>
      </c>
      <c r="C74" s="3">
        <v>71</v>
      </c>
      <c r="D74" s="24">
        <v>0.14702977886409194</v>
      </c>
      <c r="E74" s="27">
        <f t="shared" si="2"/>
        <v>49.192412056994947</v>
      </c>
      <c r="F74" s="4">
        <v>2.2000000000000002</v>
      </c>
      <c r="G74" s="3">
        <v>100</v>
      </c>
      <c r="H74" s="4">
        <v>2.4705900000000001</v>
      </c>
      <c r="I74" s="3">
        <v>63</v>
      </c>
      <c r="J74" s="4">
        <v>2.2941199999999999</v>
      </c>
      <c r="K74" s="3">
        <v>113</v>
      </c>
      <c r="L74" s="4">
        <v>2.625</v>
      </c>
      <c r="M74" s="3">
        <v>73</v>
      </c>
      <c r="N74" s="4">
        <v>2.6666699999999999</v>
      </c>
      <c r="O74" s="3">
        <v>68</v>
      </c>
      <c r="P74" s="4">
        <v>3.1333299999999999</v>
      </c>
      <c r="Q74" s="3">
        <v>36</v>
      </c>
      <c r="R74" s="4">
        <v>3.2307700000000001</v>
      </c>
      <c r="S74" s="3">
        <v>63</v>
      </c>
      <c r="T74"/>
      <c r="U74">
        <f>VLOOKUP(A74, world_pop_table!$A$4:$BP$269, MATCH(2007, world_pop_table!$A$3:$BP$3, 0), FALSE)</f>
        <v>5559386</v>
      </c>
    </row>
    <row r="75" spans="1:21" x14ac:dyDescent="0.35">
      <c r="A75" s="3" t="s">
        <v>38</v>
      </c>
      <c r="B75" s="4">
        <v>2.5549262616021737</v>
      </c>
      <c r="C75" s="3">
        <v>72</v>
      </c>
      <c r="D75" s="24">
        <v>0.1097035717631329</v>
      </c>
      <c r="E75" s="27">
        <f t="shared" si="2"/>
        <v>48.738639949463888</v>
      </c>
      <c r="F75" s="4">
        <v>2.4857100000000001</v>
      </c>
      <c r="G75" s="3">
        <v>64</v>
      </c>
      <c r="H75" s="4">
        <v>2.4333300000000002</v>
      </c>
      <c r="I75" s="3">
        <v>67</v>
      </c>
      <c r="J75" s="4">
        <v>2.5333299999999999</v>
      </c>
      <c r="K75" s="3">
        <v>82</v>
      </c>
      <c r="L75" s="4">
        <v>2.4285700000000001</v>
      </c>
      <c r="M75" s="3">
        <v>89</v>
      </c>
      <c r="N75" s="4">
        <v>2.5714299999999999</v>
      </c>
      <c r="O75" s="3">
        <v>78</v>
      </c>
      <c r="P75" s="4">
        <v>3.0769199999999999</v>
      </c>
      <c r="Q75" s="3">
        <v>49</v>
      </c>
      <c r="R75" s="4">
        <v>2.88889</v>
      </c>
      <c r="S75" s="3">
        <v>91</v>
      </c>
      <c r="T75"/>
      <c r="U75">
        <f>VLOOKUP(A75, world_pop_table!$A$4:$BP$269, MATCH(2007, world_pop_table!$A$3:$BP$3, 0), FALSE)</f>
        <v>4380248</v>
      </c>
    </row>
    <row r="76" spans="1:21" x14ac:dyDescent="0.35">
      <c r="A76" s="3" t="s">
        <v>148</v>
      </c>
      <c r="B76" s="4">
        <v>2.5539505014213768</v>
      </c>
      <c r="C76" s="3">
        <v>73</v>
      </c>
      <c r="D76" s="24">
        <v>0.1501428705317239</v>
      </c>
      <c r="E76" s="27">
        <f t="shared" si="2"/>
        <v>48.708055075246193</v>
      </c>
      <c r="F76" s="4">
        <v>2.2222200000000001</v>
      </c>
      <c r="G76" s="3">
        <v>97</v>
      </c>
      <c r="H76" s="4">
        <v>2.3529399999999998</v>
      </c>
      <c r="I76" s="3">
        <v>74</v>
      </c>
      <c r="J76" s="4">
        <v>2.5294099999999999</v>
      </c>
      <c r="K76" s="3">
        <v>83</v>
      </c>
      <c r="L76" s="4">
        <v>2.4117600000000001</v>
      </c>
      <c r="M76" s="3">
        <v>90</v>
      </c>
      <c r="N76" s="4">
        <v>2.5294099999999999</v>
      </c>
      <c r="O76" s="3">
        <v>80</v>
      </c>
      <c r="P76" s="4">
        <v>3.25</v>
      </c>
      <c r="Q76" s="3">
        <v>21</v>
      </c>
      <c r="R76" s="4">
        <v>3.3125</v>
      </c>
      <c r="S76" s="3">
        <v>55</v>
      </c>
      <c r="T76"/>
      <c r="U76">
        <f>VLOOKUP(A76, world_pop_table!$A$4:$BP$269, MATCH(2007, world_pop_table!$A$3:$BP$3, 0), FALSE)</f>
        <v>47062798</v>
      </c>
    </row>
    <row r="77" spans="1:21" x14ac:dyDescent="0.35">
      <c r="A77" s="3" t="s">
        <v>27</v>
      </c>
      <c r="B77" s="4">
        <v>2.5316659910167871</v>
      </c>
      <c r="C77" s="3">
        <v>74</v>
      </c>
      <c r="D77" s="24">
        <v>0.25345762196140714</v>
      </c>
      <c r="E77" s="27">
        <f t="shared" si="2"/>
        <v>48.009554602342568</v>
      </c>
      <c r="F77" s="4">
        <v>2.6666699999999999</v>
      </c>
      <c r="G77" s="3">
        <v>50</v>
      </c>
      <c r="H77" s="4">
        <v>2.625</v>
      </c>
      <c r="I77" s="3">
        <v>54</v>
      </c>
      <c r="J77" s="4">
        <v>2.125</v>
      </c>
      <c r="K77" s="3">
        <v>127</v>
      </c>
      <c r="L77" s="4">
        <v>2.125</v>
      </c>
      <c r="M77" s="3">
        <v>120</v>
      </c>
      <c r="N77" s="4">
        <v>2.7142900000000001</v>
      </c>
      <c r="O77" s="3">
        <v>66</v>
      </c>
      <c r="P77" s="4">
        <v>3.125</v>
      </c>
      <c r="Q77" s="3">
        <v>38</v>
      </c>
      <c r="R77" s="4">
        <v>3</v>
      </c>
      <c r="S77" s="3">
        <v>78</v>
      </c>
      <c r="T77"/>
      <c r="U77">
        <f>VLOOKUP(A77, world_pop_table!$A$4:$BP$269, MATCH(2007, world_pop_table!$A$3:$BP$3, 0), FALSE)</f>
        <v>9560953</v>
      </c>
    </row>
    <row r="78" spans="1:21" x14ac:dyDescent="0.35">
      <c r="A78" s="3" t="s">
        <v>61</v>
      </c>
      <c r="B78" s="4">
        <v>2.5290981910620181</v>
      </c>
      <c r="C78" s="3">
        <v>75</v>
      </c>
      <c r="D78" s="24">
        <v>0.18353721681927654</v>
      </c>
      <c r="E78" s="27">
        <f t="shared" si="2"/>
        <v>47.929067777630522</v>
      </c>
      <c r="F78" s="4">
        <v>2.26667</v>
      </c>
      <c r="G78" s="3">
        <v>87</v>
      </c>
      <c r="H78" s="4">
        <v>2.1333299999999999</v>
      </c>
      <c r="I78" s="3">
        <v>104</v>
      </c>
      <c r="J78" s="4">
        <v>2.61538</v>
      </c>
      <c r="K78" s="3">
        <v>73</v>
      </c>
      <c r="L78" s="4">
        <v>2.5</v>
      </c>
      <c r="M78" s="3">
        <v>79</v>
      </c>
      <c r="N78" s="4">
        <v>2.4285700000000001</v>
      </c>
      <c r="O78" s="3">
        <v>90</v>
      </c>
      <c r="P78" s="4">
        <v>3</v>
      </c>
      <c r="Q78" s="3">
        <v>65</v>
      </c>
      <c r="R78" s="4">
        <v>3.2307700000000001</v>
      </c>
      <c r="S78" s="3">
        <v>64</v>
      </c>
      <c r="T78"/>
      <c r="U78">
        <f>VLOOKUP(A78, world_pop_table!$A$4:$BP$269, MATCH(2007, world_pop_table!$A$3:$BP$3, 0), FALSE)</f>
        <v>13652040</v>
      </c>
    </row>
    <row r="79" spans="1:21" x14ac:dyDescent="0.35">
      <c r="A79" s="3" t="s">
        <v>78</v>
      </c>
      <c r="B79" s="4">
        <v>2.521264843731382</v>
      </c>
      <c r="C79" s="3">
        <v>76</v>
      </c>
      <c r="D79" s="24">
        <v>0.16952439084675303</v>
      </c>
      <c r="E79" s="27">
        <f t="shared" si="2"/>
        <v>47.683534143930373</v>
      </c>
      <c r="F79" s="4">
        <v>2.3333300000000001</v>
      </c>
      <c r="G79" s="3">
        <v>81</v>
      </c>
      <c r="H79" s="4">
        <v>2.1538499999999998</v>
      </c>
      <c r="I79" s="3">
        <v>100</v>
      </c>
      <c r="J79" s="4">
        <v>2.7857099999999999</v>
      </c>
      <c r="K79" s="3">
        <v>60</v>
      </c>
      <c r="L79" s="4">
        <v>2.30769</v>
      </c>
      <c r="M79" s="3">
        <v>104</v>
      </c>
      <c r="N79" s="4">
        <v>2.61538</v>
      </c>
      <c r="O79" s="3">
        <v>73</v>
      </c>
      <c r="P79" s="4">
        <v>2.75</v>
      </c>
      <c r="Q79" s="3">
        <v>108</v>
      </c>
      <c r="R79" s="4">
        <v>2.9166699999999999</v>
      </c>
      <c r="S79" s="3">
        <v>89</v>
      </c>
      <c r="T79"/>
      <c r="U79">
        <f>VLOOKUP(A79, world_pop_table!$A$4:$BP$269, MATCH(2007, world_pop_table!$A$3:$BP$3, 0), FALSE)</f>
        <v>38036349</v>
      </c>
    </row>
    <row r="80" spans="1:21" x14ac:dyDescent="0.35">
      <c r="A80" s="3" t="s">
        <v>58</v>
      </c>
      <c r="B80" s="4">
        <v>2.5180429341268864</v>
      </c>
      <c r="C80" s="3">
        <v>77</v>
      </c>
      <c r="D80" s="24">
        <v>0.31615470221107855</v>
      </c>
      <c r="E80" s="27">
        <f t="shared" si="2"/>
        <v>47.582544472560734</v>
      </c>
      <c r="F80" s="4">
        <v>2.25</v>
      </c>
      <c r="G80" s="3">
        <v>89</v>
      </c>
      <c r="H80" s="4">
        <v>2.3333300000000001</v>
      </c>
      <c r="I80" s="3">
        <v>76</v>
      </c>
      <c r="J80" s="4">
        <v>2.6666699999999999</v>
      </c>
      <c r="K80" s="3">
        <v>69</v>
      </c>
      <c r="L80" s="4">
        <v>3</v>
      </c>
      <c r="M80" s="3">
        <v>46</v>
      </c>
      <c r="N80" s="4">
        <v>2.3333300000000001</v>
      </c>
      <c r="O80" s="3">
        <v>99</v>
      </c>
      <c r="P80" s="4">
        <v>3</v>
      </c>
      <c r="Q80" s="3">
        <v>67</v>
      </c>
      <c r="R80" s="4">
        <v>2.5</v>
      </c>
      <c r="S80" s="3">
        <v>132</v>
      </c>
      <c r="T80"/>
      <c r="U80" t="e">
        <f>VLOOKUP(A80, world_pop_table!$A$4:$BP$269, MATCH(2007, world_pop_table!$A$3:$BP$3, 0), FALSE)</f>
        <v>#N/A</v>
      </c>
    </row>
    <row r="81" spans="1:21" x14ac:dyDescent="0.35">
      <c r="A81" s="3" t="s">
        <v>71</v>
      </c>
      <c r="B81" s="4">
        <v>2.5096189164947669</v>
      </c>
      <c r="C81" s="3">
        <v>78</v>
      </c>
      <c r="D81" s="24">
        <v>0.19592631464762691</v>
      </c>
      <c r="E81" s="27">
        <f t="shared" si="2"/>
        <v>47.31849647720643</v>
      </c>
      <c r="F81" s="4">
        <v>2.5</v>
      </c>
      <c r="G81" s="3">
        <v>62</v>
      </c>
      <c r="H81" s="4">
        <v>2.4444400000000002</v>
      </c>
      <c r="I81" s="3">
        <v>66</v>
      </c>
      <c r="J81" s="4">
        <v>2.5882399999999999</v>
      </c>
      <c r="K81" s="3">
        <v>78</v>
      </c>
      <c r="L81" s="4">
        <v>2.6875</v>
      </c>
      <c r="M81" s="3">
        <v>66</v>
      </c>
      <c r="N81" s="4">
        <v>2</v>
      </c>
      <c r="O81" s="3">
        <v>125</v>
      </c>
      <c r="P81" s="4">
        <v>2.9333300000000002</v>
      </c>
      <c r="Q81" s="3">
        <v>75</v>
      </c>
      <c r="R81" s="4">
        <v>2.8</v>
      </c>
      <c r="S81" s="3">
        <v>106</v>
      </c>
      <c r="T81"/>
      <c r="U81" t="e">
        <f>VLOOKUP(A81, world_pop_table!$A$4:$BP$269, MATCH(2007, world_pop_table!$A$3:$BP$3, 0), FALSE)</f>
        <v>#N/A</v>
      </c>
    </row>
    <row r="82" spans="1:21" x14ac:dyDescent="0.35">
      <c r="A82" s="3" t="s">
        <v>149</v>
      </c>
      <c r="B82" s="4">
        <v>2.5085200524759643</v>
      </c>
      <c r="C82" s="3">
        <v>79</v>
      </c>
      <c r="D82" s="24">
        <v>0.10294116291261594</v>
      </c>
      <c r="E82" s="27">
        <f t="shared" si="2"/>
        <v>47.284052954649511</v>
      </c>
      <c r="F82" s="4">
        <v>2.2857099999999999</v>
      </c>
      <c r="G82" s="3">
        <v>86</v>
      </c>
      <c r="H82" s="4">
        <v>2.3809499999999999</v>
      </c>
      <c r="I82" s="3">
        <v>70</v>
      </c>
      <c r="J82" s="4">
        <v>2.4</v>
      </c>
      <c r="K82" s="3">
        <v>100</v>
      </c>
      <c r="L82" s="4">
        <v>2.4500000000000002</v>
      </c>
      <c r="M82" s="3">
        <v>85</v>
      </c>
      <c r="N82" s="4">
        <v>2.5714299999999999</v>
      </c>
      <c r="O82" s="3">
        <v>77</v>
      </c>
      <c r="P82" s="4">
        <v>2.7777799999999999</v>
      </c>
      <c r="Q82" s="3">
        <v>103</v>
      </c>
      <c r="R82" s="4">
        <v>3</v>
      </c>
      <c r="S82" s="3">
        <v>82</v>
      </c>
      <c r="T82"/>
      <c r="U82">
        <f>VLOOKUP(A82, world_pop_table!$A$4:$BP$269, MATCH(2007, world_pop_table!$A$3:$BP$3, 0), FALSE)</f>
        <v>3295153</v>
      </c>
    </row>
    <row r="83" spans="1:21" x14ac:dyDescent="0.35">
      <c r="A83" s="3" t="s">
        <v>64</v>
      </c>
      <c r="B83" s="4">
        <v>2.4983529192589682</v>
      </c>
      <c r="C83" s="3">
        <v>80</v>
      </c>
      <c r="D83" s="24">
        <v>0.11056518079124807</v>
      </c>
      <c r="E83" s="27">
        <f t="shared" si="2"/>
        <v>46.965367588392454</v>
      </c>
      <c r="F83" s="4">
        <v>2.48387</v>
      </c>
      <c r="G83" s="3">
        <v>65</v>
      </c>
      <c r="H83" s="4">
        <v>2.3225799999999999</v>
      </c>
      <c r="I83" s="3">
        <v>79</v>
      </c>
      <c r="J83" s="4">
        <v>2.4827599999999999</v>
      </c>
      <c r="K83" s="3">
        <v>93</v>
      </c>
      <c r="L83" s="4">
        <v>2.40741</v>
      </c>
      <c r="M83" s="3">
        <v>91</v>
      </c>
      <c r="N83" s="4">
        <v>2.40741</v>
      </c>
      <c r="O83" s="3">
        <v>91</v>
      </c>
      <c r="P83" s="4">
        <v>2.88462</v>
      </c>
      <c r="Q83" s="3">
        <v>85</v>
      </c>
      <c r="R83" s="4">
        <v>2.88462</v>
      </c>
      <c r="S83" s="3">
        <v>92</v>
      </c>
      <c r="T83"/>
      <c r="U83">
        <f>VLOOKUP(A83, world_pop_table!$A$4:$BP$269, MATCH(2007, world_pop_table!$A$3:$BP$3, 0), FALSE)</f>
        <v>7834798</v>
      </c>
    </row>
    <row r="84" spans="1:21" x14ac:dyDescent="0.35">
      <c r="A84" s="3" t="s">
        <v>80</v>
      </c>
      <c r="B84" s="4">
        <v>2.4978864119284441</v>
      </c>
      <c r="C84" s="3">
        <v>81</v>
      </c>
      <c r="D84" s="24">
        <v>0.12291880145323099</v>
      </c>
      <c r="E84" s="27">
        <f t="shared" si="2"/>
        <v>46.950745073243233</v>
      </c>
      <c r="F84" s="4">
        <v>2.19048</v>
      </c>
      <c r="G84" s="3">
        <v>104</v>
      </c>
      <c r="H84" s="4">
        <v>2.2999999999999998</v>
      </c>
      <c r="I84" s="3">
        <v>81</v>
      </c>
      <c r="J84" s="4">
        <v>2.4736799999999999</v>
      </c>
      <c r="K84" s="3">
        <v>95</v>
      </c>
      <c r="L84" s="4">
        <v>2.4736799999999999</v>
      </c>
      <c r="M84" s="3">
        <v>82</v>
      </c>
      <c r="N84" s="4">
        <v>2.5263200000000001</v>
      </c>
      <c r="O84" s="3">
        <v>81</v>
      </c>
      <c r="P84" s="4">
        <v>3.2105299999999999</v>
      </c>
      <c r="Q84" s="3">
        <v>27</v>
      </c>
      <c r="R84" s="4">
        <v>3.0526300000000002</v>
      </c>
      <c r="S84" s="3">
        <v>74</v>
      </c>
      <c r="T84"/>
      <c r="U84">
        <f>VLOOKUP(A84, world_pop_table!$A$4:$BP$269, MATCH(2007, world_pop_table!$A$3:$BP$3, 0), FALSE)</f>
        <v>13841770</v>
      </c>
    </row>
    <row r="85" spans="1:21" x14ac:dyDescent="0.35">
      <c r="A85" s="3" t="s">
        <v>36</v>
      </c>
      <c r="B85" s="4">
        <v>2.4972827604589547</v>
      </c>
      <c r="C85" s="3">
        <v>82</v>
      </c>
      <c r="D85" s="24">
        <v>9.6941915207599261E-2</v>
      </c>
      <c r="E85" s="27">
        <f t="shared" si="2"/>
        <v>46.93182382125017</v>
      </c>
      <c r="F85" s="4">
        <v>2.10256</v>
      </c>
      <c r="G85" s="3">
        <v>116</v>
      </c>
      <c r="H85" s="4">
        <v>2.2820499999999999</v>
      </c>
      <c r="I85" s="3">
        <v>85</v>
      </c>
      <c r="J85" s="4">
        <v>2.61111</v>
      </c>
      <c r="K85" s="3">
        <v>74</v>
      </c>
      <c r="L85" s="4">
        <v>2.4444400000000002</v>
      </c>
      <c r="M85" s="3">
        <v>86</v>
      </c>
      <c r="N85" s="4">
        <v>2.6285699999999999</v>
      </c>
      <c r="O85" s="3">
        <v>71</v>
      </c>
      <c r="P85" s="4">
        <v>2.9117600000000001</v>
      </c>
      <c r="Q85" s="3">
        <v>80</v>
      </c>
      <c r="R85" s="4">
        <v>2.9393899999999999</v>
      </c>
      <c r="S85" s="3">
        <v>87</v>
      </c>
      <c r="T85"/>
      <c r="U85">
        <f>VLOOKUP(A85, world_pop_table!$A$4:$BP$269, MATCH(2007, world_pop_table!$A$3:$BP$3, 0), FALSE)</f>
        <v>43235374</v>
      </c>
    </row>
    <row r="86" spans="1:21" x14ac:dyDescent="0.35">
      <c r="A86" s="3" t="s">
        <v>147</v>
      </c>
      <c r="B86" s="4">
        <v>2.4905074597924957</v>
      </c>
      <c r="C86" s="3">
        <v>83</v>
      </c>
      <c r="D86" s="24">
        <v>0.15963362077877102</v>
      </c>
      <c r="E86" s="27">
        <f t="shared" si="2"/>
        <v>46.719454303874052</v>
      </c>
      <c r="F86" s="4">
        <v>2.2142900000000001</v>
      </c>
      <c r="G86" s="3">
        <v>99</v>
      </c>
      <c r="H86" s="4">
        <v>2.1666699999999999</v>
      </c>
      <c r="I86" s="3">
        <v>99</v>
      </c>
      <c r="J86" s="4">
        <v>2.4166699999999999</v>
      </c>
      <c r="K86" s="3">
        <v>98</v>
      </c>
      <c r="L86" s="4">
        <v>2.5454500000000002</v>
      </c>
      <c r="M86" s="3">
        <v>77</v>
      </c>
      <c r="N86" s="4">
        <v>2.3333300000000001</v>
      </c>
      <c r="O86" s="3">
        <v>100</v>
      </c>
      <c r="P86" s="4">
        <v>3.625</v>
      </c>
      <c r="Q86" s="3">
        <v>3</v>
      </c>
      <c r="R86" s="4">
        <v>3.2857099999999999</v>
      </c>
      <c r="S86" s="3">
        <v>56</v>
      </c>
      <c r="T86"/>
      <c r="U86">
        <f>VLOOKUP(A86, world_pop_table!$A$4:$BP$269, MATCH(2007, world_pop_table!$A$3:$BP$3, 0), FALSE)</f>
        <v>29653430</v>
      </c>
    </row>
    <row r="87" spans="1:21" x14ac:dyDescent="0.35">
      <c r="A87" s="3" t="s">
        <v>35</v>
      </c>
      <c r="B87" s="4">
        <v>2.4887650231389999</v>
      </c>
      <c r="C87" s="3">
        <v>84</v>
      </c>
      <c r="D87" s="24">
        <v>0.24542471182591424</v>
      </c>
      <c r="E87" s="27">
        <f t="shared" si="2"/>
        <v>46.66483821384675</v>
      </c>
      <c r="F87" s="4">
        <v>2.5714299999999999</v>
      </c>
      <c r="G87" s="3">
        <v>57</v>
      </c>
      <c r="H87" s="4">
        <v>2</v>
      </c>
      <c r="I87" s="3">
        <v>114</v>
      </c>
      <c r="J87" s="4">
        <v>2.3333300000000001</v>
      </c>
      <c r="K87" s="3">
        <v>110</v>
      </c>
      <c r="L87" s="4">
        <v>2.25</v>
      </c>
      <c r="M87" s="3">
        <v>109</v>
      </c>
      <c r="N87" s="4">
        <v>2.5</v>
      </c>
      <c r="O87" s="3">
        <v>85</v>
      </c>
      <c r="P87" s="4">
        <v>3</v>
      </c>
      <c r="Q87" s="3">
        <v>64</v>
      </c>
      <c r="R87" s="4">
        <v>3.2857099999999999</v>
      </c>
      <c r="S87" s="3">
        <v>57</v>
      </c>
      <c r="T87"/>
      <c r="U87">
        <f>VLOOKUP(A87, world_pop_table!$A$4:$BP$269, MATCH(2007, world_pop_table!$A$3:$BP$3, 0), FALSE)</f>
        <v>18049896</v>
      </c>
    </row>
    <row r="88" spans="1:21" x14ac:dyDescent="0.35">
      <c r="A88" s="3" t="s">
        <v>37</v>
      </c>
      <c r="B88" s="4">
        <v>2.4779262638426469</v>
      </c>
      <c r="C88" s="3">
        <v>85</v>
      </c>
      <c r="D88" s="24">
        <v>0.15195742600863216</v>
      </c>
      <c r="E88" s="27">
        <f t="shared" si="2"/>
        <v>46.325100954345103</v>
      </c>
      <c r="F88" s="4">
        <v>2.2999999999999998</v>
      </c>
      <c r="G88" s="3">
        <v>85</v>
      </c>
      <c r="H88" s="4">
        <v>2.4615399999999998</v>
      </c>
      <c r="I88" s="3">
        <v>65</v>
      </c>
      <c r="J88" s="4">
        <v>2.3333300000000001</v>
      </c>
      <c r="K88" s="3">
        <v>108</v>
      </c>
      <c r="L88" s="4">
        <v>2.6363599999999998</v>
      </c>
      <c r="M88" s="3">
        <v>72</v>
      </c>
      <c r="N88" s="4">
        <v>2.5</v>
      </c>
      <c r="O88" s="3">
        <v>83</v>
      </c>
      <c r="P88" s="4">
        <v>3</v>
      </c>
      <c r="Q88" s="3">
        <v>62</v>
      </c>
      <c r="R88" s="4">
        <v>2.6666699999999999</v>
      </c>
      <c r="S88" s="3">
        <v>117</v>
      </c>
      <c r="T88"/>
      <c r="U88">
        <f>VLOOKUP(A88, world_pop_table!$A$4:$BP$269, MATCH(2007, world_pop_table!$A$3:$BP$3, 0), FALSE)</f>
        <v>616927</v>
      </c>
    </row>
    <row r="89" spans="1:21" x14ac:dyDescent="0.35">
      <c r="A89" s="3" t="s">
        <v>11</v>
      </c>
      <c r="B89" s="4">
        <v>2.4775219737838796</v>
      </c>
      <c r="C89" s="3">
        <v>86</v>
      </c>
      <c r="D89" s="24">
        <v>0.22426690035914715</v>
      </c>
      <c r="E89" s="27">
        <f t="shared" si="2"/>
        <v>46.312428618623471</v>
      </c>
      <c r="F89" s="4">
        <v>2.4</v>
      </c>
      <c r="G89" s="3">
        <v>71</v>
      </c>
      <c r="H89" s="4">
        <v>2.25</v>
      </c>
      <c r="I89" s="3">
        <v>88</v>
      </c>
      <c r="J89" s="4">
        <v>2.5</v>
      </c>
      <c r="K89" s="3">
        <v>87</v>
      </c>
      <c r="L89" s="4">
        <v>2.5</v>
      </c>
      <c r="M89" s="3">
        <v>81</v>
      </c>
      <c r="N89" s="4">
        <v>2.375</v>
      </c>
      <c r="O89" s="3">
        <v>94</v>
      </c>
      <c r="P89" s="4">
        <v>3</v>
      </c>
      <c r="Q89" s="3">
        <v>66</v>
      </c>
      <c r="R89" s="4">
        <v>2.8333300000000001</v>
      </c>
      <c r="S89" s="3">
        <v>100</v>
      </c>
      <c r="T89"/>
      <c r="U89">
        <f>VLOOKUP(A89, world_pop_table!$A$4:$BP$269, MATCH(2007, world_pop_table!$A$3:$BP$3, 0), FALSE)</f>
        <v>20778561</v>
      </c>
    </row>
    <row r="90" spans="1:21" x14ac:dyDescent="0.35">
      <c r="A90" s="3" t="s">
        <v>23</v>
      </c>
      <c r="B90" s="4">
        <v>2.4713879645426724</v>
      </c>
      <c r="C90" s="3">
        <v>87</v>
      </c>
      <c r="D90" s="24">
        <v>0.17518882534031407</v>
      </c>
      <c r="E90" s="27">
        <f t="shared" si="2"/>
        <v>46.120160164976134</v>
      </c>
      <c r="F90" s="4">
        <v>2</v>
      </c>
      <c r="G90" s="3">
        <v>125</v>
      </c>
      <c r="H90" s="4">
        <v>2.2857099999999999</v>
      </c>
      <c r="I90" s="3">
        <v>82</v>
      </c>
      <c r="J90" s="4">
        <v>2.4615399999999998</v>
      </c>
      <c r="K90" s="3">
        <v>96</v>
      </c>
      <c r="L90" s="4">
        <v>2.3333300000000001</v>
      </c>
      <c r="M90" s="3">
        <v>103</v>
      </c>
      <c r="N90" s="4">
        <v>2.4615399999999998</v>
      </c>
      <c r="O90" s="3">
        <v>88</v>
      </c>
      <c r="P90" s="4">
        <v>3.0833300000000001</v>
      </c>
      <c r="Q90" s="3">
        <v>48</v>
      </c>
      <c r="R90" s="4">
        <v>3.3333300000000001</v>
      </c>
      <c r="S90" s="3">
        <v>54</v>
      </c>
      <c r="T90"/>
      <c r="U90">
        <f>VLOOKUP(A90, world_pop_table!$A$4:$BP$269, MATCH(2007, world_pop_table!$A$3:$BP$3, 0), FALSE)</f>
        <v>147989278</v>
      </c>
    </row>
    <row r="91" spans="1:21" x14ac:dyDescent="0.35">
      <c r="A91" s="3" t="s">
        <v>26</v>
      </c>
      <c r="B91" s="4">
        <v>2.456929170279996</v>
      </c>
      <c r="C91" s="3">
        <v>88</v>
      </c>
      <c r="D91" s="24">
        <v>0.16821494317179775</v>
      </c>
      <c r="E91" s="27">
        <f t="shared" si="2"/>
        <v>45.666954128732442</v>
      </c>
      <c r="F91" s="4">
        <v>2.3157899999999998</v>
      </c>
      <c r="G91" s="3">
        <v>84</v>
      </c>
      <c r="H91" s="4">
        <v>2.2631600000000001</v>
      </c>
      <c r="I91" s="3">
        <v>86</v>
      </c>
      <c r="J91" s="4">
        <v>2.5</v>
      </c>
      <c r="K91" s="3">
        <v>86</v>
      </c>
      <c r="L91" s="4">
        <v>2.36842</v>
      </c>
      <c r="M91" s="3">
        <v>98</v>
      </c>
      <c r="N91" s="4">
        <v>2.2941199999999999</v>
      </c>
      <c r="O91" s="3">
        <v>105</v>
      </c>
      <c r="P91" s="4">
        <v>3.4117600000000001</v>
      </c>
      <c r="Q91" s="3">
        <v>9</v>
      </c>
      <c r="R91" s="4">
        <v>3</v>
      </c>
      <c r="S91" s="3">
        <v>77</v>
      </c>
      <c r="T91"/>
      <c r="U91">
        <f>VLOOKUP(A91, world_pop_table!$A$4:$BP$269, MATCH(2007, world_pop_table!$A$3:$BP$3, 0), FALSE)</f>
        <v>4013424</v>
      </c>
    </row>
    <row r="92" spans="1:21" x14ac:dyDescent="0.35">
      <c r="A92" s="3" t="s">
        <v>21</v>
      </c>
      <c r="B92" s="4">
        <v>2.4455603285186007</v>
      </c>
      <c r="C92" s="3">
        <v>89</v>
      </c>
      <c r="D92" s="24">
        <v>0.21102212590121366</v>
      </c>
      <c r="E92" s="27">
        <f t="shared" si="2"/>
        <v>45.310601612903078</v>
      </c>
      <c r="F92" s="4">
        <v>1.8</v>
      </c>
      <c r="G92" s="3">
        <v>142</v>
      </c>
      <c r="H92" s="4">
        <v>1.88889</v>
      </c>
      <c r="I92" s="3">
        <v>134</v>
      </c>
      <c r="J92" s="4">
        <v>2.7777799999999999</v>
      </c>
      <c r="K92" s="3">
        <v>62</v>
      </c>
      <c r="L92" s="4">
        <v>2.5555599999999998</v>
      </c>
      <c r="M92" s="3">
        <v>75</v>
      </c>
      <c r="N92" s="4">
        <v>2.88889</v>
      </c>
      <c r="O92" s="3">
        <v>54</v>
      </c>
      <c r="P92" s="4">
        <v>3.2222200000000001</v>
      </c>
      <c r="Q92" s="3">
        <v>24</v>
      </c>
      <c r="R92" s="4">
        <v>2.7777799999999999</v>
      </c>
      <c r="S92" s="3">
        <v>107</v>
      </c>
      <c r="T92"/>
      <c r="U92">
        <f>VLOOKUP(A92, world_pop_table!$A$4:$BP$269, MATCH(2007, world_pop_table!$A$3:$BP$3, 0), FALSE)</f>
        <v>8953969</v>
      </c>
    </row>
    <row r="93" spans="1:21" x14ac:dyDescent="0.35">
      <c r="A93" s="3" t="s">
        <v>95</v>
      </c>
      <c r="B93" s="4">
        <v>2.434143689987982</v>
      </c>
      <c r="C93" s="3">
        <v>90</v>
      </c>
      <c r="D93" s="24">
        <v>0.2423927126082244</v>
      </c>
      <c r="E93" s="27">
        <f t="shared" si="2"/>
        <v>44.952750923441023</v>
      </c>
      <c r="F93" s="4">
        <v>2</v>
      </c>
      <c r="G93" s="3">
        <v>126</v>
      </c>
      <c r="H93" s="4">
        <v>2.2857099999999999</v>
      </c>
      <c r="I93" s="3">
        <v>83</v>
      </c>
      <c r="J93" s="4">
        <v>2.6666699999999999</v>
      </c>
      <c r="K93" s="3">
        <v>70</v>
      </c>
      <c r="L93" s="4">
        <v>2.3333300000000001</v>
      </c>
      <c r="M93" s="3">
        <v>101</v>
      </c>
      <c r="N93" s="4">
        <v>2.5</v>
      </c>
      <c r="O93" s="3">
        <v>84</v>
      </c>
      <c r="P93" s="4">
        <v>3</v>
      </c>
      <c r="Q93" s="3">
        <v>63</v>
      </c>
      <c r="R93" s="4">
        <v>2.8333300000000001</v>
      </c>
      <c r="S93" s="3">
        <v>99</v>
      </c>
      <c r="T93"/>
      <c r="U93" t="e">
        <f>VLOOKUP(A93, world_pop_table!$A$4:$BP$269, MATCH(2007, world_pop_table!$A$3:$BP$3, 0), FALSE)</f>
        <v>#N/A</v>
      </c>
    </row>
    <row r="94" spans="1:21" x14ac:dyDescent="0.35">
      <c r="A94" s="3" t="s">
        <v>102</v>
      </c>
      <c r="B94" s="4">
        <v>2.4195330866685101</v>
      </c>
      <c r="C94" s="3">
        <v>91</v>
      </c>
      <c r="D94" s="24">
        <v>0.26470819640593513</v>
      </c>
      <c r="E94" s="27">
        <f t="shared" si="2"/>
        <v>44.494786483443427</v>
      </c>
      <c r="F94" s="4">
        <v>2.25</v>
      </c>
      <c r="G94" s="3">
        <v>90</v>
      </c>
      <c r="H94" s="4">
        <v>2.125</v>
      </c>
      <c r="I94" s="3">
        <v>106</v>
      </c>
      <c r="J94" s="4">
        <v>2.5555599999999998</v>
      </c>
      <c r="K94" s="3">
        <v>81</v>
      </c>
      <c r="L94" s="4">
        <v>2.5555599999999998</v>
      </c>
      <c r="M94" s="3">
        <v>76</v>
      </c>
      <c r="N94" s="4">
        <v>2</v>
      </c>
      <c r="O94" s="3">
        <v>126</v>
      </c>
      <c r="P94" s="4">
        <v>3.125</v>
      </c>
      <c r="Q94" s="3">
        <v>39</v>
      </c>
      <c r="R94" s="4">
        <v>3</v>
      </c>
      <c r="S94" s="3">
        <v>79</v>
      </c>
      <c r="T94"/>
      <c r="U94">
        <f>VLOOKUP(A94, world_pop_table!$A$4:$BP$269, MATCH(2007, world_pop_table!$A$3:$BP$3, 0), FALSE)</f>
        <v>13576343</v>
      </c>
    </row>
    <row r="95" spans="1:21" x14ac:dyDescent="0.35">
      <c r="A95" s="3" t="s">
        <v>86</v>
      </c>
      <c r="B95" s="4">
        <v>2.3996116105141758</v>
      </c>
      <c r="C95" s="3">
        <v>92</v>
      </c>
      <c r="D95" s="24">
        <v>0.14031264165008484</v>
      </c>
      <c r="E95" s="27">
        <f t="shared" si="2"/>
        <v>43.870354523211766</v>
      </c>
      <c r="F95" s="4">
        <v>2.25</v>
      </c>
      <c r="G95" s="3">
        <v>91</v>
      </c>
      <c r="H95" s="4">
        <v>2.1333299999999999</v>
      </c>
      <c r="I95" s="3">
        <v>105</v>
      </c>
      <c r="J95" s="4">
        <v>2.30769</v>
      </c>
      <c r="K95" s="3">
        <v>112</v>
      </c>
      <c r="L95" s="4">
        <v>2.4545499999999998</v>
      </c>
      <c r="M95" s="3">
        <v>84</v>
      </c>
      <c r="N95" s="4">
        <v>2.5833300000000001</v>
      </c>
      <c r="O95" s="3">
        <v>75</v>
      </c>
      <c r="P95" s="4">
        <v>3.0833300000000001</v>
      </c>
      <c r="Q95" s="3">
        <v>47</v>
      </c>
      <c r="R95" s="4">
        <v>2.69231</v>
      </c>
      <c r="S95" s="3">
        <v>113</v>
      </c>
      <c r="T95"/>
      <c r="U95">
        <f>VLOOKUP(A95, world_pop_table!$A$4:$BP$269, MATCH(2007, world_pop_table!$A$3:$BP$3, 0), FALSE)</f>
        <v>20492545</v>
      </c>
    </row>
    <row r="96" spans="1:21" x14ac:dyDescent="0.35">
      <c r="A96" s="3" t="s">
        <v>106</v>
      </c>
      <c r="B96" s="4">
        <v>2.3963117324298837</v>
      </c>
      <c r="C96" s="3">
        <v>93</v>
      </c>
      <c r="D96" s="24">
        <v>8.9721529253013355E-2</v>
      </c>
      <c r="E96" s="27">
        <f t="shared" si="2"/>
        <v>43.76692095610376</v>
      </c>
      <c r="F96" s="4">
        <v>2.2272699999999999</v>
      </c>
      <c r="G96" s="3">
        <v>96</v>
      </c>
      <c r="H96" s="4">
        <v>2.2340399999999998</v>
      </c>
      <c r="I96" s="3">
        <v>92</v>
      </c>
      <c r="J96" s="4">
        <v>2.4883700000000002</v>
      </c>
      <c r="K96" s="3">
        <v>92</v>
      </c>
      <c r="L96" s="4">
        <v>2.3809499999999999</v>
      </c>
      <c r="M96" s="3">
        <v>96</v>
      </c>
      <c r="N96" s="4">
        <v>2.3555600000000001</v>
      </c>
      <c r="O96" s="3">
        <v>97</v>
      </c>
      <c r="P96" s="4">
        <v>2.9</v>
      </c>
      <c r="Q96" s="3">
        <v>83</v>
      </c>
      <c r="R96" s="4">
        <v>2.69048</v>
      </c>
      <c r="S96" s="3">
        <v>114</v>
      </c>
      <c r="T96"/>
      <c r="U96">
        <f>VLOOKUP(A96, world_pop_table!$A$4:$BP$269, MATCH(2007, world_pop_table!$A$3:$BP$3, 0), FALSE)</f>
        <v>153267261</v>
      </c>
    </row>
    <row r="97" spans="1:21" x14ac:dyDescent="0.35">
      <c r="A97" s="3" t="s">
        <v>91</v>
      </c>
      <c r="B97" s="4">
        <v>2.3835035561407341</v>
      </c>
      <c r="C97" s="3">
        <v>94</v>
      </c>
      <c r="D97" s="24">
        <v>0.21692108190077872</v>
      </c>
      <c r="E97" s="27">
        <f t="shared" si="2"/>
        <v>43.365452984289519</v>
      </c>
      <c r="F97" s="4">
        <v>2.2000000000000002</v>
      </c>
      <c r="G97" s="3">
        <v>101</v>
      </c>
      <c r="H97" s="4">
        <v>2.3333300000000001</v>
      </c>
      <c r="I97" s="3">
        <v>77</v>
      </c>
      <c r="J97" s="4">
        <v>2.75</v>
      </c>
      <c r="K97" s="3">
        <v>64</v>
      </c>
      <c r="L97" s="4">
        <v>2.125</v>
      </c>
      <c r="M97" s="3">
        <v>119</v>
      </c>
      <c r="N97" s="4">
        <v>2</v>
      </c>
      <c r="O97" s="3">
        <v>130</v>
      </c>
      <c r="P97" s="4">
        <v>2.375</v>
      </c>
      <c r="Q97" s="3">
        <v>133</v>
      </c>
      <c r="R97" s="4">
        <v>2.8571399999999998</v>
      </c>
      <c r="S97" s="3">
        <v>95</v>
      </c>
      <c r="T97"/>
      <c r="U97">
        <f>VLOOKUP(A97, world_pop_table!$A$4:$BP$269, MATCH(2007, world_pop_table!$A$3:$BP$3, 0), FALSE)</f>
        <v>31186468</v>
      </c>
    </row>
    <row r="98" spans="1:21" x14ac:dyDescent="0.35">
      <c r="A98" s="3" t="s">
        <v>117</v>
      </c>
      <c r="B98" s="4">
        <v>2.3807305288081109</v>
      </c>
      <c r="C98" s="3">
        <v>95</v>
      </c>
      <c r="D98" s="24">
        <v>0.23594188895591953</v>
      </c>
      <c r="E98" s="27">
        <f t="shared" si="2"/>
        <v>43.278533376542015</v>
      </c>
      <c r="F98" s="4">
        <v>2</v>
      </c>
      <c r="G98" s="3">
        <v>127</v>
      </c>
      <c r="H98" s="4">
        <v>2</v>
      </c>
      <c r="I98" s="3">
        <v>123</v>
      </c>
      <c r="J98" s="4">
        <v>2.5714299999999999</v>
      </c>
      <c r="K98" s="3">
        <v>80</v>
      </c>
      <c r="L98" s="4">
        <v>2.2857099999999999</v>
      </c>
      <c r="M98" s="3">
        <v>105</v>
      </c>
      <c r="N98" s="4">
        <v>2.2857099999999999</v>
      </c>
      <c r="O98" s="3">
        <v>106</v>
      </c>
      <c r="P98" s="4">
        <v>3.4285700000000001</v>
      </c>
      <c r="Q98" s="3">
        <v>7</v>
      </c>
      <c r="R98" s="4">
        <v>3.1428600000000002</v>
      </c>
      <c r="S98" s="3">
        <v>69</v>
      </c>
      <c r="T98"/>
      <c r="U98">
        <f>VLOOKUP(A98, world_pop_table!$A$4:$BP$269, MATCH(2007, world_pop_table!$A$3:$BP$3, 0), FALSE)</f>
        <v>6963345</v>
      </c>
    </row>
    <row r="99" spans="1:21" x14ac:dyDescent="0.35">
      <c r="A99" s="3" t="s">
        <v>44</v>
      </c>
      <c r="B99" s="4">
        <v>2.3801819522522498</v>
      </c>
      <c r="C99" s="3">
        <v>96</v>
      </c>
      <c r="D99" s="24">
        <v>9.7789345775366895E-2</v>
      </c>
      <c r="E99" s="27">
        <f t="shared" si="2"/>
        <v>43.261338429166649</v>
      </c>
      <c r="F99" s="4">
        <v>2.3333300000000001</v>
      </c>
      <c r="G99" s="3">
        <v>82</v>
      </c>
      <c r="H99" s="4">
        <v>2.1842100000000002</v>
      </c>
      <c r="I99" s="3">
        <v>97</v>
      </c>
      <c r="J99" s="4">
        <v>2.3421099999999999</v>
      </c>
      <c r="K99" s="3">
        <v>107</v>
      </c>
      <c r="L99" s="4">
        <v>2.25</v>
      </c>
      <c r="M99" s="3">
        <v>108</v>
      </c>
      <c r="N99" s="4">
        <v>2.2820499999999999</v>
      </c>
      <c r="O99" s="3">
        <v>107</v>
      </c>
      <c r="P99" s="4">
        <v>3.0512800000000002</v>
      </c>
      <c r="Q99" s="3">
        <v>54</v>
      </c>
      <c r="R99" s="4">
        <v>2.8947400000000001</v>
      </c>
      <c r="S99" s="3">
        <v>90</v>
      </c>
      <c r="T99"/>
      <c r="U99">
        <f>VLOOKUP(A99, world_pop_table!$A$4:$BP$269, MATCH(2007, world_pop_table!$A$3:$BP$3, 0), FALSE)</f>
        <v>9455658</v>
      </c>
    </row>
    <row r="100" spans="1:21" x14ac:dyDescent="0.35">
      <c r="A100" s="3" t="s">
        <v>47</v>
      </c>
      <c r="B100" s="4">
        <v>2.3708355112886261</v>
      </c>
      <c r="C100" s="3">
        <v>97</v>
      </c>
      <c r="D100" s="24">
        <v>0.23501940272162841</v>
      </c>
      <c r="E100" s="27">
        <f t="shared" ref="E100:E131" si="3">(B100-1)*100/($B$4-1)</f>
        <v>42.968377385171159</v>
      </c>
      <c r="F100" s="4">
        <v>2.0769199999999999</v>
      </c>
      <c r="G100" s="3">
        <v>122</v>
      </c>
      <c r="H100" s="4">
        <v>2</v>
      </c>
      <c r="I100" s="3">
        <v>121</v>
      </c>
      <c r="J100" s="4">
        <v>2.3333300000000001</v>
      </c>
      <c r="K100" s="3">
        <v>111</v>
      </c>
      <c r="L100" s="4">
        <v>2.38462</v>
      </c>
      <c r="M100" s="3">
        <v>95</v>
      </c>
      <c r="N100" s="4">
        <v>2.61538</v>
      </c>
      <c r="O100" s="3">
        <v>72</v>
      </c>
      <c r="P100" s="4">
        <v>2.8333300000000001</v>
      </c>
      <c r="Q100" s="3">
        <v>94</v>
      </c>
      <c r="R100" s="4">
        <v>2.8461500000000002</v>
      </c>
      <c r="S100" s="3">
        <v>96</v>
      </c>
      <c r="T100"/>
      <c r="U100" t="e">
        <f>VLOOKUP(A100, world_pop_table!$A$4:$BP$269, MATCH(2007, world_pop_table!$A$3:$BP$3, 0), FALSE)</f>
        <v>#N/A</v>
      </c>
    </row>
    <row r="101" spans="1:21" x14ac:dyDescent="0.35">
      <c r="A101" s="3" t="s">
        <v>84</v>
      </c>
      <c r="B101" s="4">
        <v>2.3693405043876279</v>
      </c>
      <c r="C101" s="3">
        <v>98</v>
      </c>
      <c r="D101" s="24">
        <v>0.31184445697589219</v>
      </c>
      <c r="E101" s="27">
        <f t="shared" si="3"/>
        <v>42.92151689739817</v>
      </c>
      <c r="F101" s="4">
        <v>2.1666699999999999</v>
      </c>
      <c r="G101" s="3">
        <v>107</v>
      </c>
      <c r="H101" s="4">
        <v>2.1428600000000002</v>
      </c>
      <c r="I101" s="3">
        <v>102</v>
      </c>
      <c r="J101" s="4">
        <v>2.5</v>
      </c>
      <c r="K101" s="3">
        <v>88</v>
      </c>
      <c r="L101" s="4">
        <v>2.4</v>
      </c>
      <c r="M101" s="3">
        <v>93</v>
      </c>
      <c r="N101" s="4">
        <v>2.3333300000000001</v>
      </c>
      <c r="O101" s="3">
        <v>101</v>
      </c>
      <c r="P101" s="4">
        <v>3.4</v>
      </c>
      <c r="Q101" s="3">
        <v>11</v>
      </c>
      <c r="R101" s="4">
        <v>2.6666699999999999</v>
      </c>
      <c r="S101" s="3">
        <v>115</v>
      </c>
      <c r="T101"/>
      <c r="U101">
        <f>VLOOKUP(A101, world_pop_table!$A$4:$BP$269, MATCH(2007, world_pop_table!$A$3:$BP$3, 0), FALSE)</f>
        <v>4844118</v>
      </c>
    </row>
    <row r="102" spans="1:21" x14ac:dyDescent="0.35">
      <c r="A102" s="3" t="s">
        <v>123</v>
      </c>
      <c r="B102" s="4">
        <v>2.368381310132528</v>
      </c>
      <c r="C102" s="3">
        <v>99</v>
      </c>
      <c r="D102" s="24">
        <v>5.7900497427601602E-2</v>
      </c>
      <c r="E102" s="27">
        <f t="shared" si="3"/>
        <v>42.891451276541815</v>
      </c>
      <c r="F102" s="4">
        <v>1.9396599999999999</v>
      </c>
      <c r="G102" s="3">
        <v>137</v>
      </c>
      <c r="H102" s="4">
        <v>2.2300900000000001</v>
      </c>
      <c r="I102" s="3">
        <v>93</v>
      </c>
      <c r="J102" s="4">
        <v>2.4791699999999999</v>
      </c>
      <c r="K102" s="3">
        <v>94</v>
      </c>
      <c r="L102" s="4">
        <v>2.4574500000000001</v>
      </c>
      <c r="M102" s="3">
        <v>83</v>
      </c>
      <c r="N102" s="4">
        <v>2.1739099999999998</v>
      </c>
      <c r="O102" s="3">
        <v>119</v>
      </c>
      <c r="P102" s="4">
        <v>2.3956</v>
      </c>
      <c r="Q102" s="3">
        <v>131</v>
      </c>
      <c r="R102" s="4">
        <v>2.9425300000000001</v>
      </c>
      <c r="S102" s="3">
        <v>86</v>
      </c>
      <c r="T102"/>
      <c r="U102">
        <f>VLOOKUP(A102, world_pop_table!$A$4:$BP$269, MATCH(2007, world_pop_table!$A$3:$BP$3, 0), FALSE)</f>
        <v>142805114</v>
      </c>
    </row>
    <row r="103" spans="1:21" x14ac:dyDescent="0.35">
      <c r="A103" s="3" t="s">
        <v>157</v>
      </c>
      <c r="B103" s="4">
        <v>2.3669973764054641</v>
      </c>
      <c r="C103" s="3">
        <v>100</v>
      </c>
      <c r="D103" s="24">
        <v>0.26703522577974864</v>
      </c>
      <c r="E103" s="27">
        <f t="shared" si="3"/>
        <v>42.848072339994829</v>
      </c>
      <c r="F103" s="4">
        <v>2.0833300000000001</v>
      </c>
      <c r="G103" s="3">
        <v>119</v>
      </c>
      <c r="H103" s="4">
        <v>2</v>
      </c>
      <c r="I103" s="3">
        <v>119</v>
      </c>
      <c r="J103" s="4">
        <v>2.4</v>
      </c>
      <c r="K103" s="3">
        <v>102</v>
      </c>
      <c r="L103" s="4">
        <v>2.4444400000000002</v>
      </c>
      <c r="M103" s="3">
        <v>87</v>
      </c>
      <c r="N103" s="4">
        <v>2.8</v>
      </c>
      <c r="O103" s="3">
        <v>64</v>
      </c>
      <c r="P103" s="4">
        <v>3.1</v>
      </c>
      <c r="Q103" s="3">
        <v>42</v>
      </c>
      <c r="R103" s="4">
        <v>2.5</v>
      </c>
      <c r="S103" s="3">
        <v>130</v>
      </c>
      <c r="T103"/>
      <c r="U103">
        <f>VLOOKUP(A103, world_pop_table!$A$4:$BP$269, MATCH(2007, world_pop_table!$A$3:$BP$3, 0), FALSE)</f>
        <v>12565085</v>
      </c>
    </row>
    <row r="104" spans="1:21" x14ac:dyDescent="0.35">
      <c r="A104" s="3" t="s">
        <v>127</v>
      </c>
      <c r="B104" s="4">
        <v>2.3664835611363113</v>
      </c>
      <c r="C104" s="3">
        <v>101</v>
      </c>
      <c r="D104" s="24">
        <v>0.18475299837434173</v>
      </c>
      <c r="E104" s="27">
        <f t="shared" si="3"/>
        <v>42.831966973443258</v>
      </c>
      <c r="F104" s="4">
        <v>2.375</v>
      </c>
      <c r="G104" s="3">
        <v>76</v>
      </c>
      <c r="H104" s="4">
        <v>2.09091</v>
      </c>
      <c r="I104" s="3">
        <v>108</v>
      </c>
      <c r="J104" s="4">
        <v>2.09091</v>
      </c>
      <c r="K104" s="3">
        <v>130</v>
      </c>
      <c r="L104" s="4">
        <v>2.7272699999999999</v>
      </c>
      <c r="M104" s="3">
        <v>62</v>
      </c>
      <c r="N104" s="4">
        <v>2.2999999999999998</v>
      </c>
      <c r="O104" s="3">
        <v>103</v>
      </c>
      <c r="P104" s="4">
        <v>3.09091</v>
      </c>
      <c r="Q104" s="3">
        <v>45</v>
      </c>
      <c r="R104" s="4">
        <v>2.625</v>
      </c>
      <c r="S104" s="3">
        <v>123</v>
      </c>
      <c r="T104"/>
      <c r="U104">
        <f>VLOOKUP(A104, world_pop_table!$A$4:$BP$269, MATCH(2007, world_pop_table!$A$3:$BP$3, 0), FALSE)</f>
        <v>11770344</v>
      </c>
    </row>
    <row r="105" spans="1:21" x14ac:dyDescent="0.35">
      <c r="A105" s="3" t="s">
        <v>208</v>
      </c>
      <c r="B105" s="4">
        <v>2.3613462231624363</v>
      </c>
      <c r="C105" s="3">
        <v>102</v>
      </c>
      <c r="D105" s="24">
        <v>0.22625537163526474</v>
      </c>
      <c r="E105" s="27">
        <f t="shared" si="3"/>
        <v>42.670938844977918</v>
      </c>
      <c r="F105" s="4">
        <v>2.2222200000000001</v>
      </c>
      <c r="G105" s="3">
        <v>98</v>
      </c>
      <c r="H105" s="4">
        <v>2.2222200000000001</v>
      </c>
      <c r="I105" s="3">
        <v>94</v>
      </c>
      <c r="J105" s="4">
        <v>2.125</v>
      </c>
      <c r="K105" s="3">
        <v>128</v>
      </c>
      <c r="L105" s="4">
        <v>2.375</v>
      </c>
      <c r="M105" s="3">
        <v>97</v>
      </c>
      <c r="N105" s="4">
        <v>2</v>
      </c>
      <c r="O105" s="3">
        <v>128</v>
      </c>
      <c r="P105" s="4">
        <v>3</v>
      </c>
      <c r="Q105" s="3">
        <v>68</v>
      </c>
      <c r="R105" s="4">
        <v>3.25</v>
      </c>
      <c r="S105" s="3">
        <v>61</v>
      </c>
      <c r="T105"/>
      <c r="U105" t="e">
        <f>VLOOKUP(A105, world_pop_table!$A$4:$BP$269, MATCH(2007, world_pop_table!$A$3:$BP$3, 0), FALSE)</f>
        <v>#N/A</v>
      </c>
    </row>
    <row r="106" spans="1:21" x14ac:dyDescent="0.35">
      <c r="A106" s="3" t="s">
        <v>79</v>
      </c>
      <c r="B106" s="4">
        <v>2.349655024781335</v>
      </c>
      <c r="C106" s="3">
        <v>103</v>
      </c>
      <c r="D106" s="24">
        <v>0.13687681307683244</v>
      </c>
      <c r="E106" s="27">
        <f t="shared" si="3"/>
        <v>42.304482169478</v>
      </c>
      <c r="F106" s="4">
        <v>2.2000000000000002</v>
      </c>
      <c r="G106" s="3">
        <v>102</v>
      </c>
      <c r="H106" s="4">
        <v>2.0588199999999999</v>
      </c>
      <c r="I106" s="3">
        <v>112</v>
      </c>
      <c r="J106" s="4">
        <v>2.3529399999999998</v>
      </c>
      <c r="K106" s="3">
        <v>106</v>
      </c>
      <c r="L106" s="4">
        <v>2.3529399999999998</v>
      </c>
      <c r="M106" s="3">
        <v>100</v>
      </c>
      <c r="N106" s="4">
        <v>2.375</v>
      </c>
      <c r="O106" s="3">
        <v>95</v>
      </c>
      <c r="P106" s="4">
        <v>2.8</v>
      </c>
      <c r="Q106" s="3">
        <v>98</v>
      </c>
      <c r="R106" s="4">
        <v>2.76471</v>
      </c>
      <c r="S106" s="3">
        <v>109</v>
      </c>
      <c r="T106"/>
      <c r="U106">
        <f>VLOOKUP(A106, world_pop_table!$A$4:$BP$269, MATCH(2007, world_pop_table!$A$3:$BP$3, 0), FALSE)</f>
        <v>5268384.5</v>
      </c>
    </row>
    <row r="107" spans="1:21" x14ac:dyDescent="0.35">
      <c r="A107" s="3" t="s">
        <v>51</v>
      </c>
      <c r="B107" s="4">
        <v>2.326745435832871</v>
      </c>
      <c r="C107" s="3">
        <v>104</v>
      </c>
      <c r="D107" s="24">
        <v>0.20548965484634088</v>
      </c>
      <c r="E107" s="27">
        <f t="shared" si="3"/>
        <v>41.586388820151647</v>
      </c>
      <c r="F107" s="4">
        <v>2.1428600000000002</v>
      </c>
      <c r="G107" s="3">
        <v>109</v>
      </c>
      <c r="H107" s="4">
        <v>1.875</v>
      </c>
      <c r="I107" s="3">
        <v>135</v>
      </c>
      <c r="J107" s="4">
        <v>2.4285700000000001</v>
      </c>
      <c r="K107" s="3">
        <v>97</v>
      </c>
      <c r="L107" s="4">
        <v>2</v>
      </c>
      <c r="M107" s="3">
        <v>129</v>
      </c>
      <c r="N107" s="4">
        <v>1.8333299999999999</v>
      </c>
      <c r="O107" s="3">
        <v>141</v>
      </c>
      <c r="P107" s="4">
        <v>3.1666699999999999</v>
      </c>
      <c r="Q107" s="3">
        <v>34</v>
      </c>
      <c r="R107" s="4">
        <v>3.6666699999999999</v>
      </c>
      <c r="S107" s="3">
        <v>37</v>
      </c>
      <c r="T107"/>
      <c r="U107">
        <f>VLOOKUP(A107, world_pop_table!$A$4:$BP$269, MATCH(2007, world_pop_table!$A$3:$BP$3, 0), FALSE)</f>
        <v>83103217</v>
      </c>
    </row>
    <row r="108" spans="1:21" x14ac:dyDescent="0.35">
      <c r="A108" s="3" t="s">
        <v>85</v>
      </c>
      <c r="B108" s="4">
        <v>2.3142294716101111</v>
      </c>
      <c r="C108" s="3">
        <v>105</v>
      </c>
      <c r="D108" s="24">
        <v>0.2333213421302168</v>
      </c>
      <c r="E108" s="27">
        <f t="shared" si="3"/>
        <v>41.194080137137369</v>
      </c>
      <c r="F108" s="4">
        <v>2.4</v>
      </c>
      <c r="G108" s="3">
        <v>72</v>
      </c>
      <c r="H108" s="4">
        <v>2.1428600000000002</v>
      </c>
      <c r="I108" s="3">
        <v>101</v>
      </c>
      <c r="J108" s="4">
        <v>2.8333300000000001</v>
      </c>
      <c r="K108" s="3">
        <v>57</v>
      </c>
      <c r="L108" s="4">
        <v>2</v>
      </c>
      <c r="M108" s="3">
        <v>127</v>
      </c>
      <c r="N108" s="4">
        <v>2</v>
      </c>
      <c r="O108" s="3">
        <v>132</v>
      </c>
      <c r="P108" s="4">
        <v>3.2</v>
      </c>
      <c r="Q108" s="3">
        <v>31</v>
      </c>
      <c r="R108" s="4">
        <v>2.4285700000000001</v>
      </c>
      <c r="S108" s="3">
        <v>134</v>
      </c>
      <c r="T108"/>
      <c r="U108">
        <f>VLOOKUP(A108, world_pop_table!$A$4:$BP$269, MATCH(2007, world_pop_table!$A$3:$BP$3, 0), FALSE)</f>
        <v>3669050</v>
      </c>
    </row>
    <row r="109" spans="1:21" x14ac:dyDescent="0.35">
      <c r="A109" s="3" t="s">
        <v>92</v>
      </c>
      <c r="B109" s="4">
        <v>2.3114287438771424</v>
      </c>
      <c r="C109" s="3">
        <v>106</v>
      </c>
      <c r="D109" s="24">
        <v>0.18582486827372274</v>
      </c>
      <c r="E109" s="27">
        <f t="shared" si="3"/>
        <v>41.106292269670917</v>
      </c>
      <c r="F109" s="4">
        <v>2.1428600000000002</v>
      </c>
      <c r="G109" s="3">
        <v>110</v>
      </c>
      <c r="H109" s="4">
        <v>1.9375</v>
      </c>
      <c r="I109" s="3">
        <v>128</v>
      </c>
      <c r="J109" s="4">
        <v>2.3571399999999998</v>
      </c>
      <c r="K109" s="3">
        <v>105</v>
      </c>
      <c r="L109" s="4">
        <v>2.2142900000000001</v>
      </c>
      <c r="M109" s="3">
        <v>112</v>
      </c>
      <c r="N109" s="4">
        <v>2.5</v>
      </c>
      <c r="O109" s="3">
        <v>86</v>
      </c>
      <c r="P109" s="4">
        <v>2.9166699999999999</v>
      </c>
      <c r="Q109" s="3">
        <v>79</v>
      </c>
      <c r="R109" s="4">
        <v>2.7272699999999999</v>
      </c>
      <c r="S109" s="3">
        <v>111</v>
      </c>
      <c r="T109"/>
      <c r="U109">
        <f>VLOOKUP(A109, world_pop_table!$A$4:$BP$269, MATCH(2007, world_pop_table!$A$3:$BP$3, 0), FALSE)</f>
        <v>2874299</v>
      </c>
    </row>
    <row r="110" spans="1:21" x14ac:dyDescent="0.35">
      <c r="A110" s="3" t="s">
        <v>28</v>
      </c>
      <c r="B110" s="4">
        <v>2.3073122471277641</v>
      </c>
      <c r="C110" s="3">
        <v>107</v>
      </c>
      <c r="D110" s="24">
        <v>0.11579077065378177</v>
      </c>
      <c r="E110" s="27">
        <f t="shared" si="3"/>
        <v>40.977262065554122</v>
      </c>
      <c r="F110" s="4">
        <v>2</v>
      </c>
      <c r="G110" s="3">
        <v>128</v>
      </c>
      <c r="H110" s="4">
        <v>2.08</v>
      </c>
      <c r="I110" s="3">
        <v>109</v>
      </c>
      <c r="J110" s="4">
        <v>2.4166699999999999</v>
      </c>
      <c r="K110" s="3">
        <v>99</v>
      </c>
      <c r="L110" s="4">
        <v>2.1739099999999998</v>
      </c>
      <c r="M110" s="3">
        <v>117</v>
      </c>
      <c r="N110" s="4">
        <v>2.3809499999999999</v>
      </c>
      <c r="O110" s="3">
        <v>93</v>
      </c>
      <c r="P110" s="4">
        <v>2.5263200000000001</v>
      </c>
      <c r="Q110" s="3">
        <v>127</v>
      </c>
      <c r="R110" s="4">
        <v>2.80952</v>
      </c>
      <c r="S110" s="3">
        <v>104</v>
      </c>
      <c r="T110"/>
      <c r="U110">
        <f>VLOOKUP(A110, world_pop_table!$A$4:$BP$269, MATCH(2007, world_pop_table!$A$3:$BP$3, 0), FALSE)</f>
        <v>9685960</v>
      </c>
    </row>
    <row r="111" spans="1:21" x14ac:dyDescent="0.35">
      <c r="A111" s="3" t="s">
        <v>87</v>
      </c>
      <c r="B111" s="4">
        <v>2.3040275771064067</v>
      </c>
      <c r="C111" s="3">
        <v>108</v>
      </c>
      <c r="D111" s="24">
        <v>0.35109313226000294</v>
      </c>
      <c r="E111" s="27">
        <f t="shared" si="3"/>
        <v>40.874305190056518</v>
      </c>
      <c r="F111" s="4">
        <v>2.4</v>
      </c>
      <c r="G111" s="3">
        <v>73</v>
      </c>
      <c r="H111" s="4">
        <v>2</v>
      </c>
      <c r="I111" s="3">
        <v>115</v>
      </c>
      <c r="J111" s="4">
        <v>2.5</v>
      </c>
      <c r="K111" s="3">
        <v>89</v>
      </c>
      <c r="L111" s="4">
        <v>2.2000000000000002</v>
      </c>
      <c r="M111" s="3">
        <v>115</v>
      </c>
      <c r="N111" s="4">
        <v>1.8333299999999999</v>
      </c>
      <c r="O111" s="3">
        <v>140</v>
      </c>
      <c r="P111" s="4">
        <v>3.5</v>
      </c>
      <c r="Q111" s="3">
        <v>6</v>
      </c>
      <c r="R111" s="4">
        <v>2.8333300000000001</v>
      </c>
      <c r="S111" s="3">
        <v>98</v>
      </c>
      <c r="T111"/>
      <c r="U111">
        <f>VLOOKUP(A111, world_pop_table!$A$4:$BP$269, MATCH(2007, world_pop_table!$A$3:$BP$3, 0), FALSE)</f>
        <v>1953268</v>
      </c>
    </row>
    <row r="112" spans="1:21" x14ac:dyDescent="0.35">
      <c r="A112" s="3" t="s">
        <v>96</v>
      </c>
      <c r="B112" s="4">
        <v>2.2940201285502253</v>
      </c>
      <c r="C112" s="3">
        <v>109</v>
      </c>
      <c r="D112" s="24">
        <v>0.13853406156821463</v>
      </c>
      <c r="E112" s="27">
        <f t="shared" si="3"/>
        <v>40.560625085708708</v>
      </c>
      <c r="F112" s="4">
        <v>2.1739099999999998</v>
      </c>
      <c r="G112" s="3">
        <v>106</v>
      </c>
      <c r="H112" s="4">
        <v>1.90476</v>
      </c>
      <c r="I112" s="3">
        <v>132</v>
      </c>
      <c r="J112" s="4">
        <v>2.2272699999999999</v>
      </c>
      <c r="K112" s="3">
        <v>119</v>
      </c>
      <c r="L112" s="4">
        <v>2.2105299999999999</v>
      </c>
      <c r="M112" s="3">
        <v>114</v>
      </c>
      <c r="N112" s="4">
        <v>2.3809499999999999</v>
      </c>
      <c r="O112" s="3">
        <v>92</v>
      </c>
      <c r="P112" s="4">
        <v>3.0526300000000002</v>
      </c>
      <c r="Q112" s="3">
        <v>53</v>
      </c>
      <c r="R112" s="4">
        <v>2.8823500000000002</v>
      </c>
      <c r="S112" s="3">
        <v>93</v>
      </c>
      <c r="T112"/>
      <c r="U112">
        <f>VLOOKUP(A112, world_pop_table!$A$4:$BP$269, MATCH(2007, world_pop_table!$A$3:$BP$3, 0), FALSE)</f>
        <v>14457775</v>
      </c>
    </row>
    <row r="113" spans="1:21" x14ac:dyDescent="0.35">
      <c r="A113" s="3" t="s">
        <v>99</v>
      </c>
      <c r="B113" s="4">
        <v>2.2938264973203597</v>
      </c>
      <c r="C113" s="3">
        <v>110</v>
      </c>
      <c r="D113" s="24">
        <v>0.17882964309378668</v>
      </c>
      <c r="E113" s="27">
        <f t="shared" si="3"/>
        <v>40.55455578002622</v>
      </c>
      <c r="F113" s="4">
        <v>2.2307700000000001</v>
      </c>
      <c r="G113" s="3">
        <v>94</v>
      </c>
      <c r="H113" s="4">
        <v>2.0769199999999999</v>
      </c>
      <c r="I113" s="3">
        <v>110</v>
      </c>
      <c r="J113" s="4">
        <v>2.25</v>
      </c>
      <c r="K113" s="3">
        <v>118</v>
      </c>
      <c r="L113" s="4">
        <v>2.3636400000000002</v>
      </c>
      <c r="M113" s="3">
        <v>99</v>
      </c>
      <c r="N113" s="4">
        <v>2</v>
      </c>
      <c r="O113" s="3">
        <v>129</v>
      </c>
      <c r="P113" s="4">
        <v>2.8333300000000001</v>
      </c>
      <c r="Q113" s="3">
        <v>95</v>
      </c>
      <c r="R113" s="4">
        <v>2.8333300000000001</v>
      </c>
      <c r="S113" s="3">
        <v>101</v>
      </c>
      <c r="T113"/>
      <c r="U113">
        <f>VLOOKUP(A113, world_pop_table!$A$4:$BP$269, MATCH(2007, world_pop_table!$A$3:$BP$3, 0), FALSE)</f>
        <v>21287635</v>
      </c>
    </row>
    <row r="114" spans="1:21" x14ac:dyDescent="0.35">
      <c r="A114" s="3" t="s">
        <v>18</v>
      </c>
      <c r="B114" s="4">
        <v>2.2909975260419406</v>
      </c>
      <c r="C114" s="3">
        <v>111</v>
      </c>
      <c r="D114" s="24">
        <v>0.21570342306045623</v>
      </c>
      <c r="E114" s="27">
        <f t="shared" si="3"/>
        <v>40.465882628140442</v>
      </c>
      <c r="F114" s="4">
        <v>2.2307700000000001</v>
      </c>
      <c r="G114" s="3">
        <v>95</v>
      </c>
      <c r="H114" s="4">
        <v>2</v>
      </c>
      <c r="I114" s="3">
        <v>116</v>
      </c>
      <c r="J114" s="4">
        <v>2.5</v>
      </c>
      <c r="K114" s="3">
        <v>90</v>
      </c>
      <c r="L114" s="4">
        <v>2</v>
      </c>
      <c r="M114" s="3">
        <v>128</v>
      </c>
      <c r="N114" s="4">
        <v>2.375</v>
      </c>
      <c r="O114" s="3">
        <v>96</v>
      </c>
      <c r="P114" s="4">
        <v>2.875</v>
      </c>
      <c r="Q114" s="3">
        <v>87</v>
      </c>
      <c r="R114" s="4">
        <v>2.625</v>
      </c>
      <c r="S114" s="3">
        <v>124</v>
      </c>
      <c r="T114"/>
      <c r="U114">
        <f>VLOOKUP(A114, world_pop_table!$A$4:$BP$269, MATCH(2007, world_pop_table!$A$3:$BP$3, 0), FALSE)</f>
        <v>8581300</v>
      </c>
    </row>
    <row r="115" spans="1:21" x14ac:dyDescent="0.35">
      <c r="A115" s="3" t="s">
        <v>154</v>
      </c>
      <c r="B115" s="4">
        <v>2.2899259007501445</v>
      </c>
      <c r="C115" s="3">
        <v>112</v>
      </c>
      <c r="D115" s="24">
        <v>0.18724220902425887</v>
      </c>
      <c r="E115" s="27">
        <f t="shared" si="3"/>
        <v>40.432292894307167</v>
      </c>
      <c r="F115" s="4">
        <v>2.1818200000000001</v>
      </c>
      <c r="G115" s="3">
        <v>105</v>
      </c>
      <c r="H115" s="4">
        <v>2.0769199999999999</v>
      </c>
      <c r="I115" s="3">
        <v>111</v>
      </c>
      <c r="J115" s="4">
        <v>2.2000000000000002</v>
      </c>
      <c r="K115" s="3">
        <v>123</v>
      </c>
      <c r="L115" s="4">
        <v>2.2222200000000001</v>
      </c>
      <c r="M115" s="3">
        <v>111</v>
      </c>
      <c r="N115" s="4">
        <v>2.2999999999999998</v>
      </c>
      <c r="O115" s="3">
        <v>104</v>
      </c>
      <c r="P115" s="4">
        <v>2.6666699999999999</v>
      </c>
      <c r="Q115" s="3">
        <v>116</v>
      </c>
      <c r="R115" s="4">
        <v>2.7777799999999999</v>
      </c>
      <c r="S115" s="3">
        <v>108</v>
      </c>
      <c r="T115"/>
      <c r="U115" t="e">
        <f>VLOOKUP(A115, world_pop_table!$A$4:$BP$269, MATCH(2007, world_pop_table!$A$3:$BP$3, 0), FALSE)</f>
        <v>#N/A</v>
      </c>
    </row>
    <row r="116" spans="1:21" x14ac:dyDescent="0.35">
      <c r="A116" s="3" t="s">
        <v>19</v>
      </c>
      <c r="B116" s="4">
        <v>2.2886818268875699</v>
      </c>
      <c r="C116" s="3">
        <v>113</v>
      </c>
      <c r="D116" s="24">
        <v>0.35870352885960372</v>
      </c>
      <c r="E116" s="27">
        <f t="shared" si="3"/>
        <v>40.393297818105879</v>
      </c>
      <c r="F116" s="4">
        <v>2.2000000000000002</v>
      </c>
      <c r="G116" s="3">
        <v>103</v>
      </c>
      <c r="H116" s="4">
        <v>2.5</v>
      </c>
      <c r="I116" s="3">
        <v>62</v>
      </c>
      <c r="J116" s="4">
        <v>2.5</v>
      </c>
      <c r="K116" s="3">
        <v>84</v>
      </c>
      <c r="L116" s="4">
        <v>2.5</v>
      </c>
      <c r="M116" s="3">
        <v>80</v>
      </c>
      <c r="N116" s="4">
        <v>2</v>
      </c>
      <c r="O116" s="3">
        <v>127</v>
      </c>
      <c r="P116" s="4">
        <v>2.3333300000000001</v>
      </c>
      <c r="Q116" s="3">
        <v>137</v>
      </c>
      <c r="R116" s="4">
        <v>2</v>
      </c>
      <c r="S116" s="3">
        <v>148</v>
      </c>
      <c r="T116"/>
      <c r="U116">
        <f>VLOOKUP(A116, world_pop_table!$A$4:$BP$269, MATCH(2007, world_pop_table!$A$3:$BP$3, 0), FALSE)</f>
        <v>8161874</v>
      </c>
    </row>
    <row r="117" spans="1:21" x14ac:dyDescent="0.35">
      <c r="A117" s="3" t="s">
        <v>158</v>
      </c>
      <c r="B117" s="4">
        <v>2.2862770519360103</v>
      </c>
      <c r="C117" s="3">
        <v>114</v>
      </c>
      <c r="D117" s="24">
        <v>0.21118822571169629</v>
      </c>
      <c r="E117" s="27">
        <f t="shared" si="3"/>
        <v>40.317920957210376</v>
      </c>
      <c r="F117" s="4">
        <v>1.9230799999999999</v>
      </c>
      <c r="G117" s="3">
        <v>138</v>
      </c>
      <c r="H117" s="4">
        <v>1.8666700000000001</v>
      </c>
      <c r="I117" s="3">
        <v>136</v>
      </c>
      <c r="J117" s="4">
        <v>2.26667</v>
      </c>
      <c r="K117" s="3">
        <v>114</v>
      </c>
      <c r="L117" s="4">
        <v>2.2142900000000001</v>
      </c>
      <c r="M117" s="3">
        <v>113</v>
      </c>
      <c r="N117" s="4">
        <v>2.6428600000000002</v>
      </c>
      <c r="O117" s="3">
        <v>70</v>
      </c>
      <c r="P117" s="4">
        <v>2.3571399999999998</v>
      </c>
      <c r="Q117" s="3">
        <v>134</v>
      </c>
      <c r="R117" s="4">
        <v>2.8461500000000002</v>
      </c>
      <c r="S117" s="3">
        <v>97</v>
      </c>
      <c r="T117"/>
      <c r="U117">
        <f>VLOOKUP(A117, world_pop_table!$A$4:$BP$269, MATCH(2007, world_pop_table!$A$3:$BP$3, 0), FALSE)</f>
        <v>12804058</v>
      </c>
    </row>
    <row r="118" spans="1:21" x14ac:dyDescent="0.35">
      <c r="A118" s="3" t="s">
        <v>155</v>
      </c>
      <c r="B118" s="4">
        <v>2.2780331955351572</v>
      </c>
      <c r="C118" s="3">
        <v>115</v>
      </c>
      <c r="D118" s="24">
        <v>0.13189591986917573</v>
      </c>
      <c r="E118" s="27">
        <f t="shared" si="3"/>
        <v>40.059520054969347</v>
      </c>
      <c r="F118" s="4">
        <v>2.3333300000000001</v>
      </c>
      <c r="G118" s="3">
        <v>83</v>
      </c>
      <c r="H118" s="4">
        <v>2.1764700000000001</v>
      </c>
      <c r="I118" s="3">
        <v>98</v>
      </c>
      <c r="J118" s="4">
        <v>2.25</v>
      </c>
      <c r="K118" s="3">
        <v>116</v>
      </c>
      <c r="L118" s="4">
        <v>2.2857099999999999</v>
      </c>
      <c r="M118" s="3">
        <v>107</v>
      </c>
      <c r="N118" s="4">
        <v>2.0714299999999999</v>
      </c>
      <c r="O118" s="3">
        <v>124</v>
      </c>
      <c r="P118" s="4">
        <v>3.0714299999999999</v>
      </c>
      <c r="Q118" s="3">
        <v>51</v>
      </c>
      <c r="R118" s="4">
        <v>2.5384600000000002</v>
      </c>
      <c r="S118" s="3">
        <v>128</v>
      </c>
      <c r="T118"/>
      <c r="U118" t="e">
        <f>VLOOKUP(A118, world_pop_table!$A$4:$BP$269, MATCH(2007, world_pop_table!$A$3:$BP$3, 0), FALSE)</f>
        <v>#N/A</v>
      </c>
    </row>
    <row r="119" spans="1:21" x14ac:dyDescent="0.35">
      <c r="A119" s="3" t="s">
        <v>59</v>
      </c>
      <c r="B119" s="4">
        <v>2.2776261082790996</v>
      </c>
      <c r="C119" s="3">
        <v>116</v>
      </c>
      <c r="D119" s="24">
        <v>0.2330551519072821</v>
      </c>
      <c r="E119" s="27">
        <f t="shared" si="3"/>
        <v>40.046760042040788</v>
      </c>
      <c r="F119" s="4">
        <v>2.1428600000000002</v>
      </c>
      <c r="G119" s="3">
        <v>111</v>
      </c>
      <c r="H119" s="4">
        <v>2.25</v>
      </c>
      <c r="I119" s="3">
        <v>89</v>
      </c>
      <c r="J119" s="4">
        <v>2.2222200000000001</v>
      </c>
      <c r="K119" s="3">
        <v>120</v>
      </c>
      <c r="L119" s="4">
        <v>2</v>
      </c>
      <c r="M119" s="3">
        <v>132</v>
      </c>
      <c r="N119" s="4">
        <v>2.2222200000000001</v>
      </c>
      <c r="O119" s="3">
        <v>114</v>
      </c>
      <c r="P119" s="4">
        <v>3.1428600000000002</v>
      </c>
      <c r="Q119" s="3">
        <v>35</v>
      </c>
      <c r="R119" s="4">
        <v>2.8571399999999998</v>
      </c>
      <c r="S119" s="3">
        <v>94</v>
      </c>
      <c r="T119"/>
      <c r="U119">
        <f>VLOOKUP(A119, world_pop_table!$A$4:$BP$269, MATCH(2007, world_pop_table!$A$3:$BP$3, 0), FALSE)</f>
        <v>1450986</v>
      </c>
    </row>
    <row r="120" spans="1:21" x14ac:dyDescent="0.35">
      <c r="A120" s="3" t="s">
        <v>83</v>
      </c>
      <c r="B120" s="4">
        <v>2.2527318671176491</v>
      </c>
      <c r="C120" s="3">
        <v>117</v>
      </c>
      <c r="D120" s="24">
        <v>0.21315713584817803</v>
      </c>
      <c r="E120" s="27">
        <f t="shared" si="3"/>
        <v>39.266458437556416</v>
      </c>
      <c r="F120" s="4">
        <v>2.0833300000000001</v>
      </c>
      <c r="G120" s="3">
        <v>120</v>
      </c>
      <c r="H120" s="4">
        <v>2</v>
      </c>
      <c r="I120" s="3">
        <v>120</v>
      </c>
      <c r="J120" s="4">
        <v>2.4</v>
      </c>
      <c r="K120" s="3">
        <v>103</v>
      </c>
      <c r="L120" s="4">
        <v>2.2857099999999999</v>
      </c>
      <c r="M120" s="3">
        <v>106</v>
      </c>
      <c r="N120" s="4">
        <v>1.88889</v>
      </c>
      <c r="O120" s="3">
        <v>139</v>
      </c>
      <c r="P120" s="4">
        <v>2.125</v>
      </c>
      <c r="Q120" s="3">
        <v>146</v>
      </c>
      <c r="R120" s="4">
        <v>2.8333300000000001</v>
      </c>
      <c r="S120" s="3">
        <v>102</v>
      </c>
      <c r="T120"/>
      <c r="U120" t="e">
        <f>VLOOKUP(A120, world_pop_table!$A$4:$BP$269, MATCH(2007, world_pop_table!$A$3:$BP$3, 0), FALSE)</f>
        <v>#N/A</v>
      </c>
    </row>
    <row r="121" spans="1:21" x14ac:dyDescent="0.35">
      <c r="A121" s="3" t="s">
        <v>74</v>
      </c>
      <c r="B121" s="4">
        <v>2.2467026848816714</v>
      </c>
      <c r="C121" s="3">
        <v>118</v>
      </c>
      <c r="D121" s="24">
        <v>0.10728708256902701</v>
      </c>
      <c r="E121" s="27">
        <f t="shared" si="3"/>
        <v>39.077475751080826</v>
      </c>
      <c r="F121" s="4">
        <v>2.3529399999999998</v>
      </c>
      <c r="G121" s="3">
        <v>80</v>
      </c>
      <c r="H121" s="4">
        <v>2.03226</v>
      </c>
      <c r="I121" s="3">
        <v>113</v>
      </c>
      <c r="J121" s="4">
        <v>2.1333299999999999</v>
      </c>
      <c r="K121" s="3">
        <v>126</v>
      </c>
      <c r="L121" s="4">
        <v>2.0714299999999999</v>
      </c>
      <c r="M121" s="3">
        <v>125</v>
      </c>
      <c r="N121" s="4">
        <v>2.2413799999999999</v>
      </c>
      <c r="O121" s="3">
        <v>112</v>
      </c>
      <c r="P121" s="4">
        <v>3.5</v>
      </c>
      <c r="Q121" s="3">
        <v>5</v>
      </c>
      <c r="R121" s="4">
        <v>2.6538499999999998</v>
      </c>
      <c r="S121" s="3">
        <v>119</v>
      </c>
      <c r="T121"/>
      <c r="U121">
        <f>VLOOKUP(A121, world_pop_table!$A$4:$BP$269, MATCH(2007, world_pop_table!$A$3:$BP$3, 0), FALSE)</f>
        <v>2713800</v>
      </c>
    </row>
    <row r="122" spans="1:21" x14ac:dyDescent="0.35">
      <c r="A122" s="3" t="s">
        <v>139</v>
      </c>
      <c r="B122" s="4">
        <v>2.2458024218704438</v>
      </c>
      <c r="C122" s="3">
        <v>119</v>
      </c>
      <c r="D122" s="24">
        <v>0.20092688058373714</v>
      </c>
      <c r="E122" s="27">
        <f t="shared" si="3"/>
        <v>39.049257310214806</v>
      </c>
      <c r="F122" s="4">
        <v>2.1</v>
      </c>
      <c r="G122" s="3">
        <v>117</v>
      </c>
      <c r="H122" s="4">
        <v>2.25</v>
      </c>
      <c r="I122" s="3">
        <v>90</v>
      </c>
      <c r="J122" s="4">
        <v>2.4</v>
      </c>
      <c r="K122" s="3">
        <v>101</v>
      </c>
      <c r="L122" s="4">
        <v>2.4</v>
      </c>
      <c r="M122" s="3">
        <v>94</v>
      </c>
      <c r="N122" s="4">
        <v>2.2000000000000002</v>
      </c>
      <c r="O122" s="3">
        <v>115</v>
      </c>
      <c r="P122" s="4">
        <v>3.3333300000000001</v>
      </c>
      <c r="Q122" s="3">
        <v>14</v>
      </c>
      <c r="R122" s="4">
        <v>2.11111</v>
      </c>
      <c r="S122" s="3">
        <v>145</v>
      </c>
      <c r="T122"/>
      <c r="U122">
        <f>VLOOKUP(A122, world_pop_table!$A$4:$BP$269, MATCH(2007, world_pop_table!$A$3:$BP$3, 0), FALSE)</f>
        <v>6188344</v>
      </c>
    </row>
    <row r="123" spans="1:21" x14ac:dyDescent="0.35">
      <c r="A123" s="3" t="s">
        <v>93</v>
      </c>
      <c r="B123" s="4">
        <v>2.2433922154678356</v>
      </c>
      <c r="C123" s="3">
        <v>120</v>
      </c>
      <c r="D123" s="24">
        <v>0.14540928359496752</v>
      </c>
      <c r="E123" s="27">
        <f t="shared" si="3"/>
        <v>38.973710202315573</v>
      </c>
      <c r="F123" s="4">
        <v>2.23529</v>
      </c>
      <c r="G123" s="3">
        <v>93</v>
      </c>
      <c r="H123" s="4">
        <v>2.125</v>
      </c>
      <c r="I123" s="3">
        <v>107</v>
      </c>
      <c r="J123" s="4">
        <v>2.25</v>
      </c>
      <c r="K123" s="3">
        <v>117</v>
      </c>
      <c r="L123" s="4">
        <v>2</v>
      </c>
      <c r="M123" s="3">
        <v>131</v>
      </c>
      <c r="N123" s="4">
        <v>2.1875</v>
      </c>
      <c r="O123" s="3">
        <v>117</v>
      </c>
      <c r="P123" s="4">
        <v>3.2142900000000001</v>
      </c>
      <c r="Q123" s="3">
        <v>26</v>
      </c>
      <c r="R123" s="4">
        <v>2.6666699999999999</v>
      </c>
      <c r="S123" s="3">
        <v>116</v>
      </c>
      <c r="T123"/>
      <c r="U123">
        <f>VLOOKUP(A123, world_pop_table!$A$4:$BP$269, MATCH(2007, world_pop_table!$A$3:$BP$3, 0), FALSE)</f>
        <v>20318583</v>
      </c>
    </row>
    <row r="124" spans="1:21" x14ac:dyDescent="0.35">
      <c r="A124" s="3" t="s">
        <v>22</v>
      </c>
      <c r="B124" s="4">
        <v>2.24191893437103</v>
      </c>
      <c r="C124" s="3">
        <v>121</v>
      </c>
      <c r="D124" s="24">
        <v>0.22736914577680978</v>
      </c>
      <c r="E124" s="27">
        <f t="shared" si="3"/>
        <v>38.927530702557448</v>
      </c>
      <c r="F124" s="4">
        <v>2.125</v>
      </c>
      <c r="G124" s="3">
        <v>115</v>
      </c>
      <c r="H124" s="4">
        <v>1.88889</v>
      </c>
      <c r="I124" s="3">
        <v>133</v>
      </c>
      <c r="J124" s="4">
        <v>2.6666699999999999</v>
      </c>
      <c r="K124" s="3">
        <v>71</v>
      </c>
      <c r="L124" s="4">
        <v>2.3333300000000001</v>
      </c>
      <c r="M124" s="3">
        <v>102</v>
      </c>
      <c r="N124" s="4">
        <v>2.125</v>
      </c>
      <c r="O124" s="3">
        <v>122</v>
      </c>
      <c r="P124" s="4">
        <v>2.6666699999999999</v>
      </c>
      <c r="Q124" s="3">
        <v>118</v>
      </c>
      <c r="R124" s="4">
        <v>2.25</v>
      </c>
      <c r="S124" s="3">
        <v>143</v>
      </c>
      <c r="T124"/>
      <c r="U124">
        <f>VLOOKUP(A124, world_pop_table!$A$4:$BP$269, MATCH(2007, world_pop_table!$A$3:$BP$3, 0), FALSE)</f>
        <v>14816307</v>
      </c>
    </row>
    <row r="125" spans="1:21" x14ac:dyDescent="0.35">
      <c r="A125" s="3" t="s">
        <v>107</v>
      </c>
      <c r="B125" s="4">
        <v>2.2139477761908135</v>
      </c>
      <c r="C125" s="3">
        <v>122</v>
      </c>
      <c r="D125" s="24">
        <v>0.13563237985889648</v>
      </c>
      <c r="E125" s="27">
        <f t="shared" si="3"/>
        <v>38.050784170467644</v>
      </c>
      <c r="F125" s="4">
        <v>2.1428600000000002</v>
      </c>
      <c r="G125" s="3">
        <v>112</v>
      </c>
      <c r="H125" s="4">
        <v>1.8620699999999999</v>
      </c>
      <c r="I125" s="3">
        <v>138</v>
      </c>
      <c r="J125" s="4">
        <v>2.1785700000000001</v>
      </c>
      <c r="K125" s="3">
        <v>124</v>
      </c>
      <c r="L125" s="4">
        <v>2.40741</v>
      </c>
      <c r="M125" s="3">
        <v>92</v>
      </c>
      <c r="N125" s="4">
        <v>2.18519</v>
      </c>
      <c r="O125" s="3">
        <v>118</v>
      </c>
      <c r="P125" s="4">
        <v>3.0434800000000002</v>
      </c>
      <c r="Q125" s="3">
        <v>55</v>
      </c>
      <c r="R125" s="4">
        <v>2.5</v>
      </c>
      <c r="S125" s="3">
        <v>131</v>
      </c>
      <c r="T125"/>
      <c r="U125">
        <f>VLOOKUP(A125, world_pop_table!$A$4:$BP$269, MATCH(2007, world_pop_table!$A$3:$BP$3, 0), FALSE)</f>
        <v>5497243</v>
      </c>
    </row>
    <row r="126" spans="1:21" x14ac:dyDescent="0.35">
      <c r="A126" s="3" t="s">
        <v>66</v>
      </c>
      <c r="B126" s="4">
        <v>2.2114623441911885</v>
      </c>
      <c r="C126" s="3">
        <v>123</v>
      </c>
      <c r="D126" s="24">
        <v>0.13044286454028983</v>
      </c>
      <c r="E126" s="27">
        <f t="shared" si="3"/>
        <v>37.972879141566928</v>
      </c>
      <c r="F126" s="4">
        <v>2.0833300000000001</v>
      </c>
      <c r="G126" s="3">
        <v>121</v>
      </c>
      <c r="H126" s="4">
        <v>2.1363599999999998</v>
      </c>
      <c r="I126" s="3">
        <v>103</v>
      </c>
      <c r="J126" s="4">
        <v>2.2000000000000002</v>
      </c>
      <c r="K126" s="3">
        <v>122</v>
      </c>
      <c r="L126" s="4">
        <v>2.1052599999999999</v>
      </c>
      <c r="M126" s="3">
        <v>122</v>
      </c>
      <c r="N126" s="4">
        <v>2.1578900000000001</v>
      </c>
      <c r="O126" s="3">
        <v>121</v>
      </c>
      <c r="P126" s="4">
        <v>2.7777799999999999</v>
      </c>
      <c r="Q126" s="3">
        <v>104</v>
      </c>
      <c r="R126" s="4">
        <v>2.6</v>
      </c>
      <c r="S126" s="3">
        <v>125</v>
      </c>
      <c r="T126"/>
      <c r="U126">
        <f>VLOOKUP(A126, world_pop_table!$A$4:$BP$269, MATCH(2007, world_pop_table!$A$3:$BP$3, 0), FALSE)</f>
        <v>9373296</v>
      </c>
    </row>
    <row r="127" spans="1:21" x14ac:dyDescent="0.35">
      <c r="A127" s="3" t="s">
        <v>48</v>
      </c>
      <c r="B127" s="4">
        <v>2.1878113621746555</v>
      </c>
      <c r="C127" s="3">
        <v>124</v>
      </c>
      <c r="D127" s="24">
        <v>0.26317578461745889</v>
      </c>
      <c r="E127" s="27">
        <f t="shared" si="3"/>
        <v>37.231547076233298</v>
      </c>
      <c r="F127" s="4">
        <v>2.1428600000000002</v>
      </c>
      <c r="G127" s="3">
        <v>113</v>
      </c>
      <c r="H127" s="4">
        <v>2</v>
      </c>
      <c r="I127" s="3">
        <v>117</v>
      </c>
      <c r="J127" s="4">
        <v>2</v>
      </c>
      <c r="K127" s="3">
        <v>135</v>
      </c>
      <c r="L127" s="4">
        <v>2.6666699999999999</v>
      </c>
      <c r="M127" s="3">
        <v>69</v>
      </c>
      <c r="N127" s="4">
        <v>2.5</v>
      </c>
      <c r="O127" s="3">
        <v>82</v>
      </c>
      <c r="P127" s="4">
        <v>3</v>
      </c>
      <c r="Q127" s="3">
        <v>61</v>
      </c>
      <c r="R127" s="4">
        <v>1.8333299999999999</v>
      </c>
      <c r="S127" s="3">
        <v>149</v>
      </c>
      <c r="T127"/>
      <c r="U127">
        <f>VLOOKUP(A127, world_pop_table!$A$4:$BP$269, MATCH(2007, world_pop_table!$A$3:$BP$3, 0), FALSE)</f>
        <v>2743222</v>
      </c>
    </row>
    <row r="128" spans="1:21" x14ac:dyDescent="0.35">
      <c r="A128" s="3" t="s">
        <v>56</v>
      </c>
      <c r="B128" s="4">
        <v>2.162202613627823</v>
      </c>
      <c r="C128" s="3">
        <v>125</v>
      </c>
      <c r="D128" s="24">
        <v>0.24889476096125901</v>
      </c>
      <c r="E128" s="27">
        <f t="shared" si="3"/>
        <v>36.428849478409994</v>
      </c>
      <c r="F128" s="4">
        <v>2</v>
      </c>
      <c r="G128" s="3">
        <v>129</v>
      </c>
      <c r="H128" s="4">
        <v>2.25</v>
      </c>
      <c r="I128" s="3">
        <v>91</v>
      </c>
      <c r="J128" s="4">
        <v>2.25</v>
      </c>
      <c r="K128" s="3">
        <v>115</v>
      </c>
      <c r="L128" s="4">
        <v>1.75</v>
      </c>
      <c r="M128" s="3">
        <v>146</v>
      </c>
      <c r="N128" s="4">
        <v>2.25</v>
      </c>
      <c r="O128" s="3">
        <v>110</v>
      </c>
      <c r="P128" s="4">
        <v>2</v>
      </c>
      <c r="Q128" s="3">
        <v>149</v>
      </c>
      <c r="R128" s="4">
        <v>2.5</v>
      </c>
      <c r="S128" s="3">
        <v>133</v>
      </c>
      <c r="T128"/>
      <c r="U128">
        <f>VLOOKUP(A128, world_pop_table!$A$4:$BP$269, MATCH(2007, world_pop_table!$A$3:$BP$3, 0), FALSE)</f>
        <v>23642279</v>
      </c>
    </row>
    <row r="129" spans="1:21" x14ac:dyDescent="0.35">
      <c r="A129" s="3" t="s">
        <v>104</v>
      </c>
      <c r="B129" s="4">
        <v>2.1587626041064891</v>
      </c>
      <c r="C129" s="3">
        <v>126</v>
      </c>
      <c r="D129" s="24">
        <v>0.27513695147496181</v>
      </c>
      <c r="E129" s="27">
        <f t="shared" si="3"/>
        <v>36.321023538606092</v>
      </c>
      <c r="F129" s="4">
        <v>2.1428600000000002</v>
      </c>
      <c r="G129" s="3">
        <v>114</v>
      </c>
      <c r="H129" s="4">
        <v>2</v>
      </c>
      <c r="I129" s="3">
        <v>118</v>
      </c>
      <c r="J129" s="4">
        <v>2.1428600000000002</v>
      </c>
      <c r="K129" s="3">
        <v>125</v>
      </c>
      <c r="L129" s="4">
        <v>1.8333299999999999</v>
      </c>
      <c r="M129" s="3">
        <v>142</v>
      </c>
      <c r="N129" s="4">
        <v>1.8333299999999999</v>
      </c>
      <c r="O129" s="3">
        <v>142</v>
      </c>
      <c r="P129" s="4">
        <v>2.6</v>
      </c>
      <c r="Q129" s="3">
        <v>125</v>
      </c>
      <c r="R129" s="4">
        <v>3</v>
      </c>
      <c r="S129" s="3">
        <v>83</v>
      </c>
      <c r="T129"/>
      <c r="U129">
        <f>VLOOKUP(A129, world_pop_table!$A$4:$BP$269, MATCH(2007, world_pop_table!$A$3:$BP$3, 0), FALSE)</f>
        <v>2018600</v>
      </c>
    </row>
    <row r="130" spans="1:21" x14ac:dyDescent="0.35">
      <c r="A130" s="3" t="s">
        <v>132</v>
      </c>
      <c r="B130" s="4">
        <v>2.1587530990671553</v>
      </c>
      <c r="C130" s="3">
        <v>127</v>
      </c>
      <c r="D130" s="24">
        <v>0.22233989284733699</v>
      </c>
      <c r="E130" s="27">
        <f t="shared" si="3"/>
        <v>36.320725606349605</v>
      </c>
      <c r="F130" s="4">
        <v>2.4285700000000001</v>
      </c>
      <c r="G130" s="3">
        <v>68</v>
      </c>
      <c r="H130" s="4">
        <v>1.625</v>
      </c>
      <c r="I130" s="3">
        <v>147</v>
      </c>
      <c r="J130" s="4">
        <v>1.875</v>
      </c>
      <c r="K130" s="3">
        <v>141</v>
      </c>
      <c r="L130" s="4">
        <v>2.25</v>
      </c>
      <c r="M130" s="3">
        <v>110</v>
      </c>
      <c r="N130" s="4">
        <v>1.75</v>
      </c>
      <c r="O130" s="3">
        <v>144</v>
      </c>
      <c r="P130" s="4">
        <v>3</v>
      </c>
      <c r="Q130" s="3">
        <v>71</v>
      </c>
      <c r="R130" s="4">
        <v>3</v>
      </c>
      <c r="S130" s="3">
        <v>81</v>
      </c>
      <c r="T130"/>
      <c r="U130">
        <f>VLOOKUP(A130, world_pop_table!$A$4:$BP$269, MATCH(2007, world_pop_table!$A$3:$BP$3, 0), FALSE)</f>
        <v>11322582</v>
      </c>
    </row>
    <row r="131" spans="1:21" x14ac:dyDescent="0.35">
      <c r="A131" s="3" t="s">
        <v>30</v>
      </c>
      <c r="B131" s="4">
        <v>2.1567535103637856</v>
      </c>
      <c r="C131" s="3">
        <v>128</v>
      </c>
      <c r="D131" s="24">
        <v>0.13308293366176344</v>
      </c>
      <c r="E131" s="27">
        <f t="shared" si="3"/>
        <v>36.258049171931333</v>
      </c>
      <c r="F131" s="4">
        <v>1.95</v>
      </c>
      <c r="G131" s="3">
        <v>135</v>
      </c>
      <c r="H131" s="4">
        <v>1.94737</v>
      </c>
      <c r="I131" s="3">
        <v>127</v>
      </c>
      <c r="J131" s="4">
        <v>2.0588199999999999</v>
      </c>
      <c r="K131" s="3">
        <v>134</v>
      </c>
      <c r="L131" s="4">
        <v>2.1764700000000001</v>
      </c>
      <c r="M131" s="3">
        <v>116</v>
      </c>
      <c r="N131" s="4">
        <v>2.26667</v>
      </c>
      <c r="O131" s="3">
        <v>109</v>
      </c>
      <c r="P131" s="4">
        <v>3.3571399999999998</v>
      </c>
      <c r="Q131" s="3">
        <v>13</v>
      </c>
      <c r="R131" s="4">
        <v>2.5714299999999999</v>
      </c>
      <c r="S131" s="3">
        <v>126</v>
      </c>
      <c r="T131"/>
      <c r="U131" t="e">
        <f>VLOOKUP(A131, world_pop_table!$A$4:$BP$269, MATCH(2007, world_pop_table!$A$3:$BP$3, 0), FALSE)</f>
        <v>#N/A</v>
      </c>
    </row>
    <row r="132" spans="1:21" x14ac:dyDescent="0.35">
      <c r="A132" s="3" t="s">
        <v>151</v>
      </c>
      <c r="B132" s="4">
        <v>2.1567464494774229</v>
      </c>
      <c r="C132" s="3">
        <v>129</v>
      </c>
      <c r="D132" s="24">
        <v>0.13646510432278067</v>
      </c>
      <c r="E132" s="27">
        <f t="shared" ref="E132:E153" si="4">(B132-1)*100/($B$4-1)</f>
        <v>36.257827850826502</v>
      </c>
      <c r="F132" s="4">
        <v>1.9411799999999999</v>
      </c>
      <c r="G132" s="3">
        <v>136</v>
      </c>
      <c r="H132" s="4">
        <v>2</v>
      </c>
      <c r="I132" s="3">
        <v>124</v>
      </c>
      <c r="J132" s="4">
        <v>2.0666699999999998</v>
      </c>
      <c r="K132" s="3">
        <v>133</v>
      </c>
      <c r="L132" s="4">
        <v>2.1538499999999998</v>
      </c>
      <c r="M132" s="3">
        <v>118</v>
      </c>
      <c r="N132" s="4">
        <v>2.0769199999999999</v>
      </c>
      <c r="O132" s="3">
        <v>123</v>
      </c>
      <c r="P132" s="4">
        <v>2.90909</v>
      </c>
      <c r="Q132" s="3">
        <v>82</v>
      </c>
      <c r="R132" s="4">
        <v>2.7272699999999999</v>
      </c>
      <c r="S132" s="3">
        <v>112</v>
      </c>
      <c r="T132"/>
      <c r="U132">
        <f>VLOOKUP(A132, world_pop_table!$A$4:$BP$269, MATCH(2007, world_pop_table!$A$3:$BP$3, 0), FALSE)</f>
        <v>27076008</v>
      </c>
    </row>
    <row r="133" spans="1:21" x14ac:dyDescent="0.35">
      <c r="A133" s="3" t="s">
        <v>110</v>
      </c>
      <c r="B133" s="4">
        <v>2.137593252073847</v>
      </c>
      <c r="C133" s="3">
        <v>130</v>
      </c>
      <c r="D133" s="24">
        <v>0.17153751266008785</v>
      </c>
      <c r="E133" s="27">
        <f t="shared" si="4"/>
        <v>35.657477329270563</v>
      </c>
      <c r="F133" s="4">
        <v>1.8333299999999999</v>
      </c>
      <c r="G133" s="3">
        <v>141</v>
      </c>
      <c r="H133" s="4">
        <v>1.7692300000000001</v>
      </c>
      <c r="I133" s="3">
        <v>144</v>
      </c>
      <c r="J133" s="4">
        <v>2.09091</v>
      </c>
      <c r="K133" s="3">
        <v>131</v>
      </c>
      <c r="L133" s="4">
        <v>2.0833300000000001</v>
      </c>
      <c r="M133" s="3">
        <v>124</v>
      </c>
      <c r="N133" s="4">
        <v>2.3333300000000001</v>
      </c>
      <c r="O133" s="3">
        <v>102</v>
      </c>
      <c r="P133" s="4">
        <v>3.25</v>
      </c>
      <c r="Q133" s="3">
        <v>22</v>
      </c>
      <c r="R133" s="4">
        <v>2.75</v>
      </c>
      <c r="S133" s="3">
        <v>110</v>
      </c>
      <c r="T133"/>
      <c r="U133">
        <f>VLOOKUP(A133, world_pop_table!$A$4:$BP$269, MATCH(2007, world_pop_table!$A$3:$BP$3, 0), FALSE)</f>
        <v>26788492</v>
      </c>
    </row>
    <row r="134" spans="1:21" x14ac:dyDescent="0.35">
      <c r="A134" s="3" t="s">
        <v>15</v>
      </c>
      <c r="B134" s="4">
        <v>2.1368187271543837</v>
      </c>
      <c r="C134" s="3">
        <v>131</v>
      </c>
      <c r="D134" s="24">
        <v>0.22870205814346284</v>
      </c>
      <c r="E134" s="27">
        <f t="shared" si="4"/>
        <v>35.633200106540585</v>
      </c>
      <c r="F134" s="4">
        <v>2.1</v>
      </c>
      <c r="G134" s="3">
        <v>118</v>
      </c>
      <c r="H134" s="4">
        <v>1.7777799999999999</v>
      </c>
      <c r="I134" s="3">
        <v>143</v>
      </c>
      <c r="J134" s="4">
        <v>2</v>
      </c>
      <c r="K134" s="3">
        <v>140</v>
      </c>
      <c r="L134" s="4">
        <v>2.11111</v>
      </c>
      <c r="M134" s="3">
        <v>121</v>
      </c>
      <c r="N134" s="4">
        <v>2.2222200000000001</v>
      </c>
      <c r="O134" s="3">
        <v>113</v>
      </c>
      <c r="P134" s="4">
        <v>3.4285700000000001</v>
      </c>
      <c r="Q134" s="3">
        <v>8</v>
      </c>
      <c r="R134" s="4">
        <v>2.625</v>
      </c>
      <c r="S134" s="3">
        <v>122</v>
      </c>
      <c r="T134"/>
      <c r="U134">
        <f>VLOOKUP(A134, world_pop_table!$A$4:$BP$269, MATCH(2007, world_pop_table!$A$3:$BP$3, 0), FALSE)</f>
        <v>3107400</v>
      </c>
    </row>
    <row r="135" spans="1:21" x14ac:dyDescent="0.35">
      <c r="A135" s="3" t="s">
        <v>101</v>
      </c>
      <c r="B135" s="4">
        <v>2.1318008811035671</v>
      </c>
      <c r="C135" s="3">
        <v>132</v>
      </c>
      <c r="D135" s="24">
        <v>0.24752308020131969</v>
      </c>
      <c r="E135" s="27">
        <f t="shared" si="4"/>
        <v>35.475917412156996</v>
      </c>
      <c r="F135" s="4">
        <v>2</v>
      </c>
      <c r="G135" s="3">
        <v>130</v>
      </c>
      <c r="H135" s="4">
        <v>2.2857099999999999</v>
      </c>
      <c r="I135" s="3">
        <v>84</v>
      </c>
      <c r="J135" s="4">
        <v>2.2000000000000002</v>
      </c>
      <c r="K135" s="3">
        <v>121</v>
      </c>
      <c r="L135" s="4">
        <v>1.75</v>
      </c>
      <c r="M135" s="3">
        <v>147</v>
      </c>
      <c r="N135" s="4">
        <v>2.25</v>
      </c>
      <c r="O135" s="3">
        <v>111</v>
      </c>
      <c r="P135" s="4">
        <v>2.6666699999999999</v>
      </c>
      <c r="Q135" s="3">
        <v>117</v>
      </c>
      <c r="R135" s="4">
        <v>2.3333300000000001</v>
      </c>
      <c r="S135" s="3">
        <v>137</v>
      </c>
      <c r="T135"/>
      <c r="U135">
        <f>VLOOKUP(A135, world_pop_table!$A$4:$BP$269, MATCH(2007, world_pop_table!$A$3:$BP$3, 0), FALSE)</f>
        <v>1239630</v>
      </c>
    </row>
    <row r="136" spans="1:21" x14ac:dyDescent="0.35">
      <c r="A136" s="3" t="s">
        <v>77</v>
      </c>
      <c r="B136" s="4">
        <v>2.122284435722138</v>
      </c>
      <c r="C136" s="3">
        <v>133</v>
      </c>
      <c r="D136" s="24">
        <v>0.1329264988942794</v>
      </c>
      <c r="E136" s="27">
        <f t="shared" si="4"/>
        <v>35.177627636945211</v>
      </c>
      <c r="F136" s="4">
        <v>1.90909</v>
      </c>
      <c r="G136" s="3">
        <v>139</v>
      </c>
      <c r="H136" s="4">
        <v>1.86364</v>
      </c>
      <c r="I136" s="3">
        <v>137</v>
      </c>
      <c r="J136" s="4">
        <v>2.09524</v>
      </c>
      <c r="K136" s="3">
        <v>129</v>
      </c>
      <c r="L136" s="4">
        <v>2.0476200000000002</v>
      </c>
      <c r="M136" s="3">
        <v>126</v>
      </c>
      <c r="N136" s="4">
        <v>2.19048</v>
      </c>
      <c r="O136" s="3">
        <v>116</v>
      </c>
      <c r="P136" s="4">
        <v>2.80952</v>
      </c>
      <c r="Q136" s="3">
        <v>96</v>
      </c>
      <c r="R136" s="4">
        <v>2.65</v>
      </c>
      <c r="S136" s="3">
        <v>120</v>
      </c>
      <c r="T136"/>
      <c r="U136">
        <f>VLOOKUP(A136, world_pop_table!$A$4:$BP$269, MATCH(2007, world_pop_table!$A$3:$BP$3, 0), FALSE)</f>
        <v>16257214</v>
      </c>
    </row>
    <row r="137" spans="1:21" x14ac:dyDescent="0.35">
      <c r="A137" s="3" t="s">
        <v>54</v>
      </c>
      <c r="B137" s="4">
        <v>2.0998139795909152</v>
      </c>
      <c r="C137" s="3">
        <v>134</v>
      </c>
      <c r="D137" s="24">
        <v>0.36463645668904443</v>
      </c>
      <c r="E137" s="27">
        <f t="shared" si="4"/>
        <v>34.473298757869344</v>
      </c>
      <c r="F137" s="4">
        <v>2.25</v>
      </c>
      <c r="G137" s="3">
        <v>92</v>
      </c>
      <c r="H137" s="4">
        <v>2.4</v>
      </c>
      <c r="I137" s="3">
        <v>69</v>
      </c>
      <c r="J137" s="4">
        <v>1.6666700000000001</v>
      </c>
      <c r="K137" s="3">
        <v>147</v>
      </c>
      <c r="L137" s="4">
        <v>2</v>
      </c>
      <c r="M137" s="3">
        <v>136</v>
      </c>
      <c r="N137" s="4">
        <v>2</v>
      </c>
      <c r="O137" s="3">
        <v>134</v>
      </c>
      <c r="P137" s="4">
        <v>2.75</v>
      </c>
      <c r="Q137" s="3">
        <v>109</v>
      </c>
      <c r="R137" s="4">
        <v>2.3333300000000001</v>
      </c>
      <c r="S137" s="3">
        <v>136</v>
      </c>
      <c r="T137"/>
      <c r="U137">
        <f>VLOOKUP(A137, world_pop_table!$A$4:$BP$269, MATCH(2007, world_pop_table!$A$3:$BP$3, 0), FALSE)</f>
        <v>1556237</v>
      </c>
    </row>
    <row r="138" spans="1:21" x14ac:dyDescent="0.35">
      <c r="A138" s="3" t="s">
        <v>137</v>
      </c>
      <c r="B138" s="4">
        <v>2.0892278099255557</v>
      </c>
      <c r="C138" s="3">
        <v>135</v>
      </c>
      <c r="D138" s="24">
        <v>0.19936192587149631</v>
      </c>
      <c r="E138" s="27">
        <f t="shared" si="4"/>
        <v>34.141478835275549</v>
      </c>
      <c r="F138" s="4">
        <v>2.1666699999999999</v>
      </c>
      <c r="G138" s="3">
        <v>108</v>
      </c>
      <c r="H138" s="4">
        <v>1.90909</v>
      </c>
      <c r="I138" s="3">
        <v>131</v>
      </c>
      <c r="J138" s="4">
        <v>2</v>
      </c>
      <c r="K138" s="3">
        <v>138</v>
      </c>
      <c r="L138" s="4">
        <v>1.8</v>
      </c>
      <c r="M138" s="3">
        <v>145</v>
      </c>
      <c r="N138" s="4">
        <v>2</v>
      </c>
      <c r="O138" s="3">
        <v>137</v>
      </c>
      <c r="P138" s="4">
        <v>2.88889</v>
      </c>
      <c r="Q138" s="3">
        <v>84</v>
      </c>
      <c r="R138" s="4">
        <v>2.6666699999999999</v>
      </c>
      <c r="S138" s="3">
        <v>118</v>
      </c>
      <c r="T138"/>
      <c r="U138" t="e">
        <f>VLOOKUP(A138, world_pop_table!$A$4:$BP$269, MATCH(2007, world_pop_table!$A$3:$BP$3, 0), FALSE)</f>
        <v>#N/A</v>
      </c>
    </row>
    <row r="139" spans="1:21" x14ac:dyDescent="0.35">
      <c r="A139" s="3" t="s">
        <v>98</v>
      </c>
      <c r="B139" s="4">
        <v>2.084905189608901</v>
      </c>
      <c r="C139" s="3">
        <v>136</v>
      </c>
      <c r="D139" s="24">
        <v>0.20302585819179431</v>
      </c>
      <c r="E139" s="27">
        <f t="shared" si="4"/>
        <v>34.005987757367713</v>
      </c>
      <c r="F139" s="4">
        <v>2</v>
      </c>
      <c r="G139" s="3">
        <v>131</v>
      </c>
      <c r="H139" s="4">
        <v>1.9166700000000001</v>
      </c>
      <c r="I139" s="3">
        <v>129</v>
      </c>
      <c r="J139" s="4">
        <v>2.5</v>
      </c>
      <c r="K139" s="3">
        <v>91</v>
      </c>
      <c r="L139" s="4">
        <v>1.8</v>
      </c>
      <c r="M139" s="3">
        <v>144</v>
      </c>
      <c r="N139" s="4">
        <v>2</v>
      </c>
      <c r="O139" s="3">
        <v>136</v>
      </c>
      <c r="P139" s="4">
        <v>3</v>
      </c>
      <c r="Q139" s="3">
        <v>70</v>
      </c>
      <c r="R139" s="4">
        <v>2.25</v>
      </c>
      <c r="S139" s="3">
        <v>142</v>
      </c>
      <c r="T139"/>
      <c r="U139">
        <f>VLOOKUP(A139, world_pop_table!$A$4:$BP$269, MATCH(2007, world_pop_table!$A$3:$BP$3, 0), FALSE)</f>
        <v>2601850</v>
      </c>
    </row>
    <row r="140" spans="1:21" x14ac:dyDescent="0.35">
      <c r="A140" s="3" t="s">
        <v>146</v>
      </c>
      <c r="B140" s="4">
        <v>2.0837034810645019</v>
      </c>
      <c r="C140" s="3">
        <v>137</v>
      </c>
      <c r="D140" s="24">
        <v>0.17388248019164781</v>
      </c>
      <c r="E140" s="27">
        <f t="shared" si="4"/>
        <v>33.96832060779542</v>
      </c>
      <c r="F140" s="4">
        <v>2.0714299999999999</v>
      </c>
      <c r="G140" s="3">
        <v>123</v>
      </c>
      <c r="H140" s="4">
        <v>2</v>
      </c>
      <c r="I140" s="3">
        <v>122</v>
      </c>
      <c r="J140" s="4">
        <v>2.0833300000000001</v>
      </c>
      <c r="K140" s="3">
        <v>132</v>
      </c>
      <c r="L140" s="4">
        <v>1.9166700000000001</v>
      </c>
      <c r="M140" s="3">
        <v>138</v>
      </c>
      <c r="N140" s="4">
        <v>2.1666699999999999</v>
      </c>
      <c r="O140" s="3">
        <v>120</v>
      </c>
      <c r="P140" s="4">
        <v>3.3333300000000001</v>
      </c>
      <c r="Q140" s="3">
        <v>15</v>
      </c>
      <c r="R140" s="4">
        <v>2.2727300000000001</v>
      </c>
      <c r="S140" s="3">
        <v>140</v>
      </c>
      <c r="T140"/>
      <c r="U140">
        <f>VLOOKUP(A140, world_pop_table!$A$4:$BP$269, MATCH(2007, world_pop_table!$A$3:$BP$3, 0), FALSE)</f>
        <v>41435512</v>
      </c>
    </row>
    <row r="141" spans="1:21" x14ac:dyDescent="0.35">
      <c r="A141" s="3" t="s">
        <v>129</v>
      </c>
      <c r="B141" s="4">
        <v>2.0831750008775187</v>
      </c>
      <c r="C141" s="3">
        <v>138</v>
      </c>
      <c r="D141" s="24">
        <v>0.18752142995408227</v>
      </c>
      <c r="E141" s="27">
        <f t="shared" si="4"/>
        <v>33.951755574333795</v>
      </c>
      <c r="F141" s="4">
        <v>1.7272700000000001</v>
      </c>
      <c r="G141" s="3">
        <v>144</v>
      </c>
      <c r="H141" s="4">
        <v>2</v>
      </c>
      <c r="I141" s="3">
        <v>126</v>
      </c>
      <c r="J141" s="4">
        <v>2.3636400000000002</v>
      </c>
      <c r="K141" s="3">
        <v>104</v>
      </c>
      <c r="L141" s="4">
        <v>2.1</v>
      </c>
      <c r="M141" s="3">
        <v>123</v>
      </c>
      <c r="N141" s="4">
        <v>2</v>
      </c>
      <c r="O141" s="3">
        <v>131</v>
      </c>
      <c r="P141" s="4">
        <v>2.7272699999999999</v>
      </c>
      <c r="Q141" s="3">
        <v>111</v>
      </c>
      <c r="R141" s="4">
        <v>2.2999999999999998</v>
      </c>
      <c r="S141" s="3">
        <v>139</v>
      </c>
      <c r="T141"/>
      <c r="U141">
        <f>VLOOKUP(A141, world_pop_table!$A$4:$BP$269, MATCH(2007, world_pop_table!$A$3:$BP$3, 0), FALSE)</f>
        <v>500156</v>
      </c>
    </row>
    <row r="142" spans="1:21" x14ac:dyDescent="0.35">
      <c r="A142" s="3" t="s">
        <v>12</v>
      </c>
      <c r="B142" s="4">
        <v>2.0813763758629302</v>
      </c>
      <c r="C142" s="3">
        <v>139</v>
      </c>
      <c r="D142" s="24">
        <v>0.17149574291918759</v>
      </c>
      <c r="E142" s="27">
        <f t="shared" si="4"/>
        <v>33.895378279053048</v>
      </c>
      <c r="F142" s="4">
        <v>2</v>
      </c>
      <c r="G142" s="3">
        <v>132</v>
      </c>
      <c r="H142" s="4">
        <v>2.3333300000000001</v>
      </c>
      <c r="I142" s="3">
        <v>78</v>
      </c>
      <c r="J142" s="4">
        <v>2.3333300000000001</v>
      </c>
      <c r="K142" s="3">
        <v>109</v>
      </c>
      <c r="L142" s="4">
        <v>2</v>
      </c>
      <c r="M142" s="3">
        <v>130</v>
      </c>
      <c r="N142" s="4">
        <v>1.6666700000000001</v>
      </c>
      <c r="O142" s="3">
        <v>145</v>
      </c>
      <c r="P142" s="4">
        <v>2.7777799999999999</v>
      </c>
      <c r="Q142" s="3">
        <v>105</v>
      </c>
      <c r="R142" s="4">
        <v>2.125</v>
      </c>
      <c r="S142" s="3">
        <v>144</v>
      </c>
      <c r="T142"/>
      <c r="U142">
        <f>VLOOKUP(A142, world_pop_table!$A$4:$BP$269, MATCH(2007, world_pop_table!$A$3:$BP$3, 0), FALSE)</f>
        <v>2970017</v>
      </c>
    </row>
    <row r="143" spans="1:21" x14ac:dyDescent="0.35">
      <c r="A143" s="3" t="s">
        <v>45</v>
      </c>
      <c r="B143" s="4">
        <v>2.0633803491051586</v>
      </c>
      <c r="C143" s="3">
        <v>140</v>
      </c>
      <c r="D143" s="24">
        <v>0.22146152746647635</v>
      </c>
      <c r="E143" s="27">
        <f t="shared" si="4"/>
        <v>33.331298881638929</v>
      </c>
      <c r="F143" s="4">
        <v>1.6</v>
      </c>
      <c r="G143" s="3">
        <v>148</v>
      </c>
      <c r="H143" s="4">
        <v>1.8333299999999999</v>
      </c>
      <c r="I143" s="3">
        <v>139</v>
      </c>
      <c r="J143" s="4">
        <v>2</v>
      </c>
      <c r="K143" s="3">
        <v>139</v>
      </c>
      <c r="L143" s="4">
        <v>1.9166700000000001</v>
      </c>
      <c r="M143" s="3">
        <v>139</v>
      </c>
      <c r="N143" s="4">
        <v>2.2727300000000001</v>
      </c>
      <c r="O143" s="3">
        <v>108</v>
      </c>
      <c r="P143" s="4">
        <v>3.1666699999999999</v>
      </c>
      <c r="Q143" s="3">
        <v>33</v>
      </c>
      <c r="R143" s="4">
        <v>2.8181799999999999</v>
      </c>
      <c r="S143" s="3">
        <v>103</v>
      </c>
      <c r="T143"/>
      <c r="U143">
        <f>VLOOKUP(A143, world_pop_table!$A$4:$BP$269, MATCH(2007, world_pop_table!$A$3:$BP$3, 0), FALSE)</f>
        <v>34189416</v>
      </c>
    </row>
    <row r="144" spans="1:21" x14ac:dyDescent="0.35">
      <c r="A144" s="3" t="s">
        <v>62</v>
      </c>
      <c r="B144" s="4">
        <v>2.0480109720742625</v>
      </c>
      <c r="C144" s="3">
        <v>141</v>
      </c>
      <c r="D144" s="24">
        <v>0.14646924650288926</v>
      </c>
      <c r="E144" s="27">
        <f t="shared" si="4"/>
        <v>32.849550935222126</v>
      </c>
      <c r="F144" s="4">
        <v>1.95455</v>
      </c>
      <c r="G144" s="3">
        <v>134</v>
      </c>
      <c r="H144" s="4">
        <v>1.78261</v>
      </c>
      <c r="I144" s="3">
        <v>142</v>
      </c>
      <c r="J144" s="4">
        <v>1.8</v>
      </c>
      <c r="K144" s="3">
        <v>144</v>
      </c>
      <c r="L144" s="4">
        <v>1.95</v>
      </c>
      <c r="M144" s="3">
        <v>137</v>
      </c>
      <c r="N144" s="4">
        <v>2.35</v>
      </c>
      <c r="O144" s="3">
        <v>98</v>
      </c>
      <c r="P144" s="4">
        <v>3.5</v>
      </c>
      <c r="Q144" s="3">
        <v>4</v>
      </c>
      <c r="R144" s="4">
        <v>2.5</v>
      </c>
      <c r="S144" s="3">
        <v>129</v>
      </c>
      <c r="T144"/>
      <c r="U144">
        <f>VLOOKUP(A144, world_pop_table!$A$4:$BP$269, MATCH(2007, world_pop_table!$A$3:$BP$3, 0), FALSE)</f>
        <v>756861</v>
      </c>
    </row>
    <row r="145" spans="1:21" x14ac:dyDescent="0.35">
      <c r="A145" s="3" t="s">
        <v>138</v>
      </c>
      <c r="B145" s="4">
        <v>1.9832854562238964</v>
      </c>
      <c r="C145" s="3">
        <v>142</v>
      </c>
      <c r="D145" s="24">
        <v>0.16281081608277295</v>
      </c>
      <c r="E145" s="27">
        <f t="shared" si="4"/>
        <v>30.820751441332412</v>
      </c>
      <c r="F145" s="4">
        <v>2</v>
      </c>
      <c r="G145" s="3">
        <v>133</v>
      </c>
      <c r="H145" s="4">
        <v>1.8</v>
      </c>
      <c r="I145" s="3">
        <v>141</v>
      </c>
      <c r="J145" s="4">
        <v>1.8333299999999999</v>
      </c>
      <c r="K145" s="3">
        <v>142</v>
      </c>
      <c r="L145" s="4">
        <v>1.8181799999999999</v>
      </c>
      <c r="M145" s="3">
        <v>143</v>
      </c>
      <c r="N145" s="4">
        <v>1.90909</v>
      </c>
      <c r="O145" s="3">
        <v>138</v>
      </c>
      <c r="P145" s="4">
        <v>4</v>
      </c>
      <c r="Q145" s="3">
        <v>1</v>
      </c>
      <c r="R145" s="4">
        <v>2.5555599999999998</v>
      </c>
      <c r="S145" s="3">
        <v>127</v>
      </c>
      <c r="T145"/>
      <c r="U145">
        <f>VLOOKUP(A145, world_pop_table!$A$4:$BP$269, MATCH(2007, world_pop_table!$A$3:$BP$3, 0), FALSE)</f>
        <v>11081660</v>
      </c>
    </row>
    <row r="146" spans="1:21" x14ac:dyDescent="0.35">
      <c r="A146" s="3" t="s">
        <v>105</v>
      </c>
      <c r="B146" s="4">
        <v>1.9718633862422297</v>
      </c>
      <c r="C146" s="3">
        <v>143</v>
      </c>
      <c r="D146" s="24">
        <v>0.22950291969654635</v>
      </c>
      <c r="E146" s="27">
        <f t="shared" si="4"/>
        <v>30.462730504866641</v>
      </c>
      <c r="F146" s="4">
        <v>1.6666700000000001</v>
      </c>
      <c r="G146" s="3">
        <v>145</v>
      </c>
      <c r="H146" s="4">
        <v>1.4</v>
      </c>
      <c r="I146" s="3">
        <v>149</v>
      </c>
      <c r="J146" s="4">
        <v>1.8</v>
      </c>
      <c r="K146" s="3">
        <v>145</v>
      </c>
      <c r="L146" s="4">
        <v>2</v>
      </c>
      <c r="M146" s="3">
        <v>134</v>
      </c>
      <c r="N146" s="4">
        <v>2</v>
      </c>
      <c r="O146" s="3">
        <v>133</v>
      </c>
      <c r="P146" s="4">
        <v>1.6666700000000001</v>
      </c>
      <c r="Q146" s="3">
        <v>150</v>
      </c>
      <c r="R146" s="4">
        <v>3</v>
      </c>
      <c r="S146" s="3">
        <v>85</v>
      </c>
      <c r="T146"/>
      <c r="U146">
        <f>VLOOKUP(A146, world_pop_table!$A$4:$BP$269, MATCH(2007, world_pop_table!$A$3:$BP$3, 0), FALSE)</f>
        <v>14803610</v>
      </c>
    </row>
    <row r="147" spans="1:21" x14ac:dyDescent="0.35">
      <c r="A147" s="3" t="s">
        <v>130</v>
      </c>
      <c r="B147" s="4">
        <v>1.9543643372553614</v>
      </c>
      <c r="C147" s="3">
        <v>144</v>
      </c>
      <c r="D147" s="24">
        <v>0.20955535521957683</v>
      </c>
      <c r="E147" s="27">
        <f t="shared" si="4"/>
        <v>29.914228708292566</v>
      </c>
      <c r="F147" s="4">
        <v>1.5833299999999999</v>
      </c>
      <c r="G147" s="3">
        <v>149</v>
      </c>
      <c r="H147" s="4">
        <v>1.8333299999999999</v>
      </c>
      <c r="I147" s="3">
        <v>140</v>
      </c>
      <c r="J147" s="4">
        <v>1.8181799999999999</v>
      </c>
      <c r="K147" s="3">
        <v>143</v>
      </c>
      <c r="L147" s="4">
        <v>1.90909</v>
      </c>
      <c r="M147" s="3">
        <v>140</v>
      </c>
      <c r="N147" s="4">
        <v>2</v>
      </c>
      <c r="O147" s="3">
        <v>135</v>
      </c>
      <c r="P147" s="4">
        <v>3</v>
      </c>
      <c r="Q147" s="3">
        <v>69</v>
      </c>
      <c r="R147" s="4">
        <v>2.6363599999999998</v>
      </c>
      <c r="S147" s="3">
        <v>121</v>
      </c>
      <c r="T147"/>
      <c r="U147">
        <f>VLOOKUP(A147, world_pop_table!$A$4:$BP$269, MATCH(2007, world_pop_table!$A$3:$BP$3, 0), FALSE)</f>
        <v>5749352</v>
      </c>
    </row>
    <row r="148" spans="1:21" x14ac:dyDescent="0.35">
      <c r="A148" s="3" t="s">
        <v>42</v>
      </c>
      <c r="B148" s="4">
        <v>1.9427440193104379</v>
      </c>
      <c r="C148" s="3">
        <v>145</v>
      </c>
      <c r="D148" s="24">
        <v>0.16042650455992508</v>
      </c>
      <c r="E148" s="27">
        <f t="shared" si="4"/>
        <v>29.549993756191139</v>
      </c>
      <c r="F148" s="4">
        <v>1.63636</v>
      </c>
      <c r="G148" s="3">
        <v>146</v>
      </c>
      <c r="H148" s="4">
        <v>1.9166700000000001</v>
      </c>
      <c r="I148" s="3">
        <v>130</v>
      </c>
      <c r="J148" s="4">
        <v>2</v>
      </c>
      <c r="K148" s="3">
        <v>137</v>
      </c>
      <c r="L148" s="4">
        <v>2</v>
      </c>
      <c r="M148" s="3">
        <v>133</v>
      </c>
      <c r="N148" s="4">
        <v>1.8181799999999999</v>
      </c>
      <c r="O148" s="3">
        <v>143</v>
      </c>
      <c r="P148" s="4">
        <v>2.8</v>
      </c>
      <c r="Q148" s="3">
        <v>99</v>
      </c>
      <c r="R148" s="4">
        <v>2.2999999999999998</v>
      </c>
      <c r="S148" s="3">
        <v>138</v>
      </c>
      <c r="T148"/>
      <c r="U148">
        <f>VLOOKUP(A148, world_pop_table!$A$4:$BP$269, MATCH(2007, world_pop_table!$A$3:$BP$3, 0), FALSE)</f>
        <v>874528</v>
      </c>
    </row>
    <row r="149" spans="1:21" x14ac:dyDescent="0.35">
      <c r="A149" s="3" t="s">
        <v>141</v>
      </c>
      <c r="B149" s="4">
        <v>1.9333234390400071</v>
      </c>
      <c r="C149" s="3">
        <v>146</v>
      </c>
      <c r="D149" s="24">
        <v>0.18586658128241287</v>
      </c>
      <c r="E149" s="27">
        <f t="shared" si="4"/>
        <v>29.254708840594912</v>
      </c>
      <c r="F149" s="4">
        <v>1.90909</v>
      </c>
      <c r="G149" s="3">
        <v>140</v>
      </c>
      <c r="H149" s="4">
        <v>2</v>
      </c>
      <c r="I149" s="3">
        <v>125</v>
      </c>
      <c r="J149" s="4">
        <v>2</v>
      </c>
      <c r="K149" s="3">
        <v>136</v>
      </c>
      <c r="L149" s="4">
        <v>1.9</v>
      </c>
      <c r="M149" s="3">
        <v>141</v>
      </c>
      <c r="N149" s="4">
        <v>1.6666700000000001</v>
      </c>
      <c r="O149" s="3">
        <v>146</v>
      </c>
      <c r="P149" s="4">
        <v>2.3333300000000001</v>
      </c>
      <c r="Q149" s="3">
        <v>138</v>
      </c>
      <c r="R149" s="4">
        <v>2.11111</v>
      </c>
      <c r="S149" s="3">
        <v>146</v>
      </c>
      <c r="T149"/>
      <c r="U149">
        <f>VLOOKUP(A149, world_pop_table!$A$4:$BP$269, MATCH(2007, world_pop_table!$A$3:$BP$3, 0), FALSE)</f>
        <v>7194477</v>
      </c>
    </row>
    <row r="150" spans="1:21" x14ac:dyDescent="0.35">
      <c r="A150" s="3" t="s">
        <v>97</v>
      </c>
      <c r="B150" s="4">
        <v>1.8620391744764708</v>
      </c>
      <c r="C150" s="3">
        <v>147</v>
      </c>
      <c r="D150" s="24">
        <v>0.17066749326264169</v>
      </c>
      <c r="E150" s="27">
        <f t="shared" si="4"/>
        <v>27.020327577367258</v>
      </c>
      <c r="F150" s="4">
        <v>2.0714299999999999</v>
      </c>
      <c r="G150" s="3">
        <v>124</v>
      </c>
      <c r="H150" s="4">
        <v>1.6875</v>
      </c>
      <c r="I150" s="3">
        <v>145</v>
      </c>
      <c r="J150" s="4">
        <v>1.73333</v>
      </c>
      <c r="K150" s="3">
        <v>146</v>
      </c>
      <c r="L150" s="4">
        <v>2</v>
      </c>
      <c r="M150" s="3">
        <v>135</v>
      </c>
      <c r="N150" s="4">
        <v>1.5714300000000001</v>
      </c>
      <c r="O150" s="3">
        <v>149</v>
      </c>
      <c r="P150" s="4">
        <v>2.9230800000000001</v>
      </c>
      <c r="Q150" s="3">
        <v>76</v>
      </c>
      <c r="R150" s="4">
        <v>2.0833300000000001</v>
      </c>
      <c r="S150" s="3">
        <v>147</v>
      </c>
      <c r="T150"/>
      <c r="U150">
        <f>VLOOKUP(A150, world_pop_table!$A$4:$BP$269, MATCH(2007, world_pop_table!$A$3:$BP$3, 0), FALSE)</f>
        <v>48125043</v>
      </c>
    </row>
    <row r="151" spans="1:21" x14ac:dyDescent="0.35">
      <c r="A151" s="3" t="s">
        <v>124</v>
      </c>
      <c r="B151" s="4">
        <v>1.7748182178200613</v>
      </c>
      <c r="C151" s="3">
        <v>148</v>
      </c>
      <c r="D151" s="24">
        <v>0.13327790873131609</v>
      </c>
      <c r="E151" s="27">
        <f t="shared" si="4"/>
        <v>24.286416068184604</v>
      </c>
      <c r="F151" s="4">
        <v>1.8</v>
      </c>
      <c r="G151" s="3">
        <v>143</v>
      </c>
      <c r="H151" s="4">
        <v>1.5333300000000001</v>
      </c>
      <c r="I151" s="3">
        <v>148</v>
      </c>
      <c r="J151" s="4">
        <v>1.6666700000000001</v>
      </c>
      <c r="K151" s="3">
        <v>148</v>
      </c>
      <c r="L151" s="4">
        <v>1.6666700000000001</v>
      </c>
      <c r="M151" s="3">
        <v>148</v>
      </c>
      <c r="N151" s="4">
        <v>1.6</v>
      </c>
      <c r="O151" s="3">
        <v>148</v>
      </c>
      <c r="P151" s="4">
        <v>3.0714299999999999</v>
      </c>
      <c r="Q151" s="3">
        <v>52</v>
      </c>
      <c r="R151" s="4">
        <v>2.38462</v>
      </c>
      <c r="S151" s="3">
        <v>135</v>
      </c>
      <c r="T151"/>
      <c r="U151">
        <f>VLOOKUP(A151, world_pop_table!$A$4:$BP$269, MATCH(2007, world_pop_table!$A$3:$BP$3, 0), FALSE)</f>
        <v>9549933</v>
      </c>
    </row>
    <row r="152" spans="1:21" x14ac:dyDescent="0.35">
      <c r="A152" s="3" t="s">
        <v>142</v>
      </c>
      <c r="B152" s="4">
        <v>1.7117737360690919</v>
      </c>
      <c r="C152" s="3">
        <v>149</v>
      </c>
      <c r="D152" s="24">
        <v>0.22714516375618771</v>
      </c>
      <c r="E152" s="27">
        <f t="shared" si="4"/>
        <v>22.310308021945175</v>
      </c>
      <c r="F152" s="4">
        <v>1.625</v>
      </c>
      <c r="G152" s="3">
        <v>147</v>
      </c>
      <c r="H152" s="4">
        <v>1.6666700000000001</v>
      </c>
      <c r="I152" s="3">
        <v>146</v>
      </c>
      <c r="J152" s="4">
        <v>1.5</v>
      </c>
      <c r="K152" s="3">
        <v>149</v>
      </c>
      <c r="L152" s="4">
        <v>1.6</v>
      </c>
      <c r="M152" s="3">
        <v>149</v>
      </c>
      <c r="N152" s="4">
        <v>1.6666700000000001</v>
      </c>
      <c r="O152" s="3">
        <v>147</v>
      </c>
      <c r="P152" s="4">
        <v>3.3333300000000001</v>
      </c>
      <c r="Q152" s="3">
        <v>16</v>
      </c>
      <c r="R152" s="4">
        <v>2.25</v>
      </c>
      <c r="S152" s="3">
        <v>141</v>
      </c>
      <c r="T152"/>
      <c r="U152">
        <f>VLOOKUP(A152, world_pop_table!$A$4:$BP$269, MATCH(2007, world_pop_table!$A$3:$BP$3, 0), FALSE)</f>
        <v>1004889</v>
      </c>
    </row>
    <row r="153" spans="1:21" x14ac:dyDescent="0.35">
      <c r="A153" s="3" t="s">
        <v>10</v>
      </c>
      <c r="B153" s="4">
        <v>1.2116693503692606</v>
      </c>
      <c r="C153" s="3">
        <v>150</v>
      </c>
      <c r="D153" s="24">
        <v>9.908628611488661E-2</v>
      </c>
      <c r="E153" s="27">
        <f t="shared" si="4"/>
        <v>6.6347044941889157</v>
      </c>
      <c r="F153" s="4">
        <v>1.3</v>
      </c>
      <c r="G153" s="3">
        <v>150</v>
      </c>
      <c r="H153" s="4">
        <v>1.1000000000000001</v>
      </c>
      <c r="I153" s="3">
        <v>150</v>
      </c>
      <c r="J153" s="4">
        <v>1.2222200000000001</v>
      </c>
      <c r="K153" s="3">
        <v>150</v>
      </c>
      <c r="L153" s="4">
        <v>1.25</v>
      </c>
      <c r="M153" s="3">
        <v>150</v>
      </c>
      <c r="N153" s="4">
        <v>1</v>
      </c>
      <c r="O153" s="3">
        <v>150</v>
      </c>
      <c r="P153" s="4">
        <v>3.125</v>
      </c>
      <c r="Q153" s="3">
        <v>40</v>
      </c>
      <c r="R153" s="4">
        <v>1.375</v>
      </c>
      <c r="S153" s="3">
        <v>150</v>
      </c>
      <c r="T153"/>
      <c r="U153">
        <f>VLOOKUP(A153, world_pop_table!$A$4:$BP$269, MATCH(2007, world_pop_table!$A$3:$BP$3, 0), FALSE)</f>
        <v>25909852</v>
      </c>
    </row>
    <row r="154" spans="1:21" x14ac:dyDescent="0.35">
      <c r="A154" s="5"/>
      <c r="B154" s="6"/>
      <c r="C154" s="6"/>
      <c r="D154" s="6"/>
      <c r="F154" s="6"/>
      <c r="G154" s="6"/>
      <c r="H154" s="6"/>
      <c r="I154" s="6"/>
      <c r="J154" s="6"/>
      <c r="K154" s="6"/>
      <c r="L154" s="6"/>
      <c r="M154" s="6"/>
      <c r="N154" s="6"/>
      <c r="O154" s="6"/>
      <c r="P154" s="6"/>
      <c r="Q154" s="6"/>
      <c r="R154" s="6"/>
      <c r="S154" s="6"/>
      <c r="T154" s="6"/>
    </row>
    <row r="155" spans="1:21" x14ac:dyDescent="0.35">
      <c r="A155" s="46" t="s">
        <v>621</v>
      </c>
      <c r="B155" s="6"/>
      <c r="C155" s="6"/>
      <c r="D155" s="6"/>
      <c r="F155" s="6"/>
      <c r="G155" s="6"/>
      <c r="H155" s="6"/>
      <c r="I155" s="6"/>
      <c r="J155" s="6"/>
      <c r="K155" s="6"/>
      <c r="L155" s="6"/>
      <c r="M155" s="6"/>
      <c r="N155" s="6"/>
      <c r="O155" s="6"/>
      <c r="P155" s="6"/>
      <c r="Q155" s="6"/>
      <c r="R155" s="6"/>
      <c r="S155" s="6"/>
      <c r="T155" s="6"/>
    </row>
    <row r="156" spans="1:21" x14ac:dyDescent="0.35">
      <c r="A156" s="5">
        <f>COUNTA(A4:A153)</f>
        <v>150</v>
      </c>
      <c r="B156" s="6"/>
      <c r="C156" s="6"/>
      <c r="D156" s="6"/>
      <c r="F156" s="6"/>
      <c r="G156" s="6"/>
      <c r="H156" s="6"/>
      <c r="I156" s="6"/>
      <c r="J156" s="6"/>
      <c r="K156" s="6"/>
      <c r="L156" s="6"/>
      <c r="M156" s="6"/>
      <c r="N156" s="6"/>
      <c r="O156" s="6"/>
      <c r="P156" s="6"/>
      <c r="Q156" s="6"/>
      <c r="R156" s="6"/>
      <c r="S156" s="6"/>
      <c r="T156" s="6"/>
    </row>
    <row r="157" spans="1:21" x14ac:dyDescent="0.35">
      <c r="A157" s="5"/>
      <c r="B157" s="6"/>
      <c r="C157" s="6"/>
      <c r="D157" s="6"/>
      <c r="F157" s="6"/>
      <c r="G157" s="6"/>
      <c r="H157" s="6"/>
      <c r="I157" s="6"/>
      <c r="J157" s="6"/>
      <c r="K157" s="6"/>
      <c r="L157" s="6"/>
      <c r="M157" s="6"/>
      <c r="N157" s="6"/>
      <c r="O157" s="6"/>
      <c r="P157" s="6"/>
      <c r="Q157" s="6"/>
      <c r="R157" s="6"/>
      <c r="S157" s="6"/>
      <c r="T157" s="6"/>
    </row>
    <row r="158" spans="1:21" x14ac:dyDescent="0.35">
      <c r="A158" s="5"/>
      <c r="B158" s="6"/>
      <c r="C158" s="6"/>
      <c r="D158" s="6"/>
      <c r="F158" s="6"/>
      <c r="G158" s="6"/>
      <c r="H158" s="6"/>
      <c r="I158" s="6"/>
      <c r="J158" s="6"/>
      <c r="K158" s="6"/>
      <c r="L158" s="6"/>
      <c r="M158" s="6"/>
      <c r="N158" s="6"/>
      <c r="O158" s="6"/>
      <c r="P158" s="6"/>
      <c r="Q158" s="6"/>
      <c r="R158" s="6"/>
      <c r="S158" s="6"/>
      <c r="T158" s="6"/>
    </row>
    <row r="159" spans="1:21" x14ac:dyDescent="0.35">
      <c r="A159" s="5"/>
      <c r="B159" s="6"/>
      <c r="C159" s="6"/>
      <c r="D159" s="6"/>
      <c r="F159" s="6"/>
      <c r="G159" s="6"/>
      <c r="H159" s="6"/>
      <c r="I159" s="6"/>
      <c r="J159" s="6"/>
      <c r="K159" s="6"/>
      <c r="L159" s="6"/>
      <c r="M159" s="6"/>
      <c r="N159" s="6"/>
      <c r="O159" s="6"/>
      <c r="P159" s="6"/>
      <c r="Q159" s="6"/>
      <c r="R159" s="6"/>
      <c r="S159" s="6"/>
      <c r="T159" s="6"/>
    </row>
    <row r="160" spans="1:21" x14ac:dyDescent="0.35">
      <c r="A160" s="5"/>
      <c r="B160" s="6"/>
      <c r="C160" s="6"/>
      <c r="D160" s="6"/>
      <c r="F160" s="6"/>
      <c r="G160" s="6"/>
      <c r="H160" s="6"/>
      <c r="I160" s="6"/>
      <c r="J160" s="6"/>
      <c r="K160" s="6"/>
      <c r="L160" s="6"/>
      <c r="M160" s="6"/>
      <c r="N160" s="6"/>
      <c r="O160" s="6"/>
      <c r="P160" s="6"/>
      <c r="Q160" s="6"/>
      <c r="R160" s="6"/>
      <c r="S160" s="6"/>
      <c r="T160" s="6"/>
    </row>
    <row r="161" spans="1:20" x14ac:dyDescent="0.35">
      <c r="A161" s="5"/>
      <c r="B161" s="6"/>
      <c r="C161" s="6"/>
      <c r="D161" s="6"/>
      <c r="F161" s="6"/>
      <c r="G161" s="6"/>
      <c r="H161" s="6"/>
      <c r="I161" s="6"/>
      <c r="J161" s="6"/>
      <c r="K161" s="6"/>
      <c r="L161" s="6"/>
      <c r="M161" s="6"/>
      <c r="N161" s="6"/>
      <c r="O161" s="6"/>
      <c r="P161" s="6"/>
      <c r="Q161" s="6"/>
      <c r="R161" s="6"/>
      <c r="S161" s="6"/>
      <c r="T161" s="6"/>
    </row>
    <row r="162" spans="1:20" x14ac:dyDescent="0.35">
      <c r="A162" s="5"/>
      <c r="B162" s="6"/>
      <c r="C162" s="6"/>
      <c r="D162" s="6"/>
      <c r="F162" s="6"/>
      <c r="G162" s="6"/>
      <c r="H162" s="6"/>
      <c r="I162" s="6"/>
      <c r="J162" s="6"/>
      <c r="K162" s="6"/>
      <c r="L162" s="6"/>
      <c r="M162" s="6"/>
      <c r="N162" s="6"/>
      <c r="O162" s="6"/>
      <c r="P162" s="6"/>
      <c r="Q162" s="6"/>
      <c r="R162" s="6"/>
      <c r="S162" s="6"/>
      <c r="T162" s="6"/>
    </row>
    <row r="163" spans="1:20" x14ac:dyDescent="0.35">
      <c r="A163" s="5"/>
      <c r="B163" s="6"/>
      <c r="C163" s="6"/>
      <c r="D163" s="6"/>
      <c r="F163" s="6"/>
      <c r="G163" s="6"/>
      <c r="H163" s="6"/>
      <c r="I163" s="6"/>
      <c r="J163" s="6"/>
      <c r="K163" s="6"/>
      <c r="L163" s="6"/>
      <c r="M163" s="6"/>
      <c r="N163" s="6"/>
      <c r="O163" s="6"/>
      <c r="P163" s="6"/>
      <c r="Q163" s="6"/>
      <c r="R163" s="6"/>
      <c r="S163" s="6"/>
      <c r="T163" s="6"/>
    </row>
    <row r="164" spans="1:20" x14ac:dyDescent="0.35">
      <c r="A164" s="5"/>
      <c r="B164" s="6"/>
      <c r="C164" s="6"/>
      <c r="D164" s="6"/>
      <c r="F164" s="6"/>
      <c r="G164" s="6"/>
      <c r="H164" s="6"/>
      <c r="I164" s="6"/>
      <c r="J164" s="6"/>
      <c r="K164" s="6"/>
      <c r="L164" s="6"/>
      <c r="M164" s="6"/>
      <c r="N164" s="6"/>
      <c r="O164" s="6"/>
      <c r="P164" s="6"/>
      <c r="Q164" s="6"/>
      <c r="R164" s="6"/>
      <c r="S164" s="6"/>
      <c r="T164" s="6"/>
    </row>
  </sheetData>
  <mergeCells count="8">
    <mergeCell ref="N1:O1"/>
    <mergeCell ref="P1:Q1"/>
    <mergeCell ref="R1:S1"/>
    <mergeCell ref="B1:D1"/>
    <mergeCell ref="F1:G1"/>
    <mergeCell ref="H1:I1"/>
    <mergeCell ref="J1:K1"/>
    <mergeCell ref="L1:M1"/>
  </mergeCells>
  <pageMargins left="0.7" right="0.7" top="0.75" bottom="0.75" header="0.3" footer="0.3"/>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6652-B755-4AD5-B9F7-B2FEBFE95362}">
  <dimension ref="A2:BP272"/>
  <sheetViews>
    <sheetView showGridLines="0" showRowColHeaders="0" workbookViewId="0">
      <selection activeCell="M1" sqref="M1"/>
    </sheetView>
  </sheetViews>
  <sheetFormatPr defaultRowHeight="14.5" x14ac:dyDescent="0.35"/>
  <cols>
    <col min="1" max="1" width="46.1796875" bestFit="1" customWidth="1"/>
    <col min="2" max="2" width="12.1796875" bestFit="1" customWidth="1"/>
    <col min="3" max="3" width="14.54296875" bestFit="1" customWidth="1"/>
    <col min="4" max="4" width="13.1796875" bestFit="1" customWidth="1"/>
  </cols>
  <sheetData>
    <row r="2" spans="1:68" x14ac:dyDescent="0.35">
      <c r="E2" s="97" t="s">
        <v>617</v>
      </c>
      <c r="F2" s="98"/>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98"/>
      <c r="BK2" s="98"/>
      <c r="BL2" s="98"/>
      <c r="BM2" s="98"/>
      <c r="BN2" s="98"/>
      <c r="BO2" s="98"/>
      <c r="BP2" s="98"/>
    </row>
    <row r="3" spans="1:68" x14ac:dyDescent="0.35">
      <c r="A3" t="s">
        <v>236</v>
      </c>
      <c r="B3" t="s">
        <v>616</v>
      </c>
      <c r="E3" s="39">
        <v>1960</v>
      </c>
      <c r="F3" s="39">
        <v>1961</v>
      </c>
      <c r="G3" s="39">
        <v>1962</v>
      </c>
      <c r="H3" s="39">
        <v>1963</v>
      </c>
      <c r="I3" s="39">
        <v>1964</v>
      </c>
      <c r="J3" s="39">
        <v>1965</v>
      </c>
      <c r="K3" s="39">
        <v>1966</v>
      </c>
      <c r="L3" s="39">
        <v>1967</v>
      </c>
      <c r="M3" s="39">
        <v>1968</v>
      </c>
      <c r="N3" s="39">
        <v>1969</v>
      </c>
      <c r="O3" s="39">
        <v>1970</v>
      </c>
      <c r="P3" s="39">
        <v>1971</v>
      </c>
      <c r="Q3" s="39">
        <v>1972</v>
      </c>
      <c r="R3" s="39">
        <v>1973</v>
      </c>
      <c r="S3" s="39">
        <v>1974</v>
      </c>
      <c r="T3" s="39">
        <v>1975</v>
      </c>
      <c r="U3" s="39">
        <v>1976</v>
      </c>
      <c r="V3" s="39">
        <v>1977</v>
      </c>
      <c r="W3" s="39">
        <v>1978</v>
      </c>
      <c r="X3" s="39">
        <v>1979</v>
      </c>
      <c r="Y3" s="39">
        <v>1980</v>
      </c>
      <c r="Z3" s="39">
        <v>1981</v>
      </c>
      <c r="AA3" s="39">
        <v>1982</v>
      </c>
      <c r="AB3" s="39">
        <v>1983</v>
      </c>
      <c r="AC3" s="39">
        <v>1984</v>
      </c>
      <c r="AD3" s="39">
        <v>1985</v>
      </c>
      <c r="AE3" s="39">
        <v>1986</v>
      </c>
      <c r="AF3" s="39">
        <v>1987</v>
      </c>
      <c r="AG3" s="39">
        <v>1988</v>
      </c>
      <c r="AH3" s="39">
        <v>1989</v>
      </c>
      <c r="AI3" s="39">
        <v>1990</v>
      </c>
      <c r="AJ3" s="39">
        <v>1991</v>
      </c>
      <c r="AK3" s="39">
        <v>1992</v>
      </c>
      <c r="AL3" s="39">
        <v>1993</v>
      </c>
      <c r="AM3" s="39">
        <v>1994</v>
      </c>
      <c r="AN3" s="39">
        <v>1995</v>
      </c>
      <c r="AO3" s="39">
        <v>1996</v>
      </c>
      <c r="AP3" s="39">
        <v>1997</v>
      </c>
      <c r="AQ3" s="39">
        <v>1998</v>
      </c>
      <c r="AR3" s="39">
        <v>1999</v>
      </c>
      <c r="AS3" s="39">
        <v>2000</v>
      </c>
      <c r="AT3" s="39">
        <v>2001</v>
      </c>
      <c r="AU3" s="39">
        <v>2002</v>
      </c>
      <c r="AV3" s="39">
        <v>2003</v>
      </c>
      <c r="AW3" s="39">
        <v>2004</v>
      </c>
      <c r="AX3" s="39">
        <v>2005</v>
      </c>
      <c r="AY3" s="39">
        <v>2006</v>
      </c>
      <c r="AZ3" s="39">
        <v>2007</v>
      </c>
      <c r="BA3" s="39">
        <v>2008</v>
      </c>
      <c r="BB3" s="39">
        <v>2009</v>
      </c>
      <c r="BC3" s="39">
        <v>2010</v>
      </c>
      <c r="BD3" s="39">
        <v>2011</v>
      </c>
      <c r="BE3" s="39">
        <v>2012</v>
      </c>
      <c r="BF3" s="39">
        <v>2013</v>
      </c>
      <c r="BG3" s="39">
        <v>2014</v>
      </c>
      <c r="BH3" s="39">
        <v>2015</v>
      </c>
      <c r="BI3" s="39">
        <v>2016</v>
      </c>
      <c r="BJ3" s="39">
        <v>2017</v>
      </c>
      <c r="BK3" s="39">
        <v>2018</v>
      </c>
      <c r="BL3" s="39">
        <v>2019</v>
      </c>
      <c r="BM3" s="39">
        <v>2020</v>
      </c>
      <c r="BN3" s="39">
        <v>2021</v>
      </c>
      <c r="BO3" s="39">
        <v>2022</v>
      </c>
      <c r="BP3" s="39">
        <v>2023</v>
      </c>
    </row>
    <row r="4" spans="1:68" x14ac:dyDescent="0.35">
      <c r="A4" t="s">
        <v>237</v>
      </c>
      <c r="B4" t="s">
        <v>238</v>
      </c>
      <c r="E4">
        <v>54922</v>
      </c>
      <c r="F4">
        <v>55578</v>
      </c>
      <c r="G4">
        <v>56320</v>
      </c>
      <c r="H4">
        <v>57002</v>
      </c>
      <c r="I4">
        <v>57619</v>
      </c>
      <c r="J4">
        <v>58190</v>
      </c>
      <c r="K4">
        <v>58694</v>
      </c>
      <c r="L4">
        <v>58990</v>
      </c>
      <c r="M4">
        <v>59069</v>
      </c>
      <c r="N4">
        <v>59052</v>
      </c>
      <c r="O4">
        <v>58950</v>
      </c>
      <c r="P4">
        <v>58781</v>
      </c>
      <c r="Q4">
        <v>58047</v>
      </c>
      <c r="R4">
        <v>58299</v>
      </c>
      <c r="S4">
        <v>58349</v>
      </c>
      <c r="T4">
        <v>58295</v>
      </c>
      <c r="U4">
        <v>58368</v>
      </c>
      <c r="V4">
        <v>58580</v>
      </c>
      <c r="W4">
        <v>58776</v>
      </c>
      <c r="X4">
        <v>59191</v>
      </c>
      <c r="Y4">
        <v>59909</v>
      </c>
      <c r="Z4">
        <v>60563</v>
      </c>
      <c r="AA4">
        <v>61276</v>
      </c>
      <c r="AB4">
        <v>62228</v>
      </c>
      <c r="AC4">
        <v>62901</v>
      </c>
      <c r="AD4">
        <v>61728</v>
      </c>
      <c r="AE4">
        <v>59931</v>
      </c>
      <c r="AF4">
        <v>59159</v>
      </c>
      <c r="AG4">
        <v>59331</v>
      </c>
      <c r="AH4">
        <v>60443</v>
      </c>
      <c r="AI4">
        <v>62753</v>
      </c>
      <c r="AJ4">
        <v>65896</v>
      </c>
      <c r="AK4">
        <v>69005</v>
      </c>
      <c r="AL4">
        <v>73685</v>
      </c>
      <c r="AM4">
        <v>77595</v>
      </c>
      <c r="AN4">
        <v>79805</v>
      </c>
      <c r="AO4">
        <v>83021</v>
      </c>
      <c r="AP4">
        <v>86301</v>
      </c>
      <c r="AQ4">
        <v>88451</v>
      </c>
      <c r="AR4">
        <v>89659</v>
      </c>
      <c r="AS4">
        <v>90588</v>
      </c>
      <c r="AT4">
        <v>91439</v>
      </c>
      <c r="AU4">
        <v>92074</v>
      </c>
      <c r="AV4">
        <v>93128</v>
      </c>
      <c r="AW4">
        <v>95138</v>
      </c>
      <c r="AX4">
        <v>97635</v>
      </c>
      <c r="AY4">
        <v>99405</v>
      </c>
      <c r="AZ4">
        <v>100150</v>
      </c>
      <c r="BA4">
        <v>100917</v>
      </c>
      <c r="BB4">
        <v>101604</v>
      </c>
      <c r="BC4">
        <v>101838</v>
      </c>
      <c r="BD4">
        <v>102591</v>
      </c>
      <c r="BE4">
        <v>104110</v>
      </c>
      <c r="BF4">
        <v>105675</v>
      </c>
      <c r="BG4">
        <v>106807</v>
      </c>
      <c r="BH4">
        <v>107906</v>
      </c>
      <c r="BI4">
        <v>108727</v>
      </c>
      <c r="BJ4">
        <v>108735</v>
      </c>
      <c r="BK4">
        <v>108908</v>
      </c>
      <c r="BL4">
        <v>109203</v>
      </c>
      <c r="BM4">
        <v>108587</v>
      </c>
      <c r="BN4">
        <v>107700</v>
      </c>
      <c r="BO4">
        <v>107310</v>
      </c>
      <c r="BP4">
        <v>107359</v>
      </c>
    </row>
    <row r="5" spans="1:68" x14ac:dyDescent="0.35">
      <c r="A5" t="s">
        <v>239</v>
      </c>
      <c r="B5" t="s">
        <v>240</v>
      </c>
      <c r="E5">
        <v>130072080</v>
      </c>
      <c r="F5">
        <v>133534923</v>
      </c>
      <c r="G5">
        <v>137171659</v>
      </c>
      <c r="H5">
        <v>140945536</v>
      </c>
      <c r="I5">
        <v>144904094</v>
      </c>
      <c r="J5">
        <v>149033472</v>
      </c>
      <c r="K5">
        <v>153281203</v>
      </c>
      <c r="L5">
        <v>157704381</v>
      </c>
      <c r="M5">
        <v>162329396</v>
      </c>
      <c r="N5">
        <v>167088245</v>
      </c>
      <c r="O5">
        <v>171984985</v>
      </c>
      <c r="P5">
        <v>177022314</v>
      </c>
      <c r="Q5">
        <v>182126556</v>
      </c>
      <c r="R5">
        <v>187524135</v>
      </c>
      <c r="S5">
        <v>193186642</v>
      </c>
      <c r="T5">
        <v>198914573</v>
      </c>
      <c r="U5">
        <v>204802976</v>
      </c>
      <c r="V5">
        <v>210680842</v>
      </c>
      <c r="W5">
        <v>217074286</v>
      </c>
      <c r="X5">
        <v>223974122</v>
      </c>
      <c r="Y5">
        <v>230792729</v>
      </c>
      <c r="Z5">
        <v>238043099</v>
      </c>
      <c r="AA5">
        <v>245822010</v>
      </c>
      <c r="AB5">
        <v>253644643</v>
      </c>
      <c r="AC5">
        <v>261458202</v>
      </c>
      <c r="AD5">
        <v>269450407</v>
      </c>
      <c r="AE5">
        <v>277621771</v>
      </c>
      <c r="AF5">
        <v>286067346</v>
      </c>
      <c r="AG5">
        <v>294498625</v>
      </c>
      <c r="AH5">
        <v>302939121</v>
      </c>
      <c r="AI5">
        <v>311748681</v>
      </c>
      <c r="AJ5">
        <v>320442961</v>
      </c>
      <c r="AK5">
        <v>329082707</v>
      </c>
      <c r="AL5">
        <v>338324002</v>
      </c>
      <c r="AM5">
        <v>347441809</v>
      </c>
      <c r="AN5">
        <v>356580375</v>
      </c>
      <c r="AO5">
        <v>366138524</v>
      </c>
      <c r="AP5">
        <v>375646235</v>
      </c>
      <c r="AQ5">
        <v>385505757</v>
      </c>
      <c r="AR5">
        <v>395750933</v>
      </c>
      <c r="AS5">
        <v>406156661</v>
      </c>
      <c r="AT5">
        <v>416807868</v>
      </c>
      <c r="AU5">
        <v>427820358</v>
      </c>
      <c r="AV5">
        <v>439173286</v>
      </c>
      <c r="AW5">
        <v>450928044</v>
      </c>
      <c r="AX5">
        <v>463076637</v>
      </c>
      <c r="AY5">
        <v>475606210</v>
      </c>
      <c r="AZ5">
        <v>488580707</v>
      </c>
      <c r="BA5">
        <v>502070763</v>
      </c>
      <c r="BB5">
        <v>516003448</v>
      </c>
      <c r="BC5">
        <v>530308387</v>
      </c>
      <c r="BD5">
        <v>544737983</v>
      </c>
      <c r="BE5">
        <v>559609961</v>
      </c>
      <c r="BF5">
        <v>575202699</v>
      </c>
      <c r="BG5">
        <v>590968990</v>
      </c>
      <c r="BH5">
        <v>607123269</v>
      </c>
      <c r="BI5">
        <v>623369401</v>
      </c>
      <c r="BJ5">
        <v>640058741</v>
      </c>
      <c r="BK5">
        <v>657801085</v>
      </c>
      <c r="BL5">
        <v>675950189</v>
      </c>
      <c r="BM5">
        <v>694446100</v>
      </c>
      <c r="BN5">
        <v>713090928</v>
      </c>
      <c r="BO5">
        <v>731821393</v>
      </c>
      <c r="BP5">
        <v>750503764</v>
      </c>
    </row>
    <row r="6" spans="1:68" x14ac:dyDescent="0.35">
      <c r="A6" t="s">
        <v>10</v>
      </c>
      <c r="B6" t="s">
        <v>241</v>
      </c>
      <c r="E6">
        <v>9035043</v>
      </c>
      <c r="F6">
        <v>9214083</v>
      </c>
      <c r="G6">
        <v>9404406</v>
      </c>
      <c r="H6">
        <v>9604487</v>
      </c>
      <c r="I6">
        <v>9814318</v>
      </c>
      <c r="J6">
        <v>10036008</v>
      </c>
      <c r="K6">
        <v>10266395</v>
      </c>
      <c r="L6">
        <v>10505959</v>
      </c>
      <c r="M6">
        <v>10756922</v>
      </c>
      <c r="N6">
        <v>11017409</v>
      </c>
      <c r="O6">
        <v>11290128</v>
      </c>
      <c r="P6">
        <v>11567667</v>
      </c>
      <c r="Q6">
        <v>11853696</v>
      </c>
      <c r="R6">
        <v>12157999</v>
      </c>
      <c r="S6">
        <v>12469127</v>
      </c>
      <c r="T6">
        <v>12773954</v>
      </c>
      <c r="U6">
        <v>13059851</v>
      </c>
      <c r="V6">
        <v>13340756</v>
      </c>
      <c r="W6">
        <v>13611441</v>
      </c>
      <c r="X6">
        <v>13655567</v>
      </c>
      <c r="Y6">
        <v>13169311</v>
      </c>
      <c r="Z6">
        <v>11937581</v>
      </c>
      <c r="AA6">
        <v>10991378</v>
      </c>
      <c r="AB6">
        <v>10917982</v>
      </c>
      <c r="AC6">
        <v>11190221</v>
      </c>
      <c r="AD6">
        <v>11426852</v>
      </c>
      <c r="AE6">
        <v>11420074</v>
      </c>
      <c r="AF6">
        <v>11387818</v>
      </c>
      <c r="AG6">
        <v>11523298</v>
      </c>
      <c r="AH6">
        <v>11874088</v>
      </c>
      <c r="AI6">
        <v>12045660</v>
      </c>
      <c r="AJ6">
        <v>12238879</v>
      </c>
      <c r="AK6">
        <v>13278974</v>
      </c>
      <c r="AL6">
        <v>14943172</v>
      </c>
      <c r="AM6">
        <v>16250794</v>
      </c>
      <c r="AN6">
        <v>17065836</v>
      </c>
      <c r="AO6">
        <v>17763266</v>
      </c>
      <c r="AP6">
        <v>18452091</v>
      </c>
      <c r="AQ6">
        <v>19159996</v>
      </c>
      <c r="AR6">
        <v>19887785</v>
      </c>
      <c r="AS6">
        <v>20130327</v>
      </c>
      <c r="AT6">
        <v>20284307</v>
      </c>
      <c r="AU6">
        <v>21378117</v>
      </c>
      <c r="AV6">
        <v>22733049</v>
      </c>
      <c r="AW6">
        <v>23560654</v>
      </c>
      <c r="AX6">
        <v>24404567</v>
      </c>
      <c r="AY6">
        <v>25424094</v>
      </c>
      <c r="AZ6">
        <v>25909852</v>
      </c>
      <c r="BA6">
        <v>26482622</v>
      </c>
      <c r="BB6">
        <v>27466101</v>
      </c>
      <c r="BC6">
        <v>28284089</v>
      </c>
      <c r="BD6">
        <v>29347708</v>
      </c>
      <c r="BE6">
        <v>30560034</v>
      </c>
      <c r="BF6">
        <v>31622704</v>
      </c>
      <c r="BG6">
        <v>32792523</v>
      </c>
      <c r="BH6">
        <v>33831764</v>
      </c>
      <c r="BI6">
        <v>34700612</v>
      </c>
      <c r="BJ6">
        <v>35688935</v>
      </c>
      <c r="BK6">
        <v>36743039</v>
      </c>
      <c r="BL6">
        <v>37856121</v>
      </c>
      <c r="BM6">
        <v>39068979</v>
      </c>
      <c r="BN6">
        <v>40000412</v>
      </c>
      <c r="BO6">
        <v>40578842</v>
      </c>
      <c r="BP6">
        <v>41454761</v>
      </c>
    </row>
    <row r="7" spans="1:68" x14ac:dyDescent="0.35">
      <c r="A7" t="s">
        <v>242</v>
      </c>
      <c r="B7" t="s">
        <v>243</v>
      </c>
      <c r="E7">
        <v>97630925</v>
      </c>
      <c r="F7">
        <v>99706674</v>
      </c>
      <c r="G7">
        <v>101854756</v>
      </c>
      <c r="H7">
        <v>104089175</v>
      </c>
      <c r="I7">
        <v>106388440</v>
      </c>
      <c r="J7">
        <v>108772632</v>
      </c>
      <c r="K7">
        <v>111246953</v>
      </c>
      <c r="L7">
        <v>113795019</v>
      </c>
      <c r="M7">
        <v>116444636</v>
      </c>
      <c r="N7">
        <v>119203521</v>
      </c>
      <c r="O7">
        <v>122086536</v>
      </c>
      <c r="P7">
        <v>125072948</v>
      </c>
      <c r="Q7">
        <v>128176494</v>
      </c>
      <c r="R7">
        <v>131449942</v>
      </c>
      <c r="S7">
        <v>134911581</v>
      </c>
      <c r="T7">
        <v>138569918</v>
      </c>
      <c r="U7">
        <v>142337272</v>
      </c>
      <c r="V7">
        <v>146258576</v>
      </c>
      <c r="W7">
        <v>150402616</v>
      </c>
      <c r="X7">
        <v>154721711</v>
      </c>
      <c r="Y7">
        <v>159166518</v>
      </c>
      <c r="Z7">
        <v>163762473</v>
      </c>
      <c r="AA7">
        <v>168585118</v>
      </c>
      <c r="AB7">
        <v>173255157</v>
      </c>
      <c r="AC7">
        <v>177880746</v>
      </c>
      <c r="AD7">
        <v>182811038</v>
      </c>
      <c r="AE7">
        <v>187889141</v>
      </c>
      <c r="AF7">
        <v>193104347</v>
      </c>
      <c r="AG7">
        <v>198485027</v>
      </c>
      <c r="AH7">
        <v>204062274</v>
      </c>
      <c r="AI7">
        <v>209566031</v>
      </c>
      <c r="AJ7">
        <v>215178709</v>
      </c>
      <c r="AK7">
        <v>221191375</v>
      </c>
      <c r="AL7">
        <v>227246778</v>
      </c>
      <c r="AM7">
        <v>233360104</v>
      </c>
      <c r="AN7">
        <v>239801875</v>
      </c>
      <c r="AO7">
        <v>246415446</v>
      </c>
      <c r="AP7">
        <v>253207584</v>
      </c>
      <c r="AQ7">
        <v>260297834</v>
      </c>
      <c r="AR7">
        <v>267506298</v>
      </c>
      <c r="AS7">
        <v>274968446</v>
      </c>
      <c r="AT7">
        <v>282780717</v>
      </c>
      <c r="AU7">
        <v>290841795</v>
      </c>
      <c r="AV7">
        <v>299142845</v>
      </c>
      <c r="AW7">
        <v>307725100</v>
      </c>
      <c r="AX7">
        <v>316588476</v>
      </c>
      <c r="AY7">
        <v>325663158</v>
      </c>
      <c r="AZ7">
        <v>334984176</v>
      </c>
      <c r="BA7">
        <v>344586109</v>
      </c>
      <c r="BB7">
        <v>354343844</v>
      </c>
      <c r="BC7">
        <v>364358270</v>
      </c>
      <c r="BD7">
        <v>374790143</v>
      </c>
      <c r="BE7">
        <v>385360349</v>
      </c>
      <c r="BF7">
        <v>396030207</v>
      </c>
      <c r="BG7">
        <v>406992047</v>
      </c>
      <c r="BH7">
        <v>418127845</v>
      </c>
      <c r="BI7">
        <v>429454743</v>
      </c>
      <c r="BJ7">
        <v>440882906</v>
      </c>
      <c r="BK7">
        <v>452195915</v>
      </c>
      <c r="BL7">
        <v>463365429</v>
      </c>
      <c r="BM7">
        <v>474569351</v>
      </c>
      <c r="BN7">
        <v>485920997</v>
      </c>
      <c r="BO7">
        <v>497387180</v>
      </c>
      <c r="BP7">
        <v>509398589</v>
      </c>
    </row>
    <row r="8" spans="1:68" x14ac:dyDescent="0.35">
      <c r="A8" t="s">
        <v>11</v>
      </c>
      <c r="B8" t="s">
        <v>244</v>
      </c>
      <c r="E8">
        <v>5231654</v>
      </c>
      <c r="F8">
        <v>5301583</v>
      </c>
      <c r="G8">
        <v>5354310</v>
      </c>
      <c r="H8">
        <v>5408320</v>
      </c>
      <c r="I8">
        <v>5464187</v>
      </c>
      <c r="J8">
        <v>5521981</v>
      </c>
      <c r="K8">
        <v>5581386</v>
      </c>
      <c r="L8">
        <v>5641807</v>
      </c>
      <c r="M8">
        <v>5702699</v>
      </c>
      <c r="N8">
        <v>5763685</v>
      </c>
      <c r="O8">
        <v>5852788</v>
      </c>
      <c r="P8">
        <v>5991102</v>
      </c>
      <c r="Q8">
        <v>6174262</v>
      </c>
      <c r="R8">
        <v>6388528</v>
      </c>
      <c r="S8">
        <v>6613367</v>
      </c>
      <c r="T8">
        <v>6842947</v>
      </c>
      <c r="U8">
        <v>7074664</v>
      </c>
      <c r="V8">
        <v>7317829</v>
      </c>
      <c r="W8">
        <v>7576734</v>
      </c>
      <c r="X8">
        <v>7847207</v>
      </c>
      <c r="Y8">
        <v>8133872</v>
      </c>
      <c r="Z8">
        <v>8435607</v>
      </c>
      <c r="AA8">
        <v>8751648</v>
      </c>
      <c r="AB8">
        <v>9082983</v>
      </c>
      <c r="AC8">
        <v>9425917</v>
      </c>
      <c r="AD8">
        <v>9779120</v>
      </c>
      <c r="AE8">
        <v>10139450</v>
      </c>
      <c r="AF8">
        <v>10497858</v>
      </c>
      <c r="AG8">
        <v>10861291</v>
      </c>
      <c r="AH8">
        <v>11238562</v>
      </c>
      <c r="AI8">
        <v>11626360</v>
      </c>
      <c r="AJ8">
        <v>12023529</v>
      </c>
      <c r="AK8">
        <v>12423712</v>
      </c>
      <c r="AL8">
        <v>12827135</v>
      </c>
      <c r="AM8">
        <v>13249764</v>
      </c>
      <c r="AN8">
        <v>13699778</v>
      </c>
      <c r="AO8">
        <v>14170973</v>
      </c>
      <c r="AP8">
        <v>14660413</v>
      </c>
      <c r="AQ8">
        <v>15159370</v>
      </c>
      <c r="AR8">
        <v>15667235</v>
      </c>
      <c r="AS8">
        <v>16194869</v>
      </c>
      <c r="AT8">
        <v>16747208</v>
      </c>
      <c r="AU8">
        <v>17327699</v>
      </c>
      <c r="AV8">
        <v>17943712</v>
      </c>
      <c r="AW8">
        <v>18600423</v>
      </c>
      <c r="AX8">
        <v>19291161</v>
      </c>
      <c r="AY8">
        <v>20015279</v>
      </c>
      <c r="AZ8">
        <v>20778561</v>
      </c>
      <c r="BA8">
        <v>21578655</v>
      </c>
      <c r="BB8">
        <v>22414773</v>
      </c>
      <c r="BC8">
        <v>23294825</v>
      </c>
      <c r="BD8">
        <v>24218352</v>
      </c>
      <c r="BE8">
        <v>25177394</v>
      </c>
      <c r="BF8">
        <v>26165620</v>
      </c>
      <c r="BG8">
        <v>27160769</v>
      </c>
      <c r="BH8">
        <v>28157798</v>
      </c>
      <c r="BI8">
        <v>29183070</v>
      </c>
      <c r="BJ8">
        <v>30234839</v>
      </c>
      <c r="BK8">
        <v>31297155</v>
      </c>
      <c r="BL8">
        <v>32375632</v>
      </c>
      <c r="BM8">
        <v>33451132</v>
      </c>
      <c r="BN8">
        <v>34532429</v>
      </c>
      <c r="BO8">
        <v>35635029</v>
      </c>
      <c r="BP8">
        <v>36749906</v>
      </c>
    </row>
    <row r="9" spans="1:68" x14ac:dyDescent="0.35">
      <c r="A9" t="s">
        <v>12</v>
      </c>
      <c r="B9" t="s">
        <v>245</v>
      </c>
      <c r="E9">
        <v>1608800</v>
      </c>
      <c r="F9">
        <v>1659800</v>
      </c>
      <c r="G9">
        <v>1711319</v>
      </c>
      <c r="H9">
        <v>1762621</v>
      </c>
      <c r="I9">
        <v>1814135</v>
      </c>
      <c r="J9">
        <v>1864791</v>
      </c>
      <c r="K9">
        <v>1914573</v>
      </c>
      <c r="L9">
        <v>1965598</v>
      </c>
      <c r="M9">
        <v>2022272</v>
      </c>
      <c r="N9">
        <v>2081695</v>
      </c>
      <c r="O9">
        <v>2135479</v>
      </c>
      <c r="P9">
        <v>2187853</v>
      </c>
      <c r="Q9">
        <v>2243126</v>
      </c>
      <c r="R9">
        <v>2296752</v>
      </c>
      <c r="S9">
        <v>2350124</v>
      </c>
      <c r="T9">
        <v>2404831</v>
      </c>
      <c r="U9">
        <v>2458526</v>
      </c>
      <c r="V9">
        <v>2513546</v>
      </c>
      <c r="W9">
        <v>2566266</v>
      </c>
      <c r="X9">
        <v>2617832</v>
      </c>
      <c r="Y9">
        <v>2671997</v>
      </c>
      <c r="Z9">
        <v>2726056</v>
      </c>
      <c r="AA9">
        <v>2784278</v>
      </c>
      <c r="AB9">
        <v>2843960</v>
      </c>
      <c r="AC9">
        <v>2904429</v>
      </c>
      <c r="AD9">
        <v>2964762</v>
      </c>
      <c r="AE9">
        <v>3022635</v>
      </c>
      <c r="AF9">
        <v>3083605</v>
      </c>
      <c r="AG9">
        <v>3142336</v>
      </c>
      <c r="AH9">
        <v>3227943</v>
      </c>
      <c r="AI9">
        <v>3286542</v>
      </c>
      <c r="AJ9">
        <v>3266790</v>
      </c>
      <c r="AK9">
        <v>3247039</v>
      </c>
      <c r="AL9">
        <v>3227287</v>
      </c>
      <c r="AM9">
        <v>3207536</v>
      </c>
      <c r="AN9">
        <v>3187784</v>
      </c>
      <c r="AO9">
        <v>3168033</v>
      </c>
      <c r="AP9">
        <v>3148281</v>
      </c>
      <c r="AQ9">
        <v>3128530</v>
      </c>
      <c r="AR9">
        <v>3108778</v>
      </c>
      <c r="AS9">
        <v>3089027</v>
      </c>
      <c r="AT9">
        <v>3060173</v>
      </c>
      <c r="AU9">
        <v>3051010</v>
      </c>
      <c r="AV9">
        <v>3039616</v>
      </c>
      <c r="AW9">
        <v>3026939</v>
      </c>
      <c r="AX9">
        <v>3011487</v>
      </c>
      <c r="AY9">
        <v>2992547</v>
      </c>
      <c r="AZ9">
        <v>2970017</v>
      </c>
      <c r="BA9">
        <v>2947314</v>
      </c>
      <c r="BB9">
        <v>2927519</v>
      </c>
      <c r="BC9">
        <v>2913021</v>
      </c>
      <c r="BD9">
        <v>2905195</v>
      </c>
      <c r="BE9">
        <v>2900401</v>
      </c>
      <c r="BF9">
        <v>2895092</v>
      </c>
      <c r="BG9">
        <v>2889104</v>
      </c>
      <c r="BH9">
        <v>2880703</v>
      </c>
      <c r="BI9">
        <v>2876101</v>
      </c>
      <c r="BJ9">
        <v>2873457</v>
      </c>
      <c r="BK9">
        <v>2866376</v>
      </c>
      <c r="BL9">
        <v>2854191</v>
      </c>
      <c r="BM9">
        <v>2837849</v>
      </c>
      <c r="BN9">
        <v>2811666</v>
      </c>
      <c r="BO9">
        <v>2777689</v>
      </c>
      <c r="BP9">
        <v>2745972</v>
      </c>
    </row>
    <row r="10" spans="1:68" x14ac:dyDescent="0.35">
      <c r="A10" t="s">
        <v>246</v>
      </c>
      <c r="B10" t="s">
        <v>247</v>
      </c>
      <c r="E10">
        <v>9510</v>
      </c>
      <c r="F10">
        <v>10283</v>
      </c>
      <c r="G10">
        <v>11086</v>
      </c>
      <c r="H10">
        <v>11915</v>
      </c>
      <c r="I10">
        <v>12764</v>
      </c>
      <c r="J10">
        <v>13634</v>
      </c>
      <c r="K10">
        <v>14626</v>
      </c>
      <c r="L10">
        <v>15837</v>
      </c>
      <c r="M10">
        <v>17176</v>
      </c>
      <c r="N10">
        <v>18555</v>
      </c>
      <c r="O10">
        <v>19977</v>
      </c>
      <c r="P10">
        <v>21442</v>
      </c>
      <c r="Q10">
        <v>22957</v>
      </c>
      <c r="R10">
        <v>24523</v>
      </c>
      <c r="S10">
        <v>26130</v>
      </c>
      <c r="T10">
        <v>27773</v>
      </c>
      <c r="U10">
        <v>29436</v>
      </c>
      <c r="V10">
        <v>31097</v>
      </c>
      <c r="W10">
        <v>32735</v>
      </c>
      <c r="X10">
        <v>34306</v>
      </c>
      <c r="Y10">
        <v>35782</v>
      </c>
      <c r="Z10">
        <v>37169</v>
      </c>
      <c r="AA10">
        <v>38764</v>
      </c>
      <c r="AB10">
        <v>40565</v>
      </c>
      <c r="AC10">
        <v>42273</v>
      </c>
      <c r="AD10">
        <v>43825</v>
      </c>
      <c r="AE10">
        <v>45734</v>
      </c>
      <c r="AF10">
        <v>47653</v>
      </c>
      <c r="AG10">
        <v>49416</v>
      </c>
      <c r="AH10">
        <v>50620</v>
      </c>
      <c r="AI10">
        <v>52597</v>
      </c>
      <c r="AJ10">
        <v>56667</v>
      </c>
      <c r="AK10">
        <v>60200</v>
      </c>
      <c r="AL10">
        <v>63272</v>
      </c>
      <c r="AM10">
        <v>64612</v>
      </c>
      <c r="AN10">
        <v>63912</v>
      </c>
      <c r="AO10">
        <v>63984</v>
      </c>
      <c r="AP10">
        <v>64700</v>
      </c>
      <c r="AQ10">
        <v>65382</v>
      </c>
      <c r="AR10">
        <v>65710</v>
      </c>
      <c r="AS10">
        <v>65685</v>
      </c>
      <c r="AT10">
        <v>65852</v>
      </c>
      <c r="AU10">
        <v>66506</v>
      </c>
      <c r="AV10">
        <v>69486</v>
      </c>
      <c r="AW10">
        <v>74325</v>
      </c>
      <c r="AX10">
        <v>77421</v>
      </c>
      <c r="AY10">
        <v>79585</v>
      </c>
      <c r="AZ10">
        <v>81877</v>
      </c>
      <c r="BA10">
        <v>83495</v>
      </c>
      <c r="BB10">
        <v>83888</v>
      </c>
      <c r="BC10">
        <v>80706</v>
      </c>
      <c r="BD10">
        <v>77783</v>
      </c>
      <c r="BE10">
        <v>76834</v>
      </c>
      <c r="BF10">
        <v>75194</v>
      </c>
      <c r="BG10">
        <v>73737</v>
      </c>
      <c r="BH10">
        <v>72174</v>
      </c>
      <c r="BI10">
        <v>72181</v>
      </c>
      <c r="BJ10">
        <v>73763</v>
      </c>
      <c r="BK10">
        <v>75162</v>
      </c>
      <c r="BL10">
        <v>76474</v>
      </c>
      <c r="BM10">
        <v>77380</v>
      </c>
      <c r="BN10">
        <v>78364</v>
      </c>
      <c r="BO10">
        <v>79705</v>
      </c>
      <c r="BP10">
        <v>80856</v>
      </c>
    </row>
    <row r="11" spans="1:68" x14ac:dyDescent="0.35">
      <c r="A11" t="s">
        <v>248</v>
      </c>
      <c r="B11" t="s">
        <v>249</v>
      </c>
      <c r="E11">
        <v>91540853</v>
      </c>
      <c r="F11">
        <v>93931683</v>
      </c>
      <c r="G11">
        <v>96428599</v>
      </c>
      <c r="H11">
        <v>99038509</v>
      </c>
      <c r="I11">
        <v>101729760</v>
      </c>
      <c r="J11">
        <v>104494008</v>
      </c>
      <c r="K11">
        <v>107403055</v>
      </c>
      <c r="L11">
        <v>110491709</v>
      </c>
      <c r="M11">
        <v>113712171</v>
      </c>
      <c r="N11">
        <v>117053219</v>
      </c>
      <c r="O11">
        <v>120469263</v>
      </c>
      <c r="P11">
        <v>123950810</v>
      </c>
      <c r="Q11">
        <v>127535560</v>
      </c>
      <c r="R11">
        <v>131335660</v>
      </c>
      <c r="S11">
        <v>135282861</v>
      </c>
      <c r="T11">
        <v>139495837</v>
      </c>
      <c r="U11">
        <v>144014135</v>
      </c>
      <c r="V11">
        <v>148599336</v>
      </c>
      <c r="W11">
        <v>153568663</v>
      </c>
      <c r="X11">
        <v>159054118</v>
      </c>
      <c r="Y11">
        <v>164657321</v>
      </c>
      <c r="Z11">
        <v>170015485</v>
      </c>
      <c r="AA11">
        <v>175370356</v>
      </c>
      <c r="AB11">
        <v>180973288</v>
      </c>
      <c r="AC11">
        <v>186733957</v>
      </c>
      <c r="AD11">
        <v>192563243</v>
      </c>
      <c r="AE11">
        <v>198509771</v>
      </c>
      <c r="AF11">
        <v>204524595</v>
      </c>
      <c r="AG11">
        <v>210269696</v>
      </c>
      <c r="AH11">
        <v>215969068</v>
      </c>
      <c r="AI11">
        <v>223184294</v>
      </c>
      <c r="AJ11">
        <v>228402316</v>
      </c>
      <c r="AK11">
        <v>234321565</v>
      </c>
      <c r="AL11">
        <v>240926205</v>
      </c>
      <c r="AM11">
        <v>247626514</v>
      </c>
      <c r="AN11">
        <v>253952538</v>
      </c>
      <c r="AO11">
        <v>260229121</v>
      </c>
      <c r="AP11">
        <v>266565183</v>
      </c>
      <c r="AQ11">
        <v>273094199</v>
      </c>
      <c r="AR11">
        <v>279709634</v>
      </c>
      <c r="AS11">
        <v>286548096</v>
      </c>
      <c r="AT11">
        <v>293580252</v>
      </c>
      <c r="AU11">
        <v>300691509</v>
      </c>
      <c r="AV11">
        <v>307815105</v>
      </c>
      <c r="AW11">
        <v>315060277</v>
      </c>
      <c r="AX11">
        <v>322628451</v>
      </c>
      <c r="AY11">
        <v>330526310</v>
      </c>
      <c r="AZ11">
        <v>338947976</v>
      </c>
      <c r="BA11">
        <v>347684619</v>
      </c>
      <c r="BB11">
        <v>356386673</v>
      </c>
      <c r="BC11">
        <v>363568534</v>
      </c>
      <c r="BD11">
        <v>372054934</v>
      </c>
      <c r="BE11">
        <v>381030177</v>
      </c>
      <c r="BF11">
        <v>390954281</v>
      </c>
      <c r="BG11">
        <v>400231008</v>
      </c>
      <c r="BH11">
        <v>410190679</v>
      </c>
      <c r="BI11">
        <v>419808341</v>
      </c>
      <c r="BJ11">
        <v>428315886</v>
      </c>
      <c r="BK11">
        <v>435998060</v>
      </c>
      <c r="BL11">
        <v>444281315</v>
      </c>
      <c r="BM11">
        <v>453723239</v>
      </c>
      <c r="BN11">
        <v>460646603</v>
      </c>
      <c r="BO11">
        <v>471352066</v>
      </c>
      <c r="BP11">
        <v>481667539</v>
      </c>
    </row>
    <row r="12" spans="1:68" x14ac:dyDescent="0.35">
      <c r="A12" t="s">
        <v>13</v>
      </c>
      <c r="B12" t="s">
        <v>250</v>
      </c>
      <c r="E12">
        <v>131334</v>
      </c>
      <c r="F12">
        <v>137989</v>
      </c>
      <c r="G12">
        <v>144946</v>
      </c>
      <c r="H12">
        <v>152211</v>
      </c>
      <c r="I12">
        <v>159692</v>
      </c>
      <c r="J12">
        <v>167103</v>
      </c>
      <c r="K12">
        <v>173976</v>
      </c>
      <c r="L12">
        <v>179700</v>
      </c>
      <c r="M12">
        <v>199416</v>
      </c>
      <c r="N12">
        <v>239660</v>
      </c>
      <c r="O12">
        <v>286536</v>
      </c>
      <c r="P12">
        <v>335027</v>
      </c>
      <c r="Q12">
        <v>385014</v>
      </c>
      <c r="R12">
        <v>436399</v>
      </c>
      <c r="S12">
        <v>489087</v>
      </c>
      <c r="T12">
        <v>542856</v>
      </c>
      <c r="U12">
        <v>615866</v>
      </c>
      <c r="V12">
        <v>710209</v>
      </c>
      <c r="W12">
        <v>809274</v>
      </c>
      <c r="X12">
        <v>912010</v>
      </c>
      <c r="Y12">
        <v>1015700</v>
      </c>
      <c r="Z12">
        <v>1099855</v>
      </c>
      <c r="AA12">
        <v>1166370</v>
      </c>
      <c r="AB12">
        <v>1235305</v>
      </c>
      <c r="AC12">
        <v>1305996</v>
      </c>
      <c r="AD12">
        <v>1377911</v>
      </c>
      <c r="AE12">
        <v>1467383</v>
      </c>
      <c r="AF12">
        <v>1574244</v>
      </c>
      <c r="AG12">
        <v>1681788</v>
      </c>
      <c r="AH12">
        <v>1789851</v>
      </c>
      <c r="AI12">
        <v>1898220</v>
      </c>
      <c r="AJ12">
        <v>2006626</v>
      </c>
      <c r="AK12">
        <v>2114730</v>
      </c>
      <c r="AL12">
        <v>2222093</v>
      </c>
      <c r="AM12">
        <v>2328188</v>
      </c>
      <c r="AN12">
        <v>2434662</v>
      </c>
      <c r="AO12">
        <v>2597564</v>
      </c>
      <c r="AP12">
        <v>2817410</v>
      </c>
      <c r="AQ12">
        <v>3040421</v>
      </c>
      <c r="AR12">
        <v>3266009</v>
      </c>
      <c r="AS12">
        <v>3493575</v>
      </c>
      <c r="AT12">
        <v>3723590</v>
      </c>
      <c r="AU12">
        <v>3956826</v>
      </c>
      <c r="AV12">
        <v>4192457</v>
      </c>
      <c r="AW12">
        <v>4428967</v>
      </c>
      <c r="AX12">
        <v>4664790</v>
      </c>
      <c r="AY12">
        <v>5009100</v>
      </c>
      <c r="AZ12">
        <v>5624635</v>
      </c>
      <c r="BA12">
        <v>6302664</v>
      </c>
      <c r="BB12">
        <v>6707058</v>
      </c>
      <c r="BC12">
        <v>6869838</v>
      </c>
      <c r="BD12">
        <v>7104538</v>
      </c>
      <c r="BE12">
        <v>7391448</v>
      </c>
      <c r="BF12">
        <v>7693031</v>
      </c>
      <c r="BG12">
        <v>8059440</v>
      </c>
      <c r="BH12">
        <v>8505237</v>
      </c>
      <c r="BI12">
        <v>8935095</v>
      </c>
      <c r="BJ12">
        <v>9223225</v>
      </c>
      <c r="BK12">
        <v>9346701</v>
      </c>
      <c r="BL12">
        <v>9445785</v>
      </c>
      <c r="BM12">
        <v>9401038</v>
      </c>
      <c r="BN12">
        <v>9575152</v>
      </c>
      <c r="BO12">
        <v>10074977</v>
      </c>
      <c r="BP12">
        <v>10483751</v>
      </c>
    </row>
    <row r="13" spans="1:68" x14ac:dyDescent="0.35">
      <c r="A13" t="s">
        <v>14</v>
      </c>
      <c r="B13" t="s">
        <v>251</v>
      </c>
      <c r="E13">
        <v>20386045</v>
      </c>
      <c r="F13">
        <v>20726276</v>
      </c>
      <c r="G13">
        <v>21072538</v>
      </c>
      <c r="H13">
        <v>21421705</v>
      </c>
      <c r="I13">
        <v>21769453</v>
      </c>
      <c r="J13">
        <v>22112629</v>
      </c>
      <c r="K13">
        <v>22453893</v>
      </c>
      <c r="L13">
        <v>22799059</v>
      </c>
      <c r="M13">
        <v>23150583</v>
      </c>
      <c r="N13">
        <v>23508711</v>
      </c>
      <c r="O13">
        <v>23878327</v>
      </c>
      <c r="P13">
        <v>24257208</v>
      </c>
      <c r="Q13">
        <v>24644328</v>
      </c>
      <c r="R13">
        <v>25046005</v>
      </c>
      <c r="S13">
        <v>25461351</v>
      </c>
      <c r="T13">
        <v>25874107</v>
      </c>
      <c r="U13">
        <v>26282283</v>
      </c>
      <c r="V13">
        <v>26701805</v>
      </c>
      <c r="W13">
        <v>27132158</v>
      </c>
      <c r="X13">
        <v>27568895</v>
      </c>
      <c r="Y13">
        <v>28011596</v>
      </c>
      <c r="Z13">
        <v>28463959</v>
      </c>
      <c r="AA13">
        <v>28924262</v>
      </c>
      <c r="AB13">
        <v>29391332</v>
      </c>
      <c r="AC13">
        <v>29863093</v>
      </c>
      <c r="AD13">
        <v>30336441</v>
      </c>
      <c r="AE13">
        <v>30811980</v>
      </c>
      <c r="AF13">
        <v>31291762</v>
      </c>
      <c r="AG13">
        <v>31780532</v>
      </c>
      <c r="AH13">
        <v>32270948</v>
      </c>
      <c r="AI13">
        <v>32755901</v>
      </c>
      <c r="AJ13">
        <v>33230294</v>
      </c>
      <c r="AK13">
        <v>33693527</v>
      </c>
      <c r="AL13">
        <v>34152717</v>
      </c>
      <c r="AM13">
        <v>34613491</v>
      </c>
      <c r="AN13">
        <v>35070020</v>
      </c>
      <c r="AO13">
        <v>35513793</v>
      </c>
      <c r="AP13">
        <v>35947791</v>
      </c>
      <c r="AQ13">
        <v>36372860</v>
      </c>
      <c r="AR13">
        <v>36794682</v>
      </c>
      <c r="AS13">
        <v>37213984</v>
      </c>
      <c r="AT13">
        <v>37624825</v>
      </c>
      <c r="AU13">
        <v>38029349</v>
      </c>
      <c r="AV13">
        <v>38424282</v>
      </c>
      <c r="AW13">
        <v>38815916</v>
      </c>
      <c r="AX13">
        <v>39216789</v>
      </c>
      <c r="AY13">
        <v>39622115</v>
      </c>
      <c r="AZ13">
        <v>40016763</v>
      </c>
      <c r="BA13">
        <v>40424148</v>
      </c>
      <c r="BB13">
        <v>40854831</v>
      </c>
      <c r="BC13">
        <v>41288694</v>
      </c>
      <c r="BD13">
        <v>41730660</v>
      </c>
      <c r="BE13">
        <v>42161721</v>
      </c>
      <c r="BF13">
        <v>42582455</v>
      </c>
      <c r="BG13">
        <v>43024071</v>
      </c>
      <c r="BH13">
        <v>43477012</v>
      </c>
      <c r="BI13">
        <v>43900313</v>
      </c>
      <c r="BJ13">
        <v>44288894</v>
      </c>
      <c r="BK13">
        <v>44654882</v>
      </c>
      <c r="BL13">
        <v>44973465</v>
      </c>
      <c r="BM13">
        <v>45191965</v>
      </c>
      <c r="BN13">
        <v>45312281</v>
      </c>
      <c r="BO13">
        <v>45407904</v>
      </c>
      <c r="BP13">
        <v>45538401</v>
      </c>
    </row>
    <row r="14" spans="1:68" x14ac:dyDescent="0.35">
      <c r="A14" t="s">
        <v>15</v>
      </c>
      <c r="B14" t="s">
        <v>252</v>
      </c>
      <c r="E14">
        <v>1863705</v>
      </c>
      <c r="F14">
        <v>1927484</v>
      </c>
      <c r="G14">
        <v>1991689</v>
      </c>
      <c r="H14">
        <v>2056023</v>
      </c>
      <c r="I14">
        <v>2120135</v>
      </c>
      <c r="J14">
        <v>2183635</v>
      </c>
      <c r="K14">
        <v>2246159</v>
      </c>
      <c r="L14">
        <v>2307492</v>
      </c>
      <c r="M14">
        <v>2367319</v>
      </c>
      <c r="N14">
        <v>2424030</v>
      </c>
      <c r="O14">
        <v>2475633</v>
      </c>
      <c r="P14">
        <v>2525345</v>
      </c>
      <c r="Q14">
        <v>2577079</v>
      </c>
      <c r="R14">
        <v>2630860</v>
      </c>
      <c r="S14">
        <v>2686445</v>
      </c>
      <c r="T14">
        <v>2743660</v>
      </c>
      <c r="U14">
        <v>2818165</v>
      </c>
      <c r="V14">
        <v>2912827</v>
      </c>
      <c r="W14">
        <v>3012807</v>
      </c>
      <c r="X14">
        <v>3078501</v>
      </c>
      <c r="Y14">
        <v>3107415</v>
      </c>
      <c r="Z14">
        <v>3135349</v>
      </c>
      <c r="AA14">
        <v>3163144</v>
      </c>
      <c r="AB14">
        <v>3191539</v>
      </c>
      <c r="AC14">
        <v>3224547</v>
      </c>
      <c r="AD14">
        <v>3260432</v>
      </c>
      <c r="AE14">
        <v>3294847</v>
      </c>
      <c r="AF14">
        <v>3328520</v>
      </c>
      <c r="AG14">
        <v>3355125</v>
      </c>
      <c r="AH14">
        <v>3443100</v>
      </c>
      <c r="AI14">
        <v>3552128</v>
      </c>
      <c r="AJ14">
        <v>3613977</v>
      </c>
      <c r="AK14">
        <v>3571861</v>
      </c>
      <c r="AL14">
        <v>3453332</v>
      </c>
      <c r="AM14">
        <v>3364610</v>
      </c>
      <c r="AN14">
        <v>3307581</v>
      </c>
      <c r="AO14">
        <v>3278735</v>
      </c>
      <c r="AP14">
        <v>3246289</v>
      </c>
      <c r="AQ14">
        <v>3208401</v>
      </c>
      <c r="AR14">
        <v>3167286</v>
      </c>
      <c r="AS14">
        <v>3221100</v>
      </c>
      <c r="AT14">
        <v>3211800</v>
      </c>
      <c r="AU14">
        <v>3199800</v>
      </c>
      <c r="AV14">
        <v>3182500</v>
      </c>
      <c r="AW14">
        <v>3164900</v>
      </c>
      <c r="AX14">
        <v>3146400</v>
      </c>
      <c r="AY14">
        <v>3127100</v>
      </c>
      <c r="AZ14">
        <v>3107400</v>
      </c>
      <c r="BA14">
        <v>3087100</v>
      </c>
      <c r="BB14">
        <v>3066000</v>
      </c>
      <c r="BC14">
        <v>3044800</v>
      </c>
      <c r="BD14">
        <v>3027900</v>
      </c>
      <c r="BE14">
        <v>3024100</v>
      </c>
      <c r="BF14">
        <v>3022000</v>
      </c>
      <c r="BG14">
        <v>3013800</v>
      </c>
      <c r="BH14">
        <v>3004600</v>
      </c>
      <c r="BI14">
        <v>2992300</v>
      </c>
      <c r="BJ14">
        <v>2979400</v>
      </c>
      <c r="BK14">
        <v>2969000</v>
      </c>
      <c r="BL14">
        <v>2962500</v>
      </c>
      <c r="BM14">
        <v>2961500</v>
      </c>
      <c r="BN14">
        <v>2962300</v>
      </c>
      <c r="BO14">
        <v>2969200</v>
      </c>
      <c r="BP14">
        <v>2990900</v>
      </c>
    </row>
    <row r="15" spans="1:68" x14ac:dyDescent="0.35">
      <c r="A15" t="s">
        <v>253</v>
      </c>
      <c r="B15" t="s">
        <v>254</v>
      </c>
      <c r="E15">
        <v>20133</v>
      </c>
      <c r="F15">
        <v>20666</v>
      </c>
      <c r="G15">
        <v>21298</v>
      </c>
      <c r="H15">
        <v>21966</v>
      </c>
      <c r="I15">
        <v>22673</v>
      </c>
      <c r="J15">
        <v>23406</v>
      </c>
      <c r="K15">
        <v>24136</v>
      </c>
      <c r="L15">
        <v>24863</v>
      </c>
      <c r="M15">
        <v>25614</v>
      </c>
      <c r="N15">
        <v>26375</v>
      </c>
      <c r="O15">
        <v>27026</v>
      </c>
      <c r="P15">
        <v>27533</v>
      </c>
      <c r="Q15">
        <v>27995</v>
      </c>
      <c r="R15">
        <v>28436</v>
      </c>
      <c r="S15">
        <v>28875</v>
      </c>
      <c r="T15">
        <v>29390</v>
      </c>
      <c r="U15">
        <v>29959</v>
      </c>
      <c r="V15">
        <v>30521</v>
      </c>
      <c r="W15">
        <v>31076</v>
      </c>
      <c r="X15">
        <v>31611</v>
      </c>
      <c r="Y15">
        <v>32403</v>
      </c>
      <c r="Z15">
        <v>33584</v>
      </c>
      <c r="AA15">
        <v>34909</v>
      </c>
      <c r="AB15">
        <v>36271</v>
      </c>
      <c r="AC15">
        <v>37667</v>
      </c>
      <c r="AD15">
        <v>39103</v>
      </c>
      <c r="AE15">
        <v>40571</v>
      </c>
      <c r="AF15">
        <v>42072</v>
      </c>
      <c r="AG15">
        <v>43615</v>
      </c>
      <c r="AH15">
        <v>45191</v>
      </c>
      <c r="AI15">
        <v>46640</v>
      </c>
      <c r="AJ15">
        <v>47882</v>
      </c>
      <c r="AK15">
        <v>49038</v>
      </c>
      <c r="AL15">
        <v>50159</v>
      </c>
      <c r="AM15">
        <v>51251</v>
      </c>
      <c r="AN15">
        <v>52316</v>
      </c>
      <c r="AO15">
        <v>53353</v>
      </c>
      <c r="AP15">
        <v>54362</v>
      </c>
      <c r="AQ15">
        <v>55334</v>
      </c>
      <c r="AR15">
        <v>56248</v>
      </c>
      <c r="AS15">
        <v>56855</v>
      </c>
      <c r="AT15">
        <v>57053</v>
      </c>
      <c r="AU15">
        <v>57062</v>
      </c>
      <c r="AV15">
        <v>56971</v>
      </c>
      <c r="AW15">
        <v>56818</v>
      </c>
      <c r="AX15">
        <v>56617</v>
      </c>
      <c r="AY15">
        <v>56374</v>
      </c>
      <c r="AZ15">
        <v>56113</v>
      </c>
      <c r="BA15">
        <v>55828</v>
      </c>
      <c r="BB15">
        <v>55528</v>
      </c>
      <c r="BC15">
        <v>55228</v>
      </c>
      <c r="BD15">
        <v>54895</v>
      </c>
      <c r="BE15">
        <v>54489</v>
      </c>
      <c r="BF15">
        <v>54006</v>
      </c>
      <c r="BG15">
        <v>53466</v>
      </c>
      <c r="BH15">
        <v>52878</v>
      </c>
      <c r="BI15">
        <v>52245</v>
      </c>
      <c r="BJ15">
        <v>51586</v>
      </c>
      <c r="BK15">
        <v>50908</v>
      </c>
      <c r="BL15">
        <v>50209</v>
      </c>
      <c r="BM15">
        <v>49761</v>
      </c>
      <c r="BN15">
        <v>49225</v>
      </c>
      <c r="BO15">
        <v>48342</v>
      </c>
      <c r="BP15">
        <v>47521</v>
      </c>
    </row>
    <row r="16" spans="1:68" x14ac:dyDescent="0.35">
      <c r="A16" t="s">
        <v>234</v>
      </c>
      <c r="B16" t="s">
        <v>255</v>
      </c>
      <c r="E16">
        <v>55603</v>
      </c>
      <c r="F16">
        <v>56540</v>
      </c>
      <c r="G16">
        <v>57336</v>
      </c>
      <c r="H16">
        <v>58138</v>
      </c>
      <c r="I16">
        <v>59020</v>
      </c>
      <c r="J16">
        <v>59970</v>
      </c>
      <c r="K16">
        <v>60900</v>
      </c>
      <c r="L16">
        <v>61837</v>
      </c>
      <c r="M16">
        <v>62809</v>
      </c>
      <c r="N16">
        <v>63819</v>
      </c>
      <c r="O16">
        <v>64528</v>
      </c>
      <c r="P16">
        <v>64729</v>
      </c>
      <c r="Q16">
        <v>64615</v>
      </c>
      <c r="R16">
        <v>64342</v>
      </c>
      <c r="S16">
        <v>64058</v>
      </c>
      <c r="T16">
        <v>63839</v>
      </c>
      <c r="U16">
        <v>63762</v>
      </c>
      <c r="V16">
        <v>63862</v>
      </c>
      <c r="W16">
        <v>64038</v>
      </c>
      <c r="X16">
        <v>64274</v>
      </c>
      <c r="Y16">
        <v>64513</v>
      </c>
      <c r="Z16">
        <v>64665</v>
      </c>
      <c r="AA16">
        <v>64785</v>
      </c>
      <c r="AB16">
        <v>64934</v>
      </c>
      <c r="AC16">
        <v>64882</v>
      </c>
      <c r="AD16">
        <v>64591</v>
      </c>
      <c r="AE16">
        <v>64276</v>
      </c>
      <c r="AF16">
        <v>63946</v>
      </c>
      <c r="AG16">
        <v>63623</v>
      </c>
      <c r="AH16">
        <v>63325</v>
      </c>
      <c r="AI16">
        <v>63066</v>
      </c>
      <c r="AJ16">
        <v>63387</v>
      </c>
      <c r="AK16">
        <v>64404</v>
      </c>
      <c r="AL16">
        <v>65587</v>
      </c>
      <c r="AM16">
        <v>66843</v>
      </c>
      <c r="AN16">
        <v>68189</v>
      </c>
      <c r="AO16">
        <v>69612</v>
      </c>
      <c r="AP16">
        <v>71053</v>
      </c>
      <c r="AQ16">
        <v>72412</v>
      </c>
      <c r="AR16">
        <v>73666</v>
      </c>
      <c r="AS16">
        <v>74912</v>
      </c>
      <c r="AT16">
        <v>76069</v>
      </c>
      <c r="AU16">
        <v>77032</v>
      </c>
      <c r="AV16">
        <v>77884</v>
      </c>
      <c r="AW16">
        <v>78719</v>
      </c>
      <c r="AX16">
        <v>79611</v>
      </c>
      <c r="AY16">
        <v>80604</v>
      </c>
      <c r="AZ16">
        <v>81704</v>
      </c>
      <c r="BA16">
        <v>82912</v>
      </c>
      <c r="BB16">
        <v>84173</v>
      </c>
      <c r="BC16">
        <v>85320</v>
      </c>
      <c r="BD16">
        <v>86332</v>
      </c>
      <c r="BE16">
        <v>87260</v>
      </c>
      <c r="BF16">
        <v>88064</v>
      </c>
      <c r="BG16">
        <v>88765</v>
      </c>
      <c r="BH16">
        <v>89409</v>
      </c>
      <c r="BI16">
        <v>89969</v>
      </c>
      <c r="BJ16">
        <v>90468</v>
      </c>
      <c r="BK16">
        <v>90926</v>
      </c>
      <c r="BL16">
        <v>91364</v>
      </c>
      <c r="BM16">
        <v>91846</v>
      </c>
      <c r="BN16">
        <v>92349</v>
      </c>
      <c r="BO16">
        <v>92840</v>
      </c>
      <c r="BP16">
        <v>93316</v>
      </c>
    </row>
    <row r="17" spans="1:68" x14ac:dyDescent="0.35">
      <c r="A17" t="s">
        <v>16</v>
      </c>
      <c r="B17" t="s">
        <v>256</v>
      </c>
      <c r="E17">
        <v>10276477</v>
      </c>
      <c r="F17">
        <v>10483000</v>
      </c>
      <c r="G17">
        <v>10742000</v>
      </c>
      <c r="H17">
        <v>10950000</v>
      </c>
      <c r="I17">
        <v>11167000</v>
      </c>
      <c r="J17">
        <v>11388000</v>
      </c>
      <c r="K17">
        <v>11651000</v>
      </c>
      <c r="L17">
        <v>11799000</v>
      </c>
      <c r="M17">
        <v>12009000</v>
      </c>
      <c r="N17">
        <v>12263000</v>
      </c>
      <c r="O17">
        <v>12507000</v>
      </c>
      <c r="P17">
        <v>12937000</v>
      </c>
      <c r="Q17">
        <v>13177000</v>
      </c>
      <c r="R17">
        <v>13380000</v>
      </c>
      <c r="S17">
        <v>13723000</v>
      </c>
      <c r="T17">
        <v>13893000</v>
      </c>
      <c r="U17">
        <v>14033000</v>
      </c>
      <c r="V17">
        <v>14192000</v>
      </c>
      <c r="W17">
        <v>14358000</v>
      </c>
      <c r="X17">
        <v>14514000</v>
      </c>
      <c r="Y17">
        <v>14692000</v>
      </c>
      <c r="Z17">
        <v>14923260</v>
      </c>
      <c r="AA17">
        <v>15184247</v>
      </c>
      <c r="AB17">
        <v>15393472</v>
      </c>
      <c r="AC17">
        <v>15579391</v>
      </c>
      <c r="AD17">
        <v>15788312</v>
      </c>
      <c r="AE17">
        <v>16018350</v>
      </c>
      <c r="AF17">
        <v>16263874</v>
      </c>
      <c r="AG17">
        <v>16532164</v>
      </c>
      <c r="AH17">
        <v>16814416</v>
      </c>
      <c r="AI17">
        <v>17065128</v>
      </c>
      <c r="AJ17">
        <v>17284036</v>
      </c>
      <c r="AK17">
        <v>17478635</v>
      </c>
      <c r="AL17">
        <v>17634808</v>
      </c>
      <c r="AM17">
        <v>17805468</v>
      </c>
      <c r="AN17">
        <v>18004882</v>
      </c>
      <c r="AO17">
        <v>18224767</v>
      </c>
      <c r="AP17">
        <v>18423037</v>
      </c>
      <c r="AQ17">
        <v>18607584</v>
      </c>
      <c r="AR17">
        <v>18812264</v>
      </c>
      <c r="AS17">
        <v>19028802</v>
      </c>
      <c r="AT17">
        <v>19274701</v>
      </c>
      <c r="AU17">
        <v>19495210</v>
      </c>
      <c r="AV17">
        <v>19720737</v>
      </c>
      <c r="AW17">
        <v>19932722</v>
      </c>
      <c r="AX17">
        <v>20176844</v>
      </c>
      <c r="AY17">
        <v>20450966</v>
      </c>
      <c r="AZ17">
        <v>20827622</v>
      </c>
      <c r="BA17">
        <v>21249199</v>
      </c>
      <c r="BB17">
        <v>21691653</v>
      </c>
      <c r="BC17">
        <v>22031750</v>
      </c>
      <c r="BD17">
        <v>22340024</v>
      </c>
      <c r="BE17">
        <v>22733465</v>
      </c>
      <c r="BF17">
        <v>23128129</v>
      </c>
      <c r="BG17">
        <v>23475686</v>
      </c>
      <c r="BH17">
        <v>23815995</v>
      </c>
      <c r="BI17">
        <v>24190907</v>
      </c>
      <c r="BJ17">
        <v>24592588</v>
      </c>
      <c r="BK17">
        <v>24963258</v>
      </c>
      <c r="BL17">
        <v>25334826</v>
      </c>
      <c r="BM17">
        <v>25649248</v>
      </c>
      <c r="BN17">
        <v>25685412</v>
      </c>
      <c r="BO17">
        <v>26014399</v>
      </c>
      <c r="BP17">
        <v>26658948</v>
      </c>
    </row>
    <row r="18" spans="1:68" x14ac:dyDescent="0.35">
      <c r="A18" t="s">
        <v>17</v>
      </c>
      <c r="B18" t="s">
        <v>257</v>
      </c>
      <c r="E18">
        <v>7047539</v>
      </c>
      <c r="F18">
        <v>7086299</v>
      </c>
      <c r="G18">
        <v>7129864</v>
      </c>
      <c r="H18">
        <v>7175811</v>
      </c>
      <c r="I18">
        <v>7223801</v>
      </c>
      <c r="J18">
        <v>7270889</v>
      </c>
      <c r="K18">
        <v>7322066</v>
      </c>
      <c r="L18">
        <v>7376998</v>
      </c>
      <c r="M18">
        <v>7415403</v>
      </c>
      <c r="N18">
        <v>7441055</v>
      </c>
      <c r="O18">
        <v>7467086</v>
      </c>
      <c r="P18">
        <v>7500482</v>
      </c>
      <c r="Q18">
        <v>7544201</v>
      </c>
      <c r="R18">
        <v>7586115</v>
      </c>
      <c r="S18">
        <v>7599038</v>
      </c>
      <c r="T18">
        <v>7578903</v>
      </c>
      <c r="U18">
        <v>7565525</v>
      </c>
      <c r="V18">
        <v>7568430</v>
      </c>
      <c r="W18">
        <v>7562305</v>
      </c>
      <c r="X18">
        <v>7549425</v>
      </c>
      <c r="Y18">
        <v>7549433</v>
      </c>
      <c r="Z18">
        <v>7568710</v>
      </c>
      <c r="AA18">
        <v>7574140</v>
      </c>
      <c r="AB18">
        <v>7561910</v>
      </c>
      <c r="AC18">
        <v>7561434</v>
      </c>
      <c r="AD18">
        <v>7564985</v>
      </c>
      <c r="AE18">
        <v>7569794</v>
      </c>
      <c r="AF18">
        <v>7574586</v>
      </c>
      <c r="AG18">
        <v>7585317</v>
      </c>
      <c r="AH18">
        <v>7619567</v>
      </c>
      <c r="AI18">
        <v>7677850</v>
      </c>
      <c r="AJ18">
        <v>7754891</v>
      </c>
      <c r="AK18">
        <v>7840709</v>
      </c>
      <c r="AL18">
        <v>7905633</v>
      </c>
      <c r="AM18">
        <v>7936118</v>
      </c>
      <c r="AN18">
        <v>7948278</v>
      </c>
      <c r="AO18">
        <v>7959017</v>
      </c>
      <c r="AP18">
        <v>7968041</v>
      </c>
      <c r="AQ18">
        <v>7976789</v>
      </c>
      <c r="AR18">
        <v>7992324</v>
      </c>
      <c r="AS18">
        <v>8011566</v>
      </c>
      <c r="AT18">
        <v>8042293</v>
      </c>
      <c r="AU18">
        <v>8081957</v>
      </c>
      <c r="AV18">
        <v>8121423</v>
      </c>
      <c r="AW18">
        <v>8171966</v>
      </c>
      <c r="AX18">
        <v>8227829</v>
      </c>
      <c r="AY18">
        <v>8268641</v>
      </c>
      <c r="AZ18">
        <v>8295487</v>
      </c>
      <c r="BA18">
        <v>8321496</v>
      </c>
      <c r="BB18">
        <v>8343323</v>
      </c>
      <c r="BC18">
        <v>8363404</v>
      </c>
      <c r="BD18">
        <v>8391643</v>
      </c>
      <c r="BE18">
        <v>8429991</v>
      </c>
      <c r="BF18">
        <v>8479823</v>
      </c>
      <c r="BG18">
        <v>8546356</v>
      </c>
      <c r="BH18">
        <v>8642699</v>
      </c>
      <c r="BI18">
        <v>8736668</v>
      </c>
      <c r="BJ18">
        <v>8797566</v>
      </c>
      <c r="BK18">
        <v>8840521</v>
      </c>
      <c r="BL18">
        <v>8879920</v>
      </c>
      <c r="BM18">
        <v>8916864</v>
      </c>
      <c r="BN18">
        <v>8955797</v>
      </c>
      <c r="BO18">
        <v>9041851</v>
      </c>
      <c r="BP18">
        <v>9131761</v>
      </c>
    </row>
    <row r="19" spans="1:68" x14ac:dyDescent="0.35">
      <c r="A19" t="s">
        <v>18</v>
      </c>
      <c r="B19" t="s">
        <v>258</v>
      </c>
      <c r="E19">
        <v>3894500</v>
      </c>
      <c r="F19">
        <v>4045750</v>
      </c>
      <c r="G19">
        <v>4168150</v>
      </c>
      <c r="H19">
        <v>4293550</v>
      </c>
      <c r="I19">
        <v>4439250</v>
      </c>
      <c r="J19">
        <v>4574650</v>
      </c>
      <c r="K19">
        <v>4708150</v>
      </c>
      <c r="L19">
        <v>4832000</v>
      </c>
      <c r="M19">
        <v>4948500</v>
      </c>
      <c r="N19">
        <v>5063300</v>
      </c>
      <c r="O19">
        <v>5172050</v>
      </c>
      <c r="P19">
        <v>5282950</v>
      </c>
      <c r="Q19">
        <v>5391450</v>
      </c>
      <c r="R19">
        <v>5493900</v>
      </c>
      <c r="S19">
        <v>5594100</v>
      </c>
      <c r="T19">
        <v>5689050</v>
      </c>
      <c r="U19">
        <v>5781000</v>
      </c>
      <c r="V19">
        <v>5876150</v>
      </c>
      <c r="W19">
        <v>5976150</v>
      </c>
      <c r="X19">
        <v>6071300</v>
      </c>
      <c r="Y19">
        <v>6160500</v>
      </c>
      <c r="Z19">
        <v>6257750</v>
      </c>
      <c r="AA19">
        <v>6357550</v>
      </c>
      <c r="AB19">
        <v>6459800</v>
      </c>
      <c r="AC19">
        <v>6567850</v>
      </c>
      <c r="AD19">
        <v>6670150</v>
      </c>
      <c r="AE19">
        <v>6770300</v>
      </c>
      <c r="AF19">
        <v>6875350</v>
      </c>
      <c r="AG19">
        <v>6974600</v>
      </c>
      <c r="AH19">
        <v>7076550</v>
      </c>
      <c r="AI19">
        <v>7175200</v>
      </c>
      <c r="AJ19">
        <v>7271300</v>
      </c>
      <c r="AK19">
        <v>7382050</v>
      </c>
      <c r="AL19">
        <v>7494800</v>
      </c>
      <c r="AM19">
        <v>7596550</v>
      </c>
      <c r="AN19">
        <v>7684850</v>
      </c>
      <c r="AO19">
        <v>7763000</v>
      </c>
      <c r="AP19">
        <v>7838250</v>
      </c>
      <c r="AQ19">
        <v>7913000</v>
      </c>
      <c r="AR19">
        <v>7982750</v>
      </c>
      <c r="AS19">
        <v>8048600</v>
      </c>
      <c r="AT19">
        <v>8111200</v>
      </c>
      <c r="AU19">
        <v>8171950</v>
      </c>
      <c r="AV19">
        <v>8234100</v>
      </c>
      <c r="AW19">
        <v>8306500</v>
      </c>
      <c r="AX19">
        <v>8391850</v>
      </c>
      <c r="AY19">
        <v>8484550</v>
      </c>
      <c r="AZ19">
        <v>8581300</v>
      </c>
      <c r="BA19">
        <v>8763400</v>
      </c>
      <c r="BB19">
        <v>8947243</v>
      </c>
      <c r="BC19">
        <v>9054332</v>
      </c>
      <c r="BD19">
        <v>9173082</v>
      </c>
      <c r="BE19">
        <v>9295784</v>
      </c>
      <c r="BF19">
        <v>9416801</v>
      </c>
      <c r="BG19">
        <v>9535079</v>
      </c>
      <c r="BH19">
        <v>9649341</v>
      </c>
      <c r="BI19">
        <v>9757812</v>
      </c>
      <c r="BJ19">
        <v>9854033</v>
      </c>
      <c r="BK19">
        <v>9939771</v>
      </c>
      <c r="BL19">
        <v>10024283</v>
      </c>
      <c r="BM19">
        <v>10093121</v>
      </c>
      <c r="BN19">
        <v>10137750</v>
      </c>
      <c r="BO19">
        <v>10141756</v>
      </c>
      <c r="BP19">
        <v>10153958</v>
      </c>
    </row>
    <row r="20" spans="1:68" x14ac:dyDescent="0.35">
      <c r="A20" t="s">
        <v>19</v>
      </c>
      <c r="B20" t="s">
        <v>259</v>
      </c>
      <c r="E20">
        <v>2764258</v>
      </c>
      <c r="F20">
        <v>2835119</v>
      </c>
      <c r="G20">
        <v>2907943</v>
      </c>
      <c r="H20">
        <v>2969841</v>
      </c>
      <c r="I20">
        <v>3055650</v>
      </c>
      <c r="J20">
        <v>3141367</v>
      </c>
      <c r="K20">
        <v>3217960</v>
      </c>
      <c r="L20">
        <v>3300690</v>
      </c>
      <c r="M20">
        <v>3380387</v>
      </c>
      <c r="N20">
        <v>3454590</v>
      </c>
      <c r="O20">
        <v>3530432</v>
      </c>
      <c r="P20">
        <v>3617289</v>
      </c>
      <c r="Q20">
        <v>3617128</v>
      </c>
      <c r="R20">
        <v>3611991</v>
      </c>
      <c r="S20">
        <v>3703590</v>
      </c>
      <c r="T20">
        <v>3796612</v>
      </c>
      <c r="U20">
        <v>3882626</v>
      </c>
      <c r="V20">
        <v>3983582</v>
      </c>
      <c r="W20">
        <v>4100338</v>
      </c>
      <c r="X20">
        <v>4203530</v>
      </c>
      <c r="Y20">
        <v>4383706</v>
      </c>
      <c r="Z20">
        <v>4566014</v>
      </c>
      <c r="AA20">
        <v>4681390</v>
      </c>
      <c r="AB20">
        <v>4808528</v>
      </c>
      <c r="AC20">
        <v>4926465</v>
      </c>
      <c r="AD20">
        <v>5034042</v>
      </c>
      <c r="AE20">
        <v>5129414</v>
      </c>
      <c r="AF20">
        <v>5247787</v>
      </c>
      <c r="AG20">
        <v>5365327</v>
      </c>
      <c r="AH20">
        <v>5471706</v>
      </c>
      <c r="AI20">
        <v>5587052</v>
      </c>
      <c r="AJ20">
        <v>5703857</v>
      </c>
      <c r="AK20">
        <v>5858407</v>
      </c>
      <c r="AL20">
        <v>5676843</v>
      </c>
      <c r="AM20">
        <v>5713854</v>
      </c>
      <c r="AN20">
        <v>6066316</v>
      </c>
      <c r="AO20">
        <v>6070506</v>
      </c>
      <c r="AP20">
        <v>6070042</v>
      </c>
      <c r="AQ20">
        <v>6187108</v>
      </c>
      <c r="AR20">
        <v>6337155</v>
      </c>
      <c r="AS20">
        <v>6470194</v>
      </c>
      <c r="AT20">
        <v>6634365</v>
      </c>
      <c r="AU20">
        <v>6824132</v>
      </c>
      <c r="AV20">
        <v>7043154</v>
      </c>
      <c r="AW20">
        <v>7310656</v>
      </c>
      <c r="AX20">
        <v>7587299</v>
      </c>
      <c r="AY20">
        <v>7865547</v>
      </c>
      <c r="AZ20">
        <v>8161874</v>
      </c>
      <c r="BA20">
        <v>8505637</v>
      </c>
      <c r="BB20">
        <v>8947646</v>
      </c>
      <c r="BC20">
        <v>9376444</v>
      </c>
      <c r="BD20">
        <v>9717978</v>
      </c>
      <c r="BE20">
        <v>10071028</v>
      </c>
      <c r="BF20">
        <v>10439341</v>
      </c>
      <c r="BG20">
        <v>10799785</v>
      </c>
      <c r="BH20">
        <v>11047580</v>
      </c>
      <c r="BI20">
        <v>11239451</v>
      </c>
      <c r="BJ20">
        <v>11506762</v>
      </c>
      <c r="BK20">
        <v>11859446</v>
      </c>
      <c r="BL20">
        <v>12255336</v>
      </c>
      <c r="BM20">
        <v>12617036</v>
      </c>
      <c r="BN20">
        <v>12965481</v>
      </c>
      <c r="BO20">
        <v>13321097</v>
      </c>
      <c r="BP20">
        <v>13689450</v>
      </c>
    </row>
    <row r="21" spans="1:68" x14ac:dyDescent="0.35">
      <c r="A21" t="s">
        <v>20</v>
      </c>
      <c r="B21" t="s">
        <v>260</v>
      </c>
      <c r="E21">
        <v>9153489</v>
      </c>
      <c r="F21">
        <v>9183948</v>
      </c>
      <c r="G21">
        <v>9220578</v>
      </c>
      <c r="H21">
        <v>9289770</v>
      </c>
      <c r="I21">
        <v>9378113</v>
      </c>
      <c r="J21">
        <v>9463667</v>
      </c>
      <c r="K21">
        <v>9527807</v>
      </c>
      <c r="L21">
        <v>9580991</v>
      </c>
      <c r="M21">
        <v>9618756</v>
      </c>
      <c r="N21">
        <v>9646032</v>
      </c>
      <c r="O21">
        <v>9655549</v>
      </c>
      <c r="P21">
        <v>9673162</v>
      </c>
      <c r="Q21">
        <v>9711115</v>
      </c>
      <c r="R21">
        <v>9741720</v>
      </c>
      <c r="S21">
        <v>9772419</v>
      </c>
      <c r="T21">
        <v>9800700</v>
      </c>
      <c r="U21">
        <v>9818227</v>
      </c>
      <c r="V21">
        <v>9830358</v>
      </c>
      <c r="W21">
        <v>9839534</v>
      </c>
      <c r="X21">
        <v>9848382</v>
      </c>
      <c r="Y21">
        <v>9859242</v>
      </c>
      <c r="Z21">
        <v>9858982</v>
      </c>
      <c r="AA21">
        <v>9856303</v>
      </c>
      <c r="AB21">
        <v>9855520</v>
      </c>
      <c r="AC21">
        <v>9855372</v>
      </c>
      <c r="AD21">
        <v>9858308</v>
      </c>
      <c r="AE21">
        <v>9861823</v>
      </c>
      <c r="AF21">
        <v>9870234</v>
      </c>
      <c r="AG21">
        <v>9901664</v>
      </c>
      <c r="AH21">
        <v>9937697</v>
      </c>
      <c r="AI21">
        <v>9967379</v>
      </c>
      <c r="AJ21">
        <v>10004486</v>
      </c>
      <c r="AK21">
        <v>10045158</v>
      </c>
      <c r="AL21">
        <v>10084475</v>
      </c>
      <c r="AM21">
        <v>10115603</v>
      </c>
      <c r="AN21">
        <v>10136811</v>
      </c>
      <c r="AO21">
        <v>10156637</v>
      </c>
      <c r="AP21">
        <v>10181245</v>
      </c>
      <c r="AQ21">
        <v>10203008</v>
      </c>
      <c r="AR21">
        <v>10226419</v>
      </c>
      <c r="AS21">
        <v>10251250</v>
      </c>
      <c r="AT21">
        <v>10286570</v>
      </c>
      <c r="AU21">
        <v>10332785</v>
      </c>
      <c r="AV21">
        <v>10376133</v>
      </c>
      <c r="AW21">
        <v>10421137</v>
      </c>
      <c r="AX21">
        <v>10478617</v>
      </c>
      <c r="AY21">
        <v>10547958</v>
      </c>
      <c r="AZ21">
        <v>10625700</v>
      </c>
      <c r="BA21">
        <v>10709973</v>
      </c>
      <c r="BB21">
        <v>10796493</v>
      </c>
      <c r="BC21">
        <v>10895586</v>
      </c>
      <c r="BD21">
        <v>11038264</v>
      </c>
      <c r="BE21">
        <v>11106932</v>
      </c>
      <c r="BF21">
        <v>11159407</v>
      </c>
      <c r="BG21">
        <v>11209057</v>
      </c>
      <c r="BH21">
        <v>11274196</v>
      </c>
      <c r="BI21">
        <v>11331422</v>
      </c>
      <c r="BJ21">
        <v>11375158</v>
      </c>
      <c r="BK21">
        <v>11427054</v>
      </c>
      <c r="BL21">
        <v>11488980</v>
      </c>
      <c r="BM21">
        <v>11538604</v>
      </c>
      <c r="BN21">
        <v>11586195</v>
      </c>
      <c r="BO21">
        <v>11680210</v>
      </c>
      <c r="BP21">
        <v>11787423</v>
      </c>
    </row>
    <row r="22" spans="1:68" x14ac:dyDescent="0.35">
      <c r="A22" t="s">
        <v>21</v>
      </c>
      <c r="B22" t="s">
        <v>261</v>
      </c>
      <c r="E22">
        <v>2517286</v>
      </c>
      <c r="F22">
        <v>2559223</v>
      </c>
      <c r="G22">
        <v>2604659</v>
      </c>
      <c r="H22">
        <v>2652908</v>
      </c>
      <c r="I22">
        <v>2704003</v>
      </c>
      <c r="J22">
        <v>2757936</v>
      </c>
      <c r="K22">
        <v>2814317</v>
      </c>
      <c r="L22">
        <v>2872997</v>
      </c>
      <c r="M22">
        <v>2934257</v>
      </c>
      <c r="N22">
        <v>2998222</v>
      </c>
      <c r="O22">
        <v>3065057</v>
      </c>
      <c r="P22">
        <v>3134767</v>
      </c>
      <c r="Q22">
        <v>3207543</v>
      </c>
      <c r="R22">
        <v>3283496</v>
      </c>
      <c r="S22">
        <v>3362633</v>
      </c>
      <c r="T22">
        <v>3445407</v>
      </c>
      <c r="U22">
        <v>3532196</v>
      </c>
      <c r="V22">
        <v>3623202</v>
      </c>
      <c r="W22">
        <v>3718305</v>
      </c>
      <c r="X22">
        <v>3818528</v>
      </c>
      <c r="Y22">
        <v>3925251</v>
      </c>
      <c r="Z22">
        <v>4038307</v>
      </c>
      <c r="AA22">
        <v>4156596</v>
      </c>
      <c r="AB22">
        <v>4278978</v>
      </c>
      <c r="AC22">
        <v>4405895</v>
      </c>
      <c r="AD22">
        <v>4538012</v>
      </c>
      <c r="AE22">
        <v>4675420</v>
      </c>
      <c r="AF22">
        <v>4818486</v>
      </c>
      <c r="AG22">
        <v>4967341</v>
      </c>
      <c r="AH22">
        <v>5121657</v>
      </c>
      <c r="AI22">
        <v>5281479</v>
      </c>
      <c r="AJ22">
        <v>5446932</v>
      </c>
      <c r="AK22">
        <v>5617844</v>
      </c>
      <c r="AL22">
        <v>5872706</v>
      </c>
      <c r="AM22">
        <v>6096506</v>
      </c>
      <c r="AN22">
        <v>6226773</v>
      </c>
      <c r="AO22">
        <v>6391858</v>
      </c>
      <c r="AP22">
        <v>6583365</v>
      </c>
      <c r="AQ22">
        <v>6789489</v>
      </c>
      <c r="AR22">
        <v>7002818</v>
      </c>
      <c r="AS22">
        <v>7221619</v>
      </c>
      <c r="AT22">
        <v>7445596</v>
      </c>
      <c r="AU22">
        <v>7675426</v>
      </c>
      <c r="AV22">
        <v>7913070</v>
      </c>
      <c r="AW22">
        <v>8159094</v>
      </c>
      <c r="AX22">
        <v>8426144</v>
      </c>
      <c r="AY22">
        <v>8693242</v>
      </c>
      <c r="AZ22">
        <v>8953969</v>
      </c>
      <c r="BA22">
        <v>9228466</v>
      </c>
      <c r="BB22">
        <v>9509423</v>
      </c>
      <c r="BC22">
        <v>9797484</v>
      </c>
      <c r="BD22">
        <v>10093623</v>
      </c>
      <c r="BE22">
        <v>10397657</v>
      </c>
      <c r="BF22">
        <v>10708834</v>
      </c>
      <c r="BG22">
        <v>11030004</v>
      </c>
      <c r="BH22">
        <v>11360681</v>
      </c>
      <c r="BI22">
        <v>11697842</v>
      </c>
      <c r="BJ22">
        <v>12039780</v>
      </c>
      <c r="BK22">
        <v>12383347</v>
      </c>
      <c r="BL22">
        <v>12726755</v>
      </c>
      <c r="BM22">
        <v>13070169</v>
      </c>
      <c r="BN22">
        <v>13413417</v>
      </c>
      <c r="BO22">
        <v>13759501</v>
      </c>
      <c r="BP22">
        <v>14111034</v>
      </c>
    </row>
    <row r="23" spans="1:68" x14ac:dyDescent="0.35">
      <c r="A23" t="s">
        <v>22</v>
      </c>
      <c r="B23" t="s">
        <v>262</v>
      </c>
      <c r="E23">
        <v>4778621</v>
      </c>
      <c r="F23">
        <v>4848224</v>
      </c>
      <c r="G23">
        <v>4919672</v>
      </c>
      <c r="H23">
        <v>4993623</v>
      </c>
      <c r="I23">
        <v>5071034</v>
      </c>
      <c r="J23">
        <v>5152833</v>
      </c>
      <c r="K23">
        <v>5237933</v>
      </c>
      <c r="L23">
        <v>5326348</v>
      </c>
      <c r="M23">
        <v>5418644</v>
      </c>
      <c r="N23">
        <v>5513177</v>
      </c>
      <c r="O23">
        <v>5610304</v>
      </c>
      <c r="P23">
        <v>5707999</v>
      </c>
      <c r="Q23">
        <v>5807234</v>
      </c>
      <c r="R23">
        <v>5911927</v>
      </c>
      <c r="S23">
        <v>6024904</v>
      </c>
      <c r="T23">
        <v>6147569</v>
      </c>
      <c r="U23">
        <v>6280635</v>
      </c>
      <c r="V23">
        <v>6428734</v>
      </c>
      <c r="W23">
        <v>6590984</v>
      </c>
      <c r="X23">
        <v>6763903</v>
      </c>
      <c r="Y23">
        <v>6947900</v>
      </c>
      <c r="Z23">
        <v>7140271</v>
      </c>
      <c r="AA23">
        <v>7340197</v>
      </c>
      <c r="AB23">
        <v>7551129</v>
      </c>
      <c r="AC23">
        <v>7772256</v>
      </c>
      <c r="AD23">
        <v>7999935</v>
      </c>
      <c r="AE23">
        <v>8228847</v>
      </c>
      <c r="AF23">
        <v>8457109</v>
      </c>
      <c r="AG23">
        <v>8687435</v>
      </c>
      <c r="AH23">
        <v>8921175</v>
      </c>
      <c r="AI23">
        <v>9159356</v>
      </c>
      <c r="AJ23">
        <v>9394632</v>
      </c>
      <c r="AK23">
        <v>9629275</v>
      </c>
      <c r="AL23">
        <v>9871713</v>
      </c>
      <c r="AM23">
        <v>10123798</v>
      </c>
      <c r="AN23">
        <v>10386722</v>
      </c>
      <c r="AO23">
        <v>10655942</v>
      </c>
      <c r="AP23">
        <v>10934223</v>
      </c>
      <c r="AQ23">
        <v>11240664</v>
      </c>
      <c r="AR23">
        <v>11574928</v>
      </c>
      <c r="AS23">
        <v>11925546</v>
      </c>
      <c r="AT23">
        <v>12295001</v>
      </c>
      <c r="AU23">
        <v>12680897</v>
      </c>
      <c r="AV23">
        <v>13082532</v>
      </c>
      <c r="AW23">
        <v>13500533</v>
      </c>
      <c r="AX23">
        <v>13932123</v>
      </c>
      <c r="AY23">
        <v>14373707</v>
      </c>
      <c r="AZ23">
        <v>14816307</v>
      </c>
      <c r="BA23">
        <v>15258093</v>
      </c>
      <c r="BB23">
        <v>15710066</v>
      </c>
      <c r="BC23">
        <v>16176498</v>
      </c>
      <c r="BD23">
        <v>16661908</v>
      </c>
      <c r="BE23">
        <v>17172287</v>
      </c>
      <c r="BF23">
        <v>17695409</v>
      </c>
      <c r="BG23">
        <v>18229461</v>
      </c>
      <c r="BH23">
        <v>18777487</v>
      </c>
      <c r="BI23">
        <v>19334856</v>
      </c>
      <c r="BJ23">
        <v>19894407</v>
      </c>
      <c r="BK23">
        <v>20438288</v>
      </c>
      <c r="BL23">
        <v>20961952</v>
      </c>
      <c r="BM23">
        <v>21478690</v>
      </c>
      <c r="BN23">
        <v>21995243</v>
      </c>
      <c r="BO23">
        <v>22509038</v>
      </c>
      <c r="BP23">
        <v>23025776</v>
      </c>
    </row>
    <row r="24" spans="1:68" x14ac:dyDescent="0.35">
      <c r="A24" t="s">
        <v>23</v>
      </c>
      <c r="B24" t="s">
        <v>263</v>
      </c>
      <c r="E24">
        <v>51828660</v>
      </c>
      <c r="F24">
        <v>53310348</v>
      </c>
      <c r="G24">
        <v>54881146</v>
      </c>
      <c r="H24">
        <v>56504402</v>
      </c>
      <c r="I24">
        <v>58178374</v>
      </c>
      <c r="J24">
        <v>59902519</v>
      </c>
      <c r="K24">
        <v>61669806</v>
      </c>
      <c r="L24">
        <v>63510929</v>
      </c>
      <c r="M24">
        <v>65408276</v>
      </c>
      <c r="N24">
        <v>67294133</v>
      </c>
      <c r="O24">
        <v>69058894</v>
      </c>
      <c r="P24">
        <v>70276758</v>
      </c>
      <c r="Q24">
        <v>71641519</v>
      </c>
      <c r="R24">
        <v>73722294</v>
      </c>
      <c r="S24">
        <v>75839348</v>
      </c>
      <c r="T24">
        <v>77854351</v>
      </c>
      <c r="U24">
        <v>79855318</v>
      </c>
      <c r="V24">
        <v>81867264</v>
      </c>
      <c r="W24">
        <v>83889655</v>
      </c>
      <c r="X24">
        <v>85935072</v>
      </c>
      <c r="Y24">
        <v>88016432</v>
      </c>
      <c r="Z24">
        <v>90303105</v>
      </c>
      <c r="AA24">
        <v>92814507</v>
      </c>
      <c r="AB24">
        <v>95335155</v>
      </c>
      <c r="AC24">
        <v>97814966</v>
      </c>
      <c r="AD24">
        <v>100253825</v>
      </c>
      <c r="AE24">
        <v>102635572</v>
      </c>
      <c r="AF24">
        <v>104959291</v>
      </c>
      <c r="AG24">
        <v>107216008</v>
      </c>
      <c r="AH24">
        <v>109433799</v>
      </c>
      <c r="AI24">
        <v>111633717</v>
      </c>
      <c r="AJ24">
        <v>113787109</v>
      </c>
      <c r="AK24">
        <v>115952192</v>
      </c>
      <c r="AL24">
        <v>118132360</v>
      </c>
      <c r="AM24">
        <v>120343179</v>
      </c>
      <c r="AN24">
        <v>122600370</v>
      </c>
      <c r="AO24">
        <v>124862179</v>
      </c>
      <c r="AP24">
        <v>127198069</v>
      </c>
      <c r="AQ24">
        <v>129622332</v>
      </c>
      <c r="AR24">
        <v>132108065</v>
      </c>
      <c r="AS24">
        <v>134544304</v>
      </c>
      <c r="AT24">
        <v>136805810</v>
      </c>
      <c r="AU24">
        <v>138933658</v>
      </c>
      <c r="AV24">
        <v>140970351</v>
      </c>
      <c r="AW24">
        <v>142902856</v>
      </c>
      <c r="AX24">
        <v>144715786</v>
      </c>
      <c r="AY24">
        <v>146405973</v>
      </c>
      <c r="AZ24">
        <v>147989278</v>
      </c>
      <c r="BA24">
        <v>149474264</v>
      </c>
      <c r="BB24">
        <v>150873714</v>
      </c>
      <c r="BC24">
        <v>152201981</v>
      </c>
      <c r="BD24">
        <v>153591076</v>
      </c>
      <c r="BE24">
        <v>155070101</v>
      </c>
      <c r="BF24">
        <v>156532141</v>
      </c>
      <c r="BG24">
        <v>157964929</v>
      </c>
      <c r="BH24">
        <v>159383179</v>
      </c>
      <c r="BI24">
        <v>160811932</v>
      </c>
      <c r="BJ24">
        <v>162186147</v>
      </c>
      <c r="BK24">
        <v>163523103</v>
      </c>
      <c r="BL24">
        <v>164913055</v>
      </c>
      <c r="BM24">
        <v>166298024</v>
      </c>
      <c r="BN24">
        <v>167658854</v>
      </c>
      <c r="BO24">
        <v>169384897</v>
      </c>
      <c r="BP24">
        <v>171466990</v>
      </c>
    </row>
    <row r="25" spans="1:68" x14ac:dyDescent="0.35">
      <c r="A25" t="s">
        <v>24</v>
      </c>
      <c r="B25" t="s">
        <v>264</v>
      </c>
      <c r="E25">
        <v>7867374</v>
      </c>
      <c r="F25">
        <v>7943118</v>
      </c>
      <c r="G25">
        <v>8012946</v>
      </c>
      <c r="H25">
        <v>8078145</v>
      </c>
      <c r="I25">
        <v>8144340</v>
      </c>
      <c r="J25">
        <v>8204168</v>
      </c>
      <c r="K25">
        <v>8258057</v>
      </c>
      <c r="L25">
        <v>8310226</v>
      </c>
      <c r="M25">
        <v>8369603</v>
      </c>
      <c r="N25">
        <v>8434172</v>
      </c>
      <c r="O25">
        <v>8489574</v>
      </c>
      <c r="P25">
        <v>8536395</v>
      </c>
      <c r="Q25">
        <v>8576200</v>
      </c>
      <c r="R25">
        <v>8620967</v>
      </c>
      <c r="S25">
        <v>8678745</v>
      </c>
      <c r="T25">
        <v>8720742</v>
      </c>
      <c r="U25">
        <v>8758599</v>
      </c>
      <c r="V25">
        <v>8804183</v>
      </c>
      <c r="W25">
        <v>8814032</v>
      </c>
      <c r="X25">
        <v>8825940</v>
      </c>
      <c r="Y25">
        <v>8861535</v>
      </c>
      <c r="Z25">
        <v>8891117</v>
      </c>
      <c r="AA25">
        <v>8917457</v>
      </c>
      <c r="AB25">
        <v>8939738</v>
      </c>
      <c r="AC25">
        <v>8960679</v>
      </c>
      <c r="AD25">
        <v>8960547</v>
      </c>
      <c r="AE25">
        <v>8958171</v>
      </c>
      <c r="AF25">
        <v>8971359</v>
      </c>
      <c r="AG25">
        <v>8981446</v>
      </c>
      <c r="AH25">
        <v>8876972</v>
      </c>
      <c r="AI25">
        <v>8718289</v>
      </c>
      <c r="AJ25">
        <v>8632367</v>
      </c>
      <c r="AK25">
        <v>8540164</v>
      </c>
      <c r="AL25">
        <v>8472313</v>
      </c>
      <c r="AM25">
        <v>8443591</v>
      </c>
      <c r="AN25">
        <v>8406067</v>
      </c>
      <c r="AO25">
        <v>8362826</v>
      </c>
      <c r="AP25">
        <v>8312068</v>
      </c>
      <c r="AQ25">
        <v>8256786</v>
      </c>
      <c r="AR25">
        <v>8210624</v>
      </c>
      <c r="AS25">
        <v>8170172</v>
      </c>
      <c r="AT25">
        <v>8009142</v>
      </c>
      <c r="AU25">
        <v>7837161</v>
      </c>
      <c r="AV25">
        <v>7775327</v>
      </c>
      <c r="AW25">
        <v>7716860</v>
      </c>
      <c r="AX25">
        <v>7658972</v>
      </c>
      <c r="AY25">
        <v>7601022</v>
      </c>
      <c r="AZ25">
        <v>7545338</v>
      </c>
      <c r="BA25">
        <v>7492561</v>
      </c>
      <c r="BB25">
        <v>7444443</v>
      </c>
      <c r="BC25">
        <v>7395599</v>
      </c>
      <c r="BD25">
        <v>7348328</v>
      </c>
      <c r="BE25">
        <v>7305888</v>
      </c>
      <c r="BF25">
        <v>7265115</v>
      </c>
      <c r="BG25">
        <v>7223938</v>
      </c>
      <c r="BH25">
        <v>7177991</v>
      </c>
      <c r="BI25">
        <v>7127822</v>
      </c>
      <c r="BJ25">
        <v>7075947</v>
      </c>
      <c r="BK25">
        <v>7025037</v>
      </c>
      <c r="BL25">
        <v>6975761</v>
      </c>
      <c r="BM25">
        <v>6934015</v>
      </c>
      <c r="BN25">
        <v>6877743</v>
      </c>
      <c r="BO25">
        <v>6643324</v>
      </c>
      <c r="BP25">
        <v>6446596</v>
      </c>
    </row>
    <row r="26" spans="1:68" x14ac:dyDescent="0.35">
      <c r="A26" t="s">
        <v>25</v>
      </c>
      <c r="B26" t="s">
        <v>265</v>
      </c>
      <c r="E26">
        <v>165477</v>
      </c>
      <c r="F26">
        <v>172346</v>
      </c>
      <c r="G26">
        <v>179349</v>
      </c>
      <c r="H26">
        <v>186501</v>
      </c>
      <c r="I26">
        <v>193816</v>
      </c>
      <c r="J26">
        <v>200866</v>
      </c>
      <c r="K26">
        <v>207543</v>
      </c>
      <c r="L26">
        <v>214189</v>
      </c>
      <c r="M26">
        <v>219337</v>
      </c>
      <c r="N26">
        <v>222469</v>
      </c>
      <c r="O26">
        <v>224809</v>
      </c>
      <c r="P26">
        <v>230733</v>
      </c>
      <c r="Q26">
        <v>242113</v>
      </c>
      <c r="R26">
        <v>255320</v>
      </c>
      <c r="S26">
        <v>269038</v>
      </c>
      <c r="T26">
        <v>283243</v>
      </c>
      <c r="U26">
        <v>297863</v>
      </c>
      <c r="V26">
        <v>312823</v>
      </c>
      <c r="W26">
        <v>328046</v>
      </c>
      <c r="X26">
        <v>343457</v>
      </c>
      <c r="Y26">
        <v>358978</v>
      </c>
      <c r="Z26">
        <v>373524</v>
      </c>
      <c r="AA26">
        <v>386983</v>
      </c>
      <c r="AB26">
        <v>400707</v>
      </c>
      <c r="AC26">
        <v>415154</v>
      </c>
      <c r="AD26">
        <v>430358</v>
      </c>
      <c r="AE26">
        <v>446286</v>
      </c>
      <c r="AF26">
        <v>462854</v>
      </c>
      <c r="AG26">
        <v>479929</v>
      </c>
      <c r="AH26">
        <v>497327</v>
      </c>
      <c r="AI26">
        <v>514797</v>
      </c>
      <c r="AJ26">
        <v>503052</v>
      </c>
      <c r="AK26">
        <v>516458</v>
      </c>
      <c r="AL26">
        <v>530225</v>
      </c>
      <c r="AM26">
        <v>544366</v>
      </c>
      <c r="AN26">
        <v>558879</v>
      </c>
      <c r="AO26">
        <v>573792</v>
      </c>
      <c r="AP26">
        <v>589115</v>
      </c>
      <c r="AQ26">
        <v>604842</v>
      </c>
      <c r="AR26">
        <v>620989</v>
      </c>
      <c r="AS26">
        <v>637582</v>
      </c>
      <c r="AT26">
        <v>661316</v>
      </c>
      <c r="AU26">
        <v>710553</v>
      </c>
      <c r="AV26">
        <v>764517</v>
      </c>
      <c r="AW26">
        <v>823741</v>
      </c>
      <c r="AX26">
        <v>888822</v>
      </c>
      <c r="AY26">
        <v>960424</v>
      </c>
      <c r="AZ26">
        <v>1039295</v>
      </c>
      <c r="BA26">
        <v>1103496</v>
      </c>
      <c r="BB26">
        <v>1178415</v>
      </c>
      <c r="BC26">
        <v>1228543</v>
      </c>
      <c r="BD26">
        <v>1195020</v>
      </c>
      <c r="BE26">
        <v>1208964</v>
      </c>
      <c r="BF26">
        <v>1253191</v>
      </c>
      <c r="BG26">
        <v>1314562</v>
      </c>
      <c r="BH26">
        <v>1370322</v>
      </c>
      <c r="BI26">
        <v>1423726</v>
      </c>
      <c r="BJ26">
        <v>1501116</v>
      </c>
      <c r="BK26">
        <v>1503091</v>
      </c>
      <c r="BL26">
        <v>1483756</v>
      </c>
      <c r="BM26">
        <v>1472204</v>
      </c>
      <c r="BN26">
        <v>1504365</v>
      </c>
      <c r="BO26">
        <v>1524693</v>
      </c>
      <c r="BP26">
        <v>1577059</v>
      </c>
    </row>
    <row r="27" spans="1:68" x14ac:dyDescent="0.35">
      <c r="A27" t="s">
        <v>170</v>
      </c>
      <c r="B27" t="s">
        <v>266</v>
      </c>
      <c r="E27">
        <v>116317</v>
      </c>
      <c r="F27">
        <v>122197</v>
      </c>
      <c r="G27">
        <v>128493</v>
      </c>
      <c r="H27">
        <v>135087</v>
      </c>
      <c r="I27">
        <v>141528</v>
      </c>
      <c r="J27">
        <v>147952</v>
      </c>
      <c r="K27">
        <v>154874</v>
      </c>
      <c r="L27">
        <v>162267</v>
      </c>
      <c r="M27">
        <v>170089</v>
      </c>
      <c r="N27">
        <v>177981</v>
      </c>
      <c r="O27">
        <v>184982</v>
      </c>
      <c r="P27">
        <v>190857</v>
      </c>
      <c r="Q27">
        <v>196055</v>
      </c>
      <c r="R27">
        <v>200791</v>
      </c>
      <c r="S27">
        <v>205342</v>
      </c>
      <c r="T27">
        <v>209886</v>
      </c>
      <c r="U27">
        <v>214501</v>
      </c>
      <c r="V27">
        <v>219157</v>
      </c>
      <c r="W27">
        <v>223761</v>
      </c>
      <c r="X27">
        <v>228230</v>
      </c>
      <c r="Y27">
        <v>232526</v>
      </c>
      <c r="Z27">
        <v>236614</v>
      </c>
      <c r="AA27">
        <v>240614</v>
      </c>
      <c r="AB27">
        <v>244698</v>
      </c>
      <c r="AC27">
        <v>248863</v>
      </c>
      <c r="AD27">
        <v>253154</v>
      </c>
      <c r="AE27">
        <v>257536</v>
      </c>
      <c r="AF27">
        <v>261935</v>
      </c>
      <c r="AG27">
        <v>266448</v>
      </c>
      <c r="AH27">
        <v>271178</v>
      </c>
      <c r="AI27">
        <v>275945</v>
      </c>
      <c r="AJ27">
        <v>280731</v>
      </c>
      <c r="AK27">
        <v>285927</v>
      </c>
      <c r="AL27">
        <v>291339</v>
      </c>
      <c r="AM27">
        <v>296509</v>
      </c>
      <c r="AN27">
        <v>301461</v>
      </c>
      <c r="AO27">
        <v>306268</v>
      </c>
      <c r="AP27">
        <v>310904</v>
      </c>
      <c r="AQ27">
        <v>315368</v>
      </c>
      <c r="AR27">
        <v>319614</v>
      </c>
      <c r="AS27">
        <v>323835</v>
      </c>
      <c r="AT27">
        <v>327836</v>
      </c>
      <c r="AU27">
        <v>331614</v>
      </c>
      <c r="AV27">
        <v>335618</v>
      </c>
      <c r="AW27">
        <v>339782</v>
      </c>
      <c r="AX27">
        <v>343894</v>
      </c>
      <c r="AY27">
        <v>348375</v>
      </c>
      <c r="AZ27">
        <v>353334</v>
      </c>
      <c r="BA27">
        <v>358120</v>
      </c>
      <c r="BB27">
        <v>362810</v>
      </c>
      <c r="BC27">
        <v>367478</v>
      </c>
      <c r="BD27">
        <v>371729</v>
      </c>
      <c r="BE27">
        <v>375469</v>
      </c>
      <c r="BF27">
        <v>378953</v>
      </c>
      <c r="BG27">
        <v>382298</v>
      </c>
      <c r="BH27">
        <v>385346</v>
      </c>
      <c r="BI27">
        <v>388055</v>
      </c>
      <c r="BJ27">
        <v>390485</v>
      </c>
      <c r="BK27">
        <v>392717</v>
      </c>
      <c r="BL27">
        <v>394675</v>
      </c>
      <c r="BM27">
        <v>395863</v>
      </c>
      <c r="BN27">
        <v>396373</v>
      </c>
      <c r="BO27">
        <v>397538</v>
      </c>
      <c r="BP27">
        <v>399440</v>
      </c>
    </row>
    <row r="28" spans="1:68" x14ac:dyDescent="0.35">
      <c r="A28" t="s">
        <v>26</v>
      </c>
      <c r="B28" t="s">
        <v>267</v>
      </c>
      <c r="E28">
        <v>3281381</v>
      </c>
      <c r="F28">
        <v>3348035</v>
      </c>
      <c r="G28">
        <v>3407532</v>
      </c>
      <c r="H28">
        <v>3461942</v>
      </c>
      <c r="I28">
        <v>3513441</v>
      </c>
      <c r="J28">
        <v>3562834</v>
      </c>
      <c r="K28">
        <v>3610562</v>
      </c>
      <c r="L28">
        <v>3656223</v>
      </c>
      <c r="M28">
        <v>3698794</v>
      </c>
      <c r="N28">
        <v>3737765</v>
      </c>
      <c r="O28">
        <v>3773247</v>
      </c>
      <c r="P28">
        <v>3809376</v>
      </c>
      <c r="Q28">
        <v>3848271</v>
      </c>
      <c r="R28">
        <v>3887376</v>
      </c>
      <c r="S28">
        <v>3926472</v>
      </c>
      <c r="T28">
        <v>3965743</v>
      </c>
      <c r="U28">
        <v>4004552</v>
      </c>
      <c r="V28">
        <v>4042124</v>
      </c>
      <c r="W28">
        <v>4078240</v>
      </c>
      <c r="X28">
        <v>4113300</v>
      </c>
      <c r="Y28">
        <v>4148426</v>
      </c>
      <c r="Z28">
        <v>4184217</v>
      </c>
      <c r="AA28">
        <v>4221100</v>
      </c>
      <c r="AB28">
        <v>4258728</v>
      </c>
      <c r="AC28">
        <v>4295536</v>
      </c>
      <c r="AD28">
        <v>4330364</v>
      </c>
      <c r="AE28">
        <v>4362115</v>
      </c>
      <c r="AF28">
        <v>4390246</v>
      </c>
      <c r="AG28">
        <v>4414404</v>
      </c>
      <c r="AH28">
        <v>4433983</v>
      </c>
      <c r="AI28">
        <v>4448652</v>
      </c>
      <c r="AJ28">
        <v>4458343</v>
      </c>
      <c r="AK28">
        <v>4234616</v>
      </c>
      <c r="AL28">
        <v>3904482</v>
      </c>
      <c r="AM28">
        <v>3725412</v>
      </c>
      <c r="AN28">
        <v>3715564</v>
      </c>
      <c r="AO28">
        <v>3875246</v>
      </c>
      <c r="AP28">
        <v>4018227</v>
      </c>
      <c r="AQ28">
        <v>4089356</v>
      </c>
      <c r="AR28">
        <v>4130305</v>
      </c>
      <c r="AS28">
        <v>4159771</v>
      </c>
      <c r="AT28">
        <v>4179438</v>
      </c>
      <c r="AU28">
        <v>4188002</v>
      </c>
      <c r="AV28">
        <v>4178523</v>
      </c>
      <c r="AW28">
        <v>4140987</v>
      </c>
      <c r="AX28">
        <v>4096493</v>
      </c>
      <c r="AY28">
        <v>4063272</v>
      </c>
      <c r="AZ28">
        <v>4013424</v>
      </c>
      <c r="BA28">
        <v>3947544</v>
      </c>
      <c r="BB28">
        <v>3879794</v>
      </c>
      <c r="BC28">
        <v>3811472</v>
      </c>
      <c r="BD28">
        <v>3741798</v>
      </c>
      <c r="BE28">
        <v>3670113</v>
      </c>
      <c r="BF28">
        <v>3610859</v>
      </c>
      <c r="BG28">
        <v>3564829</v>
      </c>
      <c r="BH28">
        <v>3518541</v>
      </c>
      <c r="BI28">
        <v>3473003</v>
      </c>
      <c r="BJ28">
        <v>3428682</v>
      </c>
      <c r="BK28">
        <v>3387000</v>
      </c>
      <c r="BL28">
        <v>3345533</v>
      </c>
      <c r="BM28">
        <v>3299349</v>
      </c>
      <c r="BN28">
        <v>3244907</v>
      </c>
      <c r="BO28">
        <v>3204802</v>
      </c>
      <c r="BP28">
        <v>3185073</v>
      </c>
    </row>
    <row r="29" spans="1:68" x14ac:dyDescent="0.35">
      <c r="A29" t="s">
        <v>27</v>
      </c>
      <c r="B29" t="s">
        <v>268</v>
      </c>
      <c r="E29">
        <v>8198000</v>
      </c>
      <c r="F29">
        <v>8271216</v>
      </c>
      <c r="G29">
        <v>8351928</v>
      </c>
      <c r="H29">
        <v>8437232</v>
      </c>
      <c r="I29">
        <v>8524224</v>
      </c>
      <c r="J29">
        <v>8610000</v>
      </c>
      <c r="K29">
        <v>8696496</v>
      </c>
      <c r="L29">
        <v>8785648</v>
      </c>
      <c r="M29">
        <v>8874552</v>
      </c>
      <c r="N29">
        <v>8960304</v>
      </c>
      <c r="O29">
        <v>9040000</v>
      </c>
      <c r="P29">
        <v>9115576</v>
      </c>
      <c r="Q29">
        <v>9188968</v>
      </c>
      <c r="R29">
        <v>9257272</v>
      </c>
      <c r="S29">
        <v>9317584</v>
      </c>
      <c r="T29">
        <v>9367000</v>
      </c>
      <c r="U29">
        <v>9411000</v>
      </c>
      <c r="V29">
        <v>9463000</v>
      </c>
      <c r="W29">
        <v>9525000</v>
      </c>
      <c r="X29">
        <v>9584000</v>
      </c>
      <c r="Y29">
        <v>9643000</v>
      </c>
      <c r="Z29">
        <v>9710000</v>
      </c>
      <c r="AA29">
        <v>9776000</v>
      </c>
      <c r="AB29">
        <v>9843000</v>
      </c>
      <c r="AC29">
        <v>9910000</v>
      </c>
      <c r="AD29">
        <v>9975000</v>
      </c>
      <c r="AE29">
        <v>10043000</v>
      </c>
      <c r="AF29">
        <v>10111000</v>
      </c>
      <c r="AG29">
        <v>10140000</v>
      </c>
      <c r="AH29">
        <v>10170000</v>
      </c>
      <c r="AI29">
        <v>10189348</v>
      </c>
      <c r="AJ29">
        <v>10194050</v>
      </c>
      <c r="AK29">
        <v>10216470</v>
      </c>
      <c r="AL29">
        <v>10239050</v>
      </c>
      <c r="AM29">
        <v>10226955</v>
      </c>
      <c r="AN29">
        <v>10193831</v>
      </c>
      <c r="AO29">
        <v>10159569</v>
      </c>
      <c r="AP29">
        <v>10117433</v>
      </c>
      <c r="AQ29">
        <v>10071963</v>
      </c>
      <c r="AR29">
        <v>10026738</v>
      </c>
      <c r="AS29">
        <v>9979610</v>
      </c>
      <c r="AT29">
        <v>9928549</v>
      </c>
      <c r="AU29">
        <v>9865548</v>
      </c>
      <c r="AV29">
        <v>9796749</v>
      </c>
      <c r="AW29">
        <v>9730146</v>
      </c>
      <c r="AX29">
        <v>9663915</v>
      </c>
      <c r="AY29">
        <v>9604924</v>
      </c>
      <c r="AZ29">
        <v>9560953</v>
      </c>
      <c r="BA29">
        <v>9527985</v>
      </c>
      <c r="BB29">
        <v>9504583</v>
      </c>
      <c r="BC29">
        <v>9483836</v>
      </c>
      <c r="BD29">
        <v>9461643</v>
      </c>
      <c r="BE29">
        <v>9446836</v>
      </c>
      <c r="BF29">
        <v>9443211</v>
      </c>
      <c r="BG29">
        <v>9448515</v>
      </c>
      <c r="BH29">
        <v>9461076</v>
      </c>
      <c r="BI29">
        <v>9469379</v>
      </c>
      <c r="BJ29">
        <v>9458989</v>
      </c>
      <c r="BK29">
        <v>9438785</v>
      </c>
      <c r="BL29">
        <v>9419758</v>
      </c>
      <c r="BM29">
        <v>9379952</v>
      </c>
      <c r="BN29">
        <v>9302585</v>
      </c>
      <c r="BO29">
        <v>9228071</v>
      </c>
      <c r="BP29">
        <v>9178298</v>
      </c>
    </row>
    <row r="30" spans="1:68" x14ac:dyDescent="0.35">
      <c r="A30" t="s">
        <v>269</v>
      </c>
      <c r="B30" t="s">
        <v>270</v>
      </c>
      <c r="E30">
        <v>91318</v>
      </c>
      <c r="F30">
        <v>93632</v>
      </c>
      <c r="G30">
        <v>96042</v>
      </c>
      <c r="H30">
        <v>98704</v>
      </c>
      <c r="I30">
        <v>101603</v>
      </c>
      <c r="J30">
        <v>104675</v>
      </c>
      <c r="K30">
        <v>107906</v>
      </c>
      <c r="L30">
        <v>111272</v>
      </c>
      <c r="M30">
        <v>114713</v>
      </c>
      <c r="N30">
        <v>118040</v>
      </c>
      <c r="O30">
        <v>120736</v>
      </c>
      <c r="P30">
        <v>122805</v>
      </c>
      <c r="Q30">
        <v>124676</v>
      </c>
      <c r="R30">
        <v>126445</v>
      </c>
      <c r="S30">
        <v>128185</v>
      </c>
      <c r="T30">
        <v>130387</v>
      </c>
      <c r="U30">
        <v>133099</v>
      </c>
      <c r="V30">
        <v>135887</v>
      </c>
      <c r="W30">
        <v>138713</v>
      </c>
      <c r="X30">
        <v>141678</v>
      </c>
      <c r="Y30">
        <v>145062</v>
      </c>
      <c r="Z30">
        <v>148786</v>
      </c>
      <c r="AA30">
        <v>152548</v>
      </c>
      <c r="AB30">
        <v>156297</v>
      </c>
      <c r="AC30">
        <v>160044</v>
      </c>
      <c r="AD30">
        <v>163796</v>
      </c>
      <c r="AE30">
        <v>167554</v>
      </c>
      <c r="AF30">
        <v>171338</v>
      </c>
      <c r="AG30">
        <v>175180</v>
      </c>
      <c r="AH30">
        <v>179107</v>
      </c>
      <c r="AI30">
        <v>183076</v>
      </c>
      <c r="AJ30">
        <v>187040</v>
      </c>
      <c r="AK30">
        <v>190983</v>
      </c>
      <c r="AL30">
        <v>194902</v>
      </c>
      <c r="AM30">
        <v>199097</v>
      </c>
      <c r="AN30">
        <v>204146</v>
      </c>
      <c r="AO30">
        <v>210310</v>
      </c>
      <c r="AP30">
        <v>217446</v>
      </c>
      <c r="AQ30">
        <v>225173</v>
      </c>
      <c r="AR30">
        <v>233059</v>
      </c>
      <c r="AS30">
        <v>240799</v>
      </c>
      <c r="AT30">
        <v>248379</v>
      </c>
      <c r="AU30">
        <v>256009</v>
      </c>
      <c r="AV30">
        <v>263780</v>
      </c>
      <c r="AW30">
        <v>271688</v>
      </c>
      <c r="AX30">
        <v>279731</v>
      </c>
      <c r="AY30">
        <v>287878</v>
      </c>
      <c r="AZ30">
        <v>296100</v>
      </c>
      <c r="BA30">
        <v>304361</v>
      </c>
      <c r="BB30">
        <v>312614</v>
      </c>
      <c r="BC30">
        <v>320245</v>
      </c>
      <c r="BD30">
        <v>327298</v>
      </c>
      <c r="BE30">
        <v>334414</v>
      </c>
      <c r="BF30">
        <v>341627</v>
      </c>
      <c r="BG30">
        <v>348923</v>
      </c>
      <c r="BH30">
        <v>356333</v>
      </c>
      <c r="BI30">
        <v>364705</v>
      </c>
      <c r="BJ30">
        <v>373202</v>
      </c>
      <c r="BK30">
        <v>380226</v>
      </c>
      <c r="BL30">
        <v>385829</v>
      </c>
      <c r="BM30">
        <v>390812</v>
      </c>
      <c r="BN30">
        <v>395346</v>
      </c>
      <c r="BO30">
        <v>402733</v>
      </c>
      <c r="BP30">
        <v>411106</v>
      </c>
    </row>
    <row r="31" spans="1:68" x14ac:dyDescent="0.35">
      <c r="A31" t="s">
        <v>271</v>
      </c>
      <c r="B31" t="s">
        <v>272</v>
      </c>
      <c r="E31">
        <v>42208</v>
      </c>
      <c r="F31">
        <v>43123</v>
      </c>
      <c r="G31">
        <v>44239</v>
      </c>
      <c r="H31">
        <v>45340</v>
      </c>
      <c r="I31">
        <v>46410</v>
      </c>
      <c r="J31">
        <v>47461</v>
      </c>
      <c r="K31">
        <v>48534</v>
      </c>
      <c r="L31">
        <v>49514</v>
      </c>
      <c r="M31">
        <v>50404</v>
      </c>
      <c r="N31">
        <v>51306</v>
      </c>
      <c r="O31">
        <v>52124</v>
      </c>
      <c r="P31">
        <v>52607</v>
      </c>
      <c r="Q31">
        <v>52803</v>
      </c>
      <c r="R31">
        <v>52946</v>
      </c>
      <c r="S31">
        <v>53056</v>
      </c>
      <c r="T31">
        <v>53129</v>
      </c>
      <c r="U31">
        <v>53210</v>
      </c>
      <c r="V31">
        <v>53322</v>
      </c>
      <c r="W31">
        <v>53431</v>
      </c>
      <c r="X31">
        <v>53517</v>
      </c>
      <c r="Y31">
        <v>53673</v>
      </c>
      <c r="Z31">
        <v>53997</v>
      </c>
      <c r="AA31">
        <v>54387</v>
      </c>
      <c r="AB31">
        <v>54777</v>
      </c>
      <c r="AC31">
        <v>55169</v>
      </c>
      <c r="AD31">
        <v>55547</v>
      </c>
      <c r="AE31">
        <v>55889</v>
      </c>
      <c r="AF31">
        <v>56265</v>
      </c>
      <c r="AG31">
        <v>56699</v>
      </c>
      <c r="AH31">
        <v>57129</v>
      </c>
      <c r="AI31">
        <v>57559</v>
      </c>
      <c r="AJ31">
        <v>57984</v>
      </c>
      <c r="AK31">
        <v>58407</v>
      </c>
      <c r="AL31">
        <v>58816</v>
      </c>
      <c r="AM31">
        <v>59194</v>
      </c>
      <c r="AN31">
        <v>59526</v>
      </c>
      <c r="AO31">
        <v>59813</v>
      </c>
      <c r="AP31">
        <v>60177</v>
      </c>
      <c r="AQ31">
        <v>60639</v>
      </c>
      <c r="AR31">
        <v>61124</v>
      </c>
      <c r="AS31">
        <v>61550</v>
      </c>
      <c r="AT31">
        <v>61867</v>
      </c>
      <c r="AU31">
        <v>62142</v>
      </c>
      <c r="AV31">
        <v>62386</v>
      </c>
      <c r="AW31">
        <v>62555</v>
      </c>
      <c r="AX31">
        <v>62711</v>
      </c>
      <c r="AY31">
        <v>62834</v>
      </c>
      <c r="AZ31">
        <v>63010</v>
      </c>
      <c r="BA31">
        <v>63300</v>
      </c>
      <c r="BB31">
        <v>63565</v>
      </c>
      <c r="BC31">
        <v>63725</v>
      </c>
      <c r="BD31">
        <v>63733</v>
      </c>
      <c r="BE31">
        <v>63646</v>
      </c>
      <c r="BF31">
        <v>63574</v>
      </c>
      <c r="BG31">
        <v>63529</v>
      </c>
      <c r="BH31">
        <v>63464</v>
      </c>
      <c r="BI31">
        <v>63449</v>
      </c>
      <c r="BJ31">
        <v>63578</v>
      </c>
      <c r="BK31">
        <v>63831</v>
      </c>
      <c r="BL31">
        <v>64107</v>
      </c>
      <c r="BM31">
        <v>64382</v>
      </c>
      <c r="BN31">
        <v>64648</v>
      </c>
      <c r="BO31">
        <v>64749</v>
      </c>
      <c r="BP31">
        <v>64698</v>
      </c>
    </row>
    <row r="32" spans="1:68" x14ac:dyDescent="0.35">
      <c r="A32" t="s">
        <v>28</v>
      </c>
      <c r="B32" t="s">
        <v>273</v>
      </c>
      <c r="E32">
        <v>3702323</v>
      </c>
      <c r="F32">
        <v>3778731</v>
      </c>
      <c r="G32">
        <v>3857493</v>
      </c>
      <c r="H32">
        <v>3938913</v>
      </c>
      <c r="I32">
        <v>4022996</v>
      </c>
      <c r="J32">
        <v>4109796</v>
      </c>
      <c r="K32">
        <v>4199550</v>
      </c>
      <c r="L32">
        <v>4292572</v>
      </c>
      <c r="M32">
        <v>4388944</v>
      </c>
      <c r="N32">
        <v>4488232</v>
      </c>
      <c r="O32">
        <v>4590010</v>
      </c>
      <c r="P32">
        <v>4694342</v>
      </c>
      <c r="Q32">
        <v>4800978</v>
      </c>
      <c r="R32">
        <v>4910200</v>
      </c>
      <c r="S32">
        <v>5022475</v>
      </c>
      <c r="T32">
        <v>5137539</v>
      </c>
      <c r="U32">
        <v>5256496</v>
      </c>
      <c r="V32">
        <v>5379166</v>
      </c>
      <c r="W32">
        <v>5504123</v>
      </c>
      <c r="X32">
        <v>5630849</v>
      </c>
      <c r="Y32">
        <v>5758900</v>
      </c>
      <c r="Z32">
        <v>5888109</v>
      </c>
      <c r="AA32">
        <v>6018088</v>
      </c>
      <c r="AB32">
        <v>6149060</v>
      </c>
      <c r="AC32">
        <v>6281868</v>
      </c>
      <c r="AD32">
        <v>6416185</v>
      </c>
      <c r="AE32">
        <v>6552479</v>
      </c>
      <c r="AF32">
        <v>6692162</v>
      </c>
      <c r="AG32">
        <v>6835508</v>
      </c>
      <c r="AH32">
        <v>6981766</v>
      </c>
      <c r="AI32">
        <v>7130142</v>
      </c>
      <c r="AJ32">
        <v>7280289</v>
      </c>
      <c r="AK32">
        <v>7430336</v>
      </c>
      <c r="AL32">
        <v>7579195</v>
      </c>
      <c r="AM32">
        <v>7727322</v>
      </c>
      <c r="AN32">
        <v>7874676</v>
      </c>
      <c r="AO32">
        <v>8021736</v>
      </c>
      <c r="AP32">
        <v>8167900</v>
      </c>
      <c r="AQ32">
        <v>8313394</v>
      </c>
      <c r="AR32">
        <v>8459806</v>
      </c>
      <c r="AS32">
        <v>8606326</v>
      </c>
      <c r="AT32">
        <v>8752736</v>
      </c>
      <c r="AU32">
        <v>8900355</v>
      </c>
      <c r="AV32">
        <v>9050700</v>
      </c>
      <c r="AW32">
        <v>9204287</v>
      </c>
      <c r="AX32">
        <v>9360754</v>
      </c>
      <c r="AY32">
        <v>9521689</v>
      </c>
      <c r="AZ32">
        <v>9685960</v>
      </c>
      <c r="BA32">
        <v>9850858</v>
      </c>
      <c r="BB32">
        <v>10016275</v>
      </c>
      <c r="BC32">
        <v>10182345</v>
      </c>
      <c r="BD32">
        <v>10348929</v>
      </c>
      <c r="BE32">
        <v>10515807</v>
      </c>
      <c r="BF32">
        <v>10682608</v>
      </c>
      <c r="BG32">
        <v>10848888</v>
      </c>
      <c r="BH32">
        <v>11014705</v>
      </c>
      <c r="BI32">
        <v>11180020</v>
      </c>
      <c r="BJ32">
        <v>11344587</v>
      </c>
      <c r="BK32">
        <v>11508368</v>
      </c>
      <c r="BL32">
        <v>11671386</v>
      </c>
      <c r="BM32">
        <v>11816299</v>
      </c>
      <c r="BN32">
        <v>11937360</v>
      </c>
      <c r="BO32">
        <v>12077154</v>
      </c>
      <c r="BP32">
        <v>12244159</v>
      </c>
    </row>
    <row r="33" spans="1:68" x14ac:dyDescent="0.35">
      <c r="A33" t="s">
        <v>29</v>
      </c>
      <c r="B33" t="s">
        <v>274</v>
      </c>
      <c r="E33">
        <v>72388126</v>
      </c>
      <c r="F33">
        <v>74605447</v>
      </c>
      <c r="G33">
        <v>76865323</v>
      </c>
      <c r="H33">
        <v>79164235</v>
      </c>
      <c r="I33">
        <v>81488595</v>
      </c>
      <c r="J33">
        <v>83817583</v>
      </c>
      <c r="K33">
        <v>86139359</v>
      </c>
      <c r="L33">
        <v>88446124</v>
      </c>
      <c r="M33">
        <v>90741240</v>
      </c>
      <c r="N33">
        <v>93045777</v>
      </c>
      <c r="O33">
        <v>95375651</v>
      </c>
      <c r="P33">
        <v>97739273</v>
      </c>
      <c r="Q33">
        <v>100146797</v>
      </c>
      <c r="R33">
        <v>102600976</v>
      </c>
      <c r="S33">
        <v>105089675</v>
      </c>
      <c r="T33">
        <v>107619565</v>
      </c>
      <c r="U33">
        <v>110213349</v>
      </c>
      <c r="V33">
        <v>112875292</v>
      </c>
      <c r="W33">
        <v>115600942</v>
      </c>
      <c r="X33">
        <v>118380821</v>
      </c>
      <c r="Y33">
        <v>121207461</v>
      </c>
      <c r="Z33">
        <v>124063109</v>
      </c>
      <c r="AA33">
        <v>126923155</v>
      </c>
      <c r="AB33">
        <v>129790077</v>
      </c>
      <c r="AC33">
        <v>132658864</v>
      </c>
      <c r="AD33">
        <v>135515595</v>
      </c>
      <c r="AE33">
        <v>138336370</v>
      </c>
      <c r="AF33">
        <v>141104944</v>
      </c>
      <c r="AG33">
        <v>143826357</v>
      </c>
      <c r="AH33">
        <v>146502972</v>
      </c>
      <c r="AI33">
        <v>149143223</v>
      </c>
      <c r="AJ33">
        <v>151724256</v>
      </c>
      <c r="AK33">
        <v>154275079</v>
      </c>
      <c r="AL33">
        <v>156794577</v>
      </c>
      <c r="AM33">
        <v>159265006</v>
      </c>
      <c r="AN33">
        <v>161735073</v>
      </c>
      <c r="AO33">
        <v>164202549</v>
      </c>
      <c r="AP33">
        <v>166661659</v>
      </c>
      <c r="AQ33">
        <v>169159655</v>
      </c>
      <c r="AR33">
        <v>171641543</v>
      </c>
      <c r="AS33">
        <v>174018282</v>
      </c>
      <c r="AT33">
        <v>176301203</v>
      </c>
      <c r="AU33">
        <v>178503484</v>
      </c>
      <c r="AV33">
        <v>180622688</v>
      </c>
      <c r="AW33">
        <v>182675143</v>
      </c>
      <c r="AX33">
        <v>184688101</v>
      </c>
      <c r="AY33">
        <v>186653106</v>
      </c>
      <c r="AZ33">
        <v>188552320</v>
      </c>
      <c r="BA33">
        <v>190367302</v>
      </c>
      <c r="BB33">
        <v>192079951</v>
      </c>
      <c r="BC33">
        <v>193701929</v>
      </c>
      <c r="BD33">
        <v>195284734</v>
      </c>
      <c r="BE33">
        <v>196876111</v>
      </c>
      <c r="BF33">
        <v>198478299</v>
      </c>
      <c r="BG33">
        <v>200085127</v>
      </c>
      <c r="BH33">
        <v>201675532</v>
      </c>
      <c r="BI33">
        <v>203218114</v>
      </c>
      <c r="BJ33">
        <v>204703445</v>
      </c>
      <c r="BK33">
        <v>206107261</v>
      </c>
      <c r="BL33">
        <v>207455459</v>
      </c>
      <c r="BM33">
        <v>208660842</v>
      </c>
      <c r="BN33">
        <v>209550294</v>
      </c>
      <c r="BO33">
        <v>210306415</v>
      </c>
      <c r="BP33">
        <v>211140729</v>
      </c>
    </row>
    <row r="34" spans="1:68" x14ac:dyDescent="0.35">
      <c r="A34" t="s">
        <v>275</v>
      </c>
      <c r="B34" t="s">
        <v>276</v>
      </c>
      <c r="E34">
        <v>230893</v>
      </c>
      <c r="F34">
        <v>233148</v>
      </c>
      <c r="G34">
        <v>235224</v>
      </c>
      <c r="H34">
        <v>237557</v>
      </c>
      <c r="I34">
        <v>239958</v>
      </c>
      <c r="J34">
        <v>242417</v>
      </c>
      <c r="K34">
        <v>244996</v>
      </c>
      <c r="L34">
        <v>247091</v>
      </c>
      <c r="M34">
        <v>248540</v>
      </c>
      <c r="N34">
        <v>249444</v>
      </c>
      <c r="O34">
        <v>249387</v>
      </c>
      <c r="P34">
        <v>249168</v>
      </c>
      <c r="Q34">
        <v>249658</v>
      </c>
      <c r="R34">
        <v>250322</v>
      </c>
      <c r="S34">
        <v>250777</v>
      </c>
      <c r="T34">
        <v>251175</v>
      </c>
      <c r="U34">
        <v>251442</v>
      </c>
      <c r="V34">
        <v>251626</v>
      </c>
      <c r="W34">
        <v>251551</v>
      </c>
      <c r="X34">
        <v>251269</v>
      </c>
      <c r="Y34">
        <v>251524</v>
      </c>
      <c r="Z34">
        <v>252270</v>
      </c>
      <c r="AA34">
        <v>253095</v>
      </c>
      <c r="AB34">
        <v>253992</v>
      </c>
      <c r="AC34">
        <v>254920</v>
      </c>
      <c r="AD34">
        <v>255820</v>
      </c>
      <c r="AE34">
        <v>256618</v>
      </c>
      <c r="AF34">
        <v>257279</v>
      </c>
      <c r="AG34">
        <v>257763</v>
      </c>
      <c r="AH34">
        <v>258109</v>
      </c>
      <c r="AI34">
        <v>258582</v>
      </c>
      <c r="AJ34">
        <v>259373</v>
      </c>
      <c r="AK34">
        <v>260267</v>
      </c>
      <c r="AL34">
        <v>261027</v>
      </c>
      <c r="AM34">
        <v>261620</v>
      </c>
      <c r="AN34">
        <v>262039</v>
      </c>
      <c r="AO34">
        <v>262284</v>
      </c>
      <c r="AP34">
        <v>262392</v>
      </c>
      <c r="AQ34">
        <v>262436</v>
      </c>
      <c r="AR34">
        <v>262517</v>
      </c>
      <c r="AS34">
        <v>262063</v>
      </c>
      <c r="AT34">
        <v>262425</v>
      </c>
      <c r="AU34">
        <v>264148</v>
      </c>
      <c r="AV34">
        <v>265776</v>
      </c>
      <c r="AW34">
        <v>267298</v>
      </c>
      <c r="AX34">
        <v>268706</v>
      </c>
      <c r="AY34">
        <v>270002</v>
      </c>
      <c r="AZ34">
        <v>271288</v>
      </c>
      <c r="BA34">
        <v>272714</v>
      </c>
      <c r="BB34">
        <v>274123</v>
      </c>
      <c r="BC34">
        <v>275243</v>
      </c>
      <c r="BD34">
        <v>276139</v>
      </c>
      <c r="BE34">
        <v>276938</v>
      </c>
      <c r="BF34">
        <v>277665</v>
      </c>
      <c r="BG34">
        <v>278348</v>
      </c>
      <c r="BH34">
        <v>278990</v>
      </c>
      <c r="BI34">
        <v>279598</v>
      </c>
      <c r="BJ34">
        <v>280171</v>
      </c>
      <c r="BK34">
        <v>280711</v>
      </c>
      <c r="BL34">
        <v>281207</v>
      </c>
      <c r="BM34">
        <v>281698</v>
      </c>
      <c r="BN34">
        <v>282147</v>
      </c>
      <c r="BO34">
        <v>282318</v>
      </c>
      <c r="BP34">
        <v>282336</v>
      </c>
    </row>
    <row r="35" spans="1:68" x14ac:dyDescent="0.35">
      <c r="A35" t="s">
        <v>209</v>
      </c>
      <c r="B35" t="s">
        <v>277</v>
      </c>
      <c r="E35">
        <v>88347</v>
      </c>
      <c r="F35">
        <v>92517</v>
      </c>
      <c r="G35">
        <v>96719</v>
      </c>
      <c r="H35">
        <v>101159</v>
      </c>
      <c r="I35">
        <v>105922</v>
      </c>
      <c r="J35">
        <v>110838</v>
      </c>
      <c r="K35">
        <v>115874</v>
      </c>
      <c r="L35">
        <v>121017</v>
      </c>
      <c r="M35">
        <v>126222</v>
      </c>
      <c r="N35">
        <v>131446</v>
      </c>
      <c r="O35">
        <v>135138</v>
      </c>
      <c r="P35">
        <v>137921</v>
      </c>
      <c r="Q35">
        <v>142189</v>
      </c>
      <c r="R35">
        <v>147369</v>
      </c>
      <c r="S35">
        <v>152656</v>
      </c>
      <c r="T35">
        <v>158070</v>
      </c>
      <c r="U35">
        <v>163607</v>
      </c>
      <c r="V35">
        <v>169277</v>
      </c>
      <c r="W35">
        <v>174884</v>
      </c>
      <c r="X35">
        <v>180422</v>
      </c>
      <c r="Y35">
        <v>186111</v>
      </c>
      <c r="Z35">
        <v>191977</v>
      </c>
      <c r="AA35">
        <v>198165</v>
      </c>
      <c r="AB35">
        <v>204741</v>
      </c>
      <c r="AC35">
        <v>211661</v>
      </c>
      <c r="AD35">
        <v>218919</v>
      </c>
      <c r="AE35">
        <v>226495</v>
      </c>
      <c r="AF35">
        <v>233860</v>
      </c>
      <c r="AG35">
        <v>240913</v>
      </c>
      <c r="AH35">
        <v>248064</v>
      </c>
      <c r="AI35">
        <v>255292</v>
      </c>
      <c r="AJ35">
        <v>262596</v>
      </c>
      <c r="AK35">
        <v>269839</v>
      </c>
      <c r="AL35">
        <v>276971</v>
      </c>
      <c r="AM35">
        <v>284091</v>
      </c>
      <c r="AN35">
        <v>291195</v>
      </c>
      <c r="AO35">
        <v>298276</v>
      </c>
      <c r="AP35">
        <v>305341</v>
      </c>
      <c r="AQ35">
        <v>312385</v>
      </c>
      <c r="AR35">
        <v>319411</v>
      </c>
      <c r="AS35">
        <v>326424</v>
      </c>
      <c r="AT35">
        <v>333345</v>
      </c>
      <c r="AU35">
        <v>340099</v>
      </c>
      <c r="AV35">
        <v>346637</v>
      </c>
      <c r="AW35">
        <v>352911</v>
      </c>
      <c r="AX35">
        <v>358916</v>
      </c>
      <c r="AY35">
        <v>364663</v>
      </c>
      <c r="AZ35">
        <v>370873</v>
      </c>
      <c r="BA35">
        <v>377793</v>
      </c>
      <c r="BB35">
        <v>384952</v>
      </c>
      <c r="BC35">
        <v>392332</v>
      </c>
      <c r="BD35">
        <v>399389</v>
      </c>
      <c r="BE35">
        <v>405557</v>
      </c>
      <c r="BF35">
        <v>411202</v>
      </c>
      <c r="BG35">
        <v>416750</v>
      </c>
      <c r="BH35">
        <v>422212</v>
      </c>
      <c r="BI35">
        <v>427564</v>
      </c>
      <c r="BJ35">
        <v>432772</v>
      </c>
      <c r="BK35">
        <v>437810</v>
      </c>
      <c r="BL35">
        <v>442680</v>
      </c>
      <c r="BM35">
        <v>447404</v>
      </c>
      <c r="BN35">
        <v>451721</v>
      </c>
      <c r="BO35">
        <v>455370</v>
      </c>
      <c r="BP35">
        <v>458949</v>
      </c>
    </row>
    <row r="36" spans="1:68" x14ac:dyDescent="0.35">
      <c r="A36" t="s">
        <v>185</v>
      </c>
      <c r="B36" t="s">
        <v>278</v>
      </c>
      <c r="E36">
        <v>224084</v>
      </c>
      <c r="F36">
        <v>230602</v>
      </c>
      <c r="G36">
        <v>237636</v>
      </c>
      <c r="H36">
        <v>245156</v>
      </c>
      <c r="I36">
        <v>252987</v>
      </c>
      <c r="J36">
        <v>261200</v>
      </c>
      <c r="K36">
        <v>269820</v>
      </c>
      <c r="L36">
        <v>278852</v>
      </c>
      <c r="M36">
        <v>288311</v>
      </c>
      <c r="N36">
        <v>298214</v>
      </c>
      <c r="O36">
        <v>308528</v>
      </c>
      <c r="P36">
        <v>319211</v>
      </c>
      <c r="Q36">
        <v>330264</v>
      </c>
      <c r="R36">
        <v>341705</v>
      </c>
      <c r="S36">
        <v>353538</v>
      </c>
      <c r="T36">
        <v>365791</v>
      </c>
      <c r="U36">
        <v>378490</v>
      </c>
      <c r="V36">
        <v>391639</v>
      </c>
      <c r="W36">
        <v>405243</v>
      </c>
      <c r="X36">
        <v>419200</v>
      </c>
      <c r="Y36">
        <v>433404</v>
      </c>
      <c r="Z36">
        <v>447836</v>
      </c>
      <c r="AA36">
        <v>462485</v>
      </c>
      <c r="AB36">
        <v>477460</v>
      </c>
      <c r="AC36">
        <v>492784</v>
      </c>
      <c r="AD36">
        <v>508392</v>
      </c>
      <c r="AE36">
        <v>524324</v>
      </c>
      <c r="AF36">
        <v>540557</v>
      </c>
      <c r="AG36">
        <v>556986</v>
      </c>
      <c r="AH36">
        <v>573586</v>
      </c>
      <c r="AI36">
        <v>589287</v>
      </c>
      <c r="AJ36">
        <v>599784</v>
      </c>
      <c r="AK36">
        <v>577774</v>
      </c>
      <c r="AL36">
        <v>554673</v>
      </c>
      <c r="AM36">
        <v>554497</v>
      </c>
      <c r="AN36">
        <v>547989</v>
      </c>
      <c r="AO36">
        <v>548784</v>
      </c>
      <c r="AP36">
        <v>558697</v>
      </c>
      <c r="AQ36">
        <v>569435</v>
      </c>
      <c r="AR36">
        <v>582579</v>
      </c>
      <c r="AS36">
        <v>596863</v>
      </c>
      <c r="AT36">
        <v>610794</v>
      </c>
      <c r="AU36">
        <v>624409</v>
      </c>
      <c r="AV36">
        <v>637663</v>
      </c>
      <c r="AW36">
        <v>650544</v>
      </c>
      <c r="AX36">
        <v>661865</v>
      </c>
      <c r="AY36">
        <v>670799</v>
      </c>
      <c r="AZ36">
        <v>678641</v>
      </c>
      <c r="BA36">
        <v>686351</v>
      </c>
      <c r="BB36">
        <v>693988</v>
      </c>
      <c r="BC36">
        <v>701632</v>
      </c>
      <c r="BD36">
        <v>709377</v>
      </c>
      <c r="BE36">
        <v>717279</v>
      </c>
      <c r="BF36">
        <v>725273</v>
      </c>
      <c r="BG36">
        <v>733139</v>
      </c>
      <c r="BH36">
        <v>740618</v>
      </c>
      <c r="BI36">
        <v>747866</v>
      </c>
      <c r="BJ36">
        <v>754335</v>
      </c>
      <c r="BK36">
        <v>759759</v>
      </c>
      <c r="BL36">
        <v>764824</v>
      </c>
      <c r="BM36">
        <v>770006</v>
      </c>
      <c r="BN36">
        <v>775442</v>
      </c>
      <c r="BO36">
        <v>780914</v>
      </c>
      <c r="BP36">
        <v>786385</v>
      </c>
    </row>
    <row r="37" spans="1:68" x14ac:dyDescent="0.35">
      <c r="A37" t="s">
        <v>187</v>
      </c>
      <c r="B37" t="s">
        <v>279</v>
      </c>
      <c r="E37">
        <v>516165</v>
      </c>
      <c r="F37">
        <v>527942</v>
      </c>
      <c r="G37">
        <v>540186</v>
      </c>
      <c r="H37">
        <v>552966</v>
      </c>
      <c r="I37">
        <v>566266</v>
      </c>
      <c r="J37">
        <v>574664</v>
      </c>
      <c r="K37">
        <v>577866</v>
      </c>
      <c r="L37">
        <v>580933</v>
      </c>
      <c r="M37">
        <v>583966</v>
      </c>
      <c r="N37">
        <v>587066</v>
      </c>
      <c r="O37">
        <v>590334</v>
      </c>
      <c r="P37">
        <v>600481</v>
      </c>
      <c r="Q37">
        <v>622407</v>
      </c>
      <c r="R37">
        <v>652408</v>
      </c>
      <c r="S37">
        <v>685448</v>
      </c>
      <c r="T37">
        <v>720380</v>
      </c>
      <c r="U37">
        <v>758508</v>
      </c>
      <c r="V37">
        <v>799574</v>
      </c>
      <c r="W37">
        <v>849239</v>
      </c>
      <c r="X37">
        <v>901742</v>
      </c>
      <c r="Y37">
        <v>937485</v>
      </c>
      <c r="Z37">
        <v>969996</v>
      </c>
      <c r="AA37">
        <v>1009269</v>
      </c>
      <c r="AB37">
        <v>1046137</v>
      </c>
      <c r="AC37">
        <v>1083660</v>
      </c>
      <c r="AD37">
        <v>1121945</v>
      </c>
      <c r="AE37">
        <v>1160650</v>
      </c>
      <c r="AF37">
        <v>1199167</v>
      </c>
      <c r="AG37">
        <v>1235476</v>
      </c>
      <c r="AH37">
        <v>1270274</v>
      </c>
      <c r="AI37">
        <v>1305696</v>
      </c>
      <c r="AJ37">
        <v>1341756</v>
      </c>
      <c r="AK37">
        <v>1380033</v>
      </c>
      <c r="AL37">
        <v>1420115</v>
      </c>
      <c r="AM37">
        <v>1460023</v>
      </c>
      <c r="AN37">
        <v>1498836</v>
      </c>
      <c r="AO37">
        <v>1535914</v>
      </c>
      <c r="AP37">
        <v>1571691</v>
      </c>
      <c r="AQ37">
        <v>1606899</v>
      </c>
      <c r="AR37">
        <v>1641997</v>
      </c>
      <c r="AS37">
        <v>1677382</v>
      </c>
      <c r="AT37">
        <v>1712254</v>
      </c>
      <c r="AU37">
        <v>1744763</v>
      </c>
      <c r="AV37">
        <v>1775736</v>
      </c>
      <c r="AW37">
        <v>1807146</v>
      </c>
      <c r="AX37">
        <v>1839877</v>
      </c>
      <c r="AY37">
        <v>1874516</v>
      </c>
      <c r="AZ37">
        <v>1911201</v>
      </c>
      <c r="BA37">
        <v>1949970</v>
      </c>
      <c r="BB37">
        <v>1990673</v>
      </c>
      <c r="BC37">
        <v>2033111</v>
      </c>
      <c r="BD37">
        <v>2073535</v>
      </c>
      <c r="BE37">
        <v>2108617</v>
      </c>
      <c r="BF37">
        <v>2140682</v>
      </c>
      <c r="BG37">
        <v>2172044</v>
      </c>
      <c r="BH37">
        <v>2203273</v>
      </c>
      <c r="BI37">
        <v>2234776</v>
      </c>
      <c r="BJ37">
        <v>2266747</v>
      </c>
      <c r="BK37">
        <v>2299141</v>
      </c>
      <c r="BL37">
        <v>2332083</v>
      </c>
      <c r="BM37">
        <v>2365894</v>
      </c>
      <c r="BN37">
        <v>2401441</v>
      </c>
      <c r="BO37">
        <v>2439892</v>
      </c>
      <c r="BP37">
        <v>2480244</v>
      </c>
    </row>
    <row r="38" spans="1:68" x14ac:dyDescent="0.35">
      <c r="A38" t="s">
        <v>196</v>
      </c>
      <c r="B38" t="s">
        <v>280</v>
      </c>
      <c r="E38">
        <v>1702346</v>
      </c>
      <c r="F38">
        <v>1734580</v>
      </c>
      <c r="G38">
        <v>1768115</v>
      </c>
      <c r="H38">
        <v>1803063</v>
      </c>
      <c r="I38">
        <v>1839583</v>
      </c>
      <c r="J38">
        <v>1877854</v>
      </c>
      <c r="K38">
        <v>1918082</v>
      </c>
      <c r="L38">
        <v>1960444</v>
      </c>
      <c r="M38">
        <v>2005100</v>
      </c>
      <c r="N38">
        <v>2051515</v>
      </c>
      <c r="O38">
        <v>2097505</v>
      </c>
      <c r="P38">
        <v>2141450</v>
      </c>
      <c r="Q38">
        <v>2183769</v>
      </c>
      <c r="R38">
        <v>2226008</v>
      </c>
      <c r="S38">
        <v>2269338</v>
      </c>
      <c r="T38">
        <v>2313916</v>
      </c>
      <c r="U38">
        <v>2348566</v>
      </c>
      <c r="V38">
        <v>2372930</v>
      </c>
      <c r="W38">
        <v>2397961</v>
      </c>
      <c r="X38">
        <v>2423794</v>
      </c>
      <c r="Y38">
        <v>2450535</v>
      </c>
      <c r="Z38">
        <v>2478402</v>
      </c>
      <c r="AA38">
        <v>2507375</v>
      </c>
      <c r="AB38">
        <v>2537399</v>
      </c>
      <c r="AC38">
        <v>2568610</v>
      </c>
      <c r="AD38">
        <v>2600932</v>
      </c>
      <c r="AE38">
        <v>2634258</v>
      </c>
      <c r="AF38">
        <v>2669155</v>
      </c>
      <c r="AG38">
        <v>2713965</v>
      </c>
      <c r="AH38">
        <v>2783970</v>
      </c>
      <c r="AI38">
        <v>2871910</v>
      </c>
      <c r="AJ38">
        <v>2963191</v>
      </c>
      <c r="AK38">
        <v>3058831</v>
      </c>
      <c r="AL38">
        <v>3157839</v>
      </c>
      <c r="AM38">
        <v>3257954</v>
      </c>
      <c r="AN38">
        <v>3348052</v>
      </c>
      <c r="AO38">
        <v>3435965</v>
      </c>
      <c r="AP38">
        <v>3531700</v>
      </c>
      <c r="AQ38">
        <v>3628827</v>
      </c>
      <c r="AR38">
        <v>3729450</v>
      </c>
      <c r="AS38">
        <v>3833416</v>
      </c>
      <c r="AT38">
        <v>3919487</v>
      </c>
      <c r="AU38">
        <v>4006077</v>
      </c>
      <c r="AV38">
        <v>4103086</v>
      </c>
      <c r="AW38">
        <v>4192826</v>
      </c>
      <c r="AX38">
        <v>4288810</v>
      </c>
      <c r="AY38">
        <v>4377579</v>
      </c>
      <c r="AZ38">
        <v>4462770</v>
      </c>
      <c r="BA38">
        <v>4558984</v>
      </c>
      <c r="BB38">
        <v>4529047</v>
      </c>
      <c r="BC38">
        <v>4492995</v>
      </c>
      <c r="BD38">
        <v>4565021</v>
      </c>
      <c r="BE38">
        <v>4610848</v>
      </c>
      <c r="BF38">
        <v>4642419</v>
      </c>
      <c r="BG38">
        <v>4623182</v>
      </c>
      <c r="BH38">
        <v>4629320</v>
      </c>
      <c r="BI38">
        <v>4713663</v>
      </c>
      <c r="BJ38">
        <v>4793511</v>
      </c>
      <c r="BK38">
        <v>4878657</v>
      </c>
      <c r="BL38">
        <v>4944703</v>
      </c>
      <c r="BM38">
        <v>5026628</v>
      </c>
      <c r="BN38">
        <v>5112100</v>
      </c>
      <c r="BO38">
        <v>5098039</v>
      </c>
      <c r="BP38">
        <v>5152421</v>
      </c>
    </row>
    <row r="39" spans="1:68" x14ac:dyDescent="0.35">
      <c r="A39" t="s">
        <v>31</v>
      </c>
      <c r="B39" t="s">
        <v>281</v>
      </c>
      <c r="E39">
        <v>17909356</v>
      </c>
      <c r="F39">
        <v>18271000</v>
      </c>
      <c r="G39">
        <v>18614000</v>
      </c>
      <c r="H39">
        <v>18964000</v>
      </c>
      <c r="I39">
        <v>19325000</v>
      </c>
      <c r="J39">
        <v>19678000</v>
      </c>
      <c r="K39">
        <v>20048000</v>
      </c>
      <c r="L39">
        <v>20412000</v>
      </c>
      <c r="M39">
        <v>20744000</v>
      </c>
      <c r="N39">
        <v>21028000</v>
      </c>
      <c r="O39">
        <v>21324000</v>
      </c>
      <c r="P39">
        <v>21962032</v>
      </c>
      <c r="Q39">
        <v>22218463</v>
      </c>
      <c r="R39">
        <v>22491777</v>
      </c>
      <c r="S39">
        <v>22807969</v>
      </c>
      <c r="T39">
        <v>23143275</v>
      </c>
      <c r="U39">
        <v>23449808</v>
      </c>
      <c r="V39">
        <v>23725843</v>
      </c>
      <c r="W39">
        <v>23963203</v>
      </c>
      <c r="X39">
        <v>24201544</v>
      </c>
      <c r="Y39">
        <v>24515667</v>
      </c>
      <c r="Z39">
        <v>24819915</v>
      </c>
      <c r="AA39">
        <v>25116942</v>
      </c>
      <c r="AB39">
        <v>25366451</v>
      </c>
      <c r="AC39">
        <v>25607053</v>
      </c>
      <c r="AD39">
        <v>25842116</v>
      </c>
      <c r="AE39">
        <v>26100278</v>
      </c>
      <c r="AF39">
        <v>26446601</v>
      </c>
      <c r="AG39">
        <v>26791747</v>
      </c>
      <c r="AH39">
        <v>27276781</v>
      </c>
      <c r="AI39">
        <v>27691138</v>
      </c>
      <c r="AJ39">
        <v>28037420</v>
      </c>
      <c r="AK39">
        <v>28371264</v>
      </c>
      <c r="AL39">
        <v>28684764</v>
      </c>
      <c r="AM39">
        <v>29000663</v>
      </c>
      <c r="AN39">
        <v>29302311</v>
      </c>
      <c r="AO39">
        <v>29610218</v>
      </c>
      <c r="AP39">
        <v>29905948</v>
      </c>
      <c r="AQ39">
        <v>30155173</v>
      </c>
      <c r="AR39">
        <v>30401286</v>
      </c>
      <c r="AS39">
        <v>30685730</v>
      </c>
      <c r="AT39">
        <v>31020855</v>
      </c>
      <c r="AU39">
        <v>31359199</v>
      </c>
      <c r="AV39">
        <v>31642461</v>
      </c>
      <c r="AW39">
        <v>31938807</v>
      </c>
      <c r="AX39">
        <v>32242732</v>
      </c>
      <c r="AY39">
        <v>32571193</v>
      </c>
      <c r="AZ39">
        <v>32888886</v>
      </c>
      <c r="BA39">
        <v>33247298</v>
      </c>
      <c r="BB39">
        <v>33630069</v>
      </c>
      <c r="BC39">
        <v>34005902</v>
      </c>
      <c r="BD39">
        <v>34339221</v>
      </c>
      <c r="BE39">
        <v>34713395</v>
      </c>
      <c r="BF39">
        <v>35080992</v>
      </c>
      <c r="BG39">
        <v>35434066</v>
      </c>
      <c r="BH39">
        <v>35704498</v>
      </c>
      <c r="BI39">
        <v>36110803</v>
      </c>
      <c r="BJ39">
        <v>36545075</v>
      </c>
      <c r="BK39">
        <v>37072620</v>
      </c>
      <c r="BL39">
        <v>37618495</v>
      </c>
      <c r="BM39">
        <v>38028638</v>
      </c>
      <c r="BN39">
        <v>38239864</v>
      </c>
      <c r="BO39">
        <v>38939056</v>
      </c>
      <c r="BP39">
        <v>40097761</v>
      </c>
    </row>
    <row r="40" spans="1:68" x14ac:dyDescent="0.35">
      <c r="A40" t="s">
        <v>282</v>
      </c>
      <c r="B40" t="s">
        <v>283</v>
      </c>
      <c r="E40">
        <v>91401764</v>
      </c>
      <c r="F40">
        <v>92232738</v>
      </c>
      <c r="G40">
        <v>93009498</v>
      </c>
      <c r="H40">
        <v>93840016</v>
      </c>
      <c r="I40">
        <v>94715795</v>
      </c>
      <c r="J40">
        <v>95440988</v>
      </c>
      <c r="K40">
        <v>96146336</v>
      </c>
      <c r="L40">
        <v>97043270</v>
      </c>
      <c r="M40">
        <v>97884022</v>
      </c>
      <c r="N40">
        <v>98606630</v>
      </c>
      <c r="O40">
        <v>99134548</v>
      </c>
      <c r="P40">
        <v>99635258</v>
      </c>
      <c r="Q40">
        <v>100357161</v>
      </c>
      <c r="R40">
        <v>101112680</v>
      </c>
      <c r="S40">
        <v>101939916</v>
      </c>
      <c r="T40">
        <v>102860571</v>
      </c>
      <c r="U40">
        <v>103776068</v>
      </c>
      <c r="V40">
        <v>104616884</v>
      </c>
      <c r="W40">
        <v>105329397</v>
      </c>
      <c r="X40">
        <v>105948616</v>
      </c>
      <c r="Y40">
        <v>106541316</v>
      </c>
      <c r="Z40">
        <v>107129392</v>
      </c>
      <c r="AA40">
        <v>107730380</v>
      </c>
      <c r="AB40">
        <v>108297837</v>
      </c>
      <c r="AC40">
        <v>108838073</v>
      </c>
      <c r="AD40">
        <v>109338285</v>
      </c>
      <c r="AE40">
        <v>109824166</v>
      </c>
      <c r="AF40">
        <v>110296425</v>
      </c>
      <c r="AG40">
        <v>110686740</v>
      </c>
      <c r="AH40">
        <v>110801640</v>
      </c>
      <c r="AI40">
        <v>110743128</v>
      </c>
      <c r="AJ40">
        <v>110469467</v>
      </c>
      <c r="AK40">
        <v>110111454</v>
      </c>
      <c r="AL40">
        <v>110041924</v>
      </c>
      <c r="AM40">
        <v>110021594</v>
      </c>
      <c r="AN40">
        <v>109864246</v>
      </c>
      <c r="AO40">
        <v>109626194</v>
      </c>
      <c r="AP40">
        <v>109422013</v>
      </c>
      <c r="AQ40">
        <v>109238340</v>
      </c>
      <c r="AR40">
        <v>109060951</v>
      </c>
      <c r="AS40">
        <v>108447824</v>
      </c>
      <c r="AT40">
        <v>107660041</v>
      </c>
      <c r="AU40">
        <v>106959751</v>
      </c>
      <c r="AV40">
        <v>106624167</v>
      </c>
      <c r="AW40">
        <v>106331716</v>
      </c>
      <c r="AX40">
        <v>106041911</v>
      </c>
      <c r="AY40">
        <v>105772481</v>
      </c>
      <c r="AZ40">
        <v>105378748</v>
      </c>
      <c r="BA40">
        <v>105001883</v>
      </c>
      <c r="BB40">
        <v>104800475</v>
      </c>
      <c r="BC40">
        <v>104421447</v>
      </c>
      <c r="BD40">
        <v>104174038</v>
      </c>
      <c r="BE40">
        <v>103928128</v>
      </c>
      <c r="BF40">
        <v>103691959</v>
      </c>
      <c r="BG40">
        <v>103459388</v>
      </c>
      <c r="BH40">
        <v>103206007</v>
      </c>
      <c r="BI40">
        <v>102926796</v>
      </c>
      <c r="BJ40">
        <v>102656954</v>
      </c>
      <c r="BK40">
        <v>102439383</v>
      </c>
      <c r="BL40">
        <v>102282674</v>
      </c>
      <c r="BM40">
        <v>102046650</v>
      </c>
      <c r="BN40">
        <v>100647592</v>
      </c>
      <c r="BO40">
        <v>100289401</v>
      </c>
      <c r="BP40">
        <v>100175859</v>
      </c>
    </row>
    <row r="41" spans="1:68" x14ac:dyDescent="0.35">
      <c r="A41" t="s">
        <v>32</v>
      </c>
      <c r="B41" t="s">
        <v>284</v>
      </c>
      <c r="E41">
        <v>5327827</v>
      </c>
      <c r="F41">
        <v>5434294</v>
      </c>
      <c r="G41">
        <v>5573815</v>
      </c>
      <c r="H41">
        <v>5694247</v>
      </c>
      <c r="I41">
        <v>5789228</v>
      </c>
      <c r="J41">
        <v>5856472</v>
      </c>
      <c r="K41">
        <v>5918002</v>
      </c>
      <c r="L41">
        <v>5991785</v>
      </c>
      <c r="M41">
        <v>6067714</v>
      </c>
      <c r="N41">
        <v>6136387</v>
      </c>
      <c r="O41">
        <v>6180877</v>
      </c>
      <c r="P41">
        <v>6213399</v>
      </c>
      <c r="Q41">
        <v>6260956</v>
      </c>
      <c r="R41">
        <v>6307347</v>
      </c>
      <c r="S41">
        <v>6341405</v>
      </c>
      <c r="T41">
        <v>6338632</v>
      </c>
      <c r="U41">
        <v>6302504</v>
      </c>
      <c r="V41">
        <v>6281174</v>
      </c>
      <c r="W41">
        <v>6281738</v>
      </c>
      <c r="X41">
        <v>6294365</v>
      </c>
      <c r="Y41">
        <v>6319408</v>
      </c>
      <c r="Z41">
        <v>6354074</v>
      </c>
      <c r="AA41">
        <v>6391309</v>
      </c>
      <c r="AB41">
        <v>6418773</v>
      </c>
      <c r="AC41">
        <v>6441865</v>
      </c>
      <c r="AD41">
        <v>6470365</v>
      </c>
      <c r="AE41">
        <v>6504124</v>
      </c>
      <c r="AF41">
        <v>6545106</v>
      </c>
      <c r="AG41">
        <v>6593386</v>
      </c>
      <c r="AH41">
        <v>6646912</v>
      </c>
      <c r="AI41">
        <v>6715519</v>
      </c>
      <c r="AJ41">
        <v>6799978</v>
      </c>
      <c r="AK41">
        <v>6875364</v>
      </c>
      <c r="AL41">
        <v>6938265</v>
      </c>
      <c r="AM41">
        <v>6993795</v>
      </c>
      <c r="AN41">
        <v>7040687</v>
      </c>
      <c r="AO41">
        <v>7071850</v>
      </c>
      <c r="AP41">
        <v>7088906</v>
      </c>
      <c r="AQ41">
        <v>7110001</v>
      </c>
      <c r="AR41">
        <v>7143991</v>
      </c>
      <c r="AS41">
        <v>7184250</v>
      </c>
      <c r="AT41">
        <v>7229854</v>
      </c>
      <c r="AU41">
        <v>7284753</v>
      </c>
      <c r="AV41">
        <v>7339001</v>
      </c>
      <c r="AW41">
        <v>7389625</v>
      </c>
      <c r="AX41">
        <v>7437115</v>
      </c>
      <c r="AY41">
        <v>7483934</v>
      </c>
      <c r="AZ41">
        <v>7551117</v>
      </c>
      <c r="BA41">
        <v>7647675</v>
      </c>
      <c r="BB41">
        <v>7743831</v>
      </c>
      <c r="BC41">
        <v>7824909</v>
      </c>
      <c r="BD41">
        <v>7912398</v>
      </c>
      <c r="BE41">
        <v>7996861</v>
      </c>
      <c r="BF41">
        <v>8089346</v>
      </c>
      <c r="BG41">
        <v>8188649</v>
      </c>
      <c r="BH41">
        <v>8282396</v>
      </c>
      <c r="BI41">
        <v>8373338</v>
      </c>
      <c r="BJ41">
        <v>8451840</v>
      </c>
      <c r="BK41">
        <v>8514329</v>
      </c>
      <c r="BL41">
        <v>8575280</v>
      </c>
      <c r="BM41">
        <v>8638167</v>
      </c>
      <c r="BN41">
        <v>8704546</v>
      </c>
      <c r="BO41">
        <v>8777088</v>
      </c>
      <c r="BP41">
        <v>8888093</v>
      </c>
    </row>
    <row r="42" spans="1:68" x14ac:dyDescent="0.35">
      <c r="A42" t="s">
        <v>285</v>
      </c>
      <c r="B42" t="s">
        <v>286</v>
      </c>
      <c r="E42">
        <v>110808</v>
      </c>
      <c r="F42">
        <v>111782</v>
      </c>
      <c r="G42">
        <v>112953</v>
      </c>
      <c r="H42">
        <v>114234</v>
      </c>
      <c r="I42">
        <v>115561</v>
      </c>
      <c r="J42">
        <v>116879</v>
      </c>
      <c r="K42">
        <v>118186</v>
      </c>
      <c r="L42">
        <v>119505</v>
      </c>
      <c r="M42">
        <v>120793</v>
      </c>
      <c r="N42">
        <v>122039</v>
      </c>
      <c r="O42">
        <v>123288</v>
      </c>
      <c r="P42">
        <v>124555</v>
      </c>
      <c r="Q42">
        <v>125764</v>
      </c>
      <c r="R42">
        <v>126873</v>
      </c>
      <c r="S42">
        <v>127893</v>
      </c>
      <c r="T42">
        <v>128781</v>
      </c>
      <c r="U42">
        <v>129391</v>
      </c>
      <c r="V42">
        <v>129726</v>
      </c>
      <c r="W42">
        <v>129981</v>
      </c>
      <c r="X42">
        <v>130220</v>
      </c>
      <c r="Y42">
        <v>130462</v>
      </c>
      <c r="Z42">
        <v>131078</v>
      </c>
      <c r="AA42">
        <v>132172</v>
      </c>
      <c r="AB42">
        <v>133413</v>
      </c>
      <c r="AC42">
        <v>134727</v>
      </c>
      <c r="AD42">
        <v>136075</v>
      </c>
      <c r="AE42">
        <v>137413</v>
      </c>
      <c r="AF42">
        <v>138743</v>
      </c>
      <c r="AG42">
        <v>140089</v>
      </c>
      <c r="AH42">
        <v>141501</v>
      </c>
      <c r="AI42">
        <v>143087</v>
      </c>
      <c r="AJ42">
        <v>144269</v>
      </c>
      <c r="AK42">
        <v>144733</v>
      </c>
      <c r="AL42">
        <v>144984</v>
      </c>
      <c r="AM42">
        <v>145163</v>
      </c>
      <c r="AN42">
        <v>145247</v>
      </c>
      <c r="AO42">
        <v>145565</v>
      </c>
      <c r="AP42">
        <v>146214</v>
      </c>
      <c r="AQ42">
        <v>146906</v>
      </c>
      <c r="AR42">
        <v>147554</v>
      </c>
      <c r="AS42">
        <v>148110</v>
      </c>
      <c r="AT42">
        <v>148850</v>
      </c>
      <c r="AU42">
        <v>149881</v>
      </c>
      <c r="AV42">
        <v>150960</v>
      </c>
      <c r="AW42">
        <v>152039</v>
      </c>
      <c r="AX42">
        <v>153126</v>
      </c>
      <c r="AY42">
        <v>154214</v>
      </c>
      <c r="AZ42">
        <v>155309</v>
      </c>
      <c r="BA42">
        <v>156408</v>
      </c>
      <c r="BB42">
        <v>157511</v>
      </c>
      <c r="BC42">
        <v>158621</v>
      </c>
      <c r="BD42">
        <v>159706</v>
      </c>
      <c r="BE42">
        <v>160767</v>
      </c>
      <c r="BF42">
        <v>161777</v>
      </c>
      <c r="BG42">
        <v>162726</v>
      </c>
      <c r="BH42">
        <v>163454</v>
      </c>
      <c r="BI42">
        <v>163883</v>
      </c>
      <c r="BJ42">
        <v>164319</v>
      </c>
      <c r="BK42">
        <v>164949</v>
      </c>
      <c r="BL42">
        <v>165639</v>
      </c>
      <c r="BM42">
        <v>166235</v>
      </c>
      <c r="BN42">
        <v>166741</v>
      </c>
      <c r="BO42">
        <v>167215</v>
      </c>
      <c r="BP42">
        <v>167691</v>
      </c>
    </row>
    <row r="43" spans="1:68" x14ac:dyDescent="0.35">
      <c r="A43" t="s">
        <v>33</v>
      </c>
      <c r="B43" t="s">
        <v>287</v>
      </c>
      <c r="E43">
        <v>8153350</v>
      </c>
      <c r="F43">
        <v>8324802</v>
      </c>
      <c r="G43">
        <v>8497059</v>
      </c>
      <c r="H43">
        <v>8670144</v>
      </c>
      <c r="I43">
        <v>8842525</v>
      </c>
      <c r="J43">
        <v>9012938</v>
      </c>
      <c r="K43">
        <v>9181722</v>
      </c>
      <c r="L43">
        <v>9348939</v>
      </c>
      <c r="M43">
        <v>9514716</v>
      </c>
      <c r="N43">
        <v>9680282</v>
      </c>
      <c r="O43">
        <v>9845344</v>
      </c>
      <c r="P43">
        <v>10009701</v>
      </c>
      <c r="Q43">
        <v>10174678</v>
      </c>
      <c r="R43">
        <v>10340362</v>
      </c>
      <c r="S43">
        <v>10505817</v>
      </c>
      <c r="T43">
        <v>10671559</v>
      </c>
      <c r="U43">
        <v>10838251</v>
      </c>
      <c r="V43">
        <v>11005519</v>
      </c>
      <c r="W43">
        <v>11172695</v>
      </c>
      <c r="X43">
        <v>11339779</v>
      </c>
      <c r="Y43">
        <v>11508550</v>
      </c>
      <c r="Z43">
        <v>11678717</v>
      </c>
      <c r="AA43">
        <v>11850214</v>
      </c>
      <c r="AB43">
        <v>12026138</v>
      </c>
      <c r="AC43">
        <v>12207733</v>
      </c>
      <c r="AD43">
        <v>12395274</v>
      </c>
      <c r="AE43">
        <v>12588914</v>
      </c>
      <c r="AF43">
        <v>12790150</v>
      </c>
      <c r="AG43">
        <v>12999424</v>
      </c>
      <c r="AH43">
        <v>13215005</v>
      </c>
      <c r="AI43">
        <v>13437176</v>
      </c>
      <c r="AJ43">
        <v>13662491</v>
      </c>
      <c r="AK43">
        <v>13884577</v>
      </c>
      <c r="AL43">
        <v>14102276</v>
      </c>
      <c r="AM43">
        <v>14316256</v>
      </c>
      <c r="AN43">
        <v>14527381</v>
      </c>
      <c r="AO43">
        <v>14734046</v>
      </c>
      <c r="AP43">
        <v>14932434</v>
      </c>
      <c r="AQ43">
        <v>15127799</v>
      </c>
      <c r="AR43">
        <v>15319313</v>
      </c>
      <c r="AS43">
        <v>15503635</v>
      </c>
      <c r="AT43">
        <v>15683849</v>
      </c>
      <c r="AU43">
        <v>15857925</v>
      </c>
      <c r="AV43">
        <v>16024752</v>
      </c>
      <c r="AW43">
        <v>16187322</v>
      </c>
      <c r="AX43">
        <v>16348778</v>
      </c>
      <c r="AY43">
        <v>16509195</v>
      </c>
      <c r="AZ43">
        <v>16671581</v>
      </c>
      <c r="BA43">
        <v>16838988</v>
      </c>
      <c r="BB43">
        <v>17009731</v>
      </c>
      <c r="BC43">
        <v>17181464</v>
      </c>
      <c r="BD43">
        <v>17351816</v>
      </c>
      <c r="BE43">
        <v>17519119</v>
      </c>
      <c r="BF43">
        <v>17687006</v>
      </c>
      <c r="BG43">
        <v>17864195</v>
      </c>
      <c r="BH43">
        <v>18047625</v>
      </c>
      <c r="BI43">
        <v>18267221</v>
      </c>
      <c r="BJ43">
        <v>18558868</v>
      </c>
      <c r="BK43">
        <v>18893191</v>
      </c>
      <c r="BL43">
        <v>19197744</v>
      </c>
      <c r="BM43">
        <v>19370624</v>
      </c>
      <c r="BN43">
        <v>19456334</v>
      </c>
      <c r="BO43">
        <v>19553036</v>
      </c>
      <c r="BP43">
        <v>19658835</v>
      </c>
    </row>
    <row r="44" spans="1:68" x14ac:dyDescent="0.35">
      <c r="A44" t="s">
        <v>34</v>
      </c>
      <c r="B44" t="s">
        <v>288</v>
      </c>
      <c r="E44">
        <v>667070000</v>
      </c>
      <c r="F44">
        <v>660330000</v>
      </c>
      <c r="G44">
        <v>665770000</v>
      </c>
      <c r="H44">
        <v>682335000</v>
      </c>
      <c r="I44">
        <v>698355000</v>
      </c>
      <c r="J44">
        <v>715185000</v>
      </c>
      <c r="K44">
        <v>735400000</v>
      </c>
      <c r="L44">
        <v>754550000</v>
      </c>
      <c r="M44">
        <v>774510000</v>
      </c>
      <c r="N44">
        <v>796025000</v>
      </c>
      <c r="O44">
        <v>818315000</v>
      </c>
      <c r="P44">
        <v>841105000</v>
      </c>
      <c r="Q44">
        <v>862030000</v>
      </c>
      <c r="R44">
        <v>881940000</v>
      </c>
      <c r="S44">
        <v>900350000</v>
      </c>
      <c r="T44">
        <v>916395000</v>
      </c>
      <c r="U44">
        <v>930685000</v>
      </c>
      <c r="V44">
        <v>943455000</v>
      </c>
      <c r="W44">
        <v>956165000</v>
      </c>
      <c r="X44">
        <v>969005000</v>
      </c>
      <c r="Y44">
        <v>981235000</v>
      </c>
      <c r="Z44">
        <v>993885000</v>
      </c>
      <c r="AA44">
        <v>1008630000</v>
      </c>
      <c r="AB44">
        <v>1023310000</v>
      </c>
      <c r="AC44">
        <v>1036825000</v>
      </c>
      <c r="AD44">
        <v>1051040000</v>
      </c>
      <c r="AE44">
        <v>1066790000</v>
      </c>
      <c r="AF44">
        <v>1084035000</v>
      </c>
      <c r="AG44">
        <v>1101630000</v>
      </c>
      <c r="AH44">
        <v>1118650000</v>
      </c>
      <c r="AI44">
        <v>1135185000</v>
      </c>
      <c r="AJ44">
        <v>1150780000</v>
      </c>
      <c r="AK44">
        <v>1164970000</v>
      </c>
      <c r="AL44">
        <v>1178440000</v>
      </c>
      <c r="AM44">
        <v>1191835000</v>
      </c>
      <c r="AN44">
        <v>1204855000</v>
      </c>
      <c r="AO44">
        <v>1217550000</v>
      </c>
      <c r="AP44">
        <v>1230075000</v>
      </c>
      <c r="AQ44">
        <v>1241935000</v>
      </c>
      <c r="AR44">
        <v>1252735000</v>
      </c>
      <c r="AS44">
        <v>1262645000</v>
      </c>
      <c r="AT44">
        <v>1271850000</v>
      </c>
      <c r="AU44">
        <v>1280400000</v>
      </c>
      <c r="AV44">
        <v>1288400000</v>
      </c>
      <c r="AW44">
        <v>1296075000</v>
      </c>
      <c r="AX44">
        <v>1303720000</v>
      </c>
      <c r="AY44">
        <v>1311020000</v>
      </c>
      <c r="AZ44">
        <v>1317885000</v>
      </c>
      <c r="BA44">
        <v>1324655000</v>
      </c>
      <c r="BB44">
        <v>1331260000</v>
      </c>
      <c r="BC44">
        <v>1337705000</v>
      </c>
      <c r="BD44">
        <v>1345035000</v>
      </c>
      <c r="BE44">
        <v>1354190000</v>
      </c>
      <c r="BF44">
        <v>1363240000</v>
      </c>
      <c r="BG44">
        <v>1371860000</v>
      </c>
      <c r="BH44">
        <v>1379860000</v>
      </c>
      <c r="BI44">
        <v>1387790000</v>
      </c>
      <c r="BJ44">
        <v>1396215000</v>
      </c>
      <c r="BK44">
        <v>1402760000</v>
      </c>
      <c r="BL44">
        <v>1407745000</v>
      </c>
      <c r="BM44">
        <v>1411100000</v>
      </c>
      <c r="BN44">
        <v>1412360000</v>
      </c>
      <c r="BO44">
        <v>1412175000</v>
      </c>
      <c r="BP44">
        <v>1410710000</v>
      </c>
    </row>
    <row r="45" spans="1:68" x14ac:dyDescent="0.35">
      <c r="A45" t="s">
        <v>289</v>
      </c>
      <c r="B45" t="s">
        <v>290</v>
      </c>
      <c r="E45">
        <v>3673666</v>
      </c>
      <c r="F45">
        <v>3810151</v>
      </c>
      <c r="G45">
        <v>3956939</v>
      </c>
      <c r="H45">
        <v>4112061</v>
      </c>
      <c r="I45">
        <v>4273952</v>
      </c>
      <c r="J45">
        <v>4442377</v>
      </c>
      <c r="K45">
        <v>4617519</v>
      </c>
      <c r="L45">
        <v>4799744</v>
      </c>
      <c r="M45">
        <v>4990021</v>
      </c>
      <c r="N45">
        <v>5192221</v>
      </c>
      <c r="O45">
        <v>5411567</v>
      </c>
      <c r="P45">
        <v>5650868</v>
      </c>
      <c r="Q45">
        <v>5909716</v>
      </c>
      <c r="R45">
        <v>6184944</v>
      </c>
      <c r="S45">
        <v>6474057</v>
      </c>
      <c r="T45">
        <v>6776297</v>
      </c>
      <c r="U45">
        <v>7057958</v>
      </c>
      <c r="V45">
        <v>7321950</v>
      </c>
      <c r="W45">
        <v>7603130</v>
      </c>
      <c r="X45">
        <v>7902267</v>
      </c>
      <c r="Y45">
        <v>8220714</v>
      </c>
      <c r="Z45">
        <v>8556596</v>
      </c>
      <c r="AA45">
        <v>8907936</v>
      </c>
      <c r="AB45">
        <v>9272744</v>
      </c>
      <c r="AC45">
        <v>9650516</v>
      </c>
      <c r="AD45">
        <v>10040483</v>
      </c>
      <c r="AE45">
        <v>10440917</v>
      </c>
      <c r="AF45">
        <v>10851475</v>
      </c>
      <c r="AG45">
        <v>11275189</v>
      </c>
      <c r="AH45">
        <v>11719771</v>
      </c>
      <c r="AI45">
        <v>12189778</v>
      </c>
      <c r="AJ45">
        <v>12683870</v>
      </c>
      <c r="AK45">
        <v>13200310</v>
      </c>
      <c r="AL45">
        <v>13735951</v>
      </c>
      <c r="AM45">
        <v>14287201</v>
      </c>
      <c r="AN45">
        <v>14855565</v>
      </c>
      <c r="AO45">
        <v>15442312</v>
      </c>
      <c r="AP45">
        <v>16047170</v>
      </c>
      <c r="AQ45">
        <v>16663948</v>
      </c>
      <c r="AR45">
        <v>17215935</v>
      </c>
      <c r="AS45">
        <v>17699004</v>
      </c>
      <c r="AT45">
        <v>18178913</v>
      </c>
      <c r="AU45">
        <v>18654771</v>
      </c>
      <c r="AV45">
        <v>19125542</v>
      </c>
      <c r="AW45">
        <v>19595000</v>
      </c>
      <c r="AX45">
        <v>20068458</v>
      </c>
      <c r="AY45">
        <v>20546802</v>
      </c>
      <c r="AZ45">
        <v>21030558</v>
      </c>
      <c r="BA45">
        <v>21514439</v>
      </c>
      <c r="BB45">
        <v>21997940</v>
      </c>
      <c r="BC45">
        <v>22488065</v>
      </c>
      <c r="BD45">
        <v>22982000</v>
      </c>
      <c r="BE45">
        <v>23467078</v>
      </c>
      <c r="BF45">
        <v>23939775</v>
      </c>
      <c r="BG45">
        <v>24527395</v>
      </c>
      <c r="BH45">
        <v>25246342</v>
      </c>
      <c r="BI45">
        <v>25989405</v>
      </c>
      <c r="BJ45">
        <v>26733372</v>
      </c>
      <c r="BK45">
        <v>27464173</v>
      </c>
      <c r="BL45">
        <v>28193009</v>
      </c>
      <c r="BM45">
        <v>28915449</v>
      </c>
      <c r="BN45">
        <v>29639736</v>
      </c>
      <c r="BO45">
        <v>30395002</v>
      </c>
      <c r="BP45">
        <v>31165654</v>
      </c>
    </row>
    <row r="46" spans="1:68" x14ac:dyDescent="0.35">
      <c r="A46" t="s">
        <v>35</v>
      </c>
      <c r="B46" t="s">
        <v>291</v>
      </c>
      <c r="E46">
        <v>5159057</v>
      </c>
      <c r="F46">
        <v>5239273</v>
      </c>
      <c r="G46">
        <v>5338620</v>
      </c>
      <c r="H46">
        <v>5456623</v>
      </c>
      <c r="I46">
        <v>5578257</v>
      </c>
      <c r="J46">
        <v>5704686</v>
      </c>
      <c r="K46">
        <v>5837295</v>
      </c>
      <c r="L46">
        <v>5977318</v>
      </c>
      <c r="M46">
        <v>6125863</v>
      </c>
      <c r="N46">
        <v>6283462</v>
      </c>
      <c r="O46">
        <v>6449793</v>
      </c>
      <c r="P46">
        <v>6624408</v>
      </c>
      <c r="Q46">
        <v>6806872</v>
      </c>
      <c r="R46">
        <v>6996660</v>
      </c>
      <c r="S46">
        <v>7193583</v>
      </c>
      <c r="T46">
        <v>7397120</v>
      </c>
      <c r="U46">
        <v>7597962</v>
      </c>
      <c r="V46">
        <v>7796501</v>
      </c>
      <c r="W46">
        <v>8011921</v>
      </c>
      <c r="X46">
        <v>8239641</v>
      </c>
      <c r="Y46">
        <v>8512219</v>
      </c>
      <c r="Z46">
        <v>8816377</v>
      </c>
      <c r="AA46">
        <v>9028678</v>
      </c>
      <c r="AB46">
        <v>9215397</v>
      </c>
      <c r="AC46">
        <v>9475078</v>
      </c>
      <c r="AD46">
        <v>9761730</v>
      </c>
      <c r="AE46">
        <v>10060342</v>
      </c>
      <c r="AF46">
        <v>10370749</v>
      </c>
      <c r="AG46">
        <v>10684968</v>
      </c>
      <c r="AH46">
        <v>11002745</v>
      </c>
      <c r="AI46">
        <v>11331821</v>
      </c>
      <c r="AJ46">
        <v>11667180</v>
      </c>
      <c r="AK46">
        <v>12006353</v>
      </c>
      <c r="AL46">
        <v>12353131</v>
      </c>
      <c r="AM46">
        <v>12704903</v>
      </c>
      <c r="AN46">
        <v>13058516</v>
      </c>
      <c r="AO46">
        <v>13414757</v>
      </c>
      <c r="AP46">
        <v>13775214</v>
      </c>
      <c r="AQ46">
        <v>14144860</v>
      </c>
      <c r="AR46">
        <v>14525140</v>
      </c>
      <c r="AS46">
        <v>14912631</v>
      </c>
      <c r="AT46">
        <v>15309490</v>
      </c>
      <c r="AU46">
        <v>15725528</v>
      </c>
      <c r="AV46">
        <v>16160340</v>
      </c>
      <c r="AW46">
        <v>16610487</v>
      </c>
      <c r="AX46">
        <v>17074594</v>
      </c>
      <c r="AY46">
        <v>17550407</v>
      </c>
      <c r="AZ46">
        <v>18049896</v>
      </c>
      <c r="BA46">
        <v>18574056</v>
      </c>
      <c r="BB46">
        <v>19113974</v>
      </c>
      <c r="BC46">
        <v>19668066</v>
      </c>
      <c r="BD46">
        <v>20232304</v>
      </c>
      <c r="BE46">
        <v>20809529</v>
      </c>
      <c r="BF46">
        <v>21402376</v>
      </c>
      <c r="BG46">
        <v>22059893</v>
      </c>
      <c r="BH46">
        <v>22763414</v>
      </c>
      <c r="BI46">
        <v>23454161</v>
      </c>
      <c r="BJ46">
        <v>24128601</v>
      </c>
      <c r="BK46">
        <v>24806383</v>
      </c>
      <c r="BL46">
        <v>25506095</v>
      </c>
      <c r="BM46">
        <v>26210558</v>
      </c>
      <c r="BN46">
        <v>26915758</v>
      </c>
      <c r="BO46">
        <v>27632771</v>
      </c>
      <c r="BP46">
        <v>28372687</v>
      </c>
    </row>
    <row r="47" spans="1:68" x14ac:dyDescent="0.35">
      <c r="A47" t="s">
        <v>174</v>
      </c>
      <c r="B47" t="s">
        <v>292</v>
      </c>
      <c r="E47">
        <v>15264846</v>
      </c>
      <c r="F47">
        <v>15662374</v>
      </c>
      <c r="G47">
        <v>16075724</v>
      </c>
      <c r="H47">
        <v>16507599</v>
      </c>
      <c r="I47">
        <v>16955327</v>
      </c>
      <c r="J47">
        <v>17427802</v>
      </c>
      <c r="K47">
        <v>17931929</v>
      </c>
      <c r="L47">
        <v>18462782</v>
      </c>
      <c r="M47">
        <v>19012189</v>
      </c>
      <c r="N47">
        <v>19570445</v>
      </c>
      <c r="O47">
        <v>20137436</v>
      </c>
      <c r="P47">
        <v>20695569</v>
      </c>
      <c r="Q47">
        <v>21251160</v>
      </c>
      <c r="R47">
        <v>21827665</v>
      </c>
      <c r="S47">
        <v>22418878</v>
      </c>
      <c r="T47">
        <v>23021101</v>
      </c>
      <c r="U47">
        <v>23624031</v>
      </c>
      <c r="V47">
        <v>24229061</v>
      </c>
      <c r="W47">
        <v>24992689</v>
      </c>
      <c r="X47">
        <v>25886782</v>
      </c>
      <c r="Y47">
        <v>26711099</v>
      </c>
      <c r="Z47">
        <v>27500515</v>
      </c>
      <c r="AA47">
        <v>28338190</v>
      </c>
      <c r="AB47">
        <v>29250963</v>
      </c>
      <c r="AC47">
        <v>30245081</v>
      </c>
      <c r="AD47">
        <v>31264816</v>
      </c>
      <c r="AE47">
        <v>32265196</v>
      </c>
      <c r="AF47">
        <v>33298904</v>
      </c>
      <c r="AG47">
        <v>34382752</v>
      </c>
      <c r="AH47">
        <v>35486866</v>
      </c>
      <c r="AI47">
        <v>36684063</v>
      </c>
      <c r="AJ47">
        <v>37925817</v>
      </c>
      <c r="AK47">
        <v>39228910</v>
      </c>
      <c r="AL47">
        <v>40656336</v>
      </c>
      <c r="AM47">
        <v>42626876</v>
      </c>
      <c r="AN47">
        <v>44433704</v>
      </c>
      <c r="AO47">
        <v>45296124</v>
      </c>
      <c r="AP47">
        <v>46029902</v>
      </c>
      <c r="AQ47">
        <v>47297600</v>
      </c>
      <c r="AR47">
        <v>48912971</v>
      </c>
      <c r="AS47">
        <v>50507442</v>
      </c>
      <c r="AT47">
        <v>52132646</v>
      </c>
      <c r="AU47">
        <v>53750524</v>
      </c>
      <c r="AV47">
        <v>55343867</v>
      </c>
      <c r="AW47">
        <v>56997741</v>
      </c>
      <c r="AX47">
        <v>58775724</v>
      </c>
      <c r="AY47">
        <v>60615908</v>
      </c>
      <c r="AZ47">
        <v>62477752</v>
      </c>
      <c r="BA47">
        <v>64390664</v>
      </c>
      <c r="BB47">
        <v>66412044</v>
      </c>
      <c r="BC47">
        <v>68563038</v>
      </c>
      <c r="BD47">
        <v>70849311</v>
      </c>
      <c r="BE47">
        <v>73254618</v>
      </c>
      <c r="BF47">
        <v>75789395</v>
      </c>
      <c r="BG47">
        <v>78403242</v>
      </c>
      <c r="BH47">
        <v>81035531</v>
      </c>
      <c r="BI47">
        <v>83956415</v>
      </c>
      <c r="BJ47">
        <v>87083398</v>
      </c>
      <c r="BK47">
        <v>90047644</v>
      </c>
      <c r="BL47">
        <v>92947442</v>
      </c>
      <c r="BM47">
        <v>95989998</v>
      </c>
      <c r="BN47">
        <v>99148932</v>
      </c>
      <c r="BO47">
        <v>102396968</v>
      </c>
      <c r="BP47">
        <v>105789731</v>
      </c>
    </row>
    <row r="48" spans="1:68" x14ac:dyDescent="0.35">
      <c r="A48" t="s">
        <v>181</v>
      </c>
      <c r="B48" t="s">
        <v>293</v>
      </c>
      <c r="E48">
        <v>1056732</v>
      </c>
      <c r="F48">
        <v>1084389</v>
      </c>
      <c r="G48">
        <v>1113175</v>
      </c>
      <c r="H48">
        <v>1143263</v>
      </c>
      <c r="I48">
        <v>1174816</v>
      </c>
      <c r="J48">
        <v>1207880</v>
      </c>
      <c r="K48">
        <v>1242534</v>
      </c>
      <c r="L48">
        <v>1278691</v>
      </c>
      <c r="M48">
        <v>1316519</v>
      </c>
      <c r="N48">
        <v>1356182</v>
      </c>
      <c r="O48">
        <v>1397638</v>
      </c>
      <c r="P48">
        <v>1441039</v>
      </c>
      <c r="Q48">
        <v>1486468</v>
      </c>
      <c r="R48">
        <v>1533680</v>
      </c>
      <c r="S48">
        <v>1582301</v>
      </c>
      <c r="T48">
        <v>1627032</v>
      </c>
      <c r="U48">
        <v>1667225</v>
      </c>
      <c r="V48">
        <v>1707568</v>
      </c>
      <c r="W48">
        <v>1748089</v>
      </c>
      <c r="X48">
        <v>1788524</v>
      </c>
      <c r="Y48">
        <v>1828985</v>
      </c>
      <c r="Z48">
        <v>1869759</v>
      </c>
      <c r="AA48">
        <v>1910430</v>
      </c>
      <c r="AB48">
        <v>1950321</v>
      </c>
      <c r="AC48">
        <v>1999528</v>
      </c>
      <c r="AD48">
        <v>2059311</v>
      </c>
      <c r="AE48">
        <v>2120602</v>
      </c>
      <c r="AF48">
        <v>2183473</v>
      </c>
      <c r="AG48">
        <v>2247653</v>
      </c>
      <c r="AH48">
        <v>2313558</v>
      </c>
      <c r="AI48">
        <v>2380560</v>
      </c>
      <c r="AJ48">
        <v>2449229</v>
      </c>
      <c r="AK48">
        <v>2519465</v>
      </c>
      <c r="AL48">
        <v>2595124</v>
      </c>
      <c r="AM48">
        <v>2673144</v>
      </c>
      <c r="AN48">
        <v>2749461</v>
      </c>
      <c r="AO48">
        <v>2826785</v>
      </c>
      <c r="AP48">
        <v>2887862</v>
      </c>
      <c r="AQ48">
        <v>2952061</v>
      </c>
      <c r="AR48">
        <v>3032874</v>
      </c>
      <c r="AS48">
        <v>3151345</v>
      </c>
      <c r="AT48">
        <v>3272537</v>
      </c>
      <c r="AU48">
        <v>3350771</v>
      </c>
      <c r="AV48">
        <v>3445753</v>
      </c>
      <c r="AW48">
        <v>3565554</v>
      </c>
      <c r="AX48">
        <v>3696393</v>
      </c>
      <c r="AY48">
        <v>3837409</v>
      </c>
      <c r="AZ48">
        <v>3980430</v>
      </c>
      <c r="BA48">
        <v>4113517</v>
      </c>
      <c r="BB48">
        <v>4281219</v>
      </c>
      <c r="BC48">
        <v>4462290</v>
      </c>
      <c r="BD48">
        <v>4609724</v>
      </c>
      <c r="BE48">
        <v>4740450</v>
      </c>
      <c r="BF48">
        <v>4857099</v>
      </c>
      <c r="BG48">
        <v>4975880</v>
      </c>
      <c r="BH48">
        <v>5097581</v>
      </c>
      <c r="BI48">
        <v>5222536</v>
      </c>
      <c r="BJ48">
        <v>5351011</v>
      </c>
      <c r="BK48">
        <v>5483118</v>
      </c>
      <c r="BL48">
        <v>5616661</v>
      </c>
      <c r="BM48">
        <v>5752791</v>
      </c>
      <c r="BN48">
        <v>5892183</v>
      </c>
      <c r="BO48">
        <v>6035104</v>
      </c>
      <c r="BP48">
        <v>6182885</v>
      </c>
    </row>
    <row r="49" spans="1:68" x14ac:dyDescent="0.35">
      <c r="A49" t="s">
        <v>36</v>
      </c>
      <c r="B49" t="s">
        <v>294</v>
      </c>
      <c r="E49">
        <v>15606209</v>
      </c>
      <c r="F49">
        <v>16095203</v>
      </c>
      <c r="G49">
        <v>16599029</v>
      </c>
      <c r="H49">
        <v>17113823</v>
      </c>
      <c r="I49">
        <v>17637411</v>
      </c>
      <c r="J49">
        <v>18169050</v>
      </c>
      <c r="K49">
        <v>18702688</v>
      </c>
      <c r="L49">
        <v>19235618</v>
      </c>
      <c r="M49">
        <v>19766796</v>
      </c>
      <c r="N49">
        <v>20291942</v>
      </c>
      <c r="O49">
        <v>20811782</v>
      </c>
      <c r="P49">
        <v>21319096</v>
      </c>
      <c r="Q49">
        <v>21819563</v>
      </c>
      <c r="R49">
        <v>22325374</v>
      </c>
      <c r="S49">
        <v>22833469</v>
      </c>
      <c r="T49">
        <v>23344644</v>
      </c>
      <c r="U49">
        <v>23858810</v>
      </c>
      <c r="V49">
        <v>24393494</v>
      </c>
      <c r="W49">
        <v>24950337</v>
      </c>
      <c r="X49">
        <v>25515626</v>
      </c>
      <c r="Y49">
        <v>26104498</v>
      </c>
      <c r="Z49">
        <v>26713267</v>
      </c>
      <c r="AA49">
        <v>27338331</v>
      </c>
      <c r="AB49">
        <v>27988173</v>
      </c>
      <c r="AC49">
        <v>28642690</v>
      </c>
      <c r="AD49">
        <v>29268470</v>
      </c>
      <c r="AE49">
        <v>29879112</v>
      </c>
      <c r="AF49">
        <v>30499467</v>
      </c>
      <c r="AG49">
        <v>31130524</v>
      </c>
      <c r="AH49">
        <v>31776279</v>
      </c>
      <c r="AI49">
        <v>32440069</v>
      </c>
      <c r="AJ49">
        <v>33098372</v>
      </c>
      <c r="AK49">
        <v>33760571</v>
      </c>
      <c r="AL49">
        <v>34441473</v>
      </c>
      <c r="AM49">
        <v>35127410</v>
      </c>
      <c r="AN49">
        <v>35804662</v>
      </c>
      <c r="AO49">
        <v>36462745</v>
      </c>
      <c r="AP49">
        <v>37121149</v>
      </c>
      <c r="AQ49">
        <v>37792165</v>
      </c>
      <c r="AR49">
        <v>38454863</v>
      </c>
      <c r="AS49">
        <v>39089934</v>
      </c>
      <c r="AT49">
        <v>39709262</v>
      </c>
      <c r="AU49">
        <v>40324680</v>
      </c>
      <c r="AV49">
        <v>40937429</v>
      </c>
      <c r="AW49">
        <v>41543171</v>
      </c>
      <c r="AX49">
        <v>42128977</v>
      </c>
      <c r="AY49">
        <v>42691084</v>
      </c>
      <c r="AZ49">
        <v>43235374</v>
      </c>
      <c r="BA49">
        <v>43758808</v>
      </c>
      <c r="BB49">
        <v>44271541</v>
      </c>
      <c r="BC49">
        <v>44777319</v>
      </c>
      <c r="BD49">
        <v>45259614</v>
      </c>
      <c r="BE49">
        <v>45715810</v>
      </c>
      <c r="BF49">
        <v>46151584</v>
      </c>
      <c r="BG49">
        <v>46565429</v>
      </c>
      <c r="BH49">
        <v>46969940</v>
      </c>
      <c r="BI49">
        <v>47437512</v>
      </c>
      <c r="BJ49">
        <v>48131078</v>
      </c>
      <c r="BK49">
        <v>49024465</v>
      </c>
      <c r="BL49">
        <v>49907985</v>
      </c>
      <c r="BM49">
        <v>50629997</v>
      </c>
      <c r="BN49">
        <v>51188173</v>
      </c>
      <c r="BO49">
        <v>51737944</v>
      </c>
      <c r="BP49">
        <v>52321152</v>
      </c>
    </row>
    <row r="50" spans="1:68" x14ac:dyDescent="0.35">
      <c r="A50" t="s">
        <v>37</v>
      </c>
      <c r="B50" t="s">
        <v>295</v>
      </c>
      <c r="E50">
        <v>197700</v>
      </c>
      <c r="F50">
        <v>201201</v>
      </c>
      <c r="G50">
        <v>204702</v>
      </c>
      <c r="H50">
        <v>208185</v>
      </c>
      <c r="I50">
        <v>211644</v>
      </c>
      <c r="J50">
        <v>214967</v>
      </c>
      <c r="K50">
        <v>218663</v>
      </c>
      <c r="L50">
        <v>223859</v>
      </c>
      <c r="M50">
        <v>230244</v>
      </c>
      <c r="N50">
        <v>237001</v>
      </c>
      <c r="O50">
        <v>244185</v>
      </c>
      <c r="P50">
        <v>251865</v>
      </c>
      <c r="Q50">
        <v>260077</v>
      </c>
      <c r="R50">
        <v>268820</v>
      </c>
      <c r="S50">
        <v>278075</v>
      </c>
      <c r="T50">
        <v>287692</v>
      </c>
      <c r="U50">
        <v>297538</v>
      </c>
      <c r="V50">
        <v>307579</v>
      </c>
      <c r="W50">
        <v>317688</v>
      </c>
      <c r="X50">
        <v>327791</v>
      </c>
      <c r="Y50">
        <v>337721</v>
      </c>
      <c r="Z50">
        <v>347382</v>
      </c>
      <c r="AA50">
        <v>357139</v>
      </c>
      <c r="AB50">
        <v>367233</v>
      </c>
      <c r="AC50">
        <v>377637</v>
      </c>
      <c r="AD50">
        <v>388352</v>
      </c>
      <c r="AE50">
        <v>399318</v>
      </c>
      <c r="AF50">
        <v>410439</v>
      </c>
      <c r="AG50">
        <v>421687</v>
      </c>
      <c r="AH50">
        <v>433103</v>
      </c>
      <c r="AI50">
        <v>444596</v>
      </c>
      <c r="AJ50">
        <v>455556</v>
      </c>
      <c r="AK50">
        <v>465113</v>
      </c>
      <c r="AL50">
        <v>473682</v>
      </c>
      <c r="AM50">
        <v>482142</v>
      </c>
      <c r="AN50">
        <v>490586</v>
      </c>
      <c r="AO50">
        <v>499107</v>
      </c>
      <c r="AP50">
        <v>507777</v>
      </c>
      <c r="AQ50">
        <v>516597</v>
      </c>
      <c r="AR50">
        <v>525886</v>
      </c>
      <c r="AS50">
        <v>536080</v>
      </c>
      <c r="AT50">
        <v>547220</v>
      </c>
      <c r="AU50">
        <v>558923</v>
      </c>
      <c r="AV50">
        <v>569798</v>
      </c>
      <c r="AW50">
        <v>580704</v>
      </c>
      <c r="AX50">
        <v>592677</v>
      </c>
      <c r="AY50">
        <v>604753</v>
      </c>
      <c r="AZ50">
        <v>616927</v>
      </c>
      <c r="BA50">
        <v>629307</v>
      </c>
      <c r="BB50">
        <v>641947</v>
      </c>
      <c r="BC50">
        <v>654836</v>
      </c>
      <c r="BD50">
        <v>668056</v>
      </c>
      <c r="BE50">
        <v>681630</v>
      </c>
      <c r="BF50">
        <v>696192</v>
      </c>
      <c r="BG50">
        <v>711503</v>
      </c>
      <c r="BH50">
        <v>726682</v>
      </c>
      <c r="BI50">
        <v>741741</v>
      </c>
      <c r="BJ50">
        <v>756669</v>
      </c>
      <c r="BK50">
        <v>771590</v>
      </c>
      <c r="BL50">
        <v>786578</v>
      </c>
      <c r="BM50">
        <v>802163</v>
      </c>
      <c r="BN50">
        <v>818174</v>
      </c>
      <c r="BO50">
        <v>834188</v>
      </c>
      <c r="BP50">
        <v>850387</v>
      </c>
    </row>
    <row r="51" spans="1:68" x14ac:dyDescent="0.35">
      <c r="A51" t="s">
        <v>296</v>
      </c>
      <c r="B51" t="s">
        <v>297</v>
      </c>
      <c r="E51">
        <v>210024</v>
      </c>
      <c r="F51">
        <v>215087</v>
      </c>
      <c r="G51">
        <v>221919</v>
      </c>
      <c r="H51">
        <v>229373</v>
      </c>
      <c r="I51">
        <v>237006</v>
      </c>
      <c r="J51">
        <v>244856</v>
      </c>
      <c r="K51">
        <v>252976</v>
      </c>
      <c r="L51">
        <v>261404</v>
      </c>
      <c r="M51">
        <v>270164</v>
      </c>
      <c r="N51">
        <v>279248</v>
      </c>
      <c r="O51">
        <v>287885</v>
      </c>
      <c r="P51">
        <v>294046</v>
      </c>
      <c r="Q51">
        <v>297386</v>
      </c>
      <c r="R51">
        <v>299881</v>
      </c>
      <c r="S51">
        <v>302570</v>
      </c>
      <c r="T51">
        <v>305847</v>
      </c>
      <c r="U51">
        <v>309455</v>
      </c>
      <c r="V51">
        <v>312834</v>
      </c>
      <c r="W51">
        <v>316147</v>
      </c>
      <c r="X51">
        <v>319480</v>
      </c>
      <c r="Y51">
        <v>323301</v>
      </c>
      <c r="Z51">
        <v>327846</v>
      </c>
      <c r="AA51">
        <v>332724</v>
      </c>
      <c r="AB51">
        <v>337654</v>
      </c>
      <c r="AC51">
        <v>342505</v>
      </c>
      <c r="AD51">
        <v>347365</v>
      </c>
      <c r="AE51">
        <v>352312</v>
      </c>
      <c r="AF51">
        <v>357302</v>
      </c>
      <c r="AG51">
        <v>362329</v>
      </c>
      <c r="AH51">
        <v>367803</v>
      </c>
      <c r="AI51">
        <v>375428</v>
      </c>
      <c r="AJ51">
        <v>384586</v>
      </c>
      <c r="AK51">
        <v>393415</v>
      </c>
      <c r="AL51">
        <v>401965</v>
      </c>
      <c r="AM51">
        <v>410228</v>
      </c>
      <c r="AN51">
        <v>418104</v>
      </c>
      <c r="AO51">
        <v>425581</v>
      </c>
      <c r="AP51">
        <v>432798</v>
      </c>
      <c r="AQ51">
        <v>439784</v>
      </c>
      <c r="AR51">
        <v>446519</v>
      </c>
      <c r="AS51">
        <v>453317</v>
      </c>
      <c r="AT51">
        <v>460293</v>
      </c>
      <c r="AU51">
        <v>467046</v>
      </c>
      <c r="AV51">
        <v>473383</v>
      </c>
      <c r="AW51">
        <v>479370</v>
      </c>
      <c r="AX51">
        <v>485115</v>
      </c>
      <c r="AY51">
        <v>490728</v>
      </c>
      <c r="AZ51">
        <v>496190</v>
      </c>
      <c r="BA51">
        <v>501355</v>
      </c>
      <c r="BB51">
        <v>506141</v>
      </c>
      <c r="BC51">
        <v>509784</v>
      </c>
      <c r="BD51">
        <v>511447</v>
      </c>
      <c r="BE51">
        <v>511955</v>
      </c>
      <c r="BF51">
        <v>512225</v>
      </c>
      <c r="BG51">
        <v>512326</v>
      </c>
      <c r="BH51">
        <v>512394</v>
      </c>
      <c r="BI51">
        <v>512554</v>
      </c>
      <c r="BJ51">
        <v>512893</v>
      </c>
      <c r="BK51">
        <v>513415</v>
      </c>
      <c r="BL51">
        <v>514104</v>
      </c>
      <c r="BM51">
        <v>514679</v>
      </c>
      <c r="BN51">
        <v>516649</v>
      </c>
      <c r="BO51">
        <v>519741</v>
      </c>
      <c r="BP51">
        <v>522331</v>
      </c>
    </row>
    <row r="52" spans="1:68" x14ac:dyDescent="0.35">
      <c r="A52" t="s">
        <v>38</v>
      </c>
      <c r="B52" t="s">
        <v>298</v>
      </c>
      <c r="E52">
        <v>1327496</v>
      </c>
      <c r="F52">
        <v>1377920</v>
      </c>
      <c r="G52">
        <v>1429445</v>
      </c>
      <c r="H52">
        <v>1481604</v>
      </c>
      <c r="I52">
        <v>1533960</v>
      </c>
      <c r="J52">
        <v>1586208</v>
      </c>
      <c r="K52">
        <v>1638116</v>
      </c>
      <c r="L52">
        <v>1689523</v>
      </c>
      <c r="M52">
        <v>1739731</v>
      </c>
      <c r="N52">
        <v>1789276</v>
      </c>
      <c r="O52">
        <v>1838949</v>
      </c>
      <c r="P52">
        <v>1888539</v>
      </c>
      <c r="Q52">
        <v>1938248</v>
      </c>
      <c r="R52">
        <v>1988343</v>
      </c>
      <c r="S52">
        <v>2039643</v>
      </c>
      <c r="T52">
        <v>2092719</v>
      </c>
      <c r="U52">
        <v>2147774</v>
      </c>
      <c r="V52">
        <v>2205025</v>
      </c>
      <c r="W52">
        <v>2264510</v>
      </c>
      <c r="X52">
        <v>2326490</v>
      </c>
      <c r="Y52">
        <v>2390633</v>
      </c>
      <c r="Z52">
        <v>2456637</v>
      </c>
      <c r="AA52">
        <v>2524806</v>
      </c>
      <c r="AB52">
        <v>2595153</v>
      </c>
      <c r="AC52">
        <v>2667595</v>
      </c>
      <c r="AD52">
        <v>2741894</v>
      </c>
      <c r="AE52">
        <v>2817216</v>
      </c>
      <c r="AF52">
        <v>2892699</v>
      </c>
      <c r="AG52">
        <v>2968103</v>
      </c>
      <c r="AH52">
        <v>3043827</v>
      </c>
      <c r="AI52">
        <v>3121706</v>
      </c>
      <c r="AJ52">
        <v>3202176</v>
      </c>
      <c r="AK52">
        <v>3284258</v>
      </c>
      <c r="AL52">
        <v>3367434</v>
      </c>
      <c r="AM52">
        <v>3451122</v>
      </c>
      <c r="AN52">
        <v>3535176</v>
      </c>
      <c r="AO52">
        <v>3619013</v>
      </c>
      <c r="AP52">
        <v>3701711</v>
      </c>
      <c r="AQ52">
        <v>3782838</v>
      </c>
      <c r="AR52">
        <v>3862101</v>
      </c>
      <c r="AS52">
        <v>3937739</v>
      </c>
      <c r="AT52">
        <v>4008947</v>
      </c>
      <c r="AU52">
        <v>4075705</v>
      </c>
      <c r="AV52">
        <v>4138784</v>
      </c>
      <c r="AW52">
        <v>4200078</v>
      </c>
      <c r="AX52">
        <v>4261240</v>
      </c>
      <c r="AY52">
        <v>4321340</v>
      </c>
      <c r="AZ52">
        <v>4380248</v>
      </c>
      <c r="BA52">
        <v>4440056</v>
      </c>
      <c r="BB52">
        <v>4499791</v>
      </c>
      <c r="BC52">
        <v>4555962</v>
      </c>
      <c r="BD52">
        <v>4609833</v>
      </c>
      <c r="BE52">
        <v>4663934</v>
      </c>
      <c r="BF52">
        <v>4716147</v>
      </c>
      <c r="BG52">
        <v>4767119</v>
      </c>
      <c r="BH52">
        <v>4818038</v>
      </c>
      <c r="BI52">
        <v>4866998</v>
      </c>
      <c r="BJ52">
        <v>4913177</v>
      </c>
      <c r="BK52">
        <v>4957818</v>
      </c>
      <c r="BL52">
        <v>4999553</v>
      </c>
      <c r="BM52">
        <v>5034320</v>
      </c>
      <c r="BN52">
        <v>5059988</v>
      </c>
      <c r="BO52">
        <v>5081765</v>
      </c>
      <c r="BP52">
        <v>5105525</v>
      </c>
    </row>
    <row r="53" spans="1:68" x14ac:dyDescent="0.35">
      <c r="A53" t="s">
        <v>299</v>
      </c>
      <c r="B53" t="s">
        <v>300</v>
      </c>
      <c r="E53">
        <v>1713405</v>
      </c>
      <c r="F53">
        <v>1751114</v>
      </c>
      <c r="G53">
        <v>1789993</v>
      </c>
      <c r="H53">
        <v>1831474</v>
      </c>
      <c r="I53">
        <v>1871841</v>
      </c>
      <c r="J53">
        <v>1911273</v>
      </c>
      <c r="K53">
        <v>1951498</v>
      </c>
      <c r="L53">
        <v>1992341</v>
      </c>
      <c r="M53">
        <v>2033780</v>
      </c>
      <c r="N53">
        <v>2075219</v>
      </c>
      <c r="O53">
        <v>2112837</v>
      </c>
      <c r="P53">
        <v>2145975</v>
      </c>
      <c r="Q53">
        <v>2170696</v>
      </c>
      <c r="R53">
        <v>2187173</v>
      </c>
      <c r="S53">
        <v>2202042</v>
      </c>
      <c r="T53">
        <v>2216264</v>
      </c>
      <c r="U53">
        <v>2230099</v>
      </c>
      <c r="V53">
        <v>2243168</v>
      </c>
      <c r="W53">
        <v>2255006</v>
      </c>
      <c r="X53">
        <v>2265603</v>
      </c>
      <c r="Y53">
        <v>2277343</v>
      </c>
      <c r="Z53">
        <v>2290222</v>
      </c>
      <c r="AA53">
        <v>2302968</v>
      </c>
      <c r="AB53">
        <v>2316087</v>
      </c>
      <c r="AC53">
        <v>2329434</v>
      </c>
      <c r="AD53">
        <v>2343204</v>
      </c>
      <c r="AE53">
        <v>2356746</v>
      </c>
      <c r="AF53">
        <v>2368654</v>
      </c>
      <c r="AG53">
        <v>2380540</v>
      </c>
      <c r="AH53">
        <v>2392809</v>
      </c>
      <c r="AI53">
        <v>2402741</v>
      </c>
      <c r="AJ53">
        <v>2415594</v>
      </c>
      <c r="AK53">
        <v>2434849</v>
      </c>
      <c r="AL53">
        <v>2454690</v>
      </c>
      <c r="AM53">
        <v>2475465</v>
      </c>
      <c r="AN53">
        <v>2500748</v>
      </c>
      <c r="AO53">
        <v>2528256</v>
      </c>
      <c r="AP53">
        <v>2555837</v>
      </c>
      <c r="AQ53">
        <v>2583369</v>
      </c>
      <c r="AR53">
        <v>2610521</v>
      </c>
      <c r="AS53">
        <v>2636455</v>
      </c>
      <c r="AT53">
        <v>2661520</v>
      </c>
      <c r="AU53">
        <v>2686785</v>
      </c>
      <c r="AV53">
        <v>2712281</v>
      </c>
      <c r="AW53">
        <v>2735189</v>
      </c>
      <c r="AX53">
        <v>2754974</v>
      </c>
      <c r="AY53">
        <v>2774985</v>
      </c>
      <c r="AZ53">
        <v>2795667</v>
      </c>
      <c r="BA53">
        <v>2816379</v>
      </c>
      <c r="BB53">
        <v>2836793</v>
      </c>
      <c r="BC53">
        <v>2855621</v>
      </c>
      <c r="BD53">
        <v>2873088</v>
      </c>
      <c r="BE53">
        <v>2893251</v>
      </c>
      <c r="BF53">
        <v>2917125</v>
      </c>
      <c r="BG53">
        <v>2941203</v>
      </c>
      <c r="BH53">
        <v>2964524</v>
      </c>
      <c r="BI53">
        <v>2987438</v>
      </c>
      <c r="BJ53">
        <v>3009507</v>
      </c>
      <c r="BK53">
        <v>3048465</v>
      </c>
      <c r="BL53">
        <v>3079149</v>
      </c>
      <c r="BM53">
        <v>3092577</v>
      </c>
      <c r="BN53">
        <v>3111609</v>
      </c>
      <c r="BO53">
        <v>3131505</v>
      </c>
      <c r="BP53">
        <v>3152394</v>
      </c>
    </row>
    <row r="54" spans="1:68" x14ac:dyDescent="0.35">
      <c r="A54" t="s">
        <v>190</v>
      </c>
      <c r="B54" t="s">
        <v>301</v>
      </c>
      <c r="E54">
        <v>7238081</v>
      </c>
      <c r="F54">
        <v>7387117</v>
      </c>
      <c r="G54">
        <v>7541098</v>
      </c>
      <c r="H54">
        <v>7701660</v>
      </c>
      <c r="I54">
        <v>7866020</v>
      </c>
      <c r="J54">
        <v>8030797</v>
      </c>
      <c r="K54">
        <v>8193450</v>
      </c>
      <c r="L54">
        <v>8352625</v>
      </c>
      <c r="M54">
        <v>8509522</v>
      </c>
      <c r="N54">
        <v>8666640</v>
      </c>
      <c r="O54">
        <v>8824382</v>
      </c>
      <c r="P54">
        <v>8979085</v>
      </c>
      <c r="Q54">
        <v>9123891</v>
      </c>
      <c r="R54">
        <v>9255328</v>
      </c>
      <c r="S54">
        <v>9374183</v>
      </c>
      <c r="T54">
        <v>9479726</v>
      </c>
      <c r="U54">
        <v>9571242</v>
      </c>
      <c r="V54">
        <v>9648440</v>
      </c>
      <c r="W54">
        <v>9711980</v>
      </c>
      <c r="X54">
        <v>9763355</v>
      </c>
      <c r="Y54">
        <v>9804796</v>
      </c>
      <c r="Z54">
        <v>9849320</v>
      </c>
      <c r="AA54">
        <v>9912681</v>
      </c>
      <c r="AB54">
        <v>9991026</v>
      </c>
      <c r="AC54">
        <v>10073299</v>
      </c>
      <c r="AD54">
        <v>10157228</v>
      </c>
      <c r="AE54">
        <v>10244247</v>
      </c>
      <c r="AF54">
        <v>10335342</v>
      </c>
      <c r="AG54">
        <v>10432585</v>
      </c>
      <c r="AH54">
        <v>10533243</v>
      </c>
      <c r="AI54">
        <v>10631799</v>
      </c>
      <c r="AJ54">
        <v>10717640</v>
      </c>
      <c r="AK54">
        <v>10785801</v>
      </c>
      <c r="AL54">
        <v>10841031</v>
      </c>
      <c r="AM54">
        <v>10886021</v>
      </c>
      <c r="AN54">
        <v>10925362</v>
      </c>
      <c r="AO54">
        <v>10962010</v>
      </c>
      <c r="AP54">
        <v>10997934</v>
      </c>
      <c r="AQ54">
        <v>11034712</v>
      </c>
      <c r="AR54">
        <v>11072230</v>
      </c>
      <c r="AS54">
        <v>11109109</v>
      </c>
      <c r="AT54">
        <v>11144132</v>
      </c>
      <c r="AU54">
        <v>11177418</v>
      </c>
      <c r="AV54">
        <v>11209383</v>
      </c>
      <c r="AW54">
        <v>11238756</v>
      </c>
      <c r="AX54">
        <v>11262554</v>
      </c>
      <c r="AY54">
        <v>11278550</v>
      </c>
      <c r="AZ54">
        <v>11287272</v>
      </c>
      <c r="BA54">
        <v>11291762</v>
      </c>
      <c r="BB54">
        <v>11294719</v>
      </c>
      <c r="BC54">
        <v>11297409</v>
      </c>
      <c r="BD54">
        <v>11301571</v>
      </c>
      <c r="BE54">
        <v>11303175</v>
      </c>
      <c r="BF54">
        <v>11298167</v>
      </c>
      <c r="BG54">
        <v>11285775</v>
      </c>
      <c r="BH54">
        <v>11275065</v>
      </c>
      <c r="BI54">
        <v>11265612</v>
      </c>
      <c r="BJ54">
        <v>11247829</v>
      </c>
      <c r="BK54">
        <v>11227118</v>
      </c>
      <c r="BL54">
        <v>11202846</v>
      </c>
      <c r="BM54">
        <v>11176354</v>
      </c>
      <c r="BN54">
        <v>11122168</v>
      </c>
      <c r="BO54">
        <v>11059820</v>
      </c>
      <c r="BP54">
        <v>11019931</v>
      </c>
    </row>
    <row r="55" spans="1:68" x14ac:dyDescent="0.35">
      <c r="A55" t="s">
        <v>302</v>
      </c>
      <c r="B55" t="s">
        <v>303</v>
      </c>
      <c r="E55">
        <v>124826</v>
      </c>
      <c r="F55">
        <v>126125</v>
      </c>
      <c r="G55">
        <v>128414</v>
      </c>
      <c r="H55">
        <v>130860</v>
      </c>
      <c r="I55">
        <v>133148</v>
      </c>
      <c r="J55">
        <v>135266</v>
      </c>
      <c r="K55">
        <v>136682</v>
      </c>
      <c r="L55">
        <v>138140</v>
      </c>
      <c r="M55">
        <v>140298</v>
      </c>
      <c r="N55">
        <v>142581</v>
      </c>
      <c r="O55">
        <v>144739</v>
      </c>
      <c r="P55">
        <v>147389</v>
      </c>
      <c r="Q55">
        <v>147710</v>
      </c>
      <c r="R55">
        <v>146912</v>
      </c>
      <c r="S55">
        <v>148351</v>
      </c>
      <c r="T55">
        <v>149129</v>
      </c>
      <c r="U55">
        <v>149399</v>
      </c>
      <c r="V55">
        <v>149459</v>
      </c>
      <c r="W55">
        <v>148341</v>
      </c>
      <c r="X55">
        <v>147851</v>
      </c>
      <c r="Y55">
        <v>148041</v>
      </c>
      <c r="Z55">
        <v>148629</v>
      </c>
      <c r="AA55">
        <v>150101</v>
      </c>
      <c r="AB55">
        <v>151159</v>
      </c>
      <c r="AC55">
        <v>151940</v>
      </c>
      <c r="AD55">
        <v>152711</v>
      </c>
      <c r="AE55">
        <v>152662</v>
      </c>
      <c r="AF55">
        <v>151456</v>
      </c>
      <c r="AG55">
        <v>149254</v>
      </c>
      <c r="AH55">
        <v>146937</v>
      </c>
      <c r="AI55">
        <v>145400</v>
      </c>
      <c r="AJ55">
        <v>144403</v>
      </c>
      <c r="AK55">
        <v>143912</v>
      </c>
      <c r="AL55">
        <v>144299</v>
      </c>
      <c r="AM55">
        <v>144630</v>
      </c>
      <c r="AN55">
        <v>145139</v>
      </c>
      <c r="AO55">
        <v>146306</v>
      </c>
      <c r="AP55">
        <v>146956</v>
      </c>
      <c r="AQ55">
        <v>144472</v>
      </c>
      <c r="AR55">
        <v>139428</v>
      </c>
      <c r="AS55">
        <v>133860</v>
      </c>
      <c r="AT55">
        <v>129047</v>
      </c>
      <c r="AU55">
        <v>129205</v>
      </c>
      <c r="AV55">
        <v>131897</v>
      </c>
      <c r="AW55">
        <v>134192</v>
      </c>
      <c r="AX55">
        <v>137658</v>
      </c>
      <c r="AY55">
        <v>141239</v>
      </c>
      <c r="AZ55">
        <v>144056</v>
      </c>
      <c r="BA55">
        <v>145880</v>
      </c>
      <c r="BB55">
        <v>146833</v>
      </c>
      <c r="BC55">
        <v>148703</v>
      </c>
      <c r="BD55">
        <v>150831</v>
      </c>
      <c r="BE55">
        <v>152088</v>
      </c>
      <c r="BF55">
        <v>153822</v>
      </c>
      <c r="BG55">
        <v>155909</v>
      </c>
      <c r="BH55">
        <v>157980</v>
      </c>
      <c r="BI55">
        <v>159664</v>
      </c>
      <c r="BJ55">
        <v>160175</v>
      </c>
      <c r="BK55">
        <v>159336</v>
      </c>
      <c r="BL55">
        <v>157441</v>
      </c>
      <c r="BM55">
        <v>154947</v>
      </c>
      <c r="BN55">
        <v>152369</v>
      </c>
      <c r="BO55">
        <v>149996</v>
      </c>
      <c r="BP55">
        <v>147862</v>
      </c>
    </row>
    <row r="56" spans="1:68" x14ac:dyDescent="0.35">
      <c r="A56" t="s">
        <v>304</v>
      </c>
      <c r="B56" t="s">
        <v>305</v>
      </c>
      <c r="E56">
        <v>8428</v>
      </c>
      <c r="F56">
        <v>8601</v>
      </c>
      <c r="G56">
        <v>8781</v>
      </c>
      <c r="H56">
        <v>8970</v>
      </c>
      <c r="I56">
        <v>9166</v>
      </c>
      <c r="J56">
        <v>9361</v>
      </c>
      <c r="K56">
        <v>9560</v>
      </c>
      <c r="L56">
        <v>9769</v>
      </c>
      <c r="M56">
        <v>9971</v>
      </c>
      <c r="N56">
        <v>10165</v>
      </c>
      <c r="O56">
        <v>10517</v>
      </c>
      <c r="P56">
        <v>11098</v>
      </c>
      <c r="Q56">
        <v>11764</v>
      </c>
      <c r="R56">
        <v>12438</v>
      </c>
      <c r="S56">
        <v>13114</v>
      </c>
      <c r="T56">
        <v>13788</v>
      </c>
      <c r="U56">
        <v>14454</v>
      </c>
      <c r="V56">
        <v>15105</v>
      </c>
      <c r="W56">
        <v>15727</v>
      </c>
      <c r="X56">
        <v>16351</v>
      </c>
      <c r="Y56">
        <v>17079</v>
      </c>
      <c r="Z56">
        <v>17905</v>
      </c>
      <c r="AA56">
        <v>18750</v>
      </c>
      <c r="AB56">
        <v>19598</v>
      </c>
      <c r="AC56">
        <v>20454</v>
      </c>
      <c r="AD56">
        <v>21324</v>
      </c>
      <c r="AE56">
        <v>22197</v>
      </c>
      <c r="AF56">
        <v>23073</v>
      </c>
      <c r="AG56">
        <v>23951</v>
      </c>
      <c r="AH56">
        <v>24874</v>
      </c>
      <c r="AI56">
        <v>25999</v>
      </c>
      <c r="AJ56">
        <v>27294</v>
      </c>
      <c r="AK56">
        <v>28621</v>
      </c>
      <c r="AL56">
        <v>29976</v>
      </c>
      <c r="AM56">
        <v>31352</v>
      </c>
      <c r="AN56">
        <v>32743</v>
      </c>
      <c r="AO56">
        <v>34143</v>
      </c>
      <c r="AP56">
        <v>35543</v>
      </c>
      <c r="AQ56">
        <v>36922</v>
      </c>
      <c r="AR56">
        <v>38284</v>
      </c>
      <c r="AS56">
        <v>39674</v>
      </c>
      <c r="AT56">
        <v>41089</v>
      </c>
      <c r="AU56">
        <v>42514</v>
      </c>
      <c r="AV56">
        <v>43934</v>
      </c>
      <c r="AW56">
        <v>45352</v>
      </c>
      <c r="AX56">
        <v>46788</v>
      </c>
      <c r="AY56">
        <v>48232</v>
      </c>
      <c r="AZ56">
        <v>49687</v>
      </c>
      <c r="BA56">
        <v>51151</v>
      </c>
      <c r="BB56">
        <v>52618</v>
      </c>
      <c r="BC56">
        <v>54099</v>
      </c>
      <c r="BD56">
        <v>55606</v>
      </c>
      <c r="BE56">
        <v>57136</v>
      </c>
      <c r="BF56">
        <v>58655</v>
      </c>
      <c r="BG56">
        <v>60160</v>
      </c>
      <c r="BH56">
        <v>61642</v>
      </c>
      <c r="BI56">
        <v>63100</v>
      </c>
      <c r="BJ56">
        <v>64535</v>
      </c>
      <c r="BK56">
        <v>65941</v>
      </c>
      <c r="BL56">
        <v>67327</v>
      </c>
      <c r="BM56">
        <v>68684</v>
      </c>
      <c r="BN56">
        <v>70108</v>
      </c>
      <c r="BO56">
        <v>71591</v>
      </c>
      <c r="BP56">
        <v>73038</v>
      </c>
    </row>
    <row r="57" spans="1:68" x14ac:dyDescent="0.35">
      <c r="A57" t="s">
        <v>39</v>
      </c>
      <c r="B57" t="s">
        <v>306</v>
      </c>
      <c r="E57">
        <v>586490</v>
      </c>
      <c r="F57">
        <v>595514</v>
      </c>
      <c r="G57">
        <v>601466</v>
      </c>
      <c r="H57">
        <v>607252</v>
      </c>
      <c r="I57">
        <v>612521</v>
      </c>
      <c r="J57">
        <v>617736</v>
      </c>
      <c r="K57">
        <v>623390</v>
      </c>
      <c r="L57">
        <v>629251</v>
      </c>
      <c r="M57">
        <v>635157</v>
      </c>
      <c r="N57">
        <v>641189</v>
      </c>
      <c r="O57">
        <v>647446</v>
      </c>
      <c r="P57">
        <v>654050</v>
      </c>
      <c r="Q57">
        <v>661063</v>
      </c>
      <c r="R57">
        <v>665937</v>
      </c>
      <c r="S57">
        <v>663254</v>
      </c>
      <c r="T57">
        <v>659405</v>
      </c>
      <c r="U57">
        <v>662032</v>
      </c>
      <c r="V57">
        <v>667101</v>
      </c>
      <c r="W57">
        <v>672249</v>
      </c>
      <c r="X57">
        <v>677549</v>
      </c>
      <c r="Y57">
        <v>683076</v>
      </c>
      <c r="Z57">
        <v>688893</v>
      </c>
      <c r="AA57">
        <v>696497</v>
      </c>
      <c r="AB57">
        <v>707225</v>
      </c>
      <c r="AC57">
        <v>719334</v>
      </c>
      <c r="AD57">
        <v>731277</v>
      </c>
      <c r="AE57">
        <v>743105</v>
      </c>
      <c r="AF57">
        <v>754785</v>
      </c>
      <c r="AG57">
        <v>766235</v>
      </c>
      <c r="AH57">
        <v>777420</v>
      </c>
      <c r="AI57">
        <v>788351</v>
      </c>
      <c r="AJ57">
        <v>798944</v>
      </c>
      <c r="AK57">
        <v>810341</v>
      </c>
      <c r="AL57">
        <v>826034</v>
      </c>
      <c r="AM57">
        <v>844667</v>
      </c>
      <c r="AN57">
        <v>862695</v>
      </c>
      <c r="AO57">
        <v>880290</v>
      </c>
      <c r="AP57">
        <v>897568</v>
      </c>
      <c r="AQ57">
        <v>914548</v>
      </c>
      <c r="AR57">
        <v>931234</v>
      </c>
      <c r="AS57">
        <v>947667</v>
      </c>
      <c r="AT57">
        <v>964127</v>
      </c>
      <c r="AU57">
        <v>981440</v>
      </c>
      <c r="AV57">
        <v>999590</v>
      </c>
      <c r="AW57">
        <v>1017875</v>
      </c>
      <c r="AX57">
        <v>1036151</v>
      </c>
      <c r="AY57">
        <v>1054418</v>
      </c>
      <c r="AZ57">
        <v>1072714</v>
      </c>
      <c r="BA57">
        <v>1091026</v>
      </c>
      <c r="BB57">
        <v>1109371</v>
      </c>
      <c r="BC57">
        <v>1127816</v>
      </c>
      <c r="BD57">
        <v>1146493</v>
      </c>
      <c r="BE57">
        <v>1165397</v>
      </c>
      <c r="BF57">
        <v>1183895</v>
      </c>
      <c r="BG57">
        <v>1201801</v>
      </c>
      <c r="BH57">
        <v>1219502</v>
      </c>
      <c r="BI57">
        <v>1237112</v>
      </c>
      <c r="BJ57">
        <v>1254275</v>
      </c>
      <c r="BK57">
        <v>1270737</v>
      </c>
      <c r="BL57">
        <v>1286671</v>
      </c>
      <c r="BM57">
        <v>1302247</v>
      </c>
      <c r="BN57">
        <v>1317309</v>
      </c>
      <c r="BO57">
        <v>1331370</v>
      </c>
      <c r="BP57">
        <v>1344976</v>
      </c>
    </row>
    <row r="58" spans="1:68" x14ac:dyDescent="0.35">
      <c r="A58" t="s">
        <v>307</v>
      </c>
      <c r="B58" t="s">
        <v>308</v>
      </c>
      <c r="E58">
        <v>9602006</v>
      </c>
      <c r="F58">
        <v>9586651</v>
      </c>
      <c r="G58">
        <v>9624660</v>
      </c>
      <c r="H58">
        <v>9670685</v>
      </c>
      <c r="I58">
        <v>9727804</v>
      </c>
      <c r="J58">
        <v>9779358</v>
      </c>
      <c r="K58">
        <v>9821040</v>
      </c>
      <c r="L58">
        <v>9852899</v>
      </c>
      <c r="M58">
        <v>9876346</v>
      </c>
      <c r="N58">
        <v>9896580</v>
      </c>
      <c r="O58">
        <v>9858071</v>
      </c>
      <c r="P58">
        <v>9826815</v>
      </c>
      <c r="Q58">
        <v>9867632</v>
      </c>
      <c r="R58">
        <v>9922266</v>
      </c>
      <c r="S58">
        <v>9988459</v>
      </c>
      <c r="T58">
        <v>10058620</v>
      </c>
      <c r="U58">
        <v>10125939</v>
      </c>
      <c r="V58">
        <v>10186755</v>
      </c>
      <c r="W58">
        <v>10242098</v>
      </c>
      <c r="X58">
        <v>10292341</v>
      </c>
      <c r="Y58">
        <v>10304193</v>
      </c>
      <c r="Z58">
        <v>10300591</v>
      </c>
      <c r="AA58">
        <v>10314826</v>
      </c>
      <c r="AB58">
        <v>10323856</v>
      </c>
      <c r="AC58">
        <v>10330213</v>
      </c>
      <c r="AD58">
        <v>10337118</v>
      </c>
      <c r="AE58">
        <v>10342227</v>
      </c>
      <c r="AF58">
        <v>10347318</v>
      </c>
      <c r="AG58">
        <v>10355276</v>
      </c>
      <c r="AH58">
        <v>10361068</v>
      </c>
      <c r="AI58">
        <v>10333355</v>
      </c>
      <c r="AJ58">
        <v>10308578</v>
      </c>
      <c r="AK58">
        <v>10319123</v>
      </c>
      <c r="AL58">
        <v>10329855</v>
      </c>
      <c r="AM58">
        <v>10333587</v>
      </c>
      <c r="AN58">
        <v>10327253</v>
      </c>
      <c r="AO58">
        <v>10315241</v>
      </c>
      <c r="AP58">
        <v>10304131</v>
      </c>
      <c r="AQ58">
        <v>10294373</v>
      </c>
      <c r="AR58">
        <v>10283860</v>
      </c>
      <c r="AS58">
        <v>10255063</v>
      </c>
      <c r="AT58">
        <v>10216605</v>
      </c>
      <c r="AU58">
        <v>10196916</v>
      </c>
      <c r="AV58">
        <v>10193998</v>
      </c>
      <c r="AW58">
        <v>10197101</v>
      </c>
      <c r="AX58">
        <v>10211216</v>
      </c>
      <c r="AY58">
        <v>10238905</v>
      </c>
      <c r="AZ58">
        <v>10298828</v>
      </c>
      <c r="BA58">
        <v>10384603</v>
      </c>
      <c r="BB58">
        <v>10443936</v>
      </c>
      <c r="BC58">
        <v>10474410</v>
      </c>
      <c r="BD58">
        <v>10496088</v>
      </c>
      <c r="BE58">
        <v>10510785</v>
      </c>
      <c r="BF58">
        <v>10514272</v>
      </c>
      <c r="BG58">
        <v>10525347</v>
      </c>
      <c r="BH58">
        <v>10546059</v>
      </c>
      <c r="BI58">
        <v>10566332</v>
      </c>
      <c r="BJ58">
        <v>10594438</v>
      </c>
      <c r="BK58">
        <v>10629928</v>
      </c>
      <c r="BL58">
        <v>10671870</v>
      </c>
      <c r="BM58">
        <v>10697858</v>
      </c>
      <c r="BN58">
        <v>10505772</v>
      </c>
      <c r="BO58">
        <v>10672118</v>
      </c>
      <c r="BP58">
        <v>10864042</v>
      </c>
    </row>
    <row r="59" spans="1:68" x14ac:dyDescent="0.35">
      <c r="A59" t="s">
        <v>41</v>
      </c>
      <c r="B59" t="s">
        <v>309</v>
      </c>
      <c r="E59">
        <v>72814900</v>
      </c>
      <c r="F59">
        <v>73377632</v>
      </c>
      <c r="G59">
        <v>74025784</v>
      </c>
      <c r="H59">
        <v>74714353</v>
      </c>
      <c r="I59">
        <v>75318337</v>
      </c>
      <c r="J59">
        <v>75963695</v>
      </c>
      <c r="K59">
        <v>76600311</v>
      </c>
      <c r="L59">
        <v>76951336</v>
      </c>
      <c r="M59">
        <v>77294314</v>
      </c>
      <c r="N59">
        <v>77909682</v>
      </c>
      <c r="O59">
        <v>78169289</v>
      </c>
      <c r="P59">
        <v>78312842</v>
      </c>
      <c r="Q59">
        <v>78688452</v>
      </c>
      <c r="R59">
        <v>78936666</v>
      </c>
      <c r="S59">
        <v>78967433</v>
      </c>
      <c r="T59">
        <v>78673554</v>
      </c>
      <c r="U59">
        <v>78336950</v>
      </c>
      <c r="V59">
        <v>78159814</v>
      </c>
      <c r="W59">
        <v>78091820</v>
      </c>
      <c r="X59">
        <v>78126350</v>
      </c>
      <c r="Y59">
        <v>78288576</v>
      </c>
      <c r="Z59">
        <v>78407907</v>
      </c>
      <c r="AA59">
        <v>78333366</v>
      </c>
      <c r="AB59">
        <v>78128282</v>
      </c>
      <c r="AC59">
        <v>77858685</v>
      </c>
      <c r="AD59">
        <v>77684873</v>
      </c>
      <c r="AE59">
        <v>77720436</v>
      </c>
      <c r="AF59">
        <v>77839920</v>
      </c>
      <c r="AG59">
        <v>78144619</v>
      </c>
      <c r="AH59">
        <v>78751283</v>
      </c>
      <c r="AI59">
        <v>79433029</v>
      </c>
      <c r="AJ59">
        <v>80013896</v>
      </c>
      <c r="AK59">
        <v>80624598</v>
      </c>
      <c r="AL59">
        <v>81156363</v>
      </c>
      <c r="AM59">
        <v>81438348</v>
      </c>
      <c r="AN59">
        <v>81678051</v>
      </c>
      <c r="AO59">
        <v>81914831</v>
      </c>
      <c r="AP59">
        <v>82034771</v>
      </c>
      <c r="AQ59">
        <v>82047195</v>
      </c>
      <c r="AR59">
        <v>82100243</v>
      </c>
      <c r="AS59">
        <v>82211508</v>
      </c>
      <c r="AT59">
        <v>82349925</v>
      </c>
      <c r="AU59">
        <v>82488495</v>
      </c>
      <c r="AV59">
        <v>82534176</v>
      </c>
      <c r="AW59">
        <v>82516260</v>
      </c>
      <c r="AX59">
        <v>82469422</v>
      </c>
      <c r="AY59">
        <v>82376451</v>
      </c>
      <c r="AZ59">
        <v>82266372</v>
      </c>
      <c r="BA59">
        <v>82110097</v>
      </c>
      <c r="BB59">
        <v>81902307</v>
      </c>
      <c r="BC59">
        <v>81776930</v>
      </c>
      <c r="BD59">
        <v>80274983</v>
      </c>
      <c r="BE59">
        <v>80425823</v>
      </c>
      <c r="BF59">
        <v>80645605</v>
      </c>
      <c r="BG59">
        <v>80982500</v>
      </c>
      <c r="BH59">
        <v>81686611</v>
      </c>
      <c r="BI59">
        <v>82348669</v>
      </c>
      <c r="BJ59">
        <v>82657002</v>
      </c>
      <c r="BK59">
        <v>82905782</v>
      </c>
      <c r="BL59">
        <v>83092962</v>
      </c>
      <c r="BM59">
        <v>83160871</v>
      </c>
      <c r="BN59">
        <v>83196078</v>
      </c>
      <c r="BO59">
        <v>83797985</v>
      </c>
      <c r="BP59">
        <v>83280000</v>
      </c>
    </row>
    <row r="60" spans="1:68" x14ac:dyDescent="0.35">
      <c r="A60" t="s">
        <v>42</v>
      </c>
      <c r="B60" t="s">
        <v>310</v>
      </c>
      <c r="E60">
        <v>86024</v>
      </c>
      <c r="F60">
        <v>89390</v>
      </c>
      <c r="G60">
        <v>93283</v>
      </c>
      <c r="H60">
        <v>97872</v>
      </c>
      <c r="I60">
        <v>103198</v>
      </c>
      <c r="J60">
        <v>109092</v>
      </c>
      <c r="K60">
        <v>115269</v>
      </c>
      <c r="L60">
        <v>121649</v>
      </c>
      <c r="M60">
        <v>128250</v>
      </c>
      <c r="N60">
        <v>136078</v>
      </c>
      <c r="O60">
        <v>145175</v>
      </c>
      <c r="P60">
        <v>155136</v>
      </c>
      <c r="Q60">
        <v>166256</v>
      </c>
      <c r="R60">
        <v>178449</v>
      </c>
      <c r="S60">
        <v>192613</v>
      </c>
      <c r="T60">
        <v>209908</v>
      </c>
      <c r="U60">
        <v>230737</v>
      </c>
      <c r="V60">
        <v>254613</v>
      </c>
      <c r="W60">
        <v>280031</v>
      </c>
      <c r="X60">
        <v>304513</v>
      </c>
      <c r="Y60">
        <v>325815</v>
      </c>
      <c r="Z60">
        <v>343047</v>
      </c>
      <c r="AA60">
        <v>356880</v>
      </c>
      <c r="AB60">
        <v>369553</v>
      </c>
      <c r="AC60">
        <v>384053</v>
      </c>
      <c r="AD60">
        <v>402687</v>
      </c>
      <c r="AE60">
        <v>426341</v>
      </c>
      <c r="AF60">
        <v>454399</v>
      </c>
      <c r="AG60">
        <v>484523</v>
      </c>
      <c r="AH60">
        <v>523355</v>
      </c>
      <c r="AI60">
        <v>579538</v>
      </c>
      <c r="AJ60">
        <v>631092</v>
      </c>
      <c r="AK60">
        <v>626010</v>
      </c>
      <c r="AL60">
        <v>614245</v>
      </c>
      <c r="AM60">
        <v>626710</v>
      </c>
      <c r="AN60">
        <v>633074</v>
      </c>
      <c r="AO60">
        <v>648348</v>
      </c>
      <c r="AP60">
        <v>671817</v>
      </c>
      <c r="AQ60">
        <v>699352</v>
      </c>
      <c r="AR60">
        <v>724218</v>
      </c>
      <c r="AS60">
        <v>747318</v>
      </c>
      <c r="AT60">
        <v>771313</v>
      </c>
      <c r="AU60">
        <v>795574</v>
      </c>
      <c r="AV60">
        <v>813519</v>
      </c>
      <c r="AW60">
        <v>826124</v>
      </c>
      <c r="AX60">
        <v>839167</v>
      </c>
      <c r="AY60">
        <v>855764</v>
      </c>
      <c r="AZ60">
        <v>874528</v>
      </c>
      <c r="BA60">
        <v>892734</v>
      </c>
      <c r="BB60">
        <v>911527</v>
      </c>
      <c r="BC60">
        <v>930251</v>
      </c>
      <c r="BD60">
        <v>948558</v>
      </c>
      <c r="BE60">
        <v>966747</v>
      </c>
      <c r="BF60">
        <v>984824</v>
      </c>
      <c r="BG60">
        <v>1002717</v>
      </c>
      <c r="BH60">
        <v>1020313</v>
      </c>
      <c r="BI60">
        <v>1037653</v>
      </c>
      <c r="BJ60">
        <v>1054841</v>
      </c>
      <c r="BK60">
        <v>1071882</v>
      </c>
      <c r="BL60">
        <v>1088709</v>
      </c>
      <c r="BM60">
        <v>1105188</v>
      </c>
      <c r="BN60">
        <v>1121248</v>
      </c>
      <c r="BO60">
        <v>1137096</v>
      </c>
      <c r="BP60">
        <v>1152944</v>
      </c>
    </row>
    <row r="61" spans="1:68" x14ac:dyDescent="0.35">
      <c r="A61" t="s">
        <v>311</v>
      </c>
      <c r="B61" t="s">
        <v>312</v>
      </c>
      <c r="E61">
        <v>59372</v>
      </c>
      <c r="F61">
        <v>60209</v>
      </c>
      <c r="G61">
        <v>60948</v>
      </c>
      <c r="H61">
        <v>61739</v>
      </c>
      <c r="I61">
        <v>62587</v>
      </c>
      <c r="J61">
        <v>63505</v>
      </c>
      <c r="K61">
        <v>64507</v>
      </c>
      <c r="L61">
        <v>65585</v>
      </c>
      <c r="M61">
        <v>66732</v>
      </c>
      <c r="N61">
        <v>67934</v>
      </c>
      <c r="O61">
        <v>68908</v>
      </c>
      <c r="P61">
        <v>69532</v>
      </c>
      <c r="Q61">
        <v>70060</v>
      </c>
      <c r="R61">
        <v>70585</v>
      </c>
      <c r="S61">
        <v>71091</v>
      </c>
      <c r="T61">
        <v>71570</v>
      </c>
      <c r="U61">
        <v>72017</v>
      </c>
      <c r="V61">
        <v>72406</v>
      </c>
      <c r="W61">
        <v>72724</v>
      </c>
      <c r="X61">
        <v>72959</v>
      </c>
      <c r="Y61">
        <v>73083</v>
      </c>
      <c r="Z61">
        <v>72986</v>
      </c>
      <c r="AA61">
        <v>72688</v>
      </c>
      <c r="AB61">
        <v>72365</v>
      </c>
      <c r="AC61">
        <v>72056</v>
      </c>
      <c r="AD61">
        <v>71744</v>
      </c>
      <c r="AE61">
        <v>71406</v>
      </c>
      <c r="AF61">
        <v>71023</v>
      </c>
      <c r="AG61">
        <v>70608</v>
      </c>
      <c r="AH61">
        <v>70153</v>
      </c>
      <c r="AI61">
        <v>69627</v>
      </c>
      <c r="AJ61">
        <v>69296</v>
      </c>
      <c r="AK61">
        <v>69325</v>
      </c>
      <c r="AL61">
        <v>69433</v>
      </c>
      <c r="AM61">
        <v>69477</v>
      </c>
      <c r="AN61">
        <v>69469</v>
      </c>
      <c r="AO61">
        <v>69410</v>
      </c>
      <c r="AP61">
        <v>69299</v>
      </c>
      <c r="AQ61">
        <v>69124</v>
      </c>
      <c r="AR61">
        <v>68870</v>
      </c>
      <c r="AS61">
        <v>68511</v>
      </c>
      <c r="AT61">
        <v>68288</v>
      </c>
      <c r="AU61">
        <v>68367</v>
      </c>
      <c r="AV61">
        <v>68531</v>
      </c>
      <c r="AW61">
        <v>68649</v>
      </c>
      <c r="AX61">
        <v>68734</v>
      </c>
      <c r="AY61">
        <v>68806</v>
      </c>
      <c r="AZ61">
        <v>68847</v>
      </c>
      <c r="BA61">
        <v>68854</v>
      </c>
      <c r="BB61">
        <v>68864</v>
      </c>
      <c r="BC61">
        <v>68859</v>
      </c>
      <c r="BD61">
        <v>69053</v>
      </c>
      <c r="BE61">
        <v>69118</v>
      </c>
      <c r="BF61">
        <v>69715</v>
      </c>
      <c r="BG61">
        <v>70373</v>
      </c>
      <c r="BH61">
        <v>70410</v>
      </c>
      <c r="BI61">
        <v>69606</v>
      </c>
      <c r="BJ61">
        <v>68496</v>
      </c>
      <c r="BK61">
        <v>68174</v>
      </c>
      <c r="BL61">
        <v>67880</v>
      </c>
      <c r="BM61">
        <v>67573</v>
      </c>
      <c r="BN61">
        <v>67202</v>
      </c>
      <c r="BO61">
        <v>66826</v>
      </c>
      <c r="BP61">
        <v>66510</v>
      </c>
    </row>
    <row r="62" spans="1:68" x14ac:dyDescent="0.35">
      <c r="A62" t="s">
        <v>43</v>
      </c>
      <c r="B62" t="s">
        <v>313</v>
      </c>
      <c r="E62">
        <v>4579603</v>
      </c>
      <c r="F62">
        <v>4611687</v>
      </c>
      <c r="G62">
        <v>4647727</v>
      </c>
      <c r="H62">
        <v>4684483</v>
      </c>
      <c r="I62">
        <v>4722072</v>
      </c>
      <c r="J62">
        <v>4759012</v>
      </c>
      <c r="K62">
        <v>4797381</v>
      </c>
      <c r="L62">
        <v>4835354</v>
      </c>
      <c r="M62">
        <v>4864883</v>
      </c>
      <c r="N62">
        <v>4891860</v>
      </c>
      <c r="O62">
        <v>4928757</v>
      </c>
      <c r="P62">
        <v>4963126</v>
      </c>
      <c r="Q62">
        <v>4991596</v>
      </c>
      <c r="R62">
        <v>5021861</v>
      </c>
      <c r="S62">
        <v>5045297</v>
      </c>
      <c r="T62">
        <v>5059862</v>
      </c>
      <c r="U62">
        <v>5072596</v>
      </c>
      <c r="V62">
        <v>5088419</v>
      </c>
      <c r="W62">
        <v>5104248</v>
      </c>
      <c r="X62">
        <v>5116801</v>
      </c>
      <c r="Y62">
        <v>5123027</v>
      </c>
      <c r="Z62">
        <v>5121572</v>
      </c>
      <c r="AA62">
        <v>5117810</v>
      </c>
      <c r="AB62">
        <v>5114297</v>
      </c>
      <c r="AC62">
        <v>5111619</v>
      </c>
      <c r="AD62">
        <v>5113691</v>
      </c>
      <c r="AE62">
        <v>5120534</v>
      </c>
      <c r="AF62">
        <v>5127024</v>
      </c>
      <c r="AG62">
        <v>5129516</v>
      </c>
      <c r="AH62">
        <v>5132594</v>
      </c>
      <c r="AI62">
        <v>5140939</v>
      </c>
      <c r="AJ62">
        <v>5154298</v>
      </c>
      <c r="AK62">
        <v>5171370</v>
      </c>
      <c r="AL62">
        <v>5188628</v>
      </c>
      <c r="AM62">
        <v>5206180</v>
      </c>
      <c r="AN62">
        <v>5233373</v>
      </c>
      <c r="AO62">
        <v>5263074</v>
      </c>
      <c r="AP62">
        <v>5284991</v>
      </c>
      <c r="AQ62">
        <v>5304219</v>
      </c>
      <c r="AR62">
        <v>5321799</v>
      </c>
      <c r="AS62">
        <v>5339616</v>
      </c>
      <c r="AT62">
        <v>5358783</v>
      </c>
      <c r="AU62">
        <v>5375931</v>
      </c>
      <c r="AV62">
        <v>5390574</v>
      </c>
      <c r="AW62">
        <v>5404523</v>
      </c>
      <c r="AX62">
        <v>5419432</v>
      </c>
      <c r="AY62">
        <v>5437272</v>
      </c>
      <c r="AZ62">
        <v>5461438</v>
      </c>
      <c r="BA62">
        <v>5493621</v>
      </c>
      <c r="BB62">
        <v>5523095</v>
      </c>
      <c r="BC62">
        <v>5547683</v>
      </c>
      <c r="BD62">
        <v>5570572</v>
      </c>
      <c r="BE62">
        <v>5591572</v>
      </c>
      <c r="BF62">
        <v>5614932</v>
      </c>
      <c r="BG62">
        <v>5643475</v>
      </c>
      <c r="BH62">
        <v>5683483</v>
      </c>
      <c r="BI62">
        <v>5728010</v>
      </c>
      <c r="BJ62">
        <v>5764980</v>
      </c>
      <c r="BK62">
        <v>5793636</v>
      </c>
      <c r="BL62">
        <v>5814422</v>
      </c>
      <c r="BM62">
        <v>5831404</v>
      </c>
      <c r="BN62">
        <v>5856733</v>
      </c>
      <c r="BO62">
        <v>5903037</v>
      </c>
      <c r="BP62">
        <v>5946952</v>
      </c>
    </row>
    <row r="63" spans="1:68" x14ac:dyDescent="0.35">
      <c r="A63" t="s">
        <v>44</v>
      </c>
      <c r="B63" t="s">
        <v>314</v>
      </c>
      <c r="E63">
        <v>3268336</v>
      </c>
      <c r="F63">
        <v>3373233</v>
      </c>
      <c r="G63">
        <v>3479936</v>
      </c>
      <c r="H63">
        <v>3588287</v>
      </c>
      <c r="I63">
        <v>3698559</v>
      </c>
      <c r="J63">
        <v>3808963</v>
      </c>
      <c r="K63">
        <v>3921847</v>
      </c>
      <c r="L63">
        <v>4038928</v>
      </c>
      <c r="M63">
        <v>4157189</v>
      </c>
      <c r="N63">
        <v>4277035</v>
      </c>
      <c r="O63">
        <v>4399290</v>
      </c>
      <c r="P63">
        <v>4524234</v>
      </c>
      <c r="Q63">
        <v>4651883</v>
      </c>
      <c r="R63">
        <v>4782227</v>
      </c>
      <c r="S63">
        <v>4914197</v>
      </c>
      <c r="T63">
        <v>5046776</v>
      </c>
      <c r="U63">
        <v>5180404</v>
      </c>
      <c r="V63">
        <v>5315443</v>
      </c>
      <c r="W63">
        <v>5451882</v>
      </c>
      <c r="X63">
        <v>5589690</v>
      </c>
      <c r="Y63">
        <v>5729037</v>
      </c>
      <c r="Z63">
        <v>5868453</v>
      </c>
      <c r="AA63">
        <v>6007114</v>
      </c>
      <c r="AB63">
        <v>6147248</v>
      </c>
      <c r="AC63">
        <v>6289040</v>
      </c>
      <c r="AD63">
        <v>6430404</v>
      </c>
      <c r="AE63">
        <v>6571208</v>
      </c>
      <c r="AF63">
        <v>6712515</v>
      </c>
      <c r="AG63">
        <v>6855734</v>
      </c>
      <c r="AH63">
        <v>7002295</v>
      </c>
      <c r="AI63">
        <v>7151166</v>
      </c>
      <c r="AJ63">
        <v>7299853</v>
      </c>
      <c r="AK63">
        <v>7447474</v>
      </c>
      <c r="AL63">
        <v>7594572</v>
      </c>
      <c r="AM63">
        <v>7741694</v>
      </c>
      <c r="AN63">
        <v>7888115</v>
      </c>
      <c r="AO63">
        <v>8032894</v>
      </c>
      <c r="AP63">
        <v>8174078</v>
      </c>
      <c r="AQ63">
        <v>8310362</v>
      </c>
      <c r="AR63">
        <v>8446208</v>
      </c>
      <c r="AS63">
        <v>8584190</v>
      </c>
      <c r="AT63">
        <v>8720283</v>
      </c>
      <c r="AU63">
        <v>8852235</v>
      </c>
      <c r="AV63">
        <v>8980620</v>
      </c>
      <c r="AW63">
        <v>9104892</v>
      </c>
      <c r="AX63">
        <v>9225034</v>
      </c>
      <c r="AY63">
        <v>9341183</v>
      </c>
      <c r="AZ63">
        <v>9455658</v>
      </c>
      <c r="BA63">
        <v>9573130</v>
      </c>
      <c r="BB63">
        <v>9695265</v>
      </c>
      <c r="BC63">
        <v>9820175</v>
      </c>
      <c r="BD63">
        <v>9945621</v>
      </c>
      <c r="BE63">
        <v>10070411</v>
      </c>
      <c r="BF63">
        <v>10193833</v>
      </c>
      <c r="BG63">
        <v>10315528</v>
      </c>
      <c r="BH63">
        <v>10434829</v>
      </c>
      <c r="BI63">
        <v>10551430</v>
      </c>
      <c r="BJ63">
        <v>10666843</v>
      </c>
      <c r="BK63">
        <v>10782053</v>
      </c>
      <c r="BL63">
        <v>10894043</v>
      </c>
      <c r="BM63">
        <v>11008300</v>
      </c>
      <c r="BN63">
        <v>11123476</v>
      </c>
      <c r="BO63">
        <v>11230734</v>
      </c>
      <c r="BP63">
        <v>11331265</v>
      </c>
    </row>
    <row r="64" spans="1:68" x14ac:dyDescent="0.35">
      <c r="A64" t="s">
        <v>45</v>
      </c>
      <c r="B64" t="s">
        <v>315</v>
      </c>
      <c r="E64">
        <v>11424922</v>
      </c>
      <c r="F64">
        <v>11628883</v>
      </c>
      <c r="G64">
        <v>11800771</v>
      </c>
      <c r="H64">
        <v>11982118</v>
      </c>
      <c r="I64">
        <v>12179813</v>
      </c>
      <c r="J64">
        <v>12365976</v>
      </c>
      <c r="K64">
        <v>12590069</v>
      </c>
      <c r="L64">
        <v>12876118</v>
      </c>
      <c r="M64">
        <v>13172614</v>
      </c>
      <c r="N64">
        <v>13475960</v>
      </c>
      <c r="O64">
        <v>13783719</v>
      </c>
      <c r="P64">
        <v>14098936</v>
      </c>
      <c r="Q64">
        <v>14427072</v>
      </c>
      <c r="R64">
        <v>14771147</v>
      </c>
      <c r="S64">
        <v>15133502</v>
      </c>
      <c r="T64">
        <v>15678596</v>
      </c>
      <c r="U64">
        <v>16409170</v>
      </c>
      <c r="V64">
        <v>17015994</v>
      </c>
      <c r="W64">
        <v>17506974</v>
      </c>
      <c r="X64">
        <v>18036655</v>
      </c>
      <c r="Y64">
        <v>18607174</v>
      </c>
      <c r="Z64">
        <v>19220704</v>
      </c>
      <c r="AA64">
        <v>19872348</v>
      </c>
      <c r="AB64">
        <v>20558115</v>
      </c>
      <c r="AC64">
        <v>21271969</v>
      </c>
      <c r="AD64">
        <v>22008544</v>
      </c>
      <c r="AE64">
        <v>22745499</v>
      </c>
      <c r="AF64">
        <v>23443624</v>
      </c>
      <c r="AG64">
        <v>24109536</v>
      </c>
      <c r="AH64">
        <v>24754485</v>
      </c>
      <c r="AI64">
        <v>25375810</v>
      </c>
      <c r="AJ64">
        <v>25987928</v>
      </c>
      <c r="AK64">
        <v>26628568</v>
      </c>
      <c r="AL64">
        <v>27277048</v>
      </c>
      <c r="AM64">
        <v>27887279</v>
      </c>
      <c r="AN64">
        <v>28470191</v>
      </c>
      <c r="AO64">
        <v>29033044</v>
      </c>
      <c r="AP64">
        <v>29579301</v>
      </c>
      <c r="AQ64">
        <v>30054133</v>
      </c>
      <c r="AR64">
        <v>30474354</v>
      </c>
      <c r="AS64">
        <v>30903893</v>
      </c>
      <c r="AT64">
        <v>31331221</v>
      </c>
      <c r="AU64">
        <v>31750835</v>
      </c>
      <c r="AV64">
        <v>32175818</v>
      </c>
      <c r="AW64">
        <v>32628286</v>
      </c>
      <c r="AX64">
        <v>33109249</v>
      </c>
      <c r="AY64">
        <v>33623506</v>
      </c>
      <c r="AZ64">
        <v>34189416</v>
      </c>
      <c r="BA64">
        <v>34816961</v>
      </c>
      <c r="BB64">
        <v>35490445</v>
      </c>
      <c r="BC64">
        <v>36188236</v>
      </c>
      <c r="BD64">
        <v>36903376</v>
      </c>
      <c r="BE64">
        <v>37646166</v>
      </c>
      <c r="BF64">
        <v>38414171</v>
      </c>
      <c r="BG64">
        <v>39205031</v>
      </c>
      <c r="BH64">
        <v>40019529</v>
      </c>
      <c r="BI64">
        <v>40850721</v>
      </c>
      <c r="BJ64">
        <v>41689299</v>
      </c>
      <c r="BK64">
        <v>42505035</v>
      </c>
      <c r="BL64">
        <v>43294546</v>
      </c>
      <c r="BM64">
        <v>44042091</v>
      </c>
      <c r="BN64">
        <v>44761099</v>
      </c>
      <c r="BO64">
        <v>45477389</v>
      </c>
      <c r="BP64">
        <v>46164219</v>
      </c>
    </row>
    <row r="65" spans="1:68" x14ac:dyDescent="0.35">
      <c r="A65" t="s">
        <v>316</v>
      </c>
      <c r="B65" t="s">
        <v>317</v>
      </c>
      <c r="E65">
        <v>895961535</v>
      </c>
      <c r="F65">
        <v>895534581</v>
      </c>
      <c r="G65">
        <v>907473022</v>
      </c>
      <c r="H65">
        <v>930810837</v>
      </c>
      <c r="I65">
        <v>953783472</v>
      </c>
      <c r="J65">
        <v>977366928</v>
      </c>
      <c r="K65">
        <v>1004271490</v>
      </c>
      <c r="L65">
        <v>1030471073</v>
      </c>
      <c r="M65">
        <v>1057697808</v>
      </c>
      <c r="N65">
        <v>1086662478</v>
      </c>
      <c r="O65">
        <v>1116395242</v>
      </c>
      <c r="P65">
        <v>1146649477</v>
      </c>
      <c r="Q65">
        <v>1175176176</v>
      </c>
      <c r="R65">
        <v>1202715705</v>
      </c>
      <c r="S65">
        <v>1228688547</v>
      </c>
      <c r="T65">
        <v>1252174248</v>
      </c>
      <c r="U65">
        <v>1273922384</v>
      </c>
      <c r="V65">
        <v>1294303118</v>
      </c>
      <c r="W65">
        <v>1314775496</v>
      </c>
      <c r="X65">
        <v>1335637622</v>
      </c>
      <c r="Y65">
        <v>1356226475</v>
      </c>
      <c r="Z65">
        <v>1377473854</v>
      </c>
      <c r="AA65">
        <v>1401081634</v>
      </c>
      <c r="AB65">
        <v>1424971585</v>
      </c>
      <c r="AC65">
        <v>1447871073</v>
      </c>
      <c r="AD65">
        <v>1471340337</v>
      </c>
      <c r="AE65">
        <v>1496124294</v>
      </c>
      <c r="AF65">
        <v>1522374575</v>
      </c>
      <c r="AG65">
        <v>1549038591</v>
      </c>
      <c r="AH65">
        <v>1575101307</v>
      </c>
      <c r="AI65">
        <v>1600739173</v>
      </c>
      <c r="AJ65">
        <v>1625498444</v>
      </c>
      <c r="AK65">
        <v>1648872786</v>
      </c>
      <c r="AL65">
        <v>1671604370</v>
      </c>
      <c r="AM65">
        <v>1694244506</v>
      </c>
      <c r="AN65">
        <v>1716602413</v>
      </c>
      <c r="AO65">
        <v>1738632397</v>
      </c>
      <c r="AP65">
        <v>1760512371</v>
      </c>
      <c r="AQ65">
        <v>1781546477</v>
      </c>
      <c r="AR65">
        <v>1800932833</v>
      </c>
      <c r="AS65">
        <v>1819011507</v>
      </c>
      <c r="AT65">
        <v>1836260943</v>
      </c>
      <c r="AU65">
        <v>1852659155</v>
      </c>
      <c r="AV65">
        <v>1868409996</v>
      </c>
      <c r="AW65">
        <v>1883675167</v>
      </c>
      <c r="AX65">
        <v>1898853723</v>
      </c>
      <c r="AY65">
        <v>1914002124</v>
      </c>
      <c r="AZ65">
        <v>1929185103</v>
      </c>
      <c r="BA65">
        <v>1944305887</v>
      </c>
      <c r="BB65">
        <v>1959017463</v>
      </c>
      <c r="BC65">
        <v>1973602166</v>
      </c>
      <c r="BD65">
        <v>1989106668</v>
      </c>
      <c r="BE65">
        <v>2006566431</v>
      </c>
      <c r="BF65">
        <v>2023850158</v>
      </c>
      <c r="BG65">
        <v>2040383789</v>
      </c>
      <c r="BH65">
        <v>2056050896</v>
      </c>
      <c r="BI65">
        <v>2071486140</v>
      </c>
      <c r="BJ65">
        <v>2087238522</v>
      </c>
      <c r="BK65">
        <v>2100698838</v>
      </c>
      <c r="BL65">
        <v>2112289891</v>
      </c>
      <c r="BM65">
        <v>2121866294</v>
      </c>
      <c r="BN65">
        <v>2128553744</v>
      </c>
      <c r="BO65">
        <v>2133560408</v>
      </c>
      <c r="BP65">
        <v>2137527754</v>
      </c>
    </row>
    <row r="66" spans="1:68" x14ac:dyDescent="0.35">
      <c r="A66" t="s">
        <v>318</v>
      </c>
      <c r="B66" t="s">
        <v>319</v>
      </c>
      <c r="E66">
        <v>968909356</v>
      </c>
      <c r="F66">
        <v>994176841</v>
      </c>
      <c r="G66">
        <v>1020130725</v>
      </c>
      <c r="H66">
        <v>1046697479</v>
      </c>
      <c r="I66">
        <v>1074021283</v>
      </c>
      <c r="J66">
        <v>1101264258</v>
      </c>
      <c r="K66">
        <v>1128474732</v>
      </c>
      <c r="L66">
        <v>1156817324</v>
      </c>
      <c r="M66">
        <v>1185936827</v>
      </c>
      <c r="N66">
        <v>1215536741</v>
      </c>
      <c r="O66">
        <v>1245960808</v>
      </c>
      <c r="P66">
        <v>1276141826</v>
      </c>
      <c r="Q66">
        <v>1307009646</v>
      </c>
      <c r="R66">
        <v>1339671375</v>
      </c>
      <c r="S66">
        <v>1373219822</v>
      </c>
      <c r="T66">
        <v>1407636737</v>
      </c>
      <c r="U66">
        <v>1442753987</v>
      </c>
      <c r="V66">
        <v>1478479688</v>
      </c>
      <c r="W66">
        <v>1514572817</v>
      </c>
      <c r="X66">
        <v>1552194676</v>
      </c>
      <c r="Y66">
        <v>1591961664</v>
      </c>
      <c r="Z66">
        <v>1634107159</v>
      </c>
      <c r="AA66">
        <v>1677532811</v>
      </c>
      <c r="AB66">
        <v>1721104015</v>
      </c>
      <c r="AC66">
        <v>1765269111</v>
      </c>
      <c r="AD66">
        <v>1810019176</v>
      </c>
      <c r="AE66">
        <v>1855391159</v>
      </c>
      <c r="AF66">
        <v>1901405537</v>
      </c>
      <c r="AG66">
        <v>1947928955</v>
      </c>
      <c r="AH66">
        <v>1994666990</v>
      </c>
      <c r="AI66">
        <v>2044241467</v>
      </c>
      <c r="AJ66">
        <v>2092102478</v>
      </c>
      <c r="AK66">
        <v>2138854231</v>
      </c>
      <c r="AL66">
        <v>2184656122</v>
      </c>
      <c r="AM66">
        <v>2228719169</v>
      </c>
      <c r="AN66">
        <v>2273692181</v>
      </c>
      <c r="AO66">
        <v>2321284245</v>
      </c>
      <c r="AP66">
        <v>2369042441</v>
      </c>
      <c r="AQ66">
        <v>2416119734</v>
      </c>
      <c r="AR66">
        <v>2462704115</v>
      </c>
      <c r="AS66">
        <v>2509431470</v>
      </c>
      <c r="AT66">
        <v>2556335424</v>
      </c>
      <c r="AU66">
        <v>2601917557</v>
      </c>
      <c r="AV66">
        <v>2647109296</v>
      </c>
      <c r="AW66">
        <v>2693184997</v>
      </c>
      <c r="AX66">
        <v>2738846905</v>
      </c>
      <c r="AY66">
        <v>2784726644</v>
      </c>
      <c r="AZ66">
        <v>2830531957</v>
      </c>
      <c r="BA66">
        <v>2875943965</v>
      </c>
      <c r="BB66">
        <v>2921563644</v>
      </c>
      <c r="BC66">
        <v>2967104472</v>
      </c>
      <c r="BD66">
        <v>3013476947</v>
      </c>
      <c r="BE66">
        <v>3058869436</v>
      </c>
      <c r="BF66">
        <v>3103677284</v>
      </c>
      <c r="BG66">
        <v>3146800078</v>
      </c>
      <c r="BH66">
        <v>3190318707</v>
      </c>
      <c r="BI66">
        <v>3233033717</v>
      </c>
      <c r="BJ66">
        <v>3274060446</v>
      </c>
      <c r="BK66">
        <v>3314245247</v>
      </c>
      <c r="BL66">
        <v>3355014793</v>
      </c>
      <c r="BM66">
        <v>3396051187</v>
      </c>
      <c r="BN66">
        <v>3432026092</v>
      </c>
      <c r="BO66">
        <v>3470644834</v>
      </c>
      <c r="BP66">
        <v>3511076811</v>
      </c>
    </row>
    <row r="67" spans="1:68" x14ac:dyDescent="0.35">
      <c r="A67" t="s">
        <v>320</v>
      </c>
      <c r="B67" t="s">
        <v>321</v>
      </c>
      <c r="E67">
        <v>1042838451</v>
      </c>
      <c r="F67">
        <v>1044749888</v>
      </c>
      <c r="G67">
        <v>1059216594</v>
      </c>
      <c r="H67">
        <v>1085095424</v>
      </c>
      <c r="I67">
        <v>1110651177</v>
      </c>
      <c r="J67">
        <v>1136869154</v>
      </c>
      <c r="K67">
        <v>1166223463</v>
      </c>
      <c r="L67">
        <v>1194632157</v>
      </c>
      <c r="M67">
        <v>1224396287</v>
      </c>
      <c r="N67">
        <v>1256164039</v>
      </c>
      <c r="O67">
        <v>1288720409</v>
      </c>
      <c r="P67">
        <v>1322855661</v>
      </c>
      <c r="Q67">
        <v>1354227576</v>
      </c>
      <c r="R67">
        <v>1384604432</v>
      </c>
      <c r="S67">
        <v>1413495985</v>
      </c>
      <c r="T67">
        <v>1439633651</v>
      </c>
      <c r="U67">
        <v>1463746788</v>
      </c>
      <c r="V67">
        <v>1486396758</v>
      </c>
      <c r="W67">
        <v>1509072365</v>
      </c>
      <c r="X67">
        <v>1532260865</v>
      </c>
      <c r="Y67">
        <v>1555055134</v>
      </c>
      <c r="Z67">
        <v>1578588010</v>
      </c>
      <c r="AA67">
        <v>1604459614</v>
      </c>
      <c r="AB67">
        <v>1630462292</v>
      </c>
      <c r="AC67">
        <v>1655262815</v>
      </c>
      <c r="AD67">
        <v>1680467328</v>
      </c>
      <c r="AE67">
        <v>1706848193</v>
      </c>
      <c r="AF67">
        <v>1734703332</v>
      </c>
      <c r="AG67">
        <v>1762935833</v>
      </c>
      <c r="AH67">
        <v>1790596763</v>
      </c>
      <c r="AI67">
        <v>1817735540</v>
      </c>
      <c r="AJ67">
        <v>1844189720</v>
      </c>
      <c r="AK67">
        <v>1869074614</v>
      </c>
      <c r="AL67">
        <v>1893258583</v>
      </c>
      <c r="AM67">
        <v>1917389243</v>
      </c>
      <c r="AN67">
        <v>1941185229</v>
      </c>
      <c r="AO67">
        <v>1964830092</v>
      </c>
      <c r="AP67">
        <v>1988067577</v>
      </c>
      <c r="AQ67">
        <v>2010443502</v>
      </c>
      <c r="AR67">
        <v>2030912462</v>
      </c>
      <c r="AS67">
        <v>2050149617</v>
      </c>
      <c r="AT67">
        <v>2068682053</v>
      </c>
      <c r="AU67">
        <v>2086144389</v>
      </c>
      <c r="AV67">
        <v>2102761941</v>
      </c>
      <c r="AW67">
        <v>2118747885</v>
      </c>
      <c r="AX67">
        <v>2134573057</v>
      </c>
      <c r="AY67">
        <v>2150688938</v>
      </c>
      <c r="AZ67">
        <v>2167046538</v>
      </c>
      <c r="BA67">
        <v>2183472438</v>
      </c>
      <c r="BB67">
        <v>2199148703</v>
      </c>
      <c r="BC67">
        <v>2214613815</v>
      </c>
      <c r="BD67">
        <v>2230826576</v>
      </c>
      <c r="BE67">
        <v>2249081393</v>
      </c>
      <c r="BF67">
        <v>2267072102</v>
      </c>
      <c r="BG67">
        <v>2284385542</v>
      </c>
      <c r="BH67">
        <v>2300844269</v>
      </c>
      <c r="BI67">
        <v>2317076058</v>
      </c>
      <c r="BJ67">
        <v>2333475520</v>
      </c>
      <c r="BK67">
        <v>2347576325</v>
      </c>
      <c r="BL67">
        <v>2359771090</v>
      </c>
      <c r="BM67">
        <v>2369438682</v>
      </c>
      <c r="BN67">
        <v>2375144416</v>
      </c>
      <c r="BO67">
        <v>2379648296</v>
      </c>
      <c r="BP67">
        <v>2384463611</v>
      </c>
    </row>
    <row r="68" spans="1:68" x14ac:dyDescent="0.35">
      <c r="A68" t="s">
        <v>322</v>
      </c>
      <c r="B68" t="s">
        <v>323</v>
      </c>
      <c r="E68">
        <v>128810451</v>
      </c>
      <c r="F68">
        <v>131617926</v>
      </c>
      <c r="G68">
        <v>134400419</v>
      </c>
      <c r="H68">
        <v>137187829</v>
      </c>
      <c r="I68">
        <v>139973968</v>
      </c>
      <c r="J68">
        <v>142668572</v>
      </c>
      <c r="K68">
        <v>145371529</v>
      </c>
      <c r="L68">
        <v>148087983</v>
      </c>
      <c r="M68">
        <v>150777578</v>
      </c>
      <c r="N68">
        <v>153462746</v>
      </c>
      <c r="O68">
        <v>155918823</v>
      </c>
      <c r="P68">
        <v>158428591</v>
      </c>
      <c r="Q68">
        <v>161049046</v>
      </c>
      <c r="R68">
        <v>163601189</v>
      </c>
      <c r="S68">
        <v>166121814</v>
      </c>
      <c r="T68">
        <v>168594458</v>
      </c>
      <c r="U68">
        <v>171119860</v>
      </c>
      <c r="V68">
        <v>173726978</v>
      </c>
      <c r="W68">
        <v>176315643</v>
      </c>
      <c r="X68">
        <v>178774505</v>
      </c>
      <c r="Y68">
        <v>181309432</v>
      </c>
      <c r="Z68">
        <v>183746315</v>
      </c>
      <c r="AA68">
        <v>186272610</v>
      </c>
      <c r="AB68">
        <v>188979984</v>
      </c>
      <c r="AC68">
        <v>191755370</v>
      </c>
      <c r="AD68">
        <v>194525195</v>
      </c>
      <c r="AE68">
        <v>197344981</v>
      </c>
      <c r="AF68">
        <v>200194022</v>
      </c>
      <c r="AG68">
        <v>202990335</v>
      </c>
      <c r="AH68">
        <v>205733205</v>
      </c>
      <c r="AI68">
        <v>208212866</v>
      </c>
      <c r="AJ68">
        <v>210169114</v>
      </c>
      <c r="AK68">
        <v>212032318.5</v>
      </c>
      <c r="AL68">
        <v>213395945</v>
      </c>
      <c r="AM68">
        <v>214329900.5</v>
      </c>
      <c r="AN68">
        <v>215114964</v>
      </c>
      <c r="AO68">
        <v>216002099.5</v>
      </c>
      <c r="AP68">
        <v>216672058.5</v>
      </c>
      <c r="AQ68">
        <v>217104724.5</v>
      </c>
      <c r="AR68">
        <v>217579952</v>
      </c>
      <c r="AS68">
        <v>218486597.5</v>
      </c>
      <c r="AT68">
        <v>219435055.5</v>
      </c>
      <c r="AU68">
        <v>220400259</v>
      </c>
      <c r="AV68">
        <v>221399692</v>
      </c>
      <c r="AW68">
        <v>222413289.5</v>
      </c>
      <c r="AX68">
        <v>223360134.5</v>
      </c>
      <c r="AY68">
        <v>224417513</v>
      </c>
      <c r="AZ68">
        <v>225016071.5</v>
      </c>
      <c r="BA68">
        <v>226524480</v>
      </c>
      <c r="BB68">
        <v>228250911</v>
      </c>
      <c r="BC68">
        <v>230106440</v>
      </c>
      <c r="BD68">
        <v>231988171.5</v>
      </c>
      <c r="BE68">
        <v>233914075</v>
      </c>
      <c r="BF68">
        <v>235981960</v>
      </c>
      <c r="BG68">
        <v>238112723.5</v>
      </c>
      <c r="BH68">
        <v>240230296.5</v>
      </c>
      <c r="BI68">
        <v>242407763.5</v>
      </c>
      <c r="BJ68">
        <v>244530211.5</v>
      </c>
      <c r="BK68">
        <v>246654915.5</v>
      </c>
      <c r="BL68">
        <v>248858341</v>
      </c>
      <c r="BM68">
        <v>250655325.5</v>
      </c>
      <c r="BN68">
        <v>252183790</v>
      </c>
      <c r="BO68">
        <v>250834021.5</v>
      </c>
      <c r="BP68">
        <v>249146208</v>
      </c>
    </row>
    <row r="69" spans="1:68" x14ac:dyDescent="0.35">
      <c r="A69" t="s">
        <v>324</v>
      </c>
      <c r="B69" t="s">
        <v>325</v>
      </c>
      <c r="E69">
        <v>667887811</v>
      </c>
      <c r="F69">
        <v>675549997</v>
      </c>
      <c r="G69">
        <v>683342108</v>
      </c>
      <c r="H69">
        <v>691189404</v>
      </c>
      <c r="I69">
        <v>699058435</v>
      </c>
      <c r="J69">
        <v>706683416</v>
      </c>
      <c r="K69">
        <v>713443573</v>
      </c>
      <c r="L69">
        <v>720146318</v>
      </c>
      <c r="M69">
        <v>726634174</v>
      </c>
      <c r="N69">
        <v>733044421</v>
      </c>
      <c r="O69">
        <v>738724073</v>
      </c>
      <c r="P69">
        <v>744432963</v>
      </c>
      <c r="Q69">
        <v>750728655</v>
      </c>
      <c r="R69">
        <v>756775460</v>
      </c>
      <c r="S69">
        <v>762546552</v>
      </c>
      <c r="T69">
        <v>768080678</v>
      </c>
      <c r="U69">
        <v>773619713</v>
      </c>
      <c r="V69">
        <v>779117798</v>
      </c>
      <c r="W69">
        <v>784556247</v>
      </c>
      <c r="X69">
        <v>789862141</v>
      </c>
      <c r="Y69">
        <v>795362835</v>
      </c>
      <c r="Z69">
        <v>800542417</v>
      </c>
      <c r="AA69">
        <v>805247476</v>
      </c>
      <c r="AB69">
        <v>809947364</v>
      </c>
      <c r="AC69">
        <v>814856984</v>
      </c>
      <c r="AD69">
        <v>819874109</v>
      </c>
      <c r="AE69">
        <v>825034695</v>
      </c>
      <c r="AF69">
        <v>830294805</v>
      </c>
      <c r="AG69">
        <v>835601587</v>
      </c>
      <c r="AH69">
        <v>840881506</v>
      </c>
      <c r="AI69">
        <v>845290251</v>
      </c>
      <c r="AJ69">
        <v>849169384</v>
      </c>
      <c r="AK69">
        <v>852664500.5</v>
      </c>
      <c r="AL69">
        <v>855554221</v>
      </c>
      <c r="AM69">
        <v>857724585.5</v>
      </c>
      <c r="AN69">
        <v>859504753</v>
      </c>
      <c r="AO69">
        <v>861073424.5</v>
      </c>
      <c r="AP69">
        <v>862335055.5</v>
      </c>
      <c r="AQ69">
        <v>863317612.5</v>
      </c>
      <c r="AR69">
        <v>864306932</v>
      </c>
      <c r="AS69">
        <v>865392493.5</v>
      </c>
      <c r="AT69">
        <v>866587785.5</v>
      </c>
      <c r="AU69">
        <v>868204040</v>
      </c>
      <c r="AV69">
        <v>870443479</v>
      </c>
      <c r="AW69">
        <v>872926624.5</v>
      </c>
      <c r="AX69">
        <v>875366720.5</v>
      </c>
      <c r="AY69">
        <v>877911050</v>
      </c>
      <c r="AZ69">
        <v>880338408.5</v>
      </c>
      <c r="BA69">
        <v>883840223</v>
      </c>
      <c r="BB69">
        <v>887281039</v>
      </c>
      <c r="BC69">
        <v>890448752</v>
      </c>
      <c r="BD69">
        <v>892361936.5</v>
      </c>
      <c r="BE69">
        <v>895889705</v>
      </c>
      <c r="BF69">
        <v>900033335</v>
      </c>
      <c r="BG69">
        <v>904324263.5</v>
      </c>
      <c r="BH69">
        <v>908458970.5</v>
      </c>
      <c r="BI69">
        <v>912576858.5</v>
      </c>
      <c r="BJ69">
        <v>916236104.5</v>
      </c>
      <c r="BK69">
        <v>919738352.5</v>
      </c>
      <c r="BL69">
        <v>922811778</v>
      </c>
      <c r="BM69">
        <v>925088545.5</v>
      </c>
      <c r="BN69">
        <v>925075848</v>
      </c>
      <c r="BO69">
        <v>925385334.5</v>
      </c>
      <c r="BP69">
        <v>924969865</v>
      </c>
    </row>
    <row r="70" spans="1:68" x14ac:dyDescent="0.35">
      <c r="A70" t="s">
        <v>46</v>
      </c>
      <c r="B70" t="s">
        <v>326</v>
      </c>
      <c r="E70">
        <v>4590891</v>
      </c>
      <c r="F70">
        <v>4722331</v>
      </c>
      <c r="G70">
        <v>4859269</v>
      </c>
      <c r="H70">
        <v>5001716</v>
      </c>
      <c r="I70">
        <v>5149918</v>
      </c>
      <c r="J70">
        <v>5303963</v>
      </c>
      <c r="K70">
        <v>5463748</v>
      </c>
      <c r="L70">
        <v>5629057</v>
      </c>
      <c r="M70">
        <v>5799680</v>
      </c>
      <c r="N70">
        <v>5975236</v>
      </c>
      <c r="O70">
        <v>6155387</v>
      </c>
      <c r="P70">
        <v>6340052</v>
      </c>
      <c r="Q70">
        <v>6529034</v>
      </c>
      <c r="R70">
        <v>6722033</v>
      </c>
      <c r="S70">
        <v>6918573</v>
      </c>
      <c r="T70">
        <v>7118251</v>
      </c>
      <c r="U70">
        <v>7320912</v>
      </c>
      <c r="V70">
        <v>7526819</v>
      </c>
      <c r="W70">
        <v>7736167</v>
      </c>
      <c r="X70">
        <v>7948869</v>
      </c>
      <c r="Y70">
        <v>8165877</v>
      </c>
      <c r="Z70">
        <v>8386910</v>
      </c>
      <c r="AA70">
        <v>8611298</v>
      </c>
      <c r="AB70">
        <v>8840417</v>
      </c>
      <c r="AC70">
        <v>9074782</v>
      </c>
      <c r="AD70">
        <v>9311154</v>
      </c>
      <c r="AE70">
        <v>9545998</v>
      </c>
      <c r="AF70">
        <v>9779290</v>
      </c>
      <c r="AG70">
        <v>10010808</v>
      </c>
      <c r="AH70">
        <v>10241852</v>
      </c>
      <c r="AI70">
        <v>10473673</v>
      </c>
      <c r="AJ70">
        <v>10702380</v>
      </c>
      <c r="AK70">
        <v>10930128</v>
      </c>
      <c r="AL70">
        <v>11154274</v>
      </c>
      <c r="AM70">
        <v>11372197</v>
      </c>
      <c r="AN70">
        <v>11590514</v>
      </c>
      <c r="AO70">
        <v>11810950</v>
      </c>
      <c r="AP70">
        <v>12031127</v>
      </c>
      <c r="AQ70">
        <v>12251184</v>
      </c>
      <c r="AR70">
        <v>12470795</v>
      </c>
      <c r="AS70">
        <v>12689206</v>
      </c>
      <c r="AT70">
        <v>12910740</v>
      </c>
      <c r="AU70">
        <v>13138472</v>
      </c>
      <c r="AV70">
        <v>13372306</v>
      </c>
      <c r="AW70">
        <v>13608701</v>
      </c>
      <c r="AX70">
        <v>13846163</v>
      </c>
      <c r="AY70">
        <v>14086131</v>
      </c>
      <c r="AZ70">
        <v>14328773</v>
      </c>
      <c r="BA70">
        <v>14575202</v>
      </c>
      <c r="BB70">
        <v>14825954</v>
      </c>
      <c r="BC70">
        <v>15076695</v>
      </c>
      <c r="BD70">
        <v>15326227</v>
      </c>
      <c r="BE70">
        <v>15572194</v>
      </c>
      <c r="BF70">
        <v>15807128</v>
      </c>
      <c r="BG70">
        <v>16035124</v>
      </c>
      <c r="BH70">
        <v>16266225</v>
      </c>
      <c r="BI70">
        <v>16505139</v>
      </c>
      <c r="BJ70">
        <v>16759519</v>
      </c>
      <c r="BK70">
        <v>17049547</v>
      </c>
      <c r="BL70">
        <v>17340021</v>
      </c>
      <c r="BM70">
        <v>17546065</v>
      </c>
      <c r="BN70">
        <v>17682454</v>
      </c>
      <c r="BO70">
        <v>17823897</v>
      </c>
      <c r="BP70">
        <v>17980083</v>
      </c>
    </row>
    <row r="71" spans="1:68" x14ac:dyDescent="0.35">
      <c r="A71" t="s">
        <v>175</v>
      </c>
      <c r="B71" t="s">
        <v>327</v>
      </c>
      <c r="E71">
        <v>26896479</v>
      </c>
      <c r="F71">
        <v>27600898</v>
      </c>
      <c r="G71">
        <v>28337013</v>
      </c>
      <c r="H71">
        <v>29091869</v>
      </c>
      <c r="I71">
        <v>29858922</v>
      </c>
      <c r="J71">
        <v>30629174</v>
      </c>
      <c r="K71">
        <v>31406541</v>
      </c>
      <c r="L71">
        <v>32196360</v>
      </c>
      <c r="M71">
        <v>32998319</v>
      </c>
      <c r="N71">
        <v>33811615</v>
      </c>
      <c r="O71">
        <v>34623990</v>
      </c>
      <c r="P71">
        <v>35433368</v>
      </c>
      <c r="Q71">
        <v>36258328</v>
      </c>
      <c r="R71">
        <v>37102043</v>
      </c>
      <c r="S71">
        <v>37969667</v>
      </c>
      <c r="T71">
        <v>38875327</v>
      </c>
      <c r="U71">
        <v>39795557</v>
      </c>
      <c r="V71">
        <v>40748870</v>
      </c>
      <c r="W71">
        <v>41761431</v>
      </c>
      <c r="X71">
        <v>42818628</v>
      </c>
      <c r="Y71">
        <v>43950413</v>
      </c>
      <c r="Z71">
        <v>45147224</v>
      </c>
      <c r="AA71">
        <v>46407611</v>
      </c>
      <c r="AB71">
        <v>47786402</v>
      </c>
      <c r="AC71">
        <v>49247334</v>
      </c>
      <c r="AD71">
        <v>50734968</v>
      </c>
      <c r="AE71">
        <v>52206295</v>
      </c>
      <c r="AF71">
        <v>53674435</v>
      </c>
      <c r="AG71">
        <v>55187681</v>
      </c>
      <c r="AH71">
        <v>56710642</v>
      </c>
      <c r="AI71">
        <v>58396618</v>
      </c>
      <c r="AJ71">
        <v>60028997</v>
      </c>
      <c r="AK71">
        <v>61480660</v>
      </c>
      <c r="AL71">
        <v>62915681</v>
      </c>
      <c r="AM71">
        <v>64285589</v>
      </c>
      <c r="AN71">
        <v>65652622</v>
      </c>
      <c r="AO71">
        <v>67028048</v>
      </c>
      <c r="AP71">
        <v>68431740</v>
      </c>
      <c r="AQ71">
        <v>69943294</v>
      </c>
      <c r="AR71">
        <v>71520954</v>
      </c>
      <c r="AS71">
        <v>73083284</v>
      </c>
      <c r="AT71">
        <v>74652029</v>
      </c>
      <c r="AU71">
        <v>76239137</v>
      </c>
      <c r="AV71">
        <v>77853548</v>
      </c>
      <c r="AW71">
        <v>79477443</v>
      </c>
      <c r="AX71">
        <v>81101004</v>
      </c>
      <c r="AY71">
        <v>82700403</v>
      </c>
      <c r="AZ71">
        <v>84276225</v>
      </c>
      <c r="BA71">
        <v>85864789</v>
      </c>
      <c r="BB71">
        <v>87501636</v>
      </c>
      <c r="BC71">
        <v>89196072</v>
      </c>
      <c r="BD71">
        <v>91093059</v>
      </c>
      <c r="BE71">
        <v>93161001</v>
      </c>
      <c r="BF71">
        <v>95333553</v>
      </c>
      <c r="BG71">
        <v>97528654</v>
      </c>
      <c r="BH71">
        <v>99597342</v>
      </c>
      <c r="BI71">
        <v>101644589</v>
      </c>
      <c r="BJ71">
        <v>103696057</v>
      </c>
      <c r="BK71">
        <v>105682094</v>
      </c>
      <c r="BL71">
        <v>107553158</v>
      </c>
      <c r="BM71">
        <v>109315124</v>
      </c>
      <c r="BN71">
        <v>110957008</v>
      </c>
      <c r="BO71">
        <v>112618250</v>
      </c>
      <c r="BP71">
        <v>114535772</v>
      </c>
    </row>
    <row r="72" spans="1:68" x14ac:dyDescent="0.35">
      <c r="A72" t="s">
        <v>328</v>
      </c>
      <c r="B72" t="s">
        <v>329</v>
      </c>
      <c r="E72">
        <v>270148970</v>
      </c>
      <c r="F72">
        <v>272472951</v>
      </c>
      <c r="G72">
        <v>274815182</v>
      </c>
      <c r="H72">
        <v>277205348</v>
      </c>
      <c r="I72">
        <v>279621056</v>
      </c>
      <c r="J72">
        <v>282028347</v>
      </c>
      <c r="K72">
        <v>284299197</v>
      </c>
      <c r="L72">
        <v>286298506</v>
      </c>
      <c r="M72">
        <v>288206171</v>
      </c>
      <c r="N72">
        <v>290179378</v>
      </c>
      <c r="O72">
        <v>291834356</v>
      </c>
      <c r="P72">
        <v>293516097</v>
      </c>
      <c r="Q72">
        <v>295527442</v>
      </c>
      <c r="R72">
        <v>297413652</v>
      </c>
      <c r="S72">
        <v>299065145</v>
      </c>
      <c r="T72">
        <v>300516726</v>
      </c>
      <c r="U72">
        <v>301804324</v>
      </c>
      <c r="V72">
        <v>303021757</v>
      </c>
      <c r="W72">
        <v>304275086</v>
      </c>
      <c r="X72">
        <v>305541545</v>
      </c>
      <c r="Y72">
        <v>306894340</v>
      </c>
      <c r="Z72">
        <v>308127421</v>
      </c>
      <c r="AA72">
        <v>308901125</v>
      </c>
      <c r="AB72">
        <v>309543455</v>
      </c>
      <c r="AC72">
        <v>310046458</v>
      </c>
      <c r="AD72">
        <v>310617659</v>
      </c>
      <c r="AE72">
        <v>311372728</v>
      </c>
      <c r="AF72">
        <v>312223048</v>
      </c>
      <c r="AG72">
        <v>313272522</v>
      </c>
      <c r="AH72">
        <v>314634075</v>
      </c>
      <c r="AI72">
        <v>316087007</v>
      </c>
      <c r="AJ72">
        <v>317407910</v>
      </c>
      <c r="AK72">
        <v>318742973</v>
      </c>
      <c r="AL72">
        <v>320053176</v>
      </c>
      <c r="AM72">
        <v>321024031</v>
      </c>
      <c r="AN72">
        <v>321808185</v>
      </c>
      <c r="AO72">
        <v>322568383</v>
      </c>
      <c r="AP72">
        <v>323306275</v>
      </c>
      <c r="AQ72">
        <v>323976358</v>
      </c>
      <c r="AR72">
        <v>324781951</v>
      </c>
      <c r="AS72">
        <v>325789631</v>
      </c>
      <c r="AT72">
        <v>326858314</v>
      </c>
      <c r="AU72">
        <v>328438861</v>
      </c>
      <c r="AV72">
        <v>330200359</v>
      </c>
      <c r="AW72">
        <v>331997265</v>
      </c>
      <c r="AX72">
        <v>333700554</v>
      </c>
      <c r="AY72">
        <v>335243820</v>
      </c>
      <c r="AZ72">
        <v>336965048</v>
      </c>
      <c r="BA72">
        <v>338594025</v>
      </c>
      <c r="BB72">
        <v>339676755</v>
      </c>
      <c r="BC72">
        <v>340460814</v>
      </c>
      <c r="BD72">
        <v>339719975</v>
      </c>
      <c r="BE72">
        <v>340447763</v>
      </c>
      <c r="BF72">
        <v>341575309</v>
      </c>
      <c r="BG72">
        <v>342713336</v>
      </c>
      <c r="BH72">
        <v>343698622</v>
      </c>
      <c r="BI72">
        <v>344655545</v>
      </c>
      <c r="BJ72">
        <v>345333240</v>
      </c>
      <c r="BK72">
        <v>346105839</v>
      </c>
      <c r="BL72">
        <v>346454019</v>
      </c>
      <c r="BM72">
        <v>346922366</v>
      </c>
      <c r="BN72">
        <v>347094588</v>
      </c>
      <c r="BO72">
        <v>348627172</v>
      </c>
      <c r="BP72">
        <v>349670802</v>
      </c>
    </row>
    <row r="73" spans="1:68" x14ac:dyDescent="0.35">
      <c r="A73" t="s">
        <v>48</v>
      </c>
      <c r="B73" t="s">
        <v>330</v>
      </c>
      <c r="E73">
        <v>972547</v>
      </c>
      <c r="F73">
        <v>995573</v>
      </c>
      <c r="G73">
        <v>1019788</v>
      </c>
      <c r="H73">
        <v>1045092</v>
      </c>
      <c r="I73">
        <v>1071287</v>
      </c>
      <c r="J73">
        <v>1098335</v>
      </c>
      <c r="K73">
        <v>1124957</v>
      </c>
      <c r="L73">
        <v>1152339</v>
      </c>
      <c r="M73">
        <v>1181737</v>
      </c>
      <c r="N73">
        <v>1212005</v>
      </c>
      <c r="O73">
        <v>1243453</v>
      </c>
      <c r="P73">
        <v>1276154</v>
      </c>
      <c r="Q73">
        <v>1309235</v>
      </c>
      <c r="R73">
        <v>1342669</v>
      </c>
      <c r="S73">
        <v>1375688</v>
      </c>
      <c r="T73">
        <v>1408210</v>
      </c>
      <c r="U73">
        <v>1443807</v>
      </c>
      <c r="V73">
        <v>1482565</v>
      </c>
      <c r="W73">
        <v>1522378</v>
      </c>
      <c r="X73">
        <v>1563332</v>
      </c>
      <c r="Y73">
        <v>1605797</v>
      </c>
      <c r="Z73">
        <v>1649939</v>
      </c>
      <c r="AA73">
        <v>1695461</v>
      </c>
      <c r="AB73">
        <v>1736160</v>
      </c>
      <c r="AC73">
        <v>1771730</v>
      </c>
      <c r="AD73">
        <v>1807816</v>
      </c>
      <c r="AE73">
        <v>1845164</v>
      </c>
      <c r="AF73">
        <v>1888669</v>
      </c>
      <c r="AG73">
        <v>1938255</v>
      </c>
      <c r="AH73">
        <v>1987017</v>
      </c>
      <c r="AI73">
        <v>2032737</v>
      </c>
      <c r="AJ73">
        <v>1919571</v>
      </c>
      <c r="AK73">
        <v>1798748</v>
      </c>
      <c r="AL73">
        <v>1856006</v>
      </c>
      <c r="AM73">
        <v>1913915</v>
      </c>
      <c r="AN73">
        <v>2025267</v>
      </c>
      <c r="AO73">
        <v>2128464</v>
      </c>
      <c r="AP73">
        <v>2152135</v>
      </c>
      <c r="AQ73">
        <v>2180419</v>
      </c>
      <c r="AR73">
        <v>2212780</v>
      </c>
      <c r="AS73">
        <v>2247031</v>
      </c>
      <c r="AT73">
        <v>2312079</v>
      </c>
      <c r="AU73">
        <v>2392978</v>
      </c>
      <c r="AV73">
        <v>2493903</v>
      </c>
      <c r="AW73">
        <v>2598284</v>
      </c>
      <c r="AX73">
        <v>2661215</v>
      </c>
      <c r="AY73">
        <v>2703502</v>
      </c>
      <c r="AZ73">
        <v>2743222</v>
      </c>
      <c r="BA73">
        <v>2816327</v>
      </c>
      <c r="BB73">
        <v>2887885</v>
      </c>
      <c r="BC73">
        <v>2945186</v>
      </c>
      <c r="BD73">
        <v>2998485</v>
      </c>
      <c r="BE73">
        <v>3036988</v>
      </c>
      <c r="BF73">
        <v>3074360</v>
      </c>
      <c r="BG73">
        <v>3095173</v>
      </c>
      <c r="BH73">
        <v>3105546</v>
      </c>
      <c r="BI73">
        <v>3124698</v>
      </c>
      <c r="BJ73">
        <v>3150347</v>
      </c>
      <c r="BK73">
        <v>3192760</v>
      </c>
      <c r="BL73">
        <v>3240194</v>
      </c>
      <c r="BM73">
        <v>3291271</v>
      </c>
      <c r="BN73">
        <v>3350183</v>
      </c>
      <c r="BO73">
        <v>3409447</v>
      </c>
      <c r="BP73">
        <v>3470390</v>
      </c>
    </row>
    <row r="74" spans="1:68" x14ac:dyDescent="0.35">
      <c r="A74" t="s">
        <v>49</v>
      </c>
      <c r="B74" t="s">
        <v>331</v>
      </c>
      <c r="E74">
        <v>30455000</v>
      </c>
      <c r="F74">
        <v>30739250</v>
      </c>
      <c r="G74">
        <v>31023366</v>
      </c>
      <c r="H74">
        <v>31296651</v>
      </c>
      <c r="I74">
        <v>31609195</v>
      </c>
      <c r="J74">
        <v>31954292</v>
      </c>
      <c r="K74">
        <v>32283194</v>
      </c>
      <c r="L74">
        <v>32682947</v>
      </c>
      <c r="M74">
        <v>33113134</v>
      </c>
      <c r="N74">
        <v>33441054</v>
      </c>
      <c r="O74">
        <v>33814531</v>
      </c>
      <c r="P74">
        <v>34224490</v>
      </c>
      <c r="Q74">
        <v>34604469</v>
      </c>
      <c r="R74">
        <v>34988947</v>
      </c>
      <c r="S74">
        <v>35373335</v>
      </c>
      <c r="T74">
        <v>35757900</v>
      </c>
      <c r="U74">
        <v>36137812</v>
      </c>
      <c r="V74">
        <v>36511638</v>
      </c>
      <c r="W74">
        <v>36864898</v>
      </c>
      <c r="X74">
        <v>37191330</v>
      </c>
      <c r="Y74">
        <v>37491165</v>
      </c>
      <c r="Z74">
        <v>37758631</v>
      </c>
      <c r="AA74">
        <v>37986012</v>
      </c>
      <c r="AB74">
        <v>38171525</v>
      </c>
      <c r="AC74">
        <v>38330364</v>
      </c>
      <c r="AD74">
        <v>38469512</v>
      </c>
      <c r="AE74">
        <v>38584624</v>
      </c>
      <c r="AF74">
        <v>38684815</v>
      </c>
      <c r="AG74">
        <v>38766939</v>
      </c>
      <c r="AH74">
        <v>38827764</v>
      </c>
      <c r="AI74">
        <v>38867322</v>
      </c>
      <c r="AJ74">
        <v>38966376</v>
      </c>
      <c r="AK74">
        <v>39157685</v>
      </c>
      <c r="AL74">
        <v>39361262</v>
      </c>
      <c r="AM74">
        <v>39549108</v>
      </c>
      <c r="AN74">
        <v>39724050</v>
      </c>
      <c r="AO74">
        <v>39889852</v>
      </c>
      <c r="AP74">
        <v>40057389</v>
      </c>
      <c r="AQ74">
        <v>40223509</v>
      </c>
      <c r="AR74">
        <v>40386875</v>
      </c>
      <c r="AS74">
        <v>40567864</v>
      </c>
      <c r="AT74">
        <v>40850412</v>
      </c>
      <c r="AU74">
        <v>41431558</v>
      </c>
      <c r="AV74">
        <v>42187645</v>
      </c>
      <c r="AW74">
        <v>42921895</v>
      </c>
      <c r="AX74">
        <v>43653155</v>
      </c>
      <c r="AY74">
        <v>44397319</v>
      </c>
      <c r="AZ74">
        <v>45226803</v>
      </c>
      <c r="BA74">
        <v>45954106</v>
      </c>
      <c r="BB74">
        <v>46362946</v>
      </c>
      <c r="BC74">
        <v>46576897</v>
      </c>
      <c r="BD74">
        <v>46742697</v>
      </c>
      <c r="BE74">
        <v>46773055</v>
      </c>
      <c r="BF74">
        <v>46620045</v>
      </c>
      <c r="BG74">
        <v>46480882</v>
      </c>
      <c r="BH74">
        <v>46444832</v>
      </c>
      <c r="BI74">
        <v>46484062</v>
      </c>
      <c r="BJ74">
        <v>46593236</v>
      </c>
      <c r="BK74">
        <v>46797754</v>
      </c>
      <c r="BL74">
        <v>47134837</v>
      </c>
      <c r="BM74">
        <v>47365655</v>
      </c>
      <c r="BN74">
        <v>47415794</v>
      </c>
      <c r="BO74">
        <v>47759127</v>
      </c>
      <c r="BP74">
        <v>48347910</v>
      </c>
    </row>
    <row r="75" spans="1:68" x14ac:dyDescent="0.35">
      <c r="A75" t="s">
        <v>50</v>
      </c>
      <c r="B75" t="s">
        <v>332</v>
      </c>
      <c r="E75">
        <v>1211537</v>
      </c>
      <c r="F75">
        <v>1225077</v>
      </c>
      <c r="G75">
        <v>1241623</v>
      </c>
      <c r="H75">
        <v>1258857</v>
      </c>
      <c r="I75">
        <v>1277086</v>
      </c>
      <c r="J75">
        <v>1294566</v>
      </c>
      <c r="K75">
        <v>1308597</v>
      </c>
      <c r="L75">
        <v>1318946</v>
      </c>
      <c r="M75">
        <v>1331214</v>
      </c>
      <c r="N75">
        <v>1345249</v>
      </c>
      <c r="O75">
        <v>1360076</v>
      </c>
      <c r="P75">
        <v>1376955</v>
      </c>
      <c r="Q75">
        <v>1392518</v>
      </c>
      <c r="R75">
        <v>1405951</v>
      </c>
      <c r="S75">
        <v>1418169</v>
      </c>
      <c r="T75">
        <v>1429352</v>
      </c>
      <c r="U75">
        <v>1439576</v>
      </c>
      <c r="V75">
        <v>1450211</v>
      </c>
      <c r="W75">
        <v>1460188</v>
      </c>
      <c r="X75">
        <v>1468333</v>
      </c>
      <c r="Y75">
        <v>1477219</v>
      </c>
      <c r="Z75">
        <v>1487666</v>
      </c>
      <c r="AA75">
        <v>1498414</v>
      </c>
      <c r="AB75">
        <v>1508745</v>
      </c>
      <c r="AC75">
        <v>1518617</v>
      </c>
      <c r="AD75">
        <v>1528781</v>
      </c>
      <c r="AE75">
        <v>1540190</v>
      </c>
      <c r="AF75">
        <v>1552221</v>
      </c>
      <c r="AG75">
        <v>1561900</v>
      </c>
      <c r="AH75">
        <v>1568131</v>
      </c>
      <c r="AI75">
        <v>1569174</v>
      </c>
      <c r="AJ75">
        <v>1561314</v>
      </c>
      <c r="AK75">
        <v>1533091</v>
      </c>
      <c r="AL75">
        <v>1494128</v>
      </c>
      <c r="AM75">
        <v>1462514</v>
      </c>
      <c r="AN75">
        <v>1436634</v>
      </c>
      <c r="AO75">
        <v>1415594</v>
      </c>
      <c r="AP75">
        <v>1399535</v>
      </c>
      <c r="AQ75">
        <v>1386156</v>
      </c>
      <c r="AR75">
        <v>1390244</v>
      </c>
      <c r="AS75">
        <v>1396985</v>
      </c>
      <c r="AT75">
        <v>1388115</v>
      </c>
      <c r="AU75">
        <v>1379350</v>
      </c>
      <c r="AV75">
        <v>1370720</v>
      </c>
      <c r="AW75">
        <v>1362550</v>
      </c>
      <c r="AX75">
        <v>1354775</v>
      </c>
      <c r="AY75">
        <v>1346810</v>
      </c>
      <c r="AZ75">
        <v>1340680</v>
      </c>
      <c r="BA75">
        <v>1337090</v>
      </c>
      <c r="BB75">
        <v>1334515</v>
      </c>
      <c r="BC75">
        <v>1331475</v>
      </c>
      <c r="BD75">
        <v>1327439</v>
      </c>
      <c r="BE75">
        <v>1322696</v>
      </c>
      <c r="BF75">
        <v>1317997</v>
      </c>
      <c r="BG75">
        <v>1314545</v>
      </c>
      <c r="BH75">
        <v>1315407</v>
      </c>
      <c r="BI75">
        <v>1315790</v>
      </c>
      <c r="BJ75">
        <v>1317384</v>
      </c>
      <c r="BK75">
        <v>1321977</v>
      </c>
      <c r="BL75">
        <v>1326898</v>
      </c>
      <c r="BM75">
        <v>1329522</v>
      </c>
      <c r="BN75">
        <v>1330932</v>
      </c>
      <c r="BO75">
        <v>1348840</v>
      </c>
      <c r="BP75">
        <v>1370286</v>
      </c>
    </row>
    <row r="76" spans="1:68" x14ac:dyDescent="0.35">
      <c r="A76" t="s">
        <v>51</v>
      </c>
      <c r="B76" t="s">
        <v>333</v>
      </c>
      <c r="E76">
        <v>21376693</v>
      </c>
      <c r="F76">
        <v>21906102</v>
      </c>
      <c r="G76">
        <v>22465126</v>
      </c>
      <c r="H76">
        <v>23051637</v>
      </c>
      <c r="I76">
        <v>23666548</v>
      </c>
      <c r="J76">
        <v>24310612</v>
      </c>
      <c r="K76">
        <v>24952689</v>
      </c>
      <c r="L76">
        <v>25620276</v>
      </c>
      <c r="M76">
        <v>26337930</v>
      </c>
      <c r="N76">
        <v>27072571</v>
      </c>
      <c r="O76">
        <v>27829128</v>
      </c>
      <c r="P76">
        <v>28600106</v>
      </c>
      <c r="Q76">
        <v>29374608</v>
      </c>
      <c r="R76">
        <v>30166785</v>
      </c>
      <c r="S76">
        <v>30957273</v>
      </c>
      <c r="T76">
        <v>31723252</v>
      </c>
      <c r="U76">
        <v>32534418</v>
      </c>
      <c r="V76">
        <v>33167272</v>
      </c>
      <c r="W76">
        <v>33734592</v>
      </c>
      <c r="X76">
        <v>34238652</v>
      </c>
      <c r="Y76">
        <v>34428514</v>
      </c>
      <c r="Z76">
        <v>35304012</v>
      </c>
      <c r="AA76">
        <v>36701290</v>
      </c>
      <c r="AB76">
        <v>37740817</v>
      </c>
      <c r="AC76">
        <v>38735722</v>
      </c>
      <c r="AD76">
        <v>39842136</v>
      </c>
      <c r="AE76">
        <v>41037656</v>
      </c>
      <c r="AF76">
        <v>42460039</v>
      </c>
      <c r="AG76">
        <v>44150825</v>
      </c>
      <c r="AH76">
        <v>45879690</v>
      </c>
      <c r="AI76">
        <v>47609755</v>
      </c>
      <c r="AJ76">
        <v>49717198</v>
      </c>
      <c r="AK76">
        <v>51853747</v>
      </c>
      <c r="AL76">
        <v>53708891</v>
      </c>
      <c r="AM76">
        <v>55611508</v>
      </c>
      <c r="AN76">
        <v>57537335</v>
      </c>
      <c r="AO76">
        <v>59467635</v>
      </c>
      <c r="AP76">
        <v>61404539</v>
      </c>
      <c r="AQ76">
        <v>63363524</v>
      </c>
      <c r="AR76">
        <v>65374561</v>
      </c>
      <c r="AS76">
        <v>67411494</v>
      </c>
      <c r="AT76">
        <v>69487762</v>
      </c>
      <c r="AU76">
        <v>71635517</v>
      </c>
      <c r="AV76">
        <v>73832663</v>
      </c>
      <c r="AW76">
        <v>76077206</v>
      </c>
      <c r="AX76">
        <v>78367470</v>
      </c>
      <c r="AY76">
        <v>80703490</v>
      </c>
      <c r="AZ76">
        <v>83103217</v>
      </c>
      <c r="BA76">
        <v>85543668</v>
      </c>
      <c r="BB76">
        <v>88007636</v>
      </c>
      <c r="BC76">
        <v>90538514</v>
      </c>
      <c r="BD76">
        <v>93149970</v>
      </c>
      <c r="BE76">
        <v>95798767</v>
      </c>
      <c r="BF76">
        <v>98438751</v>
      </c>
      <c r="BG76">
        <v>101115610</v>
      </c>
      <c r="BH76">
        <v>103867135</v>
      </c>
      <c r="BI76">
        <v>106718162</v>
      </c>
      <c r="BJ76">
        <v>109666481</v>
      </c>
      <c r="BK76">
        <v>112664152</v>
      </c>
      <c r="BL76">
        <v>115737383</v>
      </c>
      <c r="BM76">
        <v>118917671</v>
      </c>
      <c r="BN76">
        <v>122138588</v>
      </c>
      <c r="BO76">
        <v>125384287</v>
      </c>
      <c r="BP76">
        <v>128691692</v>
      </c>
    </row>
    <row r="77" spans="1:68" x14ac:dyDescent="0.35">
      <c r="A77" t="s">
        <v>334</v>
      </c>
      <c r="B77" t="s">
        <v>335</v>
      </c>
      <c r="E77">
        <v>357710931</v>
      </c>
      <c r="F77">
        <v>360682976</v>
      </c>
      <c r="G77">
        <v>363708887</v>
      </c>
      <c r="H77">
        <v>366840786</v>
      </c>
      <c r="I77">
        <v>370055037</v>
      </c>
      <c r="J77">
        <v>373129199</v>
      </c>
      <c r="K77">
        <v>376058575</v>
      </c>
      <c r="L77">
        <v>378902917</v>
      </c>
      <c r="M77">
        <v>381579577</v>
      </c>
      <c r="N77">
        <v>384226226</v>
      </c>
      <c r="O77">
        <v>386406167</v>
      </c>
      <c r="P77">
        <v>388553371</v>
      </c>
      <c r="Q77">
        <v>391197266</v>
      </c>
      <c r="R77">
        <v>393739994</v>
      </c>
      <c r="S77">
        <v>396124649</v>
      </c>
      <c r="T77">
        <v>398397694</v>
      </c>
      <c r="U77">
        <v>400490355</v>
      </c>
      <c r="V77">
        <v>402445831</v>
      </c>
      <c r="W77">
        <v>404312949</v>
      </c>
      <c r="X77">
        <v>406112162</v>
      </c>
      <c r="Y77">
        <v>407986180</v>
      </c>
      <c r="Z77">
        <v>409724709</v>
      </c>
      <c r="AA77">
        <v>410988238</v>
      </c>
      <c r="AB77">
        <v>412072128</v>
      </c>
      <c r="AC77">
        <v>412998350</v>
      </c>
      <c r="AD77">
        <v>413962998</v>
      </c>
      <c r="AE77">
        <v>415087013</v>
      </c>
      <c r="AF77">
        <v>416296769</v>
      </c>
      <c r="AG77">
        <v>417653885</v>
      </c>
      <c r="AH77">
        <v>419102379</v>
      </c>
      <c r="AI77">
        <v>420525030</v>
      </c>
      <c r="AJ77">
        <v>421741276</v>
      </c>
      <c r="AK77">
        <v>422968989</v>
      </c>
      <c r="AL77">
        <v>424344744</v>
      </c>
      <c r="AM77">
        <v>425404352</v>
      </c>
      <c r="AN77">
        <v>426210050</v>
      </c>
      <c r="AO77">
        <v>426905134</v>
      </c>
      <c r="AP77">
        <v>427547651</v>
      </c>
      <c r="AQ77">
        <v>428120105</v>
      </c>
      <c r="AR77">
        <v>428825949</v>
      </c>
      <c r="AS77">
        <v>429339162</v>
      </c>
      <c r="AT77">
        <v>429906426</v>
      </c>
      <c r="AU77">
        <v>430893295</v>
      </c>
      <c r="AV77">
        <v>432426935</v>
      </c>
      <c r="AW77">
        <v>434050396</v>
      </c>
      <c r="AX77">
        <v>435591941</v>
      </c>
      <c r="AY77">
        <v>437007921</v>
      </c>
      <c r="AZ77">
        <v>438478066</v>
      </c>
      <c r="BA77">
        <v>439886269</v>
      </c>
      <c r="BB77">
        <v>440928484</v>
      </c>
      <c r="BC77">
        <v>441546320</v>
      </c>
      <c r="BD77">
        <v>440766686</v>
      </c>
      <c r="BE77">
        <v>441416943</v>
      </c>
      <c r="BF77">
        <v>442486978</v>
      </c>
      <c r="BG77">
        <v>443589388</v>
      </c>
      <c r="BH77">
        <v>444550397</v>
      </c>
      <c r="BI77">
        <v>445487171</v>
      </c>
      <c r="BJ77">
        <v>446177810</v>
      </c>
      <c r="BK77">
        <v>446953938</v>
      </c>
      <c r="BL77">
        <v>447303223</v>
      </c>
      <c r="BM77">
        <v>447653554</v>
      </c>
      <c r="BN77">
        <v>446564156</v>
      </c>
      <c r="BO77">
        <v>447847220</v>
      </c>
      <c r="BP77">
        <v>448804042</v>
      </c>
    </row>
    <row r="78" spans="1:68" x14ac:dyDescent="0.35">
      <c r="A78" t="s">
        <v>336</v>
      </c>
      <c r="B78" t="s">
        <v>337</v>
      </c>
      <c r="E78">
        <v>245446477</v>
      </c>
      <c r="F78">
        <v>250748792</v>
      </c>
      <c r="G78">
        <v>256265091</v>
      </c>
      <c r="H78">
        <v>261957739</v>
      </c>
      <c r="I78">
        <v>267809728</v>
      </c>
      <c r="J78">
        <v>273796544</v>
      </c>
      <c r="K78">
        <v>279902341</v>
      </c>
      <c r="L78">
        <v>286184636</v>
      </c>
      <c r="M78">
        <v>292679186</v>
      </c>
      <c r="N78">
        <v>299325597</v>
      </c>
      <c r="O78">
        <v>306107595</v>
      </c>
      <c r="P78">
        <v>313117526</v>
      </c>
      <c r="Q78">
        <v>320326696</v>
      </c>
      <c r="R78">
        <v>327859174</v>
      </c>
      <c r="S78">
        <v>335724633</v>
      </c>
      <c r="T78">
        <v>343774977</v>
      </c>
      <c r="U78">
        <v>352018011</v>
      </c>
      <c r="V78">
        <v>360321094</v>
      </c>
      <c r="W78">
        <v>369243969</v>
      </c>
      <c r="X78">
        <v>378556492</v>
      </c>
      <c r="Y78">
        <v>387280079</v>
      </c>
      <c r="Z78">
        <v>395605163</v>
      </c>
      <c r="AA78">
        <v>404570090</v>
      </c>
      <c r="AB78">
        <v>414032302</v>
      </c>
      <c r="AC78">
        <v>423879999</v>
      </c>
      <c r="AD78">
        <v>434067883</v>
      </c>
      <c r="AE78">
        <v>444223377</v>
      </c>
      <c r="AF78">
        <v>454559470</v>
      </c>
      <c r="AG78">
        <v>464963348</v>
      </c>
      <c r="AH78">
        <v>475799732</v>
      </c>
      <c r="AI78">
        <v>488697502</v>
      </c>
      <c r="AJ78">
        <v>499975816</v>
      </c>
      <c r="AK78">
        <v>512731689</v>
      </c>
      <c r="AL78">
        <v>526665569</v>
      </c>
      <c r="AM78">
        <v>541618452</v>
      </c>
      <c r="AN78">
        <v>556179028</v>
      </c>
      <c r="AO78">
        <v>568965099</v>
      </c>
      <c r="AP78">
        <v>581551866</v>
      </c>
      <c r="AQ78">
        <v>594968744</v>
      </c>
      <c r="AR78">
        <v>608935664</v>
      </c>
      <c r="AS78">
        <v>622883185</v>
      </c>
      <c r="AT78">
        <v>637301077</v>
      </c>
      <c r="AU78">
        <v>653056220</v>
      </c>
      <c r="AV78">
        <v>669470707</v>
      </c>
      <c r="AW78">
        <v>685830138</v>
      </c>
      <c r="AX78">
        <v>702638957</v>
      </c>
      <c r="AY78">
        <v>719788972</v>
      </c>
      <c r="AZ78">
        <v>736917394</v>
      </c>
      <c r="BA78">
        <v>754858953</v>
      </c>
      <c r="BB78">
        <v>773810618</v>
      </c>
      <c r="BC78">
        <v>793160547</v>
      </c>
      <c r="BD78">
        <v>812764221</v>
      </c>
      <c r="BE78">
        <v>832872724</v>
      </c>
      <c r="BF78">
        <v>853223055</v>
      </c>
      <c r="BG78">
        <v>873158163</v>
      </c>
      <c r="BH78">
        <v>892657785</v>
      </c>
      <c r="BI78">
        <v>912614026</v>
      </c>
      <c r="BJ78">
        <v>933013886</v>
      </c>
      <c r="BK78">
        <v>953648681</v>
      </c>
      <c r="BL78">
        <v>974824119</v>
      </c>
      <c r="BM78">
        <v>996691242</v>
      </c>
      <c r="BN78">
        <v>1018693078</v>
      </c>
      <c r="BO78">
        <v>1038158122</v>
      </c>
      <c r="BP78">
        <v>1058789534</v>
      </c>
    </row>
    <row r="79" spans="1:68" x14ac:dyDescent="0.35">
      <c r="A79" s="38" t="s">
        <v>52</v>
      </c>
      <c r="B79" s="38" t="s">
        <v>338</v>
      </c>
      <c r="C79" s="38"/>
      <c r="D79" s="38"/>
      <c r="E79" s="38">
        <v>4429634</v>
      </c>
      <c r="F79" s="38">
        <v>4461005</v>
      </c>
      <c r="G79" s="38">
        <v>4491443</v>
      </c>
      <c r="H79" s="38">
        <v>4523309</v>
      </c>
      <c r="I79" s="38">
        <v>4548543</v>
      </c>
      <c r="J79" s="38">
        <v>4563732</v>
      </c>
      <c r="K79" s="38">
        <v>4580869</v>
      </c>
      <c r="L79" s="38">
        <v>4605744</v>
      </c>
      <c r="M79" s="38">
        <v>4626469</v>
      </c>
      <c r="N79" s="38">
        <v>4623785</v>
      </c>
      <c r="O79" s="38">
        <v>4606307</v>
      </c>
      <c r="P79" s="38">
        <v>4612124</v>
      </c>
      <c r="Q79" s="38">
        <v>4639657</v>
      </c>
      <c r="R79" s="38">
        <v>4666081</v>
      </c>
      <c r="S79" s="38">
        <v>4690574</v>
      </c>
      <c r="T79" s="38">
        <v>4711440</v>
      </c>
      <c r="U79" s="38">
        <v>4725664</v>
      </c>
      <c r="V79" s="38">
        <v>4738902</v>
      </c>
      <c r="W79" s="38">
        <v>4752528</v>
      </c>
      <c r="X79" s="38">
        <v>4764690</v>
      </c>
      <c r="Y79" s="38">
        <v>4779535</v>
      </c>
      <c r="Z79" s="38">
        <v>4799964</v>
      </c>
      <c r="AA79" s="38">
        <v>4826933</v>
      </c>
      <c r="AB79" s="38">
        <v>4855787</v>
      </c>
      <c r="AC79" s="38">
        <v>4881803</v>
      </c>
      <c r="AD79" s="38">
        <v>4902206</v>
      </c>
      <c r="AE79" s="38">
        <v>4918154</v>
      </c>
      <c r="AF79" s="38">
        <v>4932123</v>
      </c>
      <c r="AG79" s="38">
        <v>4946481</v>
      </c>
      <c r="AH79" s="38">
        <v>4964371</v>
      </c>
      <c r="AI79" s="38">
        <v>4986431</v>
      </c>
      <c r="AJ79" s="38">
        <v>5013740</v>
      </c>
      <c r="AK79" s="38">
        <v>5041992</v>
      </c>
      <c r="AL79" s="38">
        <v>5066447</v>
      </c>
      <c r="AM79" s="38">
        <v>5088333</v>
      </c>
      <c r="AN79" s="38">
        <v>5107790</v>
      </c>
      <c r="AO79" s="38">
        <v>5124573</v>
      </c>
      <c r="AP79" s="38">
        <v>5139835</v>
      </c>
      <c r="AQ79" s="38">
        <v>5153498</v>
      </c>
      <c r="AR79" s="38">
        <v>5165474</v>
      </c>
      <c r="AS79" s="38">
        <v>5176209</v>
      </c>
      <c r="AT79" s="38">
        <v>5188008</v>
      </c>
      <c r="AU79" s="38">
        <v>5200598</v>
      </c>
      <c r="AV79" s="38">
        <v>5213014</v>
      </c>
      <c r="AW79" s="38">
        <v>5228172</v>
      </c>
      <c r="AX79" s="38">
        <v>5246096</v>
      </c>
      <c r="AY79" s="38">
        <v>5266268</v>
      </c>
      <c r="AZ79" s="38">
        <v>5288720</v>
      </c>
      <c r="BA79" s="38">
        <v>5313399</v>
      </c>
      <c r="BB79" s="38">
        <v>5338871</v>
      </c>
      <c r="BC79" s="38">
        <v>5363352</v>
      </c>
      <c r="BD79" s="38">
        <v>5388272</v>
      </c>
      <c r="BE79" s="38">
        <v>5413971</v>
      </c>
      <c r="BF79" s="38">
        <v>5438972</v>
      </c>
      <c r="BG79" s="38">
        <v>5461512</v>
      </c>
      <c r="BH79" s="38">
        <v>5479531</v>
      </c>
      <c r="BI79" s="38">
        <v>5495303</v>
      </c>
      <c r="BJ79" s="38">
        <v>5508214</v>
      </c>
      <c r="BK79" s="38">
        <v>5515525</v>
      </c>
      <c r="BL79" s="38">
        <v>5521606</v>
      </c>
      <c r="BM79" s="38">
        <v>5529543</v>
      </c>
      <c r="BN79" s="38">
        <v>5541017</v>
      </c>
      <c r="BO79" s="38">
        <v>5556106</v>
      </c>
      <c r="BP79" s="38">
        <v>5583911</v>
      </c>
    </row>
    <row r="80" spans="1:68" x14ac:dyDescent="0.35">
      <c r="A80" t="s">
        <v>188</v>
      </c>
      <c r="B80" t="s">
        <v>339</v>
      </c>
      <c r="E80">
        <v>404887</v>
      </c>
      <c r="F80">
        <v>417406</v>
      </c>
      <c r="G80">
        <v>430536</v>
      </c>
      <c r="H80">
        <v>444276</v>
      </c>
      <c r="I80">
        <v>458324</v>
      </c>
      <c r="J80">
        <v>472575</v>
      </c>
      <c r="K80">
        <v>486487</v>
      </c>
      <c r="L80">
        <v>498873</v>
      </c>
      <c r="M80">
        <v>510002</v>
      </c>
      <c r="N80">
        <v>520797</v>
      </c>
      <c r="O80">
        <v>531188</v>
      </c>
      <c r="P80">
        <v>541121</v>
      </c>
      <c r="Q80">
        <v>550499</v>
      </c>
      <c r="R80">
        <v>559222</v>
      </c>
      <c r="S80">
        <v>567489</v>
      </c>
      <c r="T80">
        <v>575906</v>
      </c>
      <c r="U80">
        <v>585534</v>
      </c>
      <c r="V80">
        <v>597805</v>
      </c>
      <c r="W80">
        <v>612091</v>
      </c>
      <c r="X80">
        <v>626862</v>
      </c>
      <c r="Y80">
        <v>641975</v>
      </c>
      <c r="Z80">
        <v>657471</v>
      </c>
      <c r="AA80">
        <v>673414</v>
      </c>
      <c r="AB80">
        <v>689835</v>
      </c>
      <c r="AC80">
        <v>706716</v>
      </c>
      <c r="AD80">
        <v>723761</v>
      </c>
      <c r="AE80">
        <v>739306</v>
      </c>
      <c r="AF80">
        <v>750540</v>
      </c>
      <c r="AG80">
        <v>758697</v>
      </c>
      <c r="AH80">
        <v>766321</v>
      </c>
      <c r="AI80">
        <v>773316</v>
      </c>
      <c r="AJ80">
        <v>779656</v>
      </c>
      <c r="AK80">
        <v>785346</v>
      </c>
      <c r="AL80">
        <v>790369</v>
      </c>
      <c r="AM80">
        <v>794771</v>
      </c>
      <c r="AN80">
        <v>798746</v>
      </c>
      <c r="AO80">
        <v>803789</v>
      </c>
      <c r="AP80">
        <v>812139</v>
      </c>
      <c r="AQ80">
        <v>822258</v>
      </c>
      <c r="AR80">
        <v>831828</v>
      </c>
      <c r="AS80">
        <v>840909</v>
      </c>
      <c r="AT80">
        <v>849596</v>
      </c>
      <c r="AU80">
        <v>858049</v>
      </c>
      <c r="AV80">
        <v>866286</v>
      </c>
      <c r="AW80">
        <v>874366</v>
      </c>
      <c r="AX80">
        <v>882379</v>
      </c>
      <c r="AY80">
        <v>890365</v>
      </c>
      <c r="AZ80">
        <v>897832</v>
      </c>
      <c r="BA80">
        <v>903399</v>
      </c>
      <c r="BB80">
        <v>907239</v>
      </c>
      <c r="BC80">
        <v>910419</v>
      </c>
      <c r="BD80">
        <v>912989</v>
      </c>
      <c r="BE80">
        <v>914918</v>
      </c>
      <c r="BF80">
        <v>916352</v>
      </c>
      <c r="BG80">
        <v>917585</v>
      </c>
      <c r="BH80">
        <v>918578</v>
      </c>
      <c r="BI80">
        <v>919166</v>
      </c>
      <c r="BJ80">
        <v>918759</v>
      </c>
      <c r="BK80">
        <v>917180</v>
      </c>
      <c r="BL80">
        <v>914899</v>
      </c>
      <c r="BM80">
        <v>914963</v>
      </c>
      <c r="BN80">
        <v>916711</v>
      </c>
      <c r="BO80">
        <v>919422</v>
      </c>
      <c r="BP80">
        <v>924145</v>
      </c>
    </row>
    <row r="81" spans="1:68" x14ac:dyDescent="0.35">
      <c r="A81" t="s">
        <v>53</v>
      </c>
      <c r="B81" t="s">
        <v>340</v>
      </c>
      <c r="E81">
        <v>47412964</v>
      </c>
      <c r="F81">
        <v>47905982</v>
      </c>
      <c r="G81">
        <v>48389516</v>
      </c>
      <c r="H81">
        <v>48877567</v>
      </c>
      <c r="I81">
        <v>49401492</v>
      </c>
      <c r="J81">
        <v>49877725</v>
      </c>
      <c r="K81">
        <v>50311637</v>
      </c>
      <c r="L81">
        <v>50722791</v>
      </c>
      <c r="M81">
        <v>51112980</v>
      </c>
      <c r="N81">
        <v>51536014</v>
      </c>
      <c r="O81">
        <v>52007169</v>
      </c>
      <c r="P81">
        <v>52499553</v>
      </c>
      <c r="Q81">
        <v>52962356</v>
      </c>
      <c r="R81">
        <v>53392161</v>
      </c>
      <c r="S81">
        <v>53746571</v>
      </c>
      <c r="T81">
        <v>54002853</v>
      </c>
      <c r="U81">
        <v>54232383</v>
      </c>
      <c r="V81">
        <v>54486467</v>
      </c>
      <c r="W81">
        <v>54734030</v>
      </c>
      <c r="X81">
        <v>54979851</v>
      </c>
      <c r="Y81">
        <v>55274184</v>
      </c>
      <c r="Z81">
        <v>55603353</v>
      </c>
      <c r="AA81">
        <v>55806789</v>
      </c>
      <c r="AB81">
        <v>56108330</v>
      </c>
      <c r="AC81">
        <v>56383085</v>
      </c>
      <c r="AD81">
        <v>56665619</v>
      </c>
      <c r="AE81">
        <v>56956002</v>
      </c>
      <c r="AF81">
        <v>57266167</v>
      </c>
      <c r="AG81">
        <v>57598186</v>
      </c>
      <c r="AH81">
        <v>57943062</v>
      </c>
      <c r="AI81">
        <v>58261012</v>
      </c>
      <c r="AJ81">
        <v>58554242</v>
      </c>
      <c r="AK81">
        <v>58846584</v>
      </c>
      <c r="AL81">
        <v>59103094</v>
      </c>
      <c r="AM81">
        <v>59324863</v>
      </c>
      <c r="AN81">
        <v>59541294</v>
      </c>
      <c r="AO81">
        <v>59754504</v>
      </c>
      <c r="AP81">
        <v>59968066</v>
      </c>
      <c r="AQ81">
        <v>60190684</v>
      </c>
      <c r="AR81">
        <v>60501986</v>
      </c>
      <c r="AS81">
        <v>60918661</v>
      </c>
      <c r="AT81">
        <v>61364377</v>
      </c>
      <c r="AU81">
        <v>61812142</v>
      </c>
      <c r="AV81">
        <v>62249855</v>
      </c>
      <c r="AW81">
        <v>62707588</v>
      </c>
      <c r="AX81">
        <v>63180854</v>
      </c>
      <c r="AY81">
        <v>63622342</v>
      </c>
      <c r="AZ81">
        <v>64016890</v>
      </c>
      <c r="BA81">
        <v>64375116</v>
      </c>
      <c r="BB81">
        <v>64706436</v>
      </c>
      <c r="BC81">
        <v>65026211</v>
      </c>
      <c r="BD81">
        <v>65340830</v>
      </c>
      <c r="BE81">
        <v>65657659</v>
      </c>
      <c r="BF81">
        <v>65997932</v>
      </c>
      <c r="BG81">
        <v>66312067</v>
      </c>
      <c r="BH81">
        <v>66548272</v>
      </c>
      <c r="BI81">
        <v>66724104</v>
      </c>
      <c r="BJ81">
        <v>66918020</v>
      </c>
      <c r="BK81">
        <v>67158348</v>
      </c>
      <c r="BL81">
        <v>67382061</v>
      </c>
      <c r="BM81">
        <v>67601110</v>
      </c>
      <c r="BN81">
        <v>67842811</v>
      </c>
      <c r="BO81">
        <v>68065015</v>
      </c>
      <c r="BP81">
        <v>68287487</v>
      </c>
    </row>
    <row r="82" spans="1:68" x14ac:dyDescent="0.35">
      <c r="A82" t="s">
        <v>341</v>
      </c>
      <c r="B82" t="s">
        <v>342</v>
      </c>
      <c r="E82">
        <v>34127</v>
      </c>
      <c r="F82">
        <v>34557</v>
      </c>
      <c r="G82">
        <v>34963</v>
      </c>
      <c r="H82">
        <v>35391</v>
      </c>
      <c r="I82">
        <v>35847</v>
      </c>
      <c r="J82">
        <v>36347</v>
      </c>
      <c r="K82">
        <v>36816</v>
      </c>
      <c r="L82">
        <v>37202</v>
      </c>
      <c r="M82">
        <v>37560</v>
      </c>
      <c r="N82">
        <v>37907</v>
      </c>
      <c r="O82">
        <v>38269</v>
      </c>
      <c r="P82">
        <v>38703</v>
      </c>
      <c r="Q82">
        <v>39172</v>
      </c>
      <c r="R82">
        <v>39636</v>
      </c>
      <c r="S82">
        <v>40106</v>
      </c>
      <c r="T82">
        <v>40568</v>
      </c>
      <c r="U82">
        <v>41020</v>
      </c>
      <c r="V82">
        <v>41468</v>
      </c>
      <c r="W82">
        <v>41968</v>
      </c>
      <c r="X82">
        <v>42521</v>
      </c>
      <c r="Y82">
        <v>43072</v>
      </c>
      <c r="Z82">
        <v>43626</v>
      </c>
      <c r="AA82">
        <v>44171</v>
      </c>
      <c r="AB82">
        <v>44670</v>
      </c>
      <c r="AC82">
        <v>45141</v>
      </c>
      <c r="AD82">
        <v>45707</v>
      </c>
      <c r="AE82">
        <v>46131</v>
      </c>
      <c r="AF82">
        <v>46701</v>
      </c>
      <c r="AG82">
        <v>47355</v>
      </c>
      <c r="AH82">
        <v>47958</v>
      </c>
      <c r="AI82">
        <v>47740</v>
      </c>
      <c r="AJ82">
        <v>47446</v>
      </c>
      <c r="AK82">
        <v>47287</v>
      </c>
      <c r="AL82">
        <v>46473</v>
      </c>
      <c r="AM82">
        <v>44694</v>
      </c>
      <c r="AN82">
        <v>43610</v>
      </c>
      <c r="AO82">
        <v>43580</v>
      </c>
      <c r="AP82">
        <v>44131</v>
      </c>
      <c r="AQ82">
        <v>44674</v>
      </c>
      <c r="AR82">
        <v>45146</v>
      </c>
      <c r="AS82">
        <v>45754</v>
      </c>
      <c r="AT82">
        <v>46635</v>
      </c>
      <c r="AU82">
        <v>47335</v>
      </c>
      <c r="AV82">
        <v>48032</v>
      </c>
      <c r="AW82">
        <v>48384</v>
      </c>
      <c r="AX82">
        <v>48359</v>
      </c>
      <c r="AY82">
        <v>48335</v>
      </c>
      <c r="AZ82">
        <v>48378</v>
      </c>
      <c r="BA82">
        <v>48547</v>
      </c>
      <c r="BB82">
        <v>48791</v>
      </c>
      <c r="BC82">
        <v>48657</v>
      </c>
      <c r="BD82">
        <v>48543</v>
      </c>
      <c r="BE82">
        <v>48291</v>
      </c>
      <c r="BF82">
        <v>48246</v>
      </c>
      <c r="BG82">
        <v>48428</v>
      </c>
      <c r="BH82">
        <v>48901</v>
      </c>
      <c r="BI82">
        <v>49464</v>
      </c>
      <c r="BJ82">
        <v>50182</v>
      </c>
      <c r="BK82">
        <v>50998</v>
      </c>
      <c r="BL82">
        <v>51795</v>
      </c>
      <c r="BM82">
        <v>52571</v>
      </c>
      <c r="BN82">
        <v>53315</v>
      </c>
      <c r="BO82">
        <v>53952</v>
      </c>
      <c r="BP82">
        <v>54482</v>
      </c>
    </row>
    <row r="83" spans="1:68" x14ac:dyDescent="0.35">
      <c r="A83" t="s">
        <v>343</v>
      </c>
      <c r="B83" t="s">
        <v>344</v>
      </c>
      <c r="E83">
        <v>43061</v>
      </c>
      <c r="F83">
        <v>44610</v>
      </c>
      <c r="G83">
        <v>46218</v>
      </c>
      <c r="H83">
        <v>47744</v>
      </c>
      <c r="I83">
        <v>49181</v>
      </c>
      <c r="J83">
        <v>50684</v>
      </c>
      <c r="K83">
        <v>52258</v>
      </c>
      <c r="L83">
        <v>53846</v>
      </c>
      <c r="M83">
        <v>55457</v>
      </c>
      <c r="N83">
        <v>57145</v>
      </c>
      <c r="O83">
        <v>58922</v>
      </c>
      <c r="P83">
        <v>60636</v>
      </c>
      <c r="Q83">
        <v>62278</v>
      </c>
      <c r="R83">
        <v>63986</v>
      </c>
      <c r="S83">
        <v>65749</v>
      </c>
      <c r="T83">
        <v>67428</v>
      </c>
      <c r="U83">
        <v>69049</v>
      </c>
      <c r="V83">
        <v>70753</v>
      </c>
      <c r="W83">
        <v>72754</v>
      </c>
      <c r="X83">
        <v>75054</v>
      </c>
      <c r="Y83">
        <v>77407</v>
      </c>
      <c r="Z83">
        <v>79794</v>
      </c>
      <c r="AA83">
        <v>82219</v>
      </c>
      <c r="AB83">
        <v>84680</v>
      </c>
      <c r="AC83">
        <v>87176</v>
      </c>
      <c r="AD83">
        <v>89707</v>
      </c>
      <c r="AE83">
        <v>92266</v>
      </c>
      <c r="AF83">
        <v>94844</v>
      </c>
      <c r="AG83">
        <v>97097</v>
      </c>
      <c r="AH83">
        <v>99003</v>
      </c>
      <c r="AI83">
        <v>100888</v>
      </c>
      <c r="AJ83">
        <v>102754</v>
      </c>
      <c r="AK83">
        <v>104806</v>
      </c>
      <c r="AL83">
        <v>107066</v>
      </c>
      <c r="AM83">
        <v>109075</v>
      </c>
      <c r="AN83">
        <v>110230</v>
      </c>
      <c r="AO83">
        <v>110710</v>
      </c>
      <c r="AP83">
        <v>111071</v>
      </c>
      <c r="AQ83">
        <v>111377</v>
      </c>
      <c r="AR83">
        <v>111680</v>
      </c>
      <c r="AS83">
        <v>112044</v>
      </c>
      <c r="AT83">
        <v>112365</v>
      </c>
      <c r="AU83">
        <v>112448</v>
      </c>
      <c r="AV83">
        <v>112285</v>
      </c>
      <c r="AW83">
        <v>111925</v>
      </c>
      <c r="AX83">
        <v>111412</v>
      </c>
      <c r="AY83">
        <v>110729</v>
      </c>
      <c r="AZ83">
        <v>109880</v>
      </c>
      <c r="BA83">
        <v>108936</v>
      </c>
      <c r="BB83">
        <v>107957</v>
      </c>
      <c r="BC83">
        <v>107540</v>
      </c>
      <c r="BD83">
        <v>107698</v>
      </c>
      <c r="BE83">
        <v>107890</v>
      </c>
      <c r="BF83">
        <v>108121</v>
      </c>
      <c r="BG83">
        <v>108396</v>
      </c>
      <c r="BH83">
        <v>108716</v>
      </c>
      <c r="BI83">
        <v>109075</v>
      </c>
      <c r="BJ83">
        <v>109481</v>
      </c>
      <c r="BK83">
        <v>109909</v>
      </c>
      <c r="BL83">
        <v>110282</v>
      </c>
      <c r="BM83">
        <v>110916</v>
      </c>
      <c r="BN83">
        <v>111624</v>
      </c>
      <c r="BO83">
        <v>112114</v>
      </c>
      <c r="BP83">
        <v>112630</v>
      </c>
    </row>
    <row r="84" spans="1:68" x14ac:dyDescent="0.35">
      <c r="A84" t="s">
        <v>54</v>
      </c>
      <c r="B84" t="s">
        <v>345</v>
      </c>
      <c r="E84">
        <v>512316</v>
      </c>
      <c r="F84">
        <v>518266</v>
      </c>
      <c r="G84">
        <v>524649</v>
      </c>
      <c r="H84">
        <v>531452</v>
      </c>
      <c r="I84">
        <v>538657</v>
      </c>
      <c r="J84">
        <v>546308</v>
      </c>
      <c r="K84">
        <v>554463</v>
      </c>
      <c r="L84">
        <v>563108</v>
      </c>
      <c r="M84">
        <v>572257</v>
      </c>
      <c r="N84">
        <v>583276</v>
      </c>
      <c r="O84">
        <v>595846</v>
      </c>
      <c r="P84">
        <v>608348</v>
      </c>
      <c r="Q84">
        <v>620960</v>
      </c>
      <c r="R84">
        <v>633995</v>
      </c>
      <c r="S84">
        <v>647691</v>
      </c>
      <c r="T84">
        <v>662197</v>
      </c>
      <c r="U84">
        <v>677628</v>
      </c>
      <c r="V84">
        <v>693984</v>
      </c>
      <c r="W84">
        <v>711245</v>
      </c>
      <c r="X84">
        <v>729375</v>
      </c>
      <c r="Y84">
        <v>748389</v>
      </c>
      <c r="Z84">
        <v>768385</v>
      </c>
      <c r="AA84">
        <v>789286</v>
      </c>
      <c r="AB84">
        <v>811005</v>
      </c>
      <c r="AC84">
        <v>833501</v>
      </c>
      <c r="AD84">
        <v>856726</v>
      </c>
      <c r="AE84">
        <v>880705</v>
      </c>
      <c r="AF84">
        <v>905479</v>
      </c>
      <c r="AG84">
        <v>931020</v>
      </c>
      <c r="AH84">
        <v>957138</v>
      </c>
      <c r="AI84">
        <v>983734</v>
      </c>
      <c r="AJ84">
        <v>1010818</v>
      </c>
      <c r="AK84">
        <v>1038380</v>
      </c>
      <c r="AL84">
        <v>1066405</v>
      </c>
      <c r="AM84">
        <v>1094720</v>
      </c>
      <c r="AN84">
        <v>1123213</v>
      </c>
      <c r="AO84">
        <v>1152015</v>
      </c>
      <c r="AP84">
        <v>1181439</v>
      </c>
      <c r="AQ84">
        <v>1211736</v>
      </c>
      <c r="AR84">
        <v>1243016</v>
      </c>
      <c r="AS84">
        <v>1275572</v>
      </c>
      <c r="AT84">
        <v>1309589</v>
      </c>
      <c r="AU84">
        <v>1345135</v>
      </c>
      <c r="AV84">
        <v>1382350</v>
      </c>
      <c r="AW84">
        <v>1421609</v>
      </c>
      <c r="AX84">
        <v>1463495</v>
      </c>
      <c r="AY84">
        <v>1508337</v>
      </c>
      <c r="AZ84">
        <v>1556237</v>
      </c>
      <c r="BA84">
        <v>1607175</v>
      </c>
      <c r="BB84">
        <v>1661556</v>
      </c>
      <c r="BC84">
        <v>1719879</v>
      </c>
      <c r="BD84">
        <v>1781985</v>
      </c>
      <c r="BE84">
        <v>1846889</v>
      </c>
      <c r="BF84">
        <v>1913059</v>
      </c>
      <c r="BG84">
        <v>1978399</v>
      </c>
      <c r="BH84">
        <v>2040989</v>
      </c>
      <c r="BI84">
        <v>2100306</v>
      </c>
      <c r="BJ84">
        <v>2156900</v>
      </c>
      <c r="BK84">
        <v>2212318</v>
      </c>
      <c r="BL84">
        <v>2267706</v>
      </c>
      <c r="BM84">
        <v>2322539</v>
      </c>
      <c r="BN84">
        <v>2376722</v>
      </c>
      <c r="BO84">
        <v>2430747</v>
      </c>
      <c r="BP84">
        <v>2484789</v>
      </c>
    </row>
    <row r="85" spans="1:68" x14ac:dyDescent="0.35">
      <c r="A85" t="s">
        <v>55</v>
      </c>
      <c r="B85" t="s">
        <v>346</v>
      </c>
      <c r="E85">
        <v>52400000</v>
      </c>
      <c r="F85">
        <v>52800000</v>
      </c>
      <c r="G85">
        <v>53250000</v>
      </c>
      <c r="H85">
        <v>53650000</v>
      </c>
      <c r="I85">
        <v>54000000</v>
      </c>
      <c r="J85">
        <v>54348050</v>
      </c>
      <c r="K85">
        <v>54648500</v>
      </c>
      <c r="L85">
        <v>54943600</v>
      </c>
      <c r="M85">
        <v>55211700</v>
      </c>
      <c r="N85">
        <v>55441750</v>
      </c>
      <c r="O85">
        <v>55663250</v>
      </c>
      <c r="P85">
        <v>55896223</v>
      </c>
      <c r="Q85">
        <v>56086065</v>
      </c>
      <c r="R85">
        <v>56194527</v>
      </c>
      <c r="S85">
        <v>56229974</v>
      </c>
      <c r="T85">
        <v>56225800</v>
      </c>
      <c r="U85">
        <v>56211968</v>
      </c>
      <c r="V85">
        <v>56193492</v>
      </c>
      <c r="W85">
        <v>56196504</v>
      </c>
      <c r="X85">
        <v>56246951</v>
      </c>
      <c r="Y85">
        <v>56314216</v>
      </c>
      <c r="Z85">
        <v>56333829</v>
      </c>
      <c r="AA85">
        <v>56313641</v>
      </c>
      <c r="AB85">
        <v>56332848</v>
      </c>
      <c r="AC85">
        <v>56422072</v>
      </c>
      <c r="AD85">
        <v>56550268</v>
      </c>
      <c r="AE85">
        <v>56681396</v>
      </c>
      <c r="AF85">
        <v>56802050</v>
      </c>
      <c r="AG85">
        <v>56928327</v>
      </c>
      <c r="AH85">
        <v>57076711</v>
      </c>
      <c r="AI85">
        <v>57247586</v>
      </c>
      <c r="AJ85">
        <v>57424897</v>
      </c>
      <c r="AK85">
        <v>57580402</v>
      </c>
      <c r="AL85">
        <v>57718614</v>
      </c>
      <c r="AM85">
        <v>57865745</v>
      </c>
      <c r="AN85">
        <v>58019030</v>
      </c>
      <c r="AO85">
        <v>58166950</v>
      </c>
      <c r="AP85">
        <v>58316954</v>
      </c>
      <c r="AQ85">
        <v>58487141</v>
      </c>
      <c r="AR85">
        <v>58682466</v>
      </c>
      <c r="AS85">
        <v>58892514</v>
      </c>
      <c r="AT85">
        <v>59119673</v>
      </c>
      <c r="AU85">
        <v>59370479</v>
      </c>
      <c r="AV85">
        <v>59647577</v>
      </c>
      <c r="AW85">
        <v>59987905</v>
      </c>
      <c r="AX85">
        <v>60401206</v>
      </c>
      <c r="AY85">
        <v>60846820</v>
      </c>
      <c r="AZ85">
        <v>61322463</v>
      </c>
      <c r="BA85">
        <v>61806995</v>
      </c>
      <c r="BB85">
        <v>62276270</v>
      </c>
      <c r="BC85">
        <v>62766365</v>
      </c>
      <c r="BD85">
        <v>63258810</v>
      </c>
      <c r="BE85">
        <v>63700215</v>
      </c>
      <c r="BF85">
        <v>64128273</v>
      </c>
      <c r="BG85">
        <v>64602298</v>
      </c>
      <c r="BH85">
        <v>65116219</v>
      </c>
      <c r="BI85">
        <v>65611593</v>
      </c>
      <c r="BJ85">
        <v>66058859</v>
      </c>
      <c r="BK85">
        <v>66460344</v>
      </c>
      <c r="BL85">
        <v>66836327</v>
      </c>
      <c r="BM85">
        <v>67081234</v>
      </c>
      <c r="BN85">
        <v>67026292</v>
      </c>
      <c r="BO85">
        <v>67791000</v>
      </c>
      <c r="BP85">
        <v>68350000</v>
      </c>
    </row>
    <row r="86" spans="1:68" x14ac:dyDescent="0.35">
      <c r="A86" t="s">
        <v>176</v>
      </c>
      <c r="B86" t="s">
        <v>347</v>
      </c>
      <c r="E86">
        <v>3645600</v>
      </c>
      <c r="F86">
        <v>3703600</v>
      </c>
      <c r="G86">
        <v>3760300</v>
      </c>
      <c r="H86">
        <v>3816100</v>
      </c>
      <c r="I86">
        <v>3870300</v>
      </c>
      <c r="J86">
        <v>3921600</v>
      </c>
      <c r="K86">
        <v>3966700</v>
      </c>
      <c r="L86">
        <v>4005800</v>
      </c>
      <c r="M86">
        <v>4042300</v>
      </c>
      <c r="N86">
        <v>4080300</v>
      </c>
      <c r="O86">
        <v>4119900</v>
      </c>
      <c r="P86">
        <v>4163000</v>
      </c>
      <c r="Q86">
        <v>4205300</v>
      </c>
      <c r="R86">
        <v>4242500</v>
      </c>
      <c r="S86">
        <v>4279500</v>
      </c>
      <c r="T86">
        <v>4311200</v>
      </c>
      <c r="U86">
        <v>4342400</v>
      </c>
      <c r="V86">
        <v>4372100</v>
      </c>
      <c r="W86">
        <v>4397700</v>
      </c>
      <c r="X86">
        <v>4430200</v>
      </c>
      <c r="Y86">
        <v>4467700</v>
      </c>
      <c r="Z86">
        <v>4504500</v>
      </c>
      <c r="AA86">
        <v>4542800</v>
      </c>
      <c r="AB86">
        <v>4582900</v>
      </c>
      <c r="AC86">
        <v>4622200</v>
      </c>
      <c r="AD86">
        <v>4662900</v>
      </c>
      <c r="AE86">
        <v>4704500</v>
      </c>
      <c r="AF86">
        <v>4743500</v>
      </c>
      <c r="AG86">
        <v>4790700</v>
      </c>
      <c r="AH86">
        <v>4803300</v>
      </c>
      <c r="AI86">
        <v>4802000</v>
      </c>
      <c r="AJ86">
        <v>4835900</v>
      </c>
      <c r="AK86">
        <v>4873500</v>
      </c>
      <c r="AL86">
        <v>4911100</v>
      </c>
      <c r="AM86">
        <v>4836076</v>
      </c>
      <c r="AN86">
        <v>4657722</v>
      </c>
      <c r="AO86">
        <v>4491699</v>
      </c>
      <c r="AP86">
        <v>4349913</v>
      </c>
      <c r="AQ86">
        <v>4243607</v>
      </c>
      <c r="AR86">
        <v>4157192</v>
      </c>
      <c r="AS86">
        <v>4077131</v>
      </c>
      <c r="AT86">
        <v>4014373</v>
      </c>
      <c r="AU86">
        <v>3978515</v>
      </c>
      <c r="AV86">
        <v>3951736</v>
      </c>
      <c r="AW86">
        <v>3927340</v>
      </c>
      <c r="AX86">
        <v>3902469</v>
      </c>
      <c r="AY86">
        <v>3880347</v>
      </c>
      <c r="AZ86">
        <v>3860158</v>
      </c>
      <c r="BA86">
        <v>3848449</v>
      </c>
      <c r="BB86">
        <v>3814419</v>
      </c>
      <c r="BC86">
        <v>3786695</v>
      </c>
      <c r="BD86">
        <v>3756441</v>
      </c>
      <c r="BE86">
        <v>3728874</v>
      </c>
      <c r="BF86">
        <v>3717668</v>
      </c>
      <c r="BG86">
        <v>3719414</v>
      </c>
      <c r="BH86">
        <v>3725276</v>
      </c>
      <c r="BI86">
        <v>3727505</v>
      </c>
      <c r="BJ86">
        <v>3728004</v>
      </c>
      <c r="BK86">
        <v>3726549</v>
      </c>
      <c r="BL86">
        <v>3720161</v>
      </c>
      <c r="BM86">
        <v>3722716</v>
      </c>
      <c r="BN86">
        <v>3708610</v>
      </c>
      <c r="BO86">
        <v>3712502</v>
      </c>
      <c r="BP86">
        <v>3715483</v>
      </c>
    </row>
    <row r="87" spans="1:68" x14ac:dyDescent="0.35">
      <c r="A87" t="s">
        <v>56</v>
      </c>
      <c r="B87" t="s">
        <v>348</v>
      </c>
      <c r="E87">
        <v>6961215</v>
      </c>
      <c r="F87">
        <v>7162667</v>
      </c>
      <c r="G87">
        <v>7337375</v>
      </c>
      <c r="H87">
        <v>7514714</v>
      </c>
      <c r="I87">
        <v>7695739</v>
      </c>
      <c r="J87">
        <v>7882606</v>
      </c>
      <c r="K87">
        <v>8074521</v>
      </c>
      <c r="L87">
        <v>8271913</v>
      </c>
      <c r="M87">
        <v>8475729</v>
      </c>
      <c r="N87">
        <v>8690383</v>
      </c>
      <c r="O87">
        <v>8925813</v>
      </c>
      <c r="P87">
        <v>9176264</v>
      </c>
      <c r="Q87">
        <v>9438187</v>
      </c>
      <c r="R87">
        <v>9714617</v>
      </c>
      <c r="S87">
        <v>10000523</v>
      </c>
      <c r="T87">
        <v>10294308</v>
      </c>
      <c r="U87">
        <v>10594913</v>
      </c>
      <c r="V87">
        <v>10911871</v>
      </c>
      <c r="W87">
        <v>11248450</v>
      </c>
      <c r="X87">
        <v>11597255</v>
      </c>
      <c r="Y87">
        <v>11941448</v>
      </c>
      <c r="Z87">
        <v>12281712</v>
      </c>
      <c r="AA87">
        <v>12643819</v>
      </c>
      <c r="AB87">
        <v>13029836</v>
      </c>
      <c r="AC87">
        <v>13370590</v>
      </c>
      <c r="AD87">
        <v>13661229</v>
      </c>
      <c r="AE87">
        <v>13965217</v>
      </c>
      <c r="AF87">
        <v>14289108</v>
      </c>
      <c r="AG87">
        <v>14636568</v>
      </c>
      <c r="AH87">
        <v>15006813</v>
      </c>
      <c r="AI87">
        <v>15394648</v>
      </c>
      <c r="AJ87">
        <v>15787496</v>
      </c>
      <c r="AK87">
        <v>16184855</v>
      </c>
      <c r="AL87">
        <v>16589519</v>
      </c>
      <c r="AM87">
        <v>16993190</v>
      </c>
      <c r="AN87">
        <v>17399017</v>
      </c>
      <c r="AO87">
        <v>17810181</v>
      </c>
      <c r="AP87">
        <v>18238958</v>
      </c>
      <c r="AQ87">
        <v>18688036</v>
      </c>
      <c r="AR87">
        <v>19149864</v>
      </c>
      <c r="AS87">
        <v>19637087</v>
      </c>
      <c r="AT87">
        <v>20167069</v>
      </c>
      <c r="AU87">
        <v>20729388</v>
      </c>
      <c r="AV87">
        <v>21296705</v>
      </c>
      <c r="AW87">
        <v>21868298</v>
      </c>
      <c r="AX87">
        <v>22449438</v>
      </c>
      <c r="AY87">
        <v>23040702</v>
      </c>
      <c r="AZ87">
        <v>23642279</v>
      </c>
      <c r="BA87">
        <v>24249946</v>
      </c>
      <c r="BB87">
        <v>24862664</v>
      </c>
      <c r="BC87">
        <v>25474995</v>
      </c>
      <c r="BD87">
        <v>26095088</v>
      </c>
      <c r="BE87">
        <v>26734268</v>
      </c>
      <c r="BF87">
        <v>27386193</v>
      </c>
      <c r="BG87">
        <v>28041592</v>
      </c>
      <c r="BH87">
        <v>28696068</v>
      </c>
      <c r="BI87">
        <v>29356742</v>
      </c>
      <c r="BJ87">
        <v>30008354</v>
      </c>
      <c r="BK87">
        <v>30637585</v>
      </c>
      <c r="BL87">
        <v>31258945</v>
      </c>
      <c r="BM87">
        <v>31887809</v>
      </c>
      <c r="BN87">
        <v>32518665</v>
      </c>
      <c r="BO87">
        <v>33149152</v>
      </c>
      <c r="BP87">
        <v>33787914</v>
      </c>
    </row>
    <row r="88" spans="1:68" x14ac:dyDescent="0.35">
      <c r="A88" t="s">
        <v>349</v>
      </c>
      <c r="B88" t="s">
        <v>350</v>
      </c>
      <c r="E88">
        <v>21839</v>
      </c>
      <c r="F88">
        <v>21872</v>
      </c>
      <c r="G88">
        <v>22197</v>
      </c>
      <c r="H88">
        <v>22753</v>
      </c>
      <c r="I88">
        <v>23315</v>
      </c>
      <c r="J88">
        <v>23878</v>
      </c>
      <c r="K88">
        <v>24444</v>
      </c>
      <c r="L88">
        <v>25015</v>
      </c>
      <c r="M88">
        <v>25578</v>
      </c>
      <c r="N88">
        <v>26120</v>
      </c>
      <c r="O88">
        <v>26634</v>
      </c>
      <c r="P88">
        <v>27020</v>
      </c>
      <c r="Q88">
        <v>27290</v>
      </c>
      <c r="R88">
        <v>27537</v>
      </c>
      <c r="S88">
        <v>27755</v>
      </c>
      <c r="T88">
        <v>27951</v>
      </c>
      <c r="U88">
        <v>28134</v>
      </c>
      <c r="V88">
        <v>28300</v>
      </c>
      <c r="W88">
        <v>28446</v>
      </c>
      <c r="X88">
        <v>28575</v>
      </c>
      <c r="Y88">
        <v>28675</v>
      </c>
      <c r="Z88">
        <v>28740</v>
      </c>
      <c r="AA88">
        <v>28765</v>
      </c>
      <c r="AB88">
        <v>28733</v>
      </c>
      <c r="AC88">
        <v>28643</v>
      </c>
      <c r="AD88">
        <v>28512</v>
      </c>
      <c r="AE88">
        <v>28328</v>
      </c>
      <c r="AF88">
        <v>28096</v>
      </c>
      <c r="AG88">
        <v>27839</v>
      </c>
      <c r="AH88">
        <v>27544</v>
      </c>
      <c r="AI88">
        <v>27200</v>
      </c>
      <c r="AJ88">
        <v>26898</v>
      </c>
      <c r="AK88">
        <v>26878</v>
      </c>
      <c r="AL88">
        <v>27070</v>
      </c>
      <c r="AM88">
        <v>27239</v>
      </c>
      <c r="AN88">
        <v>27377</v>
      </c>
      <c r="AO88">
        <v>27487</v>
      </c>
      <c r="AP88">
        <v>27582</v>
      </c>
      <c r="AQ88">
        <v>27650</v>
      </c>
      <c r="AR88">
        <v>27692</v>
      </c>
      <c r="AS88">
        <v>27709</v>
      </c>
      <c r="AT88">
        <v>27657</v>
      </c>
      <c r="AU88">
        <v>27831</v>
      </c>
      <c r="AV88">
        <v>28274</v>
      </c>
      <c r="AW88">
        <v>28715</v>
      </c>
      <c r="AX88">
        <v>29163</v>
      </c>
      <c r="AY88">
        <v>29594</v>
      </c>
      <c r="AZ88">
        <v>30006</v>
      </c>
      <c r="BA88">
        <v>30413</v>
      </c>
      <c r="BB88">
        <v>30823</v>
      </c>
      <c r="BC88">
        <v>31248</v>
      </c>
      <c r="BD88">
        <v>31660</v>
      </c>
      <c r="BE88">
        <v>32029</v>
      </c>
      <c r="BF88">
        <v>32407</v>
      </c>
      <c r="BG88">
        <v>32813</v>
      </c>
      <c r="BH88">
        <v>33193</v>
      </c>
      <c r="BI88">
        <v>33658</v>
      </c>
      <c r="BJ88">
        <v>34245</v>
      </c>
      <c r="BK88">
        <v>34854</v>
      </c>
      <c r="BL88">
        <v>35494</v>
      </c>
      <c r="BM88">
        <v>36173</v>
      </c>
      <c r="BN88">
        <v>36858</v>
      </c>
      <c r="BO88">
        <v>37609</v>
      </c>
      <c r="BP88">
        <v>38471</v>
      </c>
    </row>
    <row r="89" spans="1:68" x14ac:dyDescent="0.35">
      <c r="A89" t="s">
        <v>57</v>
      </c>
      <c r="B89" t="s">
        <v>351</v>
      </c>
      <c r="E89">
        <v>3556749</v>
      </c>
      <c r="F89">
        <v>3619551</v>
      </c>
      <c r="G89">
        <v>3684273</v>
      </c>
      <c r="H89">
        <v>3750954</v>
      </c>
      <c r="I89">
        <v>3819722</v>
      </c>
      <c r="J89">
        <v>3890716</v>
      </c>
      <c r="K89">
        <v>3964155</v>
      </c>
      <c r="L89">
        <v>4040153</v>
      </c>
      <c r="M89">
        <v>4118550</v>
      </c>
      <c r="N89">
        <v>4198300</v>
      </c>
      <c r="O89">
        <v>4277535</v>
      </c>
      <c r="P89">
        <v>4355200</v>
      </c>
      <c r="Q89">
        <v>4431292</v>
      </c>
      <c r="R89">
        <v>4506324</v>
      </c>
      <c r="S89">
        <v>4580510</v>
      </c>
      <c r="T89">
        <v>4653876</v>
      </c>
      <c r="U89">
        <v>4727022</v>
      </c>
      <c r="V89">
        <v>4801128</v>
      </c>
      <c r="W89">
        <v>4877854</v>
      </c>
      <c r="X89">
        <v>4959283</v>
      </c>
      <c r="Y89">
        <v>5047419</v>
      </c>
      <c r="Z89">
        <v>5143288</v>
      </c>
      <c r="AA89">
        <v>5247672</v>
      </c>
      <c r="AB89">
        <v>5359814</v>
      </c>
      <c r="AC89">
        <v>5480096</v>
      </c>
      <c r="AD89">
        <v>5610373</v>
      </c>
      <c r="AE89">
        <v>5750668</v>
      </c>
      <c r="AF89">
        <v>5900198</v>
      </c>
      <c r="AG89">
        <v>6056574</v>
      </c>
      <c r="AH89">
        <v>6215811</v>
      </c>
      <c r="AI89">
        <v>6434374</v>
      </c>
      <c r="AJ89">
        <v>6697166</v>
      </c>
      <c r="AK89">
        <v>6914366</v>
      </c>
      <c r="AL89">
        <v>7128177</v>
      </c>
      <c r="AM89">
        <v>7345107</v>
      </c>
      <c r="AN89">
        <v>7553249</v>
      </c>
      <c r="AO89">
        <v>7770035</v>
      </c>
      <c r="AP89">
        <v>7931370</v>
      </c>
      <c r="AQ89">
        <v>8081990</v>
      </c>
      <c r="AR89">
        <v>8265123</v>
      </c>
      <c r="AS89">
        <v>8428832</v>
      </c>
      <c r="AT89">
        <v>8539960</v>
      </c>
      <c r="AU89">
        <v>8674066</v>
      </c>
      <c r="AV89">
        <v>8870781</v>
      </c>
      <c r="AW89">
        <v>9062726</v>
      </c>
      <c r="AX89">
        <v>9245844</v>
      </c>
      <c r="AY89">
        <v>9441171</v>
      </c>
      <c r="AZ89">
        <v>9662281</v>
      </c>
      <c r="BA89">
        <v>9898870</v>
      </c>
      <c r="BB89">
        <v>10143534</v>
      </c>
      <c r="BC89">
        <v>10396086</v>
      </c>
      <c r="BD89">
        <v>10656810</v>
      </c>
      <c r="BE89">
        <v>10921581</v>
      </c>
      <c r="BF89">
        <v>11191873</v>
      </c>
      <c r="BG89">
        <v>11472924</v>
      </c>
      <c r="BH89">
        <v>11767070</v>
      </c>
      <c r="BI89">
        <v>12073030</v>
      </c>
      <c r="BJ89">
        <v>12385659</v>
      </c>
      <c r="BK89">
        <v>12704774</v>
      </c>
      <c r="BL89">
        <v>13034346</v>
      </c>
      <c r="BM89">
        <v>13371183</v>
      </c>
      <c r="BN89">
        <v>13710513</v>
      </c>
      <c r="BO89">
        <v>14055137</v>
      </c>
      <c r="BP89">
        <v>14405468</v>
      </c>
    </row>
    <row r="90" spans="1:68" x14ac:dyDescent="0.35">
      <c r="A90" t="s">
        <v>179</v>
      </c>
      <c r="B90" t="s">
        <v>352</v>
      </c>
      <c r="E90">
        <v>398060</v>
      </c>
      <c r="F90">
        <v>408930</v>
      </c>
      <c r="G90">
        <v>420163</v>
      </c>
      <c r="H90">
        <v>431757</v>
      </c>
      <c r="I90">
        <v>443687</v>
      </c>
      <c r="J90">
        <v>455952</v>
      </c>
      <c r="K90">
        <v>468516</v>
      </c>
      <c r="L90">
        <v>481588</v>
      </c>
      <c r="M90">
        <v>495269</v>
      </c>
      <c r="N90">
        <v>509440</v>
      </c>
      <c r="O90">
        <v>524105</v>
      </c>
      <c r="P90">
        <v>539388</v>
      </c>
      <c r="Q90">
        <v>555370</v>
      </c>
      <c r="R90">
        <v>571991</v>
      </c>
      <c r="S90">
        <v>589085</v>
      </c>
      <c r="T90">
        <v>606821</v>
      </c>
      <c r="U90">
        <v>625667</v>
      </c>
      <c r="V90">
        <v>645770</v>
      </c>
      <c r="W90">
        <v>667103</v>
      </c>
      <c r="X90">
        <v>689781</v>
      </c>
      <c r="Y90">
        <v>713913</v>
      </c>
      <c r="Z90">
        <v>739125</v>
      </c>
      <c r="AA90">
        <v>765753</v>
      </c>
      <c r="AB90">
        <v>794525</v>
      </c>
      <c r="AC90">
        <v>825631</v>
      </c>
      <c r="AD90">
        <v>858874</v>
      </c>
      <c r="AE90">
        <v>894019</v>
      </c>
      <c r="AF90">
        <v>931091</v>
      </c>
      <c r="AG90">
        <v>970160</v>
      </c>
      <c r="AH90">
        <v>1011357</v>
      </c>
      <c r="AI90">
        <v>1054696</v>
      </c>
      <c r="AJ90">
        <v>1099959</v>
      </c>
      <c r="AK90">
        <v>1145582</v>
      </c>
      <c r="AL90">
        <v>1188365</v>
      </c>
      <c r="AM90">
        <v>1227226</v>
      </c>
      <c r="AN90">
        <v>1264313</v>
      </c>
      <c r="AO90">
        <v>1301410</v>
      </c>
      <c r="AP90">
        <v>1338889</v>
      </c>
      <c r="AQ90">
        <v>1376987</v>
      </c>
      <c r="AR90">
        <v>1415779</v>
      </c>
      <c r="AS90">
        <v>1455084</v>
      </c>
      <c r="AT90">
        <v>1495011</v>
      </c>
      <c r="AU90">
        <v>1535691</v>
      </c>
      <c r="AV90">
        <v>1577611</v>
      </c>
      <c r="AW90">
        <v>1621312</v>
      </c>
      <c r="AX90">
        <v>1667037</v>
      </c>
      <c r="AY90">
        <v>1715275</v>
      </c>
      <c r="AZ90">
        <v>1765774</v>
      </c>
      <c r="BA90">
        <v>1817852</v>
      </c>
      <c r="BB90">
        <v>1871422</v>
      </c>
      <c r="BC90">
        <v>1926630</v>
      </c>
      <c r="BD90">
        <v>1983784</v>
      </c>
      <c r="BE90">
        <v>2043094</v>
      </c>
      <c r="BF90">
        <v>2103820</v>
      </c>
      <c r="BG90">
        <v>2164528</v>
      </c>
      <c r="BH90">
        <v>2224529</v>
      </c>
      <c r="BI90">
        <v>2283769</v>
      </c>
      <c r="BJ90">
        <v>2342189</v>
      </c>
      <c r="BK90">
        <v>2399632</v>
      </c>
      <c r="BL90">
        <v>2456844</v>
      </c>
      <c r="BM90">
        <v>2515733</v>
      </c>
      <c r="BN90">
        <v>2576010</v>
      </c>
      <c r="BO90">
        <v>2636470</v>
      </c>
      <c r="BP90">
        <v>2697845</v>
      </c>
    </row>
    <row r="91" spans="1:68" x14ac:dyDescent="0.35">
      <c r="A91" t="s">
        <v>59</v>
      </c>
      <c r="B91" t="s">
        <v>353</v>
      </c>
      <c r="E91">
        <v>577633</v>
      </c>
      <c r="F91">
        <v>582532</v>
      </c>
      <c r="G91">
        <v>589474</v>
      </c>
      <c r="H91">
        <v>594418</v>
      </c>
      <c r="I91">
        <v>588543</v>
      </c>
      <c r="J91">
        <v>575005</v>
      </c>
      <c r="K91">
        <v>566908</v>
      </c>
      <c r="L91">
        <v>569011</v>
      </c>
      <c r="M91">
        <v>578170</v>
      </c>
      <c r="N91">
        <v>581610</v>
      </c>
      <c r="O91">
        <v>584403</v>
      </c>
      <c r="P91">
        <v>586221</v>
      </c>
      <c r="Q91">
        <v>586620</v>
      </c>
      <c r="R91">
        <v>592808</v>
      </c>
      <c r="S91">
        <v>613338</v>
      </c>
      <c r="T91">
        <v>650966</v>
      </c>
      <c r="U91">
        <v>694191</v>
      </c>
      <c r="V91">
        <v>741789</v>
      </c>
      <c r="W91">
        <v>791694</v>
      </c>
      <c r="X91">
        <v>819867</v>
      </c>
      <c r="Y91">
        <v>829303</v>
      </c>
      <c r="Z91">
        <v>842432</v>
      </c>
      <c r="AA91">
        <v>855891</v>
      </c>
      <c r="AB91">
        <v>869592</v>
      </c>
      <c r="AC91">
        <v>883519</v>
      </c>
      <c r="AD91">
        <v>897697</v>
      </c>
      <c r="AE91">
        <v>912126</v>
      </c>
      <c r="AF91">
        <v>926862</v>
      </c>
      <c r="AG91">
        <v>942061</v>
      </c>
      <c r="AH91">
        <v>957789</v>
      </c>
      <c r="AI91">
        <v>973669</v>
      </c>
      <c r="AJ91">
        <v>994639</v>
      </c>
      <c r="AK91">
        <v>1024356</v>
      </c>
      <c r="AL91">
        <v>1058745</v>
      </c>
      <c r="AM91">
        <v>1092031</v>
      </c>
      <c r="AN91">
        <v>1119949</v>
      </c>
      <c r="AO91">
        <v>1143535</v>
      </c>
      <c r="AP91">
        <v>1165545</v>
      </c>
      <c r="AQ91">
        <v>1187473</v>
      </c>
      <c r="AR91">
        <v>1210206</v>
      </c>
      <c r="AS91">
        <v>1234741</v>
      </c>
      <c r="AT91">
        <v>1261273</v>
      </c>
      <c r="AU91">
        <v>1289307</v>
      </c>
      <c r="AV91">
        <v>1318806</v>
      </c>
      <c r="AW91">
        <v>1349563</v>
      </c>
      <c r="AX91">
        <v>1381585</v>
      </c>
      <c r="AY91">
        <v>1415303</v>
      </c>
      <c r="AZ91">
        <v>1450986</v>
      </c>
      <c r="BA91">
        <v>1488054</v>
      </c>
      <c r="BB91">
        <v>1526377</v>
      </c>
      <c r="BC91">
        <v>1566347</v>
      </c>
      <c r="BD91">
        <v>1608076</v>
      </c>
      <c r="BE91">
        <v>1651417</v>
      </c>
      <c r="BF91">
        <v>1695973</v>
      </c>
      <c r="BG91">
        <v>1741122</v>
      </c>
      <c r="BH91">
        <v>1786457</v>
      </c>
      <c r="BI91">
        <v>1831893</v>
      </c>
      <c r="BJ91">
        <v>1877072</v>
      </c>
      <c r="BK91">
        <v>1922168</v>
      </c>
      <c r="BL91">
        <v>1967696</v>
      </c>
      <c r="BM91">
        <v>2013255</v>
      </c>
      <c r="BN91">
        <v>2058841</v>
      </c>
      <c r="BO91">
        <v>2105529</v>
      </c>
      <c r="BP91">
        <v>2153339</v>
      </c>
    </row>
    <row r="92" spans="1:68" x14ac:dyDescent="0.35">
      <c r="A92" t="s">
        <v>201</v>
      </c>
      <c r="B92" t="s">
        <v>354</v>
      </c>
      <c r="E92">
        <v>269807</v>
      </c>
      <c r="F92">
        <v>274896</v>
      </c>
      <c r="G92">
        <v>280286</v>
      </c>
      <c r="H92">
        <v>285965</v>
      </c>
      <c r="I92">
        <v>291942</v>
      </c>
      <c r="J92">
        <v>298238</v>
      </c>
      <c r="K92">
        <v>304859</v>
      </c>
      <c r="L92">
        <v>311805</v>
      </c>
      <c r="M92">
        <v>318849</v>
      </c>
      <c r="N92">
        <v>322517</v>
      </c>
      <c r="O92">
        <v>320803</v>
      </c>
      <c r="P92">
        <v>315940</v>
      </c>
      <c r="Q92">
        <v>309468</v>
      </c>
      <c r="R92">
        <v>302281</v>
      </c>
      <c r="S92">
        <v>294953</v>
      </c>
      <c r="T92">
        <v>287901</v>
      </c>
      <c r="U92">
        <v>281031</v>
      </c>
      <c r="V92">
        <v>276779</v>
      </c>
      <c r="W92">
        <v>276531</v>
      </c>
      <c r="X92">
        <v>279846</v>
      </c>
      <c r="Y92">
        <v>288644</v>
      </c>
      <c r="Z92">
        <v>303252</v>
      </c>
      <c r="AA92">
        <v>322216</v>
      </c>
      <c r="AB92">
        <v>343421</v>
      </c>
      <c r="AC92">
        <v>364899</v>
      </c>
      <c r="AD92">
        <v>385547</v>
      </c>
      <c r="AE92">
        <v>404728</v>
      </c>
      <c r="AF92">
        <v>422522</v>
      </c>
      <c r="AG92">
        <v>439651</v>
      </c>
      <c r="AH92">
        <v>456808</v>
      </c>
      <c r="AI92">
        <v>474274</v>
      </c>
      <c r="AJ92">
        <v>492217</v>
      </c>
      <c r="AK92">
        <v>510770</v>
      </c>
      <c r="AL92">
        <v>530023</v>
      </c>
      <c r="AM92">
        <v>550138</v>
      </c>
      <c r="AN92">
        <v>571264</v>
      </c>
      <c r="AO92">
        <v>593492</v>
      </c>
      <c r="AP92">
        <v>616893</v>
      </c>
      <c r="AQ92">
        <v>641474</v>
      </c>
      <c r="AR92">
        <v>667214</v>
      </c>
      <c r="AS92">
        <v>703279</v>
      </c>
      <c r="AT92">
        <v>749836</v>
      </c>
      <c r="AU92">
        <v>797957</v>
      </c>
      <c r="AV92">
        <v>847862</v>
      </c>
      <c r="AW92">
        <v>899917</v>
      </c>
      <c r="AX92">
        <v>947367</v>
      </c>
      <c r="AY92">
        <v>990343</v>
      </c>
      <c r="AZ92">
        <v>1036044</v>
      </c>
      <c r="BA92">
        <v>1084530</v>
      </c>
      <c r="BB92">
        <v>1135673</v>
      </c>
      <c r="BC92">
        <v>1189085</v>
      </c>
      <c r="BD92">
        <v>1241835</v>
      </c>
      <c r="BE92">
        <v>1293483</v>
      </c>
      <c r="BF92">
        <v>1346218</v>
      </c>
      <c r="BG92">
        <v>1399828</v>
      </c>
      <c r="BH92">
        <v>1453923</v>
      </c>
      <c r="BI92">
        <v>1508186</v>
      </c>
      <c r="BJ92">
        <v>1562396</v>
      </c>
      <c r="BK92">
        <v>1616422</v>
      </c>
      <c r="BL92">
        <v>1670177</v>
      </c>
      <c r="BM92">
        <v>1716468</v>
      </c>
      <c r="BN92">
        <v>1758786</v>
      </c>
      <c r="BO92">
        <v>1803545</v>
      </c>
      <c r="BP92">
        <v>1847549</v>
      </c>
    </row>
    <row r="93" spans="1:68" x14ac:dyDescent="0.35">
      <c r="A93" t="s">
        <v>60</v>
      </c>
      <c r="B93" t="s">
        <v>355</v>
      </c>
      <c r="E93">
        <v>8331725</v>
      </c>
      <c r="F93">
        <v>8398050</v>
      </c>
      <c r="G93">
        <v>8448233</v>
      </c>
      <c r="H93">
        <v>8479625</v>
      </c>
      <c r="I93">
        <v>8510429</v>
      </c>
      <c r="J93">
        <v>8550333</v>
      </c>
      <c r="K93">
        <v>8613651</v>
      </c>
      <c r="L93">
        <v>8684088</v>
      </c>
      <c r="M93">
        <v>8740765</v>
      </c>
      <c r="N93">
        <v>8772764</v>
      </c>
      <c r="O93">
        <v>8792806</v>
      </c>
      <c r="P93">
        <v>8831036</v>
      </c>
      <c r="Q93">
        <v>8888628</v>
      </c>
      <c r="R93">
        <v>8929086</v>
      </c>
      <c r="S93">
        <v>8962022</v>
      </c>
      <c r="T93">
        <v>9046541</v>
      </c>
      <c r="U93">
        <v>9188150</v>
      </c>
      <c r="V93">
        <v>9308479</v>
      </c>
      <c r="W93">
        <v>9429959</v>
      </c>
      <c r="X93">
        <v>9548258</v>
      </c>
      <c r="Y93">
        <v>9642505</v>
      </c>
      <c r="Z93">
        <v>9729350</v>
      </c>
      <c r="AA93">
        <v>9789513</v>
      </c>
      <c r="AB93">
        <v>9846627</v>
      </c>
      <c r="AC93">
        <v>9895801</v>
      </c>
      <c r="AD93">
        <v>9934300</v>
      </c>
      <c r="AE93">
        <v>9967213</v>
      </c>
      <c r="AF93">
        <v>10000595</v>
      </c>
      <c r="AG93">
        <v>10036983</v>
      </c>
      <c r="AH93">
        <v>10089498</v>
      </c>
      <c r="AI93">
        <v>10196792</v>
      </c>
      <c r="AJ93">
        <v>10319927</v>
      </c>
      <c r="AK93">
        <v>10399061</v>
      </c>
      <c r="AL93">
        <v>10460415</v>
      </c>
      <c r="AM93">
        <v>10512922</v>
      </c>
      <c r="AN93">
        <v>10562153</v>
      </c>
      <c r="AO93">
        <v>10608800</v>
      </c>
      <c r="AP93">
        <v>10661259</v>
      </c>
      <c r="AQ93">
        <v>10720509</v>
      </c>
      <c r="AR93">
        <v>10761698</v>
      </c>
      <c r="AS93">
        <v>10805808</v>
      </c>
      <c r="AT93">
        <v>10862132</v>
      </c>
      <c r="AU93">
        <v>10902022</v>
      </c>
      <c r="AV93">
        <v>10928070</v>
      </c>
      <c r="AW93">
        <v>10955141</v>
      </c>
      <c r="AX93">
        <v>10987314</v>
      </c>
      <c r="AY93">
        <v>11020362</v>
      </c>
      <c r="AZ93">
        <v>11048473</v>
      </c>
      <c r="BA93">
        <v>11077841</v>
      </c>
      <c r="BB93">
        <v>11107017</v>
      </c>
      <c r="BC93">
        <v>11121341</v>
      </c>
      <c r="BD93">
        <v>11104899</v>
      </c>
      <c r="BE93">
        <v>11045011</v>
      </c>
      <c r="BF93">
        <v>10965211</v>
      </c>
      <c r="BG93">
        <v>10892413</v>
      </c>
      <c r="BH93">
        <v>10820883</v>
      </c>
      <c r="BI93">
        <v>10775971</v>
      </c>
      <c r="BJ93">
        <v>10754679</v>
      </c>
      <c r="BK93">
        <v>10732882</v>
      </c>
      <c r="BL93">
        <v>10721582</v>
      </c>
      <c r="BM93">
        <v>10698599</v>
      </c>
      <c r="BN93">
        <v>10569207</v>
      </c>
      <c r="BO93">
        <v>10436882</v>
      </c>
      <c r="BP93">
        <v>10405588</v>
      </c>
    </row>
    <row r="94" spans="1:68" x14ac:dyDescent="0.35">
      <c r="A94" t="s">
        <v>235</v>
      </c>
      <c r="B94" t="s">
        <v>356</v>
      </c>
      <c r="E94">
        <v>94058</v>
      </c>
      <c r="F94">
        <v>95335</v>
      </c>
      <c r="G94">
        <v>96375</v>
      </c>
      <c r="H94">
        <v>97195</v>
      </c>
      <c r="I94">
        <v>97760</v>
      </c>
      <c r="J94">
        <v>98067</v>
      </c>
      <c r="K94">
        <v>98121</v>
      </c>
      <c r="L94">
        <v>98066</v>
      </c>
      <c r="M94">
        <v>98078</v>
      </c>
      <c r="N94">
        <v>98204</v>
      </c>
      <c r="O94">
        <v>98414</v>
      </c>
      <c r="P94">
        <v>98648</v>
      </c>
      <c r="Q94">
        <v>98777</v>
      </c>
      <c r="R94">
        <v>98709</v>
      </c>
      <c r="S94">
        <v>98486</v>
      </c>
      <c r="T94">
        <v>98126</v>
      </c>
      <c r="U94">
        <v>97632</v>
      </c>
      <c r="V94">
        <v>97017</v>
      </c>
      <c r="W94">
        <v>96305</v>
      </c>
      <c r="X94">
        <v>95490</v>
      </c>
      <c r="Y94">
        <v>94538</v>
      </c>
      <c r="Z94">
        <v>94052</v>
      </c>
      <c r="AA94">
        <v>94383</v>
      </c>
      <c r="AB94">
        <v>94948</v>
      </c>
      <c r="AC94">
        <v>95498</v>
      </c>
      <c r="AD94">
        <v>96111</v>
      </c>
      <c r="AE94">
        <v>96790</v>
      </c>
      <c r="AF94">
        <v>97526</v>
      </c>
      <c r="AG94">
        <v>98308</v>
      </c>
      <c r="AH94">
        <v>99121</v>
      </c>
      <c r="AI94">
        <v>99957</v>
      </c>
      <c r="AJ94">
        <v>100793</v>
      </c>
      <c r="AK94">
        <v>101602</v>
      </c>
      <c r="AL94">
        <v>102382</v>
      </c>
      <c r="AM94">
        <v>103138</v>
      </c>
      <c r="AN94">
        <v>103869</v>
      </c>
      <c r="AO94">
        <v>104584</v>
      </c>
      <c r="AP94">
        <v>105293</v>
      </c>
      <c r="AQ94">
        <v>106009</v>
      </c>
      <c r="AR94">
        <v>106727</v>
      </c>
      <c r="AS94">
        <v>107451</v>
      </c>
      <c r="AT94">
        <v>107987</v>
      </c>
      <c r="AU94">
        <v>108404</v>
      </c>
      <c r="AV94">
        <v>108884</v>
      </c>
      <c r="AW94">
        <v>109323</v>
      </c>
      <c r="AX94">
        <v>109734</v>
      </c>
      <c r="AY94">
        <v>110135</v>
      </c>
      <c r="AZ94">
        <v>110522</v>
      </c>
      <c r="BA94">
        <v>110896</v>
      </c>
      <c r="BB94">
        <v>111254</v>
      </c>
      <c r="BC94">
        <v>111586</v>
      </c>
      <c r="BD94">
        <v>112079</v>
      </c>
      <c r="BE94">
        <v>112775</v>
      </c>
      <c r="BF94">
        <v>113487</v>
      </c>
      <c r="BG94">
        <v>114132</v>
      </c>
      <c r="BH94">
        <v>114676</v>
      </c>
      <c r="BI94">
        <v>115130</v>
      </c>
      <c r="BJ94">
        <v>115438</v>
      </c>
      <c r="BK94">
        <v>115691</v>
      </c>
      <c r="BL94">
        <v>115981</v>
      </c>
      <c r="BM94">
        <v>116341</v>
      </c>
      <c r="BN94">
        <v>116688</v>
      </c>
      <c r="BO94">
        <v>116913</v>
      </c>
      <c r="BP94">
        <v>117081</v>
      </c>
    </row>
    <row r="95" spans="1:68" x14ac:dyDescent="0.35">
      <c r="A95" t="s">
        <v>357</v>
      </c>
      <c r="B95" t="s">
        <v>358</v>
      </c>
      <c r="E95">
        <v>32500</v>
      </c>
      <c r="F95">
        <v>33700</v>
      </c>
      <c r="G95">
        <v>35000</v>
      </c>
      <c r="H95">
        <v>36400</v>
      </c>
      <c r="I95">
        <v>37600</v>
      </c>
      <c r="J95">
        <v>39200</v>
      </c>
      <c r="K95">
        <v>40500</v>
      </c>
      <c r="L95">
        <v>41900</v>
      </c>
      <c r="M95">
        <v>43400</v>
      </c>
      <c r="N95">
        <v>44900</v>
      </c>
      <c r="O95">
        <v>46400</v>
      </c>
      <c r="P95">
        <v>47200</v>
      </c>
      <c r="Q95">
        <v>48300</v>
      </c>
      <c r="R95">
        <v>49000</v>
      </c>
      <c r="S95">
        <v>49500</v>
      </c>
      <c r="T95">
        <v>49600</v>
      </c>
      <c r="U95">
        <v>49700</v>
      </c>
      <c r="V95">
        <v>49400</v>
      </c>
      <c r="W95">
        <v>49200</v>
      </c>
      <c r="X95">
        <v>49600</v>
      </c>
      <c r="Y95">
        <v>50200</v>
      </c>
      <c r="Z95">
        <v>51000</v>
      </c>
      <c r="AA95">
        <v>51500</v>
      </c>
      <c r="AB95">
        <v>52100</v>
      </c>
      <c r="AC95">
        <v>52700</v>
      </c>
      <c r="AD95">
        <v>53200</v>
      </c>
      <c r="AE95">
        <v>53500</v>
      </c>
      <c r="AF95">
        <v>54100</v>
      </c>
      <c r="AG95">
        <v>54800</v>
      </c>
      <c r="AH95">
        <v>55300</v>
      </c>
      <c r="AI95">
        <v>55600</v>
      </c>
      <c r="AJ95">
        <v>55500</v>
      </c>
      <c r="AK95">
        <v>55300</v>
      </c>
      <c r="AL95">
        <v>55200</v>
      </c>
      <c r="AM95">
        <v>55500</v>
      </c>
      <c r="AN95">
        <v>55800</v>
      </c>
      <c r="AO95">
        <v>55900</v>
      </c>
      <c r="AP95">
        <v>56000</v>
      </c>
      <c r="AQ95">
        <v>56100</v>
      </c>
      <c r="AR95">
        <v>56100</v>
      </c>
      <c r="AS95">
        <v>56200</v>
      </c>
      <c r="AT95">
        <v>56350</v>
      </c>
      <c r="AU95">
        <v>56609</v>
      </c>
      <c r="AV95">
        <v>56765</v>
      </c>
      <c r="AW95">
        <v>56911</v>
      </c>
      <c r="AX95">
        <v>56935</v>
      </c>
      <c r="AY95">
        <v>56774</v>
      </c>
      <c r="AZ95">
        <v>56555</v>
      </c>
      <c r="BA95">
        <v>56328</v>
      </c>
      <c r="BB95">
        <v>56323</v>
      </c>
      <c r="BC95">
        <v>56905</v>
      </c>
      <c r="BD95">
        <v>56890</v>
      </c>
      <c r="BE95">
        <v>56810</v>
      </c>
      <c r="BF95">
        <v>56483</v>
      </c>
      <c r="BG95">
        <v>56295</v>
      </c>
      <c r="BH95">
        <v>56114</v>
      </c>
      <c r="BI95">
        <v>56186</v>
      </c>
      <c r="BJ95">
        <v>56172</v>
      </c>
      <c r="BK95">
        <v>56023</v>
      </c>
      <c r="BL95">
        <v>56225</v>
      </c>
      <c r="BM95">
        <v>56367</v>
      </c>
      <c r="BN95">
        <v>56653</v>
      </c>
      <c r="BO95">
        <v>56661</v>
      </c>
      <c r="BP95">
        <v>56865</v>
      </c>
    </row>
    <row r="96" spans="1:68" x14ac:dyDescent="0.35">
      <c r="A96" t="s">
        <v>61</v>
      </c>
      <c r="B96" t="s">
        <v>359</v>
      </c>
      <c r="E96">
        <v>4063655</v>
      </c>
      <c r="F96">
        <v>4186201</v>
      </c>
      <c r="G96">
        <v>4312044</v>
      </c>
      <c r="H96">
        <v>4440264</v>
      </c>
      <c r="I96">
        <v>4571109</v>
      </c>
      <c r="J96">
        <v>4704965</v>
      </c>
      <c r="K96">
        <v>4840958</v>
      </c>
      <c r="L96">
        <v>4978862</v>
      </c>
      <c r="M96">
        <v>5118111</v>
      </c>
      <c r="N96">
        <v>5257081</v>
      </c>
      <c r="O96">
        <v>5396966</v>
      </c>
      <c r="P96">
        <v>5538355</v>
      </c>
      <c r="Q96">
        <v>5682833</v>
      </c>
      <c r="R96">
        <v>5831631</v>
      </c>
      <c r="S96">
        <v>5981197</v>
      </c>
      <c r="T96">
        <v>6128731</v>
      </c>
      <c r="U96">
        <v>6262404</v>
      </c>
      <c r="V96">
        <v>6401515</v>
      </c>
      <c r="W96">
        <v>6561534</v>
      </c>
      <c r="X96">
        <v>6727797</v>
      </c>
      <c r="Y96">
        <v>6900212</v>
      </c>
      <c r="Z96">
        <v>7075648</v>
      </c>
      <c r="AA96">
        <v>7240241</v>
      </c>
      <c r="AB96">
        <v>7419642</v>
      </c>
      <c r="AC96">
        <v>7630682</v>
      </c>
      <c r="AD96">
        <v>7849693</v>
      </c>
      <c r="AE96">
        <v>8070818</v>
      </c>
      <c r="AF96">
        <v>8296485</v>
      </c>
      <c r="AG96">
        <v>8532099</v>
      </c>
      <c r="AH96">
        <v>8775546</v>
      </c>
      <c r="AI96">
        <v>9024773</v>
      </c>
      <c r="AJ96">
        <v>9272584</v>
      </c>
      <c r="AK96">
        <v>9522266</v>
      </c>
      <c r="AL96">
        <v>9779761</v>
      </c>
      <c r="AM96">
        <v>10043718</v>
      </c>
      <c r="AN96">
        <v>10312996</v>
      </c>
      <c r="AO96">
        <v>10583526</v>
      </c>
      <c r="AP96">
        <v>10857754</v>
      </c>
      <c r="AQ96">
        <v>11139145</v>
      </c>
      <c r="AR96">
        <v>11422965</v>
      </c>
      <c r="AS96">
        <v>11697592</v>
      </c>
      <c r="AT96">
        <v>11969422</v>
      </c>
      <c r="AU96">
        <v>12246915</v>
      </c>
      <c r="AV96">
        <v>12525842</v>
      </c>
      <c r="AW96">
        <v>12807402</v>
      </c>
      <c r="AX96">
        <v>13087629</v>
      </c>
      <c r="AY96">
        <v>13367459</v>
      </c>
      <c r="AZ96">
        <v>13652040</v>
      </c>
      <c r="BA96">
        <v>13935174</v>
      </c>
      <c r="BB96">
        <v>14215611</v>
      </c>
      <c r="BC96">
        <v>14500112</v>
      </c>
      <c r="BD96">
        <v>14792126</v>
      </c>
      <c r="BE96">
        <v>15089647</v>
      </c>
      <c r="BF96">
        <v>15387337</v>
      </c>
      <c r="BG96">
        <v>15681725</v>
      </c>
      <c r="BH96">
        <v>15971743</v>
      </c>
      <c r="BI96">
        <v>16268760</v>
      </c>
      <c r="BJ96">
        <v>16567357</v>
      </c>
      <c r="BK96">
        <v>16845685</v>
      </c>
      <c r="BL96">
        <v>17103803</v>
      </c>
      <c r="BM96">
        <v>17357325</v>
      </c>
      <c r="BN96">
        <v>17598650</v>
      </c>
      <c r="BO96">
        <v>17847877</v>
      </c>
      <c r="BP96">
        <v>18124838</v>
      </c>
    </row>
    <row r="97" spans="1:68" x14ac:dyDescent="0.35">
      <c r="A97" t="s">
        <v>360</v>
      </c>
      <c r="B97" t="s">
        <v>361</v>
      </c>
      <c r="E97">
        <v>69525</v>
      </c>
      <c r="F97">
        <v>71311</v>
      </c>
      <c r="G97">
        <v>73192</v>
      </c>
      <c r="H97">
        <v>75095</v>
      </c>
      <c r="I97">
        <v>77008</v>
      </c>
      <c r="J97">
        <v>78932</v>
      </c>
      <c r="K97">
        <v>80844</v>
      </c>
      <c r="L97">
        <v>82719</v>
      </c>
      <c r="M97">
        <v>84563</v>
      </c>
      <c r="N97">
        <v>86404</v>
      </c>
      <c r="O97">
        <v>88365</v>
      </c>
      <c r="P97">
        <v>90466</v>
      </c>
      <c r="Q97">
        <v>92619</v>
      </c>
      <c r="R97">
        <v>94781</v>
      </c>
      <c r="S97">
        <v>96939</v>
      </c>
      <c r="T97">
        <v>99057</v>
      </c>
      <c r="U97">
        <v>101166</v>
      </c>
      <c r="V97">
        <v>103298</v>
      </c>
      <c r="W97">
        <v>105424</v>
      </c>
      <c r="X97">
        <v>107636</v>
      </c>
      <c r="Y97">
        <v>110141</v>
      </c>
      <c r="Z97">
        <v>112902</v>
      </c>
      <c r="AA97">
        <v>115711</v>
      </c>
      <c r="AB97">
        <v>118508</v>
      </c>
      <c r="AC97">
        <v>121302</v>
      </c>
      <c r="AD97">
        <v>124117</v>
      </c>
      <c r="AE97">
        <v>126965</v>
      </c>
      <c r="AF97">
        <v>129858</v>
      </c>
      <c r="AG97">
        <v>132799</v>
      </c>
      <c r="AH97">
        <v>135799</v>
      </c>
      <c r="AI97">
        <v>138610</v>
      </c>
      <c r="AJ97">
        <v>141073</v>
      </c>
      <c r="AK97">
        <v>143393</v>
      </c>
      <c r="AL97">
        <v>145654</v>
      </c>
      <c r="AM97">
        <v>147868</v>
      </c>
      <c r="AN97">
        <v>150054</v>
      </c>
      <c r="AO97">
        <v>152169</v>
      </c>
      <c r="AP97">
        <v>154215</v>
      </c>
      <c r="AQ97">
        <v>156237</v>
      </c>
      <c r="AR97">
        <v>158289</v>
      </c>
      <c r="AS97">
        <v>160065</v>
      </c>
      <c r="AT97">
        <v>161329</v>
      </c>
      <c r="AU97">
        <v>162315</v>
      </c>
      <c r="AV97">
        <v>163137</v>
      </c>
      <c r="AW97">
        <v>163810</v>
      </c>
      <c r="AX97">
        <v>164365</v>
      </c>
      <c r="AY97">
        <v>164839</v>
      </c>
      <c r="AZ97">
        <v>165267</v>
      </c>
      <c r="BA97">
        <v>165693</v>
      </c>
      <c r="BB97">
        <v>166173</v>
      </c>
      <c r="BC97">
        <v>166522</v>
      </c>
      <c r="BD97">
        <v>166543</v>
      </c>
      <c r="BE97">
        <v>166331</v>
      </c>
      <c r="BF97">
        <v>165966</v>
      </c>
      <c r="BG97">
        <v>165486</v>
      </c>
      <c r="BH97">
        <v>164905</v>
      </c>
      <c r="BI97">
        <v>164233</v>
      </c>
      <c r="BJ97">
        <v>163490</v>
      </c>
      <c r="BK97">
        <v>162679</v>
      </c>
      <c r="BL97">
        <v>161808</v>
      </c>
      <c r="BM97">
        <v>162158</v>
      </c>
      <c r="BN97">
        <v>163730</v>
      </c>
      <c r="BO97">
        <v>165180</v>
      </c>
      <c r="BP97">
        <v>166506</v>
      </c>
    </row>
    <row r="98" spans="1:68" x14ac:dyDescent="0.35">
      <c r="A98" t="s">
        <v>62</v>
      </c>
      <c r="B98" t="s">
        <v>362</v>
      </c>
      <c r="E98">
        <v>569143</v>
      </c>
      <c r="F98">
        <v>582568</v>
      </c>
      <c r="G98">
        <v>595461</v>
      </c>
      <c r="H98">
        <v>608537</v>
      </c>
      <c r="I98">
        <v>621764</v>
      </c>
      <c r="J98">
        <v>635128</v>
      </c>
      <c r="K98">
        <v>648646</v>
      </c>
      <c r="L98">
        <v>662311</v>
      </c>
      <c r="M98">
        <v>676160</v>
      </c>
      <c r="N98">
        <v>690223</v>
      </c>
      <c r="O98">
        <v>702705</v>
      </c>
      <c r="P98">
        <v>712662</v>
      </c>
      <c r="Q98">
        <v>721617</v>
      </c>
      <c r="R98">
        <v>730138</v>
      </c>
      <c r="S98">
        <v>738057</v>
      </c>
      <c r="T98">
        <v>745393</v>
      </c>
      <c r="U98">
        <v>752253</v>
      </c>
      <c r="V98">
        <v>758654</v>
      </c>
      <c r="W98">
        <v>764586</v>
      </c>
      <c r="X98">
        <v>770062</v>
      </c>
      <c r="Y98">
        <v>774367</v>
      </c>
      <c r="Z98">
        <v>776453</v>
      </c>
      <c r="AA98">
        <v>776712</v>
      </c>
      <c r="AB98">
        <v>775891</v>
      </c>
      <c r="AC98">
        <v>774111</v>
      </c>
      <c r="AD98">
        <v>771477</v>
      </c>
      <c r="AE98">
        <v>768098</v>
      </c>
      <c r="AF98">
        <v>764120</v>
      </c>
      <c r="AG98">
        <v>759663</v>
      </c>
      <c r="AH98">
        <v>754865</v>
      </c>
      <c r="AI98">
        <v>749894</v>
      </c>
      <c r="AJ98">
        <v>747861</v>
      </c>
      <c r="AK98">
        <v>749911</v>
      </c>
      <c r="AL98">
        <v>752965</v>
      </c>
      <c r="AM98">
        <v>755822</v>
      </c>
      <c r="AN98">
        <v>758388</v>
      </c>
      <c r="AO98">
        <v>760526</v>
      </c>
      <c r="AP98">
        <v>762245</v>
      </c>
      <c r="AQ98">
        <v>763586</v>
      </c>
      <c r="AR98">
        <v>764483</v>
      </c>
      <c r="AS98">
        <v>764832</v>
      </c>
      <c r="AT98">
        <v>764477</v>
      </c>
      <c r="AU98">
        <v>763652</v>
      </c>
      <c r="AV98">
        <v>763101</v>
      </c>
      <c r="AW98">
        <v>762418</v>
      </c>
      <c r="AX98">
        <v>760914</v>
      </c>
      <c r="AY98">
        <v>758966</v>
      </c>
      <c r="AZ98">
        <v>756861</v>
      </c>
      <c r="BA98">
        <v>754606</v>
      </c>
      <c r="BB98">
        <v>752094</v>
      </c>
      <c r="BC98">
        <v>749256</v>
      </c>
      <c r="BD98">
        <v>746153</v>
      </c>
      <c r="BE98">
        <v>746288</v>
      </c>
      <c r="BF98">
        <v>750021</v>
      </c>
      <c r="BG98">
        <v>754229</v>
      </c>
      <c r="BH98">
        <v>758781</v>
      </c>
      <c r="BI98">
        <v>763548</v>
      </c>
      <c r="BJ98">
        <v>768479</v>
      </c>
      <c r="BK98">
        <v>791556</v>
      </c>
      <c r="BL98">
        <v>807665</v>
      </c>
      <c r="BM98">
        <v>807481</v>
      </c>
      <c r="BN98">
        <v>815482</v>
      </c>
      <c r="BO98">
        <v>821637</v>
      </c>
      <c r="BP98">
        <v>826353</v>
      </c>
    </row>
    <row r="99" spans="1:68" x14ac:dyDescent="0.35">
      <c r="A99" t="s">
        <v>363</v>
      </c>
      <c r="B99" t="s">
        <v>364</v>
      </c>
      <c r="E99">
        <v>906950090</v>
      </c>
      <c r="F99">
        <v>918072786</v>
      </c>
      <c r="G99">
        <v>929404374</v>
      </c>
      <c r="H99">
        <v>940659960</v>
      </c>
      <c r="I99">
        <v>951943891</v>
      </c>
      <c r="J99">
        <v>962873529</v>
      </c>
      <c r="K99">
        <v>972578524</v>
      </c>
      <c r="L99">
        <v>981908263</v>
      </c>
      <c r="M99">
        <v>991152809</v>
      </c>
      <c r="N99">
        <v>1000566477</v>
      </c>
      <c r="O99">
        <v>1009961393</v>
      </c>
      <c r="P99">
        <v>1020995733</v>
      </c>
      <c r="Q99">
        <v>1030733033</v>
      </c>
      <c r="R99">
        <v>1040162585</v>
      </c>
      <c r="S99">
        <v>1049400121</v>
      </c>
      <c r="T99">
        <v>1058379274</v>
      </c>
      <c r="U99">
        <v>1066980637</v>
      </c>
      <c r="V99">
        <v>1075522451</v>
      </c>
      <c r="W99">
        <v>1084093370</v>
      </c>
      <c r="X99">
        <v>1092954895</v>
      </c>
      <c r="Y99">
        <v>1101614544</v>
      </c>
      <c r="Z99">
        <v>1110182318</v>
      </c>
      <c r="AA99">
        <v>1118134629</v>
      </c>
      <c r="AB99">
        <v>1125667151</v>
      </c>
      <c r="AC99">
        <v>1133021942</v>
      </c>
      <c r="AD99">
        <v>1140437181</v>
      </c>
      <c r="AE99">
        <v>1147992917</v>
      </c>
      <c r="AF99">
        <v>1155714404</v>
      </c>
      <c r="AG99">
        <v>1163559249</v>
      </c>
      <c r="AH99">
        <v>1171722325</v>
      </c>
      <c r="AI99">
        <v>1179067863</v>
      </c>
      <c r="AJ99">
        <v>1187418220</v>
      </c>
      <c r="AK99">
        <v>1195980932</v>
      </c>
      <c r="AL99">
        <v>1203954507</v>
      </c>
      <c r="AM99">
        <v>1211414288</v>
      </c>
      <c r="AN99">
        <v>1218521009</v>
      </c>
      <c r="AO99">
        <v>1225554334</v>
      </c>
      <c r="AP99">
        <v>1232428693</v>
      </c>
      <c r="AQ99">
        <v>1239114888</v>
      </c>
      <c r="AR99">
        <v>1245505259</v>
      </c>
      <c r="AS99">
        <v>1251758606</v>
      </c>
      <c r="AT99">
        <v>1258081884</v>
      </c>
      <c r="AU99">
        <v>1264453056</v>
      </c>
      <c r="AV99">
        <v>1270975826</v>
      </c>
      <c r="AW99">
        <v>1277825278</v>
      </c>
      <c r="AX99">
        <v>1284667419</v>
      </c>
      <c r="AY99">
        <v>1292314271</v>
      </c>
      <c r="AZ99">
        <v>1300879925</v>
      </c>
      <c r="BA99">
        <v>1309846534</v>
      </c>
      <c r="BB99">
        <v>1317794172</v>
      </c>
      <c r="BC99">
        <v>1323506149</v>
      </c>
      <c r="BD99">
        <v>1329029726</v>
      </c>
      <c r="BE99">
        <v>1336612791</v>
      </c>
      <c r="BF99">
        <v>1344779557</v>
      </c>
      <c r="BG99">
        <v>1352458637</v>
      </c>
      <c r="BH99">
        <v>1360842914</v>
      </c>
      <c r="BI99">
        <v>1368877184</v>
      </c>
      <c r="BJ99">
        <v>1374784294</v>
      </c>
      <c r="BK99">
        <v>1379152141</v>
      </c>
      <c r="BL99">
        <v>1383372477</v>
      </c>
      <c r="BM99">
        <v>1389524835</v>
      </c>
      <c r="BN99">
        <v>1387107942</v>
      </c>
      <c r="BO99">
        <v>1393036569</v>
      </c>
      <c r="BP99">
        <v>1400465513</v>
      </c>
    </row>
    <row r="100" spans="1:68" x14ac:dyDescent="0.35">
      <c r="A100" t="s">
        <v>195</v>
      </c>
      <c r="B100" t="s">
        <v>365</v>
      </c>
      <c r="E100">
        <v>3114671</v>
      </c>
      <c r="F100">
        <v>3168100</v>
      </c>
      <c r="G100">
        <v>3305200</v>
      </c>
      <c r="H100">
        <v>3420900</v>
      </c>
      <c r="I100">
        <v>3504600</v>
      </c>
      <c r="J100">
        <v>3597900</v>
      </c>
      <c r="K100">
        <v>3629900</v>
      </c>
      <c r="L100">
        <v>3722800</v>
      </c>
      <c r="M100">
        <v>3802700</v>
      </c>
      <c r="N100">
        <v>3863900</v>
      </c>
      <c r="O100">
        <v>3959000</v>
      </c>
      <c r="P100">
        <v>4045300</v>
      </c>
      <c r="Q100">
        <v>4123600</v>
      </c>
      <c r="R100">
        <v>4241600</v>
      </c>
      <c r="S100">
        <v>4377800</v>
      </c>
      <c r="T100">
        <v>4461600</v>
      </c>
      <c r="U100">
        <v>4518000</v>
      </c>
      <c r="V100">
        <v>4583700</v>
      </c>
      <c r="W100">
        <v>4667500</v>
      </c>
      <c r="X100">
        <v>4929700</v>
      </c>
      <c r="Y100">
        <v>5063100</v>
      </c>
      <c r="Z100">
        <v>5183400</v>
      </c>
      <c r="AA100">
        <v>5264500</v>
      </c>
      <c r="AB100">
        <v>5345100</v>
      </c>
      <c r="AC100">
        <v>5397900</v>
      </c>
      <c r="AD100">
        <v>5456200</v>
      </c>
      <c r="AE100">
        <v>5524600</v>
      </c>
      <c r="AF100">
        <v>5580500</v>
      </c>
      <c r="AG100">
        <v>5627600</v>
      </c>
      <c r="AH100">
        <v>5686200</v>
      </c>
      <c r="AI100">
        <v>5704500</v>
      </c>
      <c r="AJ100">
        <v>5752000</v>
      </c>
      <c r="AK100">
        <v>5800500</v>
      </c>
      <c r="AL100">
        <v>5901000</v>
      </c>
      <c r="AM100">
        <v>6035400</v>
      </c>
      <c r="AN100">
        <v>6156100</v>
      </c>
      <c r="AO100">
        <v>6435500</v>
      </c>
      <c r="AP100">
        <v>6489300</v>
      </c>
      <c r="AQ100">
        <v>6543700</v>
      </c>
      <c r="AR100">
        <v>6606500</v>
      </c>
      <c r="AS100">
        <v>6665000</v>
      </c>
      <c r="AT100">
        <v>6714300</v>
      </c>
      <c r="AU100">
        <v>6744100</v>
      </c>
      <c r="AV100">
        <v>6730800</v>
      </c>
      <c r="AW100">
        <v>6783500</v>
      </c>
      <c r="AX100">
        <v>6813200</v>
      </c>
      <c r="AY100">
        <v>6857100</v>
      </c>
      <c r="AZ100">
        <v>6916300</v>
      </c>
      <c r="BA100">
        <v>6957800</v>
      </c>
      <c r="BB100">
        <v>6972800</v>
      </c>
      <c r="BC100">
        <v>7024200</v>
      </c>
      <c r="BD100">
        <v>7071600</v>
      </c>
      <c r="BE100">
        <v>7150100</v>
      </c>
      <c r="BF100">
        <v>7178900</v>
      </c>
      <c r="BG100">
        <v>7229500</v>
      </c>
      <c r="BH100">
        <v>7291300</v>
      </c>
      <c r="BI100">
        <v>7336600</v>
      </c>
      <c r="BJ100">
        <v>7393200</v>
      </c>
      <c r="BK100">
        <v>7452600</v>
      </c>
      <c r="BL100">
        <v>7507900</v>
      </c>
      <c r="BM100">
        <v>7481000</v>
      </c>
      <c r="BN100">
        <v>7413100</v>
      </c>
      <c r="BO100">
        <v>7346100</v>
      </c>
      <c r="BP100">
        <v>7536100</v>
      </c>
    </row>
    <row r="101" spans="1:68" x14ac:dyDescent="0.35">
      <c r="A101" t="s">
        <v>64</v>
      </c>
      <c r="B101" t="s">
        <v>366</v>
      </c>
      <c r="E101">
        <v>2062060</v>
      </c>
      <c r="F101">
        <v>2121242</v>
      </c>
      <c r="G101">
        <v>2182064</v>
      </c>
      <c r="H101">
        <v>2244878</v>
      </c>
      <c r="I101">
        <v>2309855</v>
      </c>
      <c r="J101">
        <v>2377157</v>
      </c>
      <c r="K101">
        <v>2446751</v>
      </c>
      <c r="L101">
        <v>2518648</v>
      </c>
      <c r="M101">
        <v>2593057</v>
      </c>
      <c r="N101">
        <v>2670289</v>
      </c>
      <c r="O101">
        <v>2750715</v>
      </c>
      <c r="P101">
        <v>2834616</v>
      </c>
      <c r="Q101">
        <v>2922064</v>
      </c>
      <c r="R101">
        <v>3011459</v>
      </c>
      <c r="S101">
        <v>3099836</v>
      </c>
      <c r="T101">
        <v>3193234</v>
      </c>
      <c r="U101">
        <v>3294457</v>
      </c>
      <c r="V101">
        <v>3398655</v>
      </c>
      <c r="W101">
        <v>3505463</v>
      </c>
      <c r="X101">
        <v>3614981</v>
      </c>
      <c r="Y101">
        <v>3727173</v>
      </c>
      <c r="Z101">
        <v>3841778</v>
      </c>
      <c r="AA101">
        <v>3958728</v>
      </c>
      <c r="AB101">
        <v>4078174</v>
      </c>
      <c r="AC101">
        <v>4199850</v>
      </c>
      <c r="AD101">
        <v>4323342</v>
      </c>
      <c r="AE101">
        <v>4448899</v>
      </c>
      <c r="AF101">
        <v>4576910</v>
      </c>
      <c r="AG101">
        <v>4707677</v>
      </c>
      <c r="AH101">
        <v>4841838</v>
      </c>
      <c r="AI101">
        <v>4980488</v>
      </c>
      <c r="AJ101">
        <v>5123792</v>
      </c>
      <c r="AK101">
        <v>5271431</v>
      </c>
      <c r="AL101">
        <v>5423249</v>
      </c>
      <c r="AM101">
        <v>5579242</v>
      </c>
      <c r="AN101">
        <v>5739637</v>
      </c>
      <c r="AO101">
        <v>5903954</v>
      </c>
      <c r="AP101">
        <v>6071454</v>
      </c>
      <c r="AQ101">
        <v>6234431</v>
      </c>
      <c r="AR101">
        <v>6400463</v>
      </c>
      <c r="AS101">
        <v>6577773</v>
      </c>
      <c r="AT101">
        <v>6757993</v>
      </c>
      <c r="AU101">
        <v>6938859</v>
      </c>
      <c r="AV101">
        <v>7119213</v>
      </c>
      <c r="AW101">
        <v>7298994</v>
      </c>
      <c r="AX101">
        <v>7478355</v>
      </c>
      <c r="AY101">
        <v>7656832</v>
      </c>
      <c r="AZ101">
        <v>7834798</v>
      </c>
      <c r="BA101">
        <v>8012587</v>
      </c>
      <c r="BB101">
        <v>8189899</v>
      </c>
      <c r="BC101">
        <v>8365878</v>
      </c>
      <c r="BD101">
        <v>8540583</v>
      </c>
      <c r="BE101">
        <v>8715076</v>
      </c>
      <c r="BF101">
        <v>8889278</v>
      </c>
      <c r="BG101">
        <v>9063122</v>
      </c>
      <c r="BH101">
        <v>9237305</v>
      </c>
      <c r="BI101">
        <v>9412380</v>
      </c>
      <c r="BJ101">
        <v>9588137</v>
      </c>
      <c r="BK101">
        <v>9765210</v>
      </c>
      <c r="BL101">
        <v>9943633</v>
      </c>
      <c r="BM101">
        <v>10119640</v>
      </c>
      <c r="BN101">
        <v>10289877</v>
      </c>
      <c r="BO101">
        <v>10463872</v>
      </c>
      <c r="BP101">
        <v>10644851</v>
      </c>
    </row>
    <row r="102" spans="1:68" x14ac:dyDescent="0.35">
      <c r="A102" t="s">
        <v>367</v>
      </c>
      <c r="B102" t="s">
        <v>368</v>
      </c>
      <c r="E102">
        <v>163650527</v>
      </c>
      <c r="F102">
        <v>167634887</v>
      </c>
      <c r="G102">
        <v>171771666</v>
      </c>
      <c r="H102">
        <v>176063263</v>
      </c>
      <c r="I102">
        <v>180537667</v>
      </c>
      <c r="J102">
        <v>185208644</v>
      </c>
      <c r="K102">
        <v>190048827</v>
      </c>
      <c r="L102">
        <v>195111370</v>
      </c>
      <c r="M102">
        <v>200419142</v>
      </c>
      <c r="N102">
        <v>205895893</v>
      </c>
      <c r="O102">
        <v>211549510</v>
      </c>
      <c r="P102">
        <v>217344674</v>
      </c>
      <c r="Q102">
        <v>223189830</v>
      </c>
      <c r="R102">
        <v>229341403</v>
      </c>
      <c r="S102">
        <v>235791936</v>
      </c>
      <c r="T102">
        <v>242344150</v>
      </c>
      <c r="U102">
        <v>249034009</v>
      </c>
      <c r="V102">
        <v>255707170</v>
      </c>
      <c r="W102">
        <v>262985512</v>
      </c>
      <c r="X102">
        <v>270569759</v>
      </c>
      <c r="Y102">
        <v>277128014</v>
      </c>
      <c r="Z102">
        <v>283255371</v>
      </c>
      <c r="AA102">
        <v>290471550</v>
      </c>
      <c r="AB102">
        <v>298600262</v>
      </c>
      <c r="AC102">
        <v>306943902</v>
      </c>
      <c r="AD102">
        <v>315429759</v>
      </c>
      <c r="AE102">
        <v>324025001</v>
      </c>
      <c r="AF102">
        <v>333016950</v>
      </c>
      <c r="AG102">
        <v>342381086</v>
      </c>
      <c r="AH102">
        <v>352065913</v>
      </c>
      <c r="AI102">
        <v>361657937</v>
      </c>
      <c r="AJ102">
        <v>371411648</v>
      </c>
      <c r="AK102">
        <v>382507617</v>
      </c>
      <c r="AL102">
        <v>394851493</v>
      </c>
      <c r="AM102">
        <v>406935718</v>
      </c>
      <c r="AN102">
        <v>418830100</v>
      </c>
      <c r="AO102">
        <v>431006940</v>
      </c>
      <c r="AP102">
        <v>443196153</v>
      </c>
      <c r="AQ102">
        <v>455939263</v>
      </c>
      <c r="AR102">
        <v>469076891</v>
      </c>
      <c r="AS102">
        <v>481984327</v>
      </c>
      <c r="AT102">
        <v>495197350</v>
      </c>
      <c r="AU102">
        <v>509679981</v>
      </c>
      <c r="AV102">
        <v>524773987</v>
      </c>
      <c r="AW102">
        <v>539803501</v>
      </c>
      <c r="AX102">
        <v>555358929</v>
      </c>
      <c r="AY102">
        <v>571454590</v>
      </c>
      <c r="AZ102">
        <v>587432384</v>
      </c>
      <c r="BA102">
        <v>604007702</v>
      </c>
      <c r="BB102">
        <v>621337653</v>
      </c>
      <c r="BC102">
        <v>638796398</v>
      </c>
      <c r="BD102">
        <v>656783491</v>
      </c>
      <c r="BE102">
        <v>675397557</v>
      </c>
      <c r="BF102">
        <v>694622934</v>
      </c>
      <c r="BG102">
        <v>714769441</v>
      </c>
      <c r="BH102">
        <v>735429414</v>
      </c>
      <c r="BI102">
        <v>756895035</v>
      </c>
      <c r="BJ102">
        <v>779389964</v>
      </c>
      <c r="BK102">
        <v>802020674</v>
      </c>
      <c r="BL102">
        <v>824649053</v>
      </c>
      <c r="BM102">
        <v>847743308</v>
      </c>
      <c r="BN102">
        <v>870930036</v>
      </c>
      <c r="BO102">
        <v>893906294</v>
      </c>
      <c r="BP102">
        <v>917304254</v>
      </c>
    </row>
    <row r="103" spans="1:68" x14ac:dyDescent="0.35">
      <c r="A103" t="s">
        <v>65</v>
      </c>
      <c r="B103" t="s">
        <v>369</v>
      </c>
      <c r="E103">
        <v>4140181</v>
      </c>
      <c r="F103">
        <v>4167292</v>
      </c>
      <c r="G103">
        <v>4196712</v>
      </c>
      <c r="H103">
        <v>4225675</v>
      </c>
      <c r="I103">
        <v>4252876</v>
      </c>
      <c r="J103">
        <v>4280923</v>
      </c>
      <c r="K103">
        <v>4310701</v>
      </c>
      <c r="L103">
        <v>4338683</v>
      </c>
      <c r="M103">
        <v>4365628</v>
      </c>
      <c r="N103">
        <v>4391490</v>
      </c>
      <c r="O103">
        <v>4412252</v>
      </c>
      <c r="P103">
        <v>4431275</v>
      </c>
      <c r="Q103">
        <v>4450564</v>
      </c>
      <c r="R103">
        <v>4470161</v>
      </c>
      <c r="S103">
        <v>4490660</v>
      </c>
      <c r="T103">
        <v>4512082</v>
      </c>
      <c r="U103">
        <v>4535934</v>
      </c>
      <c r="V103">
        <v>4559571</v>
      </c>
      <c r="W103">
        <v>4581085</v>
      </c>
      <c r="X103">
        <v>4594778</v>
      </c>
      <c r="Y103">
        <v>4599782</v>
      </c>
      <c r="Z103">
        <v>4611509</v>
      </c>
      <c r="AA103">
        <v>4634234</v>
      </c>
      <c r="AB103">
        <v>4658254</v>
      </c>
      <c r="AC103">
        <v>4680285</v>
      </c>
      <c r="AD103">
        <v>4701417</v>
      </c>
      <c r="AE103">
        <v>4721446</v>
      </c>
      <c r="AF103">
        <v>4739745</v>
      </c>
      <c r="AG103">
        <v>4755207</v>
      </c>
      <c r="AH103">
        <v>4767260</v>
      </c>
      <c r="AI103">
        <v>4777368</v>
      </c>
      <c r="AJ103">
        <v>4689022</v>
      </c>
      <c r="AK103">
        <v>4575818</v>
      </c>
      <c r="AL103">
        <v>4600463</v>
      </c>
      <c r="AM103">
        <v>4652024</v>
      </c>
      <c r="AN103">
        <v>4620030</v>
      </c>
      <c r="AO103">
        <v>4557097</v>
      </c>
      <c r="AP103">
        <v>4534920</v>
      </c>
      <c r="AQ103">
        <v>4532135</v>
      </c>
      <c r="AR103">
        <v>4512597</v>
      </c>
      <c r="AS103">
        <v>4468302</v>
      </c>
      <c r="AT103">
        <v>4299642</v>
      </c>
      <c r="AU103">
        <v>4302174</v>
      </c>
      <c r="AV103">
        <v>4303399</v>
      </c>
      <c r="AW103">
        <v>4304600</v>
      </c>
      <c r="AX103">
        <v>4310145</v>
      </c>
      <c r="AY103">
        <v>4311159</v>
      </c>
      <c r="AZ103">
        <v>4310217</v>
      </c>
      <c r="BA103">
        <v>4309705</v>
      </c>
      <c r="BB103">
        <v>4305181</v>
      </c>
      <c r="BC103">
        <v>4295427</v>
      </c>
      <c r="BD103">
        <v>4280622</v>
      </c>
      <c r="BE103">
        <v>4260368</v>
      </c>
      <c r="BF103">
        <v>4233922</v>
      </c>
      <c r="BG103">
        <v>4201598</v>
      </c>
      <c r="BH103">
        <v>4151725</v>
      </c>
      <c r="BI103">
        <v>4106867</v>
      </c>
      <c r="BJ103">
        <v>4041407</v>
      </c>
      <c r="BK103">
        <v>3988775</v>
      </c>
      <c r="BL103">
        <v>3949390</v>
      </c>
      <c r="BM103">
        <v>3914206</v>
      </c>
      <c r="BN103">
        <v>3878981</v>
      </c>
      <c r="BO103">
        <v>3855641</v>
      </c>
      <c r="BP103">
        <v>3859686</v>
      </c>
    </row>
    <row r="104" spans="1:68" x14ac:dyDescent="0.35">
      <c r="A104" t="s">
        <v>66</v>
      </c>
      <c r="B104" t="s">
        <v>370</v>
      </c>
      <c r="E104">
        <v>3858443</v>
      </c>
      <c r="F104">
        <v>3929030</v>
      </c>
      <c r="G104">
        <v>4001575</v>
      </c>
      <c r="H104">
        <v>4073068</v>
      </c>
      <c r="I104">
        <v>4146244</v>
      </c>
      <c r="J104">
        <v>4223820</v>
      </c>
      <c r="K104">
        <v>4302639</v>
      </c>
      <c r="L104">
        <v>4382999</v>
      </c>
      <c r="M104">
        <v>4465328</v>
      </c>
      <c r="N104">
        <v>4549334</v>
      </c>
      <c r="O104">
        <v>4635124</v>
      </c>
      <c r="P104">
        <v>4723244</v>
      </c>
      <c r="Q104">
        <v>4813868</v>
      </c>
      <c r="R104">
        <v>4906743</v>
      </c>
      <c r="S104">
        <v>5001796</v>
      </c>
      <c r="T104">
        <v>5099086</v>
      </c>
      <c r="U104">
        <v>5198357</v>
      </c>
      <c r="V104">
        <v>5299476</v>
      </c>
      <c r="W104">
        <v>5402580</v>
      </c>
      <c r="X104">
        <v>5507590</v>
      </c>
      <c r="Y104">
        <v>5614493</v>
      </c>
      <c r="Z104">
        <v>5723725</v>
      </c>
      <c r="AA104">
        <v>5835937</v>
      </c>
      <c r="AB104">
        <v>5951096</v>
      </c>
      <c r="AC104">
        <v>6069230</v>
      </c>
      <c r="AD104">
        <v>6190862</v>
      </c>
      <c r="AE104">
        <v>6316122</v>
      </c>
      <c r="AF104">
        <v>6445123</v>
      </c>
      <c r="AG104">
        <v>6578145</v>
      </c>
      <c r="AH104">
        <v>6714730</v>
      </c>
      <c r="AI104">
        <v>6854441</v>
      </c>
      <c r="AJ104">
        <v>6995450</v>
      </c>
      <c r="AK104">
        <v>7136571</v>
      </c>
      <c r="AL104">
        <v>7278181</v>
      </c>
      <c r="AM104">
        <v>7419771</v>
      </c>
      <c r="AN104">
        <v>7562546</v>
      </c>
      <c r="AO104">
        <v>7707557</v>
      </c>
      <c r="AP104">
        <v>7854298</v>
      </c>
      <c r="AQ104">
        <v>8002143</v>
      </c>
      <c r="AR104">
        <v>8151296</v>
      </c>
      <c r="AS104">
        <v>8303151</v>
      </c>
      <c r="AT104">
        <v>8455918</v>
      </c>
      <c r="AU104">
        <v>8607641</v>
      </c>
      <c r="AV104">
        <v>8759912</v>
      </c>
      <c r="AW104">
        <v>8910263</v>
      </c>
      <c r="AX104">
        <v>9061273</v>
      </c>
      <c r="AY104">
        <v>9216562</v>
      </c>
      <c r="AZ104">
        <v>9373296</v>
      </c>
      <c r="BA104">
        <v>9530774</v>
      </c>
      <c r="BB104">
        <v>9689581</v>
      </c>
      <c r="BC104">
        <v>9803294</v>
      </c>
      <c r="BD104">
        <v>9914904</v>
      </c>
      <c r="BE104">
        <v>10069771</v>
      </c>
      <c r="BF104">
        <v>10222362</v>
      </c>
      <c r="BG104">
        <v>10373235</v>
      </c>
      <c r="BH104">
        <v>10523242</v>
      </c>
      <c r="BI104">
        <v>10671457</v>
      </c>
      <c r="BJ104">
        <v>10817754</v>
      </c>
      <c r="BK104">
        <v>10962362</v>
      </c>
      <c r="BL104">
        <v>11105163</v>
      </c>
      <c r="BM104">
        <v>11243848</v>
      </c>
      <c r="BN104">
        <v>11374586</v>
      </c>
      <c r="BO104">
        <v>11503606</v>
      </c>
      <c r="BP104">
        <v>11637398</v>
      </c>
    </row>
    <row r="105" spans="1:68" x14ac:dyDescent="0.35">
      <c r="A105" t="s">
        <v>67</v>
      </c>
      <c r="B105" t="s">
        <v>371</v>
      </c>
      <c r="E105">
        <v>9983967</v>
      </c>
      <c r="F105">
        <v>10029321</v>
      </c>
      <c r="G105">
        <v>10061734</v>
      </c>
      <c r="H105">
        <v>10087947</v>
      </c>
      <c r="I105">
        <v>10119835</v>
      </c>
      <c r="J105">
        <v>10147935</v>
      </c>
      <c r="K105">
        <v>10178653</v>
      </c>
      <c r="L105">
        <v>10216604</v>
      </c>
      <c r="M105">
        <v>10255815</v>
      </c>
      <c r="N105">
        <v>10298723</v>
      </c>
      <c r="O105">
        <v>10337910</v>
      </c>
      <c r="P105">
        <v>10367537</v>
      </c>
      <c r="Q105">
        <v>10398489</v>
      </c>
      <c r="R105">
        <v>10432055</v>
      </c>
      <c r="S105">
        <v>10478720</v>
      </c>
      <c r="T105">
        <v>10540525</v>
      </c>
      <c r="U105">
        <v>10598677</v>
      </c>
      <c r="V105">
        <v>10648031</v>
      </c>
      <c r="W105">
        <v>10684822</v>
      </c>
      <c r="X105">
        <v>10704152</v>
      </c>
      <c r="Y105">
        <v>10711122</v>
      </c>
      <c r="Z105">
        <v>10711848</v>
      </c>
      <c r="AA105">
        <v>10705535</v>
      </c>
      <c r="AB105">
        <v>10689463</v>
      </c>
      <c r="AC105">
        <v>10668095</v>
      </c>
      <c r="AD105">
        <v>10648713</v>
      </c>
      <c r="AE105">
        <v>10630564</v>
      </c>
      <c r="AF105">
        <v>10612741</v>
      </c>
      <c r="AG105">
        <v>10596487</v>
      </c>
      <c r="AH105">
        <v>10481719</v>
      </c>
      <c r="AI105">
        <v>10373988</v>
      </c>
      <c r="AJ105">
        <v>10373400</v>
      </c>
      <c r="AK105">
        <v>10369341</v>
      </c>
      <c r="AL105">
        <v>10357523</v>
      </c>
      <c r="AM105">
        <v>10343355</v>
      </c>
      <c r="AN105">
        <v>10328965</v>
      </c>
      <c r="AO105">
        <v>10311238</v>
      </c>
      <c r="AP105">
        <v>10290486</v>
      </c>
      <c r="AQ105">
        <v>10266570</v>
      </c>
      <c r="AR105">
        <v>10237530</v>
      </c>
      <c r="AS105">
        <v>10210971</v>
      </c>
      <c r="AT105">
        <v>10187576</v>
      </c>
      <c r="AU105">
        <v>10158608</v>
      </c>
      <c r="AV105">
        <v>10129552</v>
      </c>
      <c r="AW105">
        <v>10107146</v>
      </c>
      <c r="AX105">
        <v>10087065</v>
      </c>
      <c r="AY105">
        <v>10071370</v>
      </c>
      <c r="AZ105">
        <v>10055780</v>
      </c>
      <c r="BA105">
        <v>10038188</v>
      </c>
      <c r="BB105">
        <v>10022650</v>
      </c>
      <c r="BC105">
        <v>10000023</v>
      </c>
      <c r="BD105">
        <v>9971727</v>
      </c>
      <c r="BE105">
        <v>9920362</v>
      </c>
      <c r="BF105">
        <v>9893082</v>
      </c>
      <c r="BG105">
        <v>9866468</v>
      </c>
      <c r="BH105">
        <v>9843028</v>
      </c>
      <c r="BI105">
        <v>9814023</v>
      </c>
      <c r="BJ105">
        <v>9787966</v>
      </c>
      <c r="BK105">
        <v>9775564</v>
      </c>
      <c r="BL105">
        <v>9771141</v>
      </c>
      <c r="BM105">
        <v>9750149</v>
      </c>
      <c r="BN105">
        <v>9709891</v>
      </c>
      <c r="BO105">
        <v>9644377</v>
      </c>
      <c r="BP105">
        <v>9592186</v>
      </c>
    </row>
    <row r="106" spans="1:68" x14ac:dyDescent="0.35">
      <c r="A106" t="s">
        <v>372</v>
      </c>
      <c r="B106" t="s">
        <v>373</v>
      </c>
      <c r="E106">
        <v>1893700976</v>
      </c>
      <c r="F106">
        <v>1915613080</v>
      </c>
      <c r="G106">
        <v>1950274734</v>
      </c>
      <c r="H106">
        <v>1996753344</v>
      </c>
      <c r="I106">
        <v>2043309631</v>
      </c>
      <c r="J106">
        <v>2090209567</v>
      </c>
      <c r="K106">
        <v>2139608511</v>
      </c>
      <c r="L106">
        <v>2188950141</v>
      </c>
      <c r="M106">
        <v>2239610101</v>
      </c>
      <c r="N106">
        <v>2292098651</v>
      </c>
      <c r="O106">
        <v>2346056161</v>
      </c>
      <c r="P106">
        <v>2401008150</v>
      </c>
      <c r="Q106">
        <v>2454764228</v>
      </c>
      <c r="R106">
        <v>2508370507</v>
      </c>
      <c r="S106">
        <v>2561343989</v>
      </c>
      <c r="T106">
        <v>2613194091</v>
      </c>
      <c r="U106">
        <v>2664387118</v>
      </c>
      <c r="V106">
        <v>2714845767</v>
      </c>
      <c r="W106">
        <v>2765565797</v>
      </c>
      <c r="X106">
        <v>2816995104</v>
      </c>
      <c r="Y106">
        <v>2869277824</v>
      </c>
      <c r="Z106">
        <v>2923255528</v>
      </c>
      <c r="AA106">
        <v>2980033813</v>
      </c>
      <c r="AB106">
        <v>3037252917</v>
      </c>
      <c r="AC106">
        <v>3094477559</v>
      </c>
      <c r="AD106">
        <v>3152581662</v>
      </c>
      <c r="AE106">
        <v>3212177926</v>
      </c>
      <c r="AF106">
        <v>3273388723</v>
      </c>
      <c r="AG106">
        <v>3334875641</v>
      </c>
      <c r="AH106">
        <v>3395765359</v>
      </c>
      <c r="AI106">
        <v>3455533853</v>
      </c>
      <c r="AJ106">
        <v>3513390696</v>
      </c>
      <c r="AK106">
        <v>3568890021</v>
      </c>
      <c r="AL106">
        <v>3622924380</v>
      </c>
      <c r="AM106">
        <v>3675872938</v>
      </c>
      <c r="AN106">
        <v>3728290191</v>
      </c>
      <c r="AO106">
        <v>3780446473</v>
      </c>
      <c r="AP106">
        <v>3832391543</v>
      </c>
      <c r="AQ106">
        <v>3884078902</v>
      </c>
      <c r="AR106">
        <v>3934521819</v>
      </c>
      <c r="AS106">
        <v>3983328255</v>
      </c>
      <c r="AT106">
        <v>4031080605</v>
      </c>
      <c r="AU106">
        <v>4077229003</v>
      </c>
      <c r="AV106">
        <v>4122775918</v>
      </c>
      <c r="AW106">
        <v>4168676771</v>
      </c>
      <c r="AX106">
        <v>4214082145</v>
      </c>
      <c r="AY106">
        <v>4258827055</v>
      </c>
      <c r="AZ106">
        <v>4302067550</v>
      </c>
      <c r="BA106">
        <v>4346234014</v>
      </c>
      <c r="BB106">
        <v>4391389527</v>
      </c>
      <c r="BC106">
        <v>4436714947</v>
      </c>
      <c r="BD106">
        <v>4483152361</v>
      </c>
      <c r="BE106">
        <v>4532139461</v>
      </c>
      <c r="BF106">
        <v>4582140476</v>
      </c>
      <c r="BG106">
        <v>4630871647</v>
      </c>
      <c r="BH106">
        <v>4677114235</v>
      </c>
      <c r="BI106">
        <v>4721984235</v>
      </c>
      <c r="BJ106">
        <v>4766267453</v>
      </c>
      <c r="BK106">
        <v>4807550491</v>
      </c>
      <c r="BL106">
        <v>4845715724</v>
      </c>
      <c r="BM106">
        <v>4879367453</v>
      </c>
      <c r="BN106">
        <v>4905899020</v>
      </c>
      <c r="BO106">
        <v>4928694202</v>
      </c>
      <c r="BP106">
        <v>4952574126</v>
      </c>
    </row>
    <row r="107" spans="1:68" x14ac:dyDescent="0.35">
      <c r="A107" t="s">
        <v>374</v>
      </c>
      <c r="B107" t="s">
        <v>375</v>
      </c>
      <c r="E107">
        <v>2289188361</v>
      </c>
      <c r="F107">
        <v>2321079191</v>
      </c>
      <c r="G107">
        <v>2366117598</v>
      </c>
      <c r="H107">
        <v>2423348992</v>
      </c>
      <c r="I107">
        <v>2481068241</v>
      </c>
      <c r="J107">
        <v>2539564344</v>
      </c>
      <c r="K107">
        <v>2600930009</v>
      </c>
      <c r="L107">
        <v>2662674586</v>
      </c>
      <c r="M107">
        <v>2726203260</v>
      </c>
      <c r="N107">
        <v>2791883177</v>
      </c>
      <c r="O107">
        <v>2859123476</v>
      </c>
      <c r="P107">
        <v>2926951963</v>
      </c>
      <c r="Q107">
        <v>2994028911</v>
      </c>
      <c r="R107">
        <v>3062266606</v>
      </c>
      <c r="S107">
        <v>3130418531</v>
      </c>
      <c r="T107">
        <v>3197494325</v>
      </c>
      <c r="U107">
        <v>3264075702</v>
      </c>
      <c r="V107">
        <v>3330218383</v>
      </c>
      <c r="W107">
        <v>3397524507</v>
      </c>
      <c r="X107">
        <v>3466649271</v>
      </c>
      <c r="Y107">
        <v>3536954994</v>
      </c>
      <c r="Z107">
        <v>3609089669</v>
      </c>
      <c r="AA107">
        <v>3685043956</v>
      </c>
      <c r="AB107">
        <v>3762109361</v>
      </c>
      <c r="AC107">
        <v>3839296592</v>
      </c>
      <c r="AD107">
        <v>3918002286</v>
      </c>
      <c r="AE107">
        <v>3998725110</v>
      </c>
      <c r="AF107">
        <v>4081589183</v>
      </c>
      <c r="AG107">
        <v>4165012459</v>
      </c>
      <c r="AH107">
        <v>4248240134</v>
      </c>
      <c r="AI107">
        <v>4330689753</v>
      </c>
      <c r="AJ107">
        <v>4411587746</v>
      </c>
      <c r="AK107">
        <v>4491324219.5</v>
      </c>
      <c r="AL107">
        <v>4570777029</v>
      </c>
      <c r="AM107">
        <v>4649243134.5</v>
      </c>
      <c r="AN107">
        <v>4727566480</v>
      </c>
      <c r="AO107">
        <v>4806199042.5</v>
      </c>
      <c r="AP107">
        <v>4884731620.5</v>
      </c>
      <c r="AQ107">
        <v>4963254079.5</v>
      </c>
      <c r="AR107">
        <v>5040645749</v>
      </c>
      <c r="AS107">
        <v>5116723506.5</v>
      </c>
      <c r="AT107">
        <v>5192348769.5</v>
      </c>
      <c r="AU107">
        <v>5267145775</v>
      </c>
      <c r="AV107">
        <v>5341840046</v>
      </c>
      <c r="AW107">
        <v>5417128228.5</v>
      </c>
      <c r="AX107">
        <v>5492481029.5</v>
      </c>
      <c r="AY107">
        <v>5568236362</v>
      </c>
      <c r="AZ107">
        <v>5643505922.5</v>
      </c>
      <c r="BA107">
        <v>5720065907</v>
      </c>
      <c r="BB107">
        <v>5797994405</v>
      </c>
      <c r="BC107">
        <v>5876645582</v>
      </c>
      <c r="BD107">
        <v>5956718726.5</v>
      </c>
      <c r="BE107">
        <v>6038997419</v>
      </c>
      <c r="BF107">
        <v>6120638810</v>
      </c>
      <c r="BG107">
        <v>6201871546.5</v>
      </c>
      <c r="BH107">
        <v>6281302513.5</v>
      </c>
      <c r="BI107">
        <v>6360570925.5</v>
      </c>
      <c r="BJ107">
        <v>6440496862.5</v>
      </c>
      <c r="BK107">
        <v>6518627024.5</v>
      </c>
      <c r="BL107">
        <v>6594857152</v>
      </c>
      <c r="BM107">
        <v>6667541078.5</v>
      </c>
      <c r="BN107">
        <v>6733337540</v>
      </c>
      <c r="BO107">
        <v>6795222291.5</v>
      </c>
      <c r="BP107">
        <v>6858957145</v>
      </c>
    </row>
    <row r="108" spans="1:68" x14ac:dyDescent="0.35">
      <c r="A108" t="s">
        <v>376</v>
      </c>
      <c r="B108" t="s">
        <v>377</v>
      </c>
      <c r="E108">
        <v>395487385</v>
      </c>
      <c r="F108">
        <v>405466111</v>
      </c>
      <c r="G108">
        <v>415842864</v>
      </c>
      <c r="H108">
        <v>426595648</v>
      </c>
      <c r="I108">
        <v>437758610</v>
      </c>
      <c r="J108">
        <v>449354777</v>
      </c>
      <c r="K108">
        <v>461321498</v>
      </c>
      <c r="L108">
        <v>473724445</v>
      </c>
      <c r="M108">
        <v>486593159</v>
      </c>
      <c r="N108">
        <v>499784526</v>
      </c>
      <c r="O108">
        <v>513067315</v>
      </c>
      <c r="P108">
        <v>525943813</v>
      </c>
      <c r="Q108">
        <v>539264683</v>
      </c>
      <c r="R108">
        <v>553896099</v>
      </c>
      <c r="S108">
        <v>569074542</v>
      </c>
      <c r="T108">
        <v>584300234</v>
      </c>
      <c r="U108">
        <v>599688584</v>
      </c>
      <c r="V108">
        <v>615372616</v>
      </c>
      <c r="W108">
        <v>631958710</v>
      </c>
      <c r="X108">
        <v>649654167</v>
      </c>
      <c r="Y108">
        <v>667677170</v>
      </c>
      <c r="Z108">
        <v>685834141</v>
      </c>
      <c r="AA108">
        <v>705010143</v>
      </c>
      <c r="AB108">
        <v>724856444</v>
      </c>
      <c r="AC108">
        <v>744819033</v>
      </c>
      <c r="AD108">
        <v>765420624</v>
      </c>
      <c r="AE108">
        <v>786547184</v>
      </c>
      <c r="AF108">
        <v>808200460</v>
      </c>
      <c r="AG108">
        <v>830136818</v>
      </c>
      <c r="AH108">
        <v>852474775</v>
      </c>
      <c r="AI108">
        <v>875155900</v>
      </c>
      <c r="AJ108">
        <v>898197050</v>
      </c>
      <c r="AK108">
        <v>922434198.5</v>
      </c>
      <c r="AL108">
        <v>947852649</v>
      </c>
      <c r="AM108">
        <v>973370196.5</v>
      </c>
      <c r="AN108">
        <v>999276289</v>
      </c>
      <c r="AO108">
        <v>1025752569.5</v>
      </c>
      <c r="AP108">
        <v>1052340077.5</v>
      </c>
      <c r="AQ108">
        <v>1079175177.5</v>
      </c>
      <c r="AR108">
        <v>1106123930</v>
      </c>
      <c r="AS108">
        <v>1133395251.5</v>
      </c>
      <c r="AT108">
        <v>1161268164.5</v>
      </c>
      <c r="AU108">
        <v>1189916772</v>
      </c>
      <c r="AV108">
        <v>1219064128</v>
      </c>
      <c r="AW108">
        <v>1248451457.5</v>
      </c>
      <c r="AX108">
        <v>1278398884.5</v>
      </c>
      <c r="AY108">
        <v>1309409307</v>
      </c>
      <c r="AZ108">
        <v>1341438372.5</v>
      </c>
      <c r="BA108">
        <v>1373831893</v>
      </c>
      <c r="BB108">
        <v>1406604878</v>
      </c>
      <c r="BC108">
        <v>1439930635</v>
      </c>
      <c r="BD108">
        <v>1473566365.5</v>
      </c>
      <c r="BE108">
        <v>1506857958</v>
      </c>
      <c r="BF108">
        <v>1538498334</v>
      </c>
      <c r="BG108">
        <v>1570999899.5</v>
      </c>
      <c r="BH108">
        <v>1604188278.5</v>
      </c>
      <c r="BI108">
        <v>1638586690.5</v>
      </c>
      <c r="BJ108">
        <v>1674229409.5</v>
      </c>
      <c r="BK108">
        <v>1711076533.5</v>
      </c>
      <c r="BL108">
        <v>1749141428</v>
      </c>
      <c r="BM108">
        <v>1788173625.5</v>
      </c>
      <c r="BN108">
        <v>1827438520</v>
      </c>
      <c r="BO108">
        <v>1866528089.5</v>
      </c>
      <c r="BP108">
        <v>1906383019</v>
      </c>
    </row>
    <row r="109" spans="1:68" x14ac:dyDescent="0.35">
      <c r="A109" t="s">
        <v>378</v>
      </c>
      <c r="B109" t="s">
        <v>379</v>
      </c>
      <c r="E109">
        <v>120801801</v>
      </c>
      <c r="F109">
        <v>123878633</v>
      </c>
      <c r="G109">
        <v>127092381</v>
      </c>
      <c r="H109">
        <v>130451393</v>
      </c>
      <c r="I109">
        <v>133934455</v>
      </c>
      <c r="J109">
        <v>137549849</v>
      </c>
      <c r="K109">
        <v>141286940</v>
      </c>
      <c r="L109">
        <v>145124104</v>
      </c>
      <c r="M109">
        <v>149090018</v>
      </c>
      <c r="N109">
        <v>153201747</v>
      </c>
      <c r="O109">
        <v>157440950</v>
      </c>
      <c r="P109">
        <v>161705247</v>
      </c>
      <c r="Q109">
        <v>166101678</v>
      </c>
      <c r="R109">
        <v>170770002</v>
      </c>
      <c r="S109">
        <v>175664547</v>
      </c>
      <c r="T109">
        <v>180809761</v>
      </c>
      <c r="U109">
        <v>186194723</v>
      </c>
      <c r="V109">
        <v>191843779</v>
      </c>
      <c r="W109">
        <v>197714997</v>
      </c>
      <c r="X109">
        <v>203985591</v>
      </c>
      <c r="Y109">
        <v>211331419</v>
      </c>
      <c r="Z109">
        <v>219068621</v>
      </c>
      <c r="AA109">
        <v>226374922</v>
      </c>
      <c r="AB109">
        <v>233316891</v>
      </c>
      <c r="AC109">
        <v>240217749</v>
      </c>
      <c r="AD109">
        <v>247621430</v>
      </c>
      <c r="AE109">
        <v>255360434</v>
      </c>
      <c r="AF109">
        <v>263310163</v>
      </c>
      <c r="AG109">
        <v>271432823</v>
      </c>
      <c r="AH109">
        <v>279661793</v>
      </c>
      <c r="AI109">
        <v>288176590</v>
      </c>
      <c r="AJ109">
        <v>296807647</v>
      </c>
      <c r="AK109">
        <v>305137505</v>
      </c>
      <c r="AL109">
        <v>313404363</v>
      </c>
      <c r="AM109">
        <v>321809220</v>
      </c>
      <c r="AN109">
        <v>330471649</v>
      </c>
      <c r="AO109">
        <v>339419508</v>
      </c>
      <c r="AP109">
        <v>348442681</v>
      </c>
      <c r="AQ109">
        <v>357598998</v>
      </c>
      <c r="AR109">
        <v>366802384</v>
      </c>
      <c r="AS109">
        <v>376430953</v>
      </c>
      <c r="AT109">
        <v>386483472</v>
      </c>
      <c r="AU109">
        <v>396280295</v>
      </c>
      <c r="AV109">
        <v>406185760</v>
      </c>
      <c r="AW109">
        <v>416552454</v>
      </c>
      <c r="AX109">
        <v>427064487</v>
      </c>
      <c r="AY109">
        <v>437847651</v>
      </c>
      <c r="AZ109">
        <v>449445968</v>
      </c>
      <c r="BA109">
        <v>461461442</v>
      </c>
      <c r="BB109">
        <v>473612630</v>
      </c>
      <c r="BC109">
        <v>485934443</v>
      </c>
      <c r="BD109">
        <v>498002443</v>
      </c>
      <c r="BE109">
        <v>509513096</v>
      </c>
      <c r="BF109">
        <v>520502873</v>
      </c>
      <c r="BG109">
        <v>531341156</v>
      </c>
      <c r="BH109">
        <v>541987714</v>
      </c>
      <c r="BI109">
        <v>552474265</v>
      </c>
      <c r="BJ109">
        <v>563290702</v>
      </c>
      <c r="BK109">
        <v>574487740</v>
      </c>
      <c r="BL109">
        <v>585824310</v>
      </c>
      <c r="BM109">
        <v>597524859</v>
      </c>
      <c r="BN109">
        <v>609556583</v>
      </c>
      <c r="BO109">
        <v>621500917</v>
      </c>
      <c r="BP109">
        <v>633230238</v>
      </c>
    </row>
    <row r="110" spans="1:68" x14ac:dyDescent="0.35">
      <c r="A110" t="s">
        <v>68</v>
      </c>
      <c r="B110" t="s">
        <v>380</v>
      </c>
      <c r="E110">
        <v>88296070</v>
      </c>
      <c r="F110">
        <v>90791249</v>
      </c>
      <c r="G110">
        <v>93375850</v>
      </c>
      <c r="H110">
        <v>96051424</v>
      </c>
      <c r="I110">
        <v>98833749</v>
      </c>
      <c r="J110">
        <v>101365130</v>
      </c>
      <c r="K110">
        <v>103792754</v>
      </c>
      <c r="L110">
        <v>106526393</v>
      </c>
      <c r="M110">
        <v>109450006</v>
      </c>
      <c r="N110">
        <v>112517639</v>
      </c>
      <c r="O110">
        <v>115657495</v>
      </c>
      <c r="P110">
        <v>118833702</v>
      </c>
      <c r="Q110">
        <v>122039841</v>
      </c>
      <c r="R110">
        <v>125288515</v>
      </c>
      <c r="S110">
        <v>128555045</v>
      </c>
      <c r="T110">
        <v>131843848</v>
      </c>
      <c r="U110">
        <v>135173655</v>
      </c>
      <c r="V110">
        <v>138533541</v>
      </c>
      <c r="W110">
        <v>141953163</v>
      </c>
      <c r="X110">
        <v>145434834</v>
      </c>
      <c r="Y110">
        <v>148950540</v>
      </c>
      <c r="Z110">
        <v>152485035</v>
      </c>
      <c r="AA110">
        <v>156052152</v>
      </c>
      <c r="AB110">
        <v>159651381</v>
      </c>
      <c r="AC110">
        <v>163251124</v>
      </c>
      <c r="AD110">
        <v>166776185</v>
      </c>
      <c r="AE110">
        <v>170175065</v>
      </c>
      <c r="AF110">
        <v>173511154</v>
      </c>
      <c r="AG110">
        <v>176855065</v>
      </c>
      <c r="AH110">
        <v>180201630</v>
      </c>
      <c r="AI110">
        <v>183501098</v>
      </c>
      <c r="AJ110">
        <v>186778238</v>
      </c>
      <c r="AK110">
        <v>190043744</v>
      </c>
      <c r="AL110">
        <v>193305168</v>
      </c>
      <c r="AM110">
        <v>196591828</v>
      </c>
      <c r="AN110">
        <v>199888057</v>
      </c>
      <c r="AO110">
        <v>203204348</v>
      </c>
      <c r="AP110">
        <v>206536095</v>
      </c>
      <c r="AQ110">
        <v>209826788</v>
      </c>
      <c r="AR110">
        <v>213004668</v>
      </c>
      <c r="AS110">
        <v>216077790</v>
      </c>
      <c r="AT110">
        <v>219097902</v>
      </c>
      <c r="AU110">
        <v>222088495</v>
      </c>
      <c r="AV110">
        <v>225048008</v>
      </c>
      <c r="AW110">
        <v>227926649</v>
      </c>
      <c r="AX110">
        <v>230871650</v>
      </c>
      <c r="AY110">
        <v>233951652</v>
      </c>
      <c r="AZ110">
        <v>237062337</v>
      </c>
      <c r="BA110">
        <v>240157903</v>
      </c>
      <c r="BB110">
        <v>243220028</v>
      </c>
      <c r="BC110">
        <v>246305322</v>
      </c>
      <c r="BD110">
        <v>249470032</v>
      </c>
      <c r="BE110">
        <v>252698525</v>
      </c>
      <c r="BF110">
        <v>255852467</v>
      </c>
      <c r="BG110">
        <v>258877399</v>
      </c>
      <c r="BH110">
        <v>261799249</v>
      </c>
      <c r="BI110">
        <v>264627418</v>
      </c>
      <c r="BJ110">
        <v>267346658</v>
      </c>
      <c r="BK110">
        <v>269951846</v>
      </c>
      <c r="BL110">
        <v>272489381</v>
      </c>
      <c r="BM110">
        <v>274814866</v>
      </c>
      <c r="BN110">
        <v>276758053</v>
      </c>
      <c r="BO110">
        <v>278830529</v>
      </c>
      <c r="BP110">
        <v>281190067</v>
      </c>
    </row>
    <row r="111" spans="1:68" x14ac:dyDescent="0.35">
      <c r="A111" t="s">
        <v>381</v>
      </c>
      <c r="B111" t="s">
        <v>382</v>
      </c>
      <c r="E111">
        <v>274685584</v>
      </c>
      <c r="F111">
        <v>281587478</v>
      </c>
      <c r="G111">
        <v>288750483</v>
      </c>
      <c r="H111">
        <v>296144255</v>
      </c>
      <c r="I111">
        <v>303824155</v>
      </c>
      <c r="J111">
        <v>311804928</v>
      </c>
      <c r="K111">
        <v>320034558</v>
      </c>
      <c r="L111">
        <v>328600341</v>
      </c>
      <c r="M111">
        <v>337503141</v>
      </c>
      <c r="N111">
        <v>346582779</v>
      </c>
      <c r="O111">
        <v>355626365</v>
      </c>
      <c r="P111">
        <v>364238566</v>
      </c>
      <c r="Q111">
        <v>373163005</v>
      </c>
      <c r="R111">
        <v>383126097</v>
      </c>
      <c r="S111">
        <v>393409995</v>
      </c>
      <c r="T111">
        <v>403490473</v>
      </c>
      <c r="U111">
        <v>413493861</v>
      </c>
      <c r="V111">
        <v>423528837</v>
      </c>
      <c r="W111">
        <v>434243713</v>
      </c>
      <c r="X111">
        <v>445668576</v>
      </c>
      <c r="Y111">
        <v>456345751</v>
      </c>
      <c r="Z111">
        <v>466765520</v>
      </c>
      <c r="AA111">
        <v>478635221</v>
      </c>
      <c r="AB111">
        <v>491539553</v>
      </c>
      <c r="AC111">
        <v>504601284</v>
      </c>
      <c r="AD111">
        <v>517799194</v>
      </c>
      <c r="AE111">
        <v>531186750</v>
      </c>
      <c r="AF111">
        <v>544890297</v>
      </c>
      <c r="AG111">
        <v>558703995</v>
      </c>
      <c r="AH111">
        <v>572812982</v>
      </c>
      <c r="AI111">
        <v>586979310</v>
      </c>
      <c r="AJ111">
        <v>601389403</v>
      </c>
      <c r="AK111">
        <v>617296693.5</v>
      </c>
      <c r="AL111">
        <v>634448286</v>
      </c>
      <c r="AM111">
        <v>651560976.5</v>
      </c>
      <c r="AN111">
        <v>668804640</v>
      </c>
      <c r="AO111">
        <v>686333061.5</v>
      </c>
      <c r="AP111">
        <v>703897396.5</v>
      </c>
      <c r="AQ111">
        <v>721576179.5</v>
      </c>
      <c r="AR111">
        <v>739321546</v>
      </c>
      <c r="AS111">
        <v>756964298.5</v>
      </c>
      <c r="AT111">
        <v>774784692.5</v>
      </c>
      <c r="AU111">
        <v>793636477</v>
      </c>
      <c r="AV111">
        <v>812878368</v>
      </c>
      <c r="AW111">
        <v>831899003.5</v>
      </c>
      <c r="AX111">
        <v>851334397.5</v>
      </c>
      <c r="AY111">
        <v>871561656</v>
      </c>
      <c r="AZ111">
        <v>891992404.5</v>
      </c>
      <c r="BA111">
        <v>912370451</v>
      </c>
      <c r="BB111">
        <v>932992248</v>
      </c>
      <c r="BC111">
        <v>953996192</v>
      </c>
      <c r="BD111">
        <v>975563922.5</v>
      </c>
      <c r="BE111">
        <v>997344862</v>
      </c>
      <c r="BF111">
        <v>1017995461</v>
      </c>
      <c r="BG111">
        <v>1039658743.5</v>
      </c>
      <c r="BH111">
        <v>1062200564.5</v>
      </c>
      <c r="BI111">
        <v>1086112425.5</v>
      </c>
      <c r="BJ111">
        <v>1110938707.5</v>
      </c>
      <c r="BK111">
        <v>1136588793.5</v>
      </c>
      <c r="BL111">
        <v>1163317118</v>
      </c>
      <c r="BM111">
        <v>1190648766.5</v>
      </c>
      <c r="BN111">
        <v>1217881937</v>
      </c>
      <c r="BO111">
        <v>1245027172.5</v>
      </c>
      <c r="BP111">
        <v>1273152781</v>
      </c>
    </row>
    <row r="112" spans="1:68" x14ac:dyDescent="0.35">
      <c r="A112" t="s">
        <v>383</v>
      </c>
      <c r="B112" t="s">
        <v>384</v>
      </c>
      <c r="E112">
        <v>48868</v>
      </c>
      <c r="F112">
        <v>48451</v>
      </c>
      <c r="G112">
        <v>48688</v>
      </c>
      <c r="H112">
        <v>49151</v>
      </c>
      <c r="I112">
        <v>49625</v>
      </c>
      <c r="J112">
        <v>50090</v>
      </c>
      <c r="K112">
        <v>50749</v>
      </c>
      <c r="L112">
        <v>51741</v>
      </c>
      <c r="M112">
        <v>52891</v>
      </c>
      <c r="N112">
        <v>54074</v>
      </c>
      <c r="O112">
        <v>55300</v>
      </c>
      <c r="P112">
        <v>56427</v>
      </c>
      <c r="Q112">
        <v>57367</v>
      </c>
      <c r="R112">
        <v>58256</v>
      </c>
      <c r="S112">
        <v>59139</v>
      </c>
      <c r="T112">
        <v>59959</v>
      </c>
      <c r="U112">
        <v>60750</v>
      </c>
      <c r="V112">
        <v>61566</v>
      </c>
      <c r="W112">
        <v>62398</v>
      </c>
      <c r="X112">
        <v>63239</v>
      </c>
      <c r="Y112">
        <v>64076</v>
      </c>
      <c r="Z112">
        <v>64596</v>
      </c>
      <c r="AA112">
        <v>64686</v>
      </c>
      <c r="AB112">
        <v>64630</v>
      </c>
      <c r="AC112">
        <v>64528</v>
      </c>
      <c r="AD112">
        <v>64401</v>
      </c>
      <c r="AE112">
        <v>64695</v>
      </c>
      <c r="AF112">
        <v>65597</v>
      </c>
      <c r="AG112">
        <v>66680</v>
      </c>
      <c r="AH112">
        <v>67790</v>
      </c>
      <c r="AI112">
        <v>68916</v>
      </c>
      <c r="AJ112">
        <v>69808</v>
      </c>
      <c r="AK112">
        <v>70353</v>
      </c>
      <c r="AL112">
        <v>70772</v>
      </c>
      <c r="AM112">
        <v>71168</v>
      </c>
      <c r="AN112">
        <v>71513</v>
      </c>
      <c r="AO112">
        <v>72047</v>
      </c>
      <c r="AP112">
        <v>72909</v>
      </c>
      <c r="AQ112">
        <v>73861</v>
      </c>
      <c r="AR112">
        <v>74790</v>
      </c>
      <c r="AS112">
        <v>75659</v>
      </c>
      <c r="AT112">
        <v>76476</v>
      </c>
      <c r="AU112">
        <v>77275</v>
      </c>
      <c r="AV112">
        <v>78049</v>
      </c>
      <c r="AW112">
        <v>78792</v>
      </c>
      <c r="AX112">
        <v>79516</v>
      </c>
      <c r="AY112">
        <v>80294</v>
      </c>
      <c r="AZ112">
        <v>81147</v>
      </c>
      <c r="BA112">
        <v>82029</v>
      </c>
      <c r="BB112">
        <v>82939</v>
      </c>
      <c r="BC112">
        <v>83873</v>
      </c>
      <c r="BD112">
        <v>84382</v>
      </c>
      <c r="BE112">
        <v>84335</v>
      </c>
      <c r="BF112">
        <v>84141</v>
      </c>
      <c r="BG112">
        <v>83892</v>
      </c>
      <c r="BH112">
        <v>83593</v>
      </c>
      <c r="BI112">
        <v>83466</v>
      </c>
      <c r="BJ112">
        <v>83609</v>
      </c>
      <c r="BK112">
        <v>83805</v>
      </c>
      <c r="BL112">
        <v>83957</v>
      </c>
      <c r="BM112">
        <v>84064</v>
      </c>
      <c r="BN112">
        <v>84106</v>
      </c>
      <c r="BO112">
        <v>84132</v>
      </c>
      <c r="BP112">
        <v>84165</v>
      </c>
    </row>
    <row r="113" spans="1:68" x14ac:dyDescent="0.35">
      <c r="A113" t="s">
        <v>69</v>
      </c>
      <c r="B113" t="s">
        <v>385</v>
      </c>
      <c r="E113">
        <v>435990338</v>
      </c>
      <c r="F113">
        <v>446564729</v>
      </c>
      <c r="G113">
        <v>457283090</v>
      </c>
      <c r="H113">
        <v>468138575</v>
      </c>
      <c r="I113">
        <v>479229598</v>
      </c>
      <c r="J113">
        <v>490140146</v>
      </c>
      <c r="K113">
        <v>500740247</v>
      </c>
      <c r="L113">
        <v>511606372</v>
      </c>
      <c r="M113">
        <v>522716889</v>
      </c>
      <c r="N113">
        <v>533880544</v>
      </c>
      <c r="O113">
        <v>545864268</v>
      </c>
      <c r="P113">
        <v>558096387</v>
      </c>
      <c r="Q113">
        <v>570482142</v>
      </c>
      <c r="R113">
        <v>583465598</v>
      </c>
      <c r="S113">
        <v>597041391</v>
      </c>
      <c r="T113">
        <v>611309535</v>
      </c>
      <c r="U113">
        <v>625861883</v>
      </c>
      <c r="V113">
        <v>640801103</v>
      </c>
      <c r="W113">
        <v>655728229</v>
      </c>
      <c r="X113">
        <v>671155747</v>
      </c>
      <c r="Y113">
        <v>687354025</v>
      </c>
      <c r="Z113">
        <v>703696250</v>
      </c>
      <c r="AA113">
        <v>720313473</v>
      </c>
      <c r="AB113">
        <v>737372681</v>
      </c>
      <c r="AC113">
        <v>754875449</v>
      </c>
      <c r="AD113">
        <v>772647793</v>
      </c>
      <c r="AE113">
        <v>790689978</v>
      </c>
      <c r="AF113">
        <v>808931270</v>
      </c>
      <c r="AG113">
        <v>827342990</v>
      </c>
      <c r="AH113">
        <v>846039529</v>
      </c>
      <c r="AI113">
        <v>864972221</v>
      </c>
      <c r="AJ113">
        <v>883927600</v>
      </c>
      <c r="AK113">
        <v>902957070</v>
      </c>
      <c r="AL113">
        <v>922118387</v>
      </c>
      <c r="AM113">
        <v>941163767</v>
      </c>
      <c r="AN113">
        <v>960301044</v>
      </c>
      <c r="AO113">
        <v>979678458</v>
      </c>
      <c r="AP113">
        <v>999133762</v>
      </c>
      <c r="AQ113">
        <v>1018665080</v>
      </c>
      <c r="AR113">
        <v>1038225823</v>
      </c>
      <c r="AS113">
        <v>1057922733</v>
      </c>
      <c r="AT113">
        <v>1077898575</v>
      </c>
      <c r="AU113">
        <v>1097600380</v>
      </c>
      <c r="AV113">
        <v>1116803006</v>
      </c>
      <c r="AW113">
        <v>1135991513</v>
      </c>
      <c r="AX113">
        <v>1154676322</v>
      </c>
      <c r="AY113">
        <v>1172878890</v>
      </c>
      <c r="AZ113">
        <v>1190676021</v>
      </c>
      <c r="BA113">
        <v>1207930964</v>
      </c>
      <c r="BB113">
        <v>1225524753</v>
      </c>
      <c r="BC113">
        <v>1243481564</v>
      </c>
      <c r="BD113">
        <v>1261224954</v>
      </c>
      <c r="BE113">
        <v>1278674502</v>
      </c>
      <c r="BF113">
        <v>1295829511</v>
      </c>
      <c r="BG113">
        <v>1312277191</v>
      </c>
      <c r="BH113">
        <v>1328024498</v>
      </c>
      <c r="BI113">
        <v>1343944296</v>
      </c>
      <c r="BJ113">
        <v>1359657400</v>
      </c>
      <c r="BK113">
        <v>1374659064</v>
      </c>
      <c r="BL113">
        <v>1389030312</v>
      </c>
      <c r="BM113">
        <v>1402617695</v>
      </c>
      <c r="BN113">
        <v>1414203896</v>
      </c>
      <c r="BO113">
        <v>1425423212</v>
      </c>
      <c r="BP113">
        <v>1438069596</v>
      </c>
    </row>
    <row r="114" spans="1:68" x14ac:dyDescent="0.35">
      <c r="A114" t="s">
        <v>386</v>
      </c>
      <c r="B114" t="s">
        <v>387</v>
      </c>
    </row>
    <row r="115" spans="1:68" x14ac:dyDescent="0.35">
      <c r="A115" t="s">
        <v>70</v>
      </c>
      <c r="B115" t="s">
        <v>388</v>
      </c>
      <c r="E115">
        <v>2828600</v>
      </c>
      <c r="F115">
        <v>2824400</v>
      </c>
      <c r="G115">
        <v>2836050</v>
      </c>
      <c r="H115">
        <v>2852650</v>
      </c>
      <c r="I115">
        <v>2866550</v>
      </c>
      <c r="J115">
        <v>2877300</v>
      </c>
      <c r="K115">
        <v>2888800</v>
      </c>
      <c r="L115">
        <v>2902450</v>
      </c>
      <c r="M115">
        <v>2915550</v>
      </c>
      <c r="N115">
        <v>2932650</v>
      </c>
      <c r="O115">
        <v>2957250</v>
      </c>
      <c r="P115">
        <v>2992050</v>
      </c>
      <c r="Q115">
        <v>3036850</v>
      </c>
      <c r="R115">
        <v>3085950</v>
      </c>
      <c r="S115">
        <v>3137500</v>
      </c>
      <c r="T115">
        <v>3189550</v>
      </c>
      <c r="U115">
        <v>3238050</v>
      </c>
      <c r="V115">
        <v>3282200</v>
      </c>
      <c r="W115">
        <v>3329100</v>
      </c>
      <c r="X115">
        <v>3373750</v>
      </c>
      <c r="Y115">
        <v>3412800</v>
      </c>
      <c r="Z115">
        <v>3453000</v>
      </c>
      <c r="AA115">
        <v>3485800</v>
      </c>
      <c r="AB115">
        <v>3510600</v>
      </c>
      <c r="AC115">
        <v>3532423</v>
      </c>
      <c r="AD115">
        <v>3538082</v>
      </c>
      <c r="AE115">
        <v>3539690</v>
      </c>
      <c r="AF115">
        <v>3540057</v>
      </c>
      <c r="AG115">
        <v>3524949</v>
      </c>
      <c r="AH115">
        <v>3511009</v>
      </c>
      <c r="AI115">
        <v>3513974</v>
      </c>
      <c r="AJ115">
        <v>3534235</v>
      </c>
      <c r="AK115">
        <v>3558430</v>
      </c>
      <c r="AL115">
        <v>3576261</v>
      </c>
      <c r="AM115">
        <v>3590386</v>
      </c>
      <c r="AN115">
        <v>3608841</v>
      </c>
      <c r="AO115">
        <v>3637510</v>
      </c>
      <c r="AP115">
        <v>3674171</v>
      </c>
      <c r="AQ115">
        <v>3712696</v>
      </c>
      <c r="AR115">
        <v>3754786</v>
      </c>
      <c r="AS115">
        <v>3805174</v>
      </c>
      <c r="AT115">
        <v>3866243</v>
      </c>
      <c r="AU115">
        <v>3931947</v>
      </c>
      <c r="AV115">
        <v>3996521</v>
      </c>
      <c r="AW115">
        <v>4070262</v>
      </c>
      <c r="AX115">
        <v>4159914</v>
      </c>
      <c r="AY115">
        <v>4273591</v>
      </c>
      <c r="AZ115">
        <v>4398942</v>
      </c>
      <c r="BA115">
        <v>4489544</v>
      </c>
      <c r="BB115">
        <v>4535375</v>
      </c>
      <c r="BC115">
        <v>4560155</v>
      </c>
      <c r="BD115">
        <v>4580084</v>
      </c>
      <c r="BE115">
        <v>4599533</v>
      </c>
      <c r="BF115">
        <v>4623816</v>
      </c>
      <c r="BG115">
        <v>4657740</v>
      </c>
      <c r="BH115">
        <v>4701957</v>
      </c>
      <c r="BI115">
        <v>4755335</v>
      </c>
      <c r="BJ115">
        <v>4807388</v>
      </c>
      <c r="BK115">
        <v>4867316</v>
      </c>
      <c r="BL115">
        <v>4934340</v>
      </c>
      <c r="BM115">
        <v>4985382</v>
      </c>
      <c r="BN115">
        <v>5033164</v>
      </c>
      <c r="BO115">
        <v>5165700</v>
      </c>
      <c r="BP115">
        <v>5307600</v>
      </c>
    </row>
    <row r="116" spans="1:68" x14ac:dyDescent="0.35">
      <c r="A116" t="s">
        <v>178</v>
      </c>
      <c r="B116" t="s">
        <v>389</v>
      </c>
      <c r="E116">
        <v>21470434</v>
      </c>
      <c r="F116">
        <v>22125726</v>
      </c>
      <c r="G116">
        <v>22807907</v>
      </c>
      <c r="H116">
        <v>23519005</v>
      </c>
      <c r="I116">
        <v>24262859</v>
      </c>
      <c r="J116">
        <v>25036978</v>
      </c>
      <c r="K116">
        <v>25829270</v>
      </c>
      <c r="L116">
        <v>26628432</v>
      </c>
      <c r="M116">
        <v>27437391</v>
      </c>
      <c r="N116">
        <v>28273482</v>
      </c>
      <c r="O116">
        <v>29145100</v>
      </c>
      <c r="P116">
        <v>30029071</v>
      </c>
      <c r="Q116">
        <v>30921179</v>
      </c>
      <c r="R116">
        <v>31839838</v>
      </c>
      <c r="S116">
        <v>32796463</v>
      </c>
      <c r="T116">
        <v>33802973</v>
      </c>
      <c r="U116">
        <v>34837271</v>
      </c>
      <c r="V116">
        <v>35933181</v>
      </c>
      <c r="W116">
        <v>37126535</v>
      </c>
      <c r="X116">
        <v>38424952</v>
      </c>
      <c r="Y116">
        <v>39842324</v>
      </c>
      <c r="Z116">
        <v>41989312</v>
      </c>
      <c r="AA116">
        <v>44272141</v>
      </c>
      <c r="AB116">
        <v>46029535</v>
      </c>
      <c r="AC116">
        <v>47793998</v>
      </c>
      <c r="AD116">
        <v>49582289</v>
      </c>
      <c r="AE116">
        <v>51446045</v>
      </c>
      <c r="AF116">
        <v>53323493</v>
      </c>
      <c r="AG116">
        <v>55072694</v>
      </c>
      <c r="AH116">
        <v>56704914</v>
      </c>
      <c r="AI116">
        <v>58380092</v>
      </c>
      <c r="AJ116">
        <v>59986931</v>
      </c>
      <c r="AK116">
        <v>61184983</v>
      </c>
      <c r="AL116">
        <v>61403543</v>
      </c>
      <c r="AM116">
        <v>61520598</v>
      </c>
      <c r="AN116">
        <v>62205567</v>
      </c>
      <c r="AO116">
        <v>62881300</v>
      </c>
      <c r="AP116">
        <v>63639638</v>
      </c>
      <c r="AQ116">
        <v>64519859</v>
      </c>
      <c r="AR116">
        <v>65445391</v>
      </c>
      <c r="AS116">
        <v>66418659</v>
      </c>
      <c r="AT116">
        <v>67452005</v>
      </c>
      <c r="AU116">
        <v>68011317</v>
      </c>
      <c r="AV116">
        <v>68769340</v>
      </c>
      <c r="AW116">
        <v>70256316</v>
      </c>
      <c r="AX116">
        <v>71828455</v>
      </c>
      <c r="AY116">
        <v>73392747</v>
      </c>
      <c r="AZ116">
        <v>74602648</v>
      </c>
      <c r="BA116">
        <v>75514204</v>
      </c>
      <c r="BB116">
        <v>76457825</v>
      </c>
      <c r="BC116">
        <v>77420842</v>
      </c>
      <c r="BD116">
        <v>78383598</v>
      </c>
      <c r="BE116">
        <v>79370580</v>
      </c>
      <c r="BF116">
        <v>80414686</v>
      </c>
      <c r="BG116">
        <v>81502045</v>
      </c>
      <c r="BH116">
        <v>82619362</v>
      </c>
      <c r="BI116">
        <v>83812228</v>
      </c>
      <c r="BJ116">
        <v>85026754</v>
      </c>
      <c r="BK116">
        <v>86117998</v>
      </c>
      <c r="BL116">
        <v>87051648</v>
      </c>
      <c r="BM116">
        <v>87723443</v>
      </c>
      <c r="BN116">
        <v>88455488</v>
      </c>
      <c r="BO116">
        <v>89524246</v>
      </c>
      <c r="BP116">
        <v>90608707</v>
      </c>
    </row>
    <row r="117" spans="1:68" x14ac:dyDescent="0.35">
      <c r="A117" t="s">
        <v>189</v>
      </c>
      <c r="B117" t="s">
        <v>390</v>
      </c>
      <c r="E117">
        <v>7022052</v>
      </c>
      <c r="F117">
        <v>7194553</v>
      </c>
      <c r="G117">
        <v>7413875</v>
      </c>
      <c r="H117">
        <v>7667928</v>
      </c>
      <c r="I117">
        <v>7929566</v>
      </c>
      <c r="J117">
        <v>8202140</v>
      </c>
      <c r="K117">
        <v>8485104</v>
      </c>
      <c r="L117">
        <v>8778869</v>
      </c>
      <c r="M117">
        <v>9085016</v>
      </c>
      <c r="N117">
        <v>9403356</v>
      </c>
      <c r="O117">
        <v>9735611</v>
      </c>
      <c r="P117">
        <v>10077809</v>
      </c>
      <c r="Q117">
        <v>10430164</v>
      </c>
      <c r="R117">
        <v>10795869</v>
      </c>
      <c r="S117">
        <v>11167761</v>
      </c>
      <c r="T117">
        <v>11543639</v>
      </c>
      <c r="U117">
        <v>11927651</v>
      </c>
      <c r="V117">
        <v>12331046</v>
      </c>
      <c r="W117">
        <v>12753355</v>
      </c>
      <c r="X117">
        <v>13170365</v>
      </c>
      <c r="Y117">
        <v>13591992</v>
      </c>
      <c r="Z117">
        <v>14006381</v>
      </c>
      <c r="AA117">
        <v>14406083</v>
      </c>
      <c r="AB117">
        <v>14840555</v>
      </c>
      <c r="AC117">
        <v>15310733</v>
      </c>
      <c r="AD117">
        <v>15683430</v>
      </c>
      <c r="AE117">
        <v>16074145</v>
      </c>
      <c r="AF117">
        <v>16521049</v>
      </c>
      <c r="AG117">
        <v>16908819</v>
      </c>
      <c r="AH117">
        <v>17364542</v>
      </c>
      <c r="AI117">
        <v>17581206</v>
      </c>
      <c r="AJ117">
        <v>17767253</v>
      </c>
      <c r="AK117">
        <v>18300845</v>
      </c>
      <c r="AL117">
        <v>19201195</v>
      </c>
      <c r="AM117">
        <v>20139807</v>
      </c>
      <c r="AN117">
        <v>20825860</v>
      </c>
      <c r="AO117">
        <v>21501321</v>
      </c>
      <c r="AP117">
        <v>22176593</v>
      </c>
      <c r="AQ117">
        <v>22884399</v>
      </c>
      <c r="AR117">
        <v>23636527</v>
      </c>
      <c r="AS117">
        <v>24424056</v>
      </c>
      <c r="AT117">
        <v>25197840</v>
      </c>
      <c r="AU117">
        <v>26006559</v>
      </c>
      <c r="AV117">
        <v>26802659</v>
      </c>
      <c r="AW117">
        <v>27577878</v>
      </c>
      <c r="AX117">
        <v>28407448</v>
      </c>
      <c r="AY117">
        <v>28616515</v>
      </c>
      <c r="AZ117">
        <v>28391607</v>
      </c>
      <c r="BA117">
        <v>28971036</v>
      </c>
      <c r="BB117">
        <v>30058206</v>
      </c>
      <c r="BC117">
        <v>31045366</v>
      </c>
      <c r="BD117">
        <v>32161424</v>
      </c>
      <c r="BE117">
        <v>33654842</v>
      </c>
      <c r="BF117">
        <v>35281989</v>
      </c>
      <c r="BG117">
        <v>36550059</v>
      </c>
      <c r="BH117">
        <v>37560535</v>
      </c>
      <c r="BI117">
        <v>38469627</v>
      </c>
      <c r="BJ117">
        <v>39337353</v>
      </c>
      <c r="BK117">
        <v>40265624</v>
      </c>
      <c r="BL117">
        <v>41192171</v>
      </c>
      <c r="BM117">
        <v>42116605</v>
      </c>
      <c r="BN117">
        <v>43071211</v>
      </c>
      <c r="BO117">
        <v>44070551</v>
      </c>
      <c r="BP117">
        <v>45074049</v>
      </c>
    </row>
    <row r="118" spans="1:68" x14ac:dyDescent="0.35">
      <c r="A118" t="s">
        <v>167</v>
      </c>
      <c r="B118" t="s">
        <v>391</v>
      </c>
      <c r="E118">
        <v>175574</v>
      </c>
      <c r="F118">
        <v>179029</v>
      </c>
      <c r="G118">
        <v>182378</v>
      </c>
      <c r="H118">
        <v>185653</v>
      </c>
      <c r="I118">
        <v>188983</v>
      </c>
      <c r="J118">
        <v>192286</v>
      </c>
      <c r="K118">
        <v>195570</v>
      </c>
      <c r="L118">
        <v>198751</v>
      </c>
      <c r="M118">
        <v>201488</v>
      </c>
      <c r="N118">
        <v>203369</v>
      </c>
      <c r="O118">
        <v>204438</v>
      </c>
      <c r="P118">
        <v>206098</v>
      </c>
      <c r="Q118">
        <v>209137</v>
      </c>
      <c r="R118">
        <v>212317</v>
      </c>
      <c r="S118">
        <v>215209</v>
      </c>
      <c r="T118">
        <v>217979</v>
      </c>
      <c r="U118">
        <v>220154</v>
      </c>
      <c r="V118">
        <v>221799</v>
      </c>
      <c r="W118">
        <v>223537</v>
      </c>
      <c r="X118">
        <v>225735</v>
      </c>
      <c r="Y118">
        <v>228138</v>
      </c>
      <c r="Z118">
        <v>230755</v>
      </c>
      <c r="AA118">
        <v>233860</v>
      </c>
      <c r="AB118">
        <v>236977</v>
      </c>
      <c r="AC118">
        <v>239511</v>
      </c>
      <c r="AD118">
        <v>241405</v>
      </c>
      <c r="AE118">
        <v>243180</v>
      </c>
      <c r="AF118">
        <v>245859</v>
      </c>
      <c r="AG118">
        <v>249740</v>
      </c>
      <c r="AH118">
        <v>252852</v>
      </c>
      <c r="AI118">
        <v>254826</v>
      </c>
      <c r="AJ118">
        <v>257797</v>
      </c>
      <c r="AK118">
        <v>261057</v>
      </c>
      <c r="AL118">
        <v>263725</v>
      </c>
      <c r="AM118">
        <v>266021</v>
      </c>
      <c r="AN118">
        <v>267468</v>
      </c>
      <c r="AO118">
        <v>268916</v>
      </c>
      <c r="AP118">
        <v>271128</v>
      </c>
      <c r="AQ118">
        <v>274047</v>
      </c>
      <c r="AR118">
        <v>277381</v>
      </c>
      <c r="AS118">
        <v>281205</v>
      </c>
      <c r="AT118">
        <v>284968</v>
      </c>
      <c r="AU118">
        <v>287523</v>
      </c>
      <c r="AV118">
        <v>289521</v>
      </c>
      <c r="AW118">
        <v>292074</v>
      </c>
      <c r="AX118">
        <v>296734</v>
      </c>
      <c r="AY118">
        <v>303782</v>
      </c>
      <c r="AZ118">
        <v>311566</v>
      </c>
      <c r="BA118">
        <v>317414</v>
      </c>
      <c r="BB118">
        <v>318499</v>
      </c>
      <c r="BC118">
        <v>318041</v>
      </c>
      <c r="BD118">
        <v>319014</v>
      </c>
      <c r="BE118">
        <v>320716</v>
      </c>
      <c r="BF118">
        <v>323764</v>
      </c>
      <c r="BG118">
        <v>327386</v>
      </c>
      <c r="BH118">
        <v>330815</v>
      </c>
      <c r="BI118">
        <v>335439</v>
      </c>
      <c r="BJ118">
        <v>343400</v>
      </c>
      <c r="BK118">
        <v>352721</v>
      </c>
      <c r="BL118">
        <v>360563</v>
      </c>
      <c r="BM118">
        <v>366463</v>
      </c>
      <c r="BN118">
        <v>372520</v>
      </c>
      <c r="BO118">
        <v>382003</v>
      </c>
      <c r="BP118">
        <v>393349</v>
      </c>
    </row>
    <row r="119" spans="1:68" x14ac:dyDescent="0.35">
      <c r="A119" t="s">
        <v>72</v>
      </c>
      <c r="B119" t="s">
        <v>392</v>
      </c>
      <c r="E119">
        <v>2114020</v>
      </c>
      <c r="F119">
        <v>2185000</v>
      </c>
      <c r="G119">
        <v>2293000</v>
      </c>
      <c r="H119">
        <v>2379000</v>
      </c>
      <c r="I119">
        <v>2475000</v>
      </c>
      <c r="J119">
        <v>2563000</v>
      </c>
      <c r="K119">
        <v>2629000</v>
      </c>
      <c r="L119">
        <v>2745000</v>
      </c>
      <c r="M119">
        <v>2803000</v>
      </c>
      <c r="N119">
        <v>2877000</v>
      </c>
      <c r="O119">
        <v>2974000</v>
      </c>
      <c r="P119">
        <v>3069000</v>
      </c>
      <c r="Q119">
        <v>3148000</v>
      </c>
      <c r="R119">
        <v>3278000</v>
      </c>
      <c r="S119">
        <v>3377000</v>
      </c>
      <c r="T119">
        <v>3455000</v>
      </c>
      <c r="U119">
        <v>3533000</v>
      </c>
      <c r="V119">
        <v>3613000</v>
      </c>
      <c r="W119">
        <v>3690000</v>
      </c>
      <c r="X119">
        <v>3786000</v>
      </c>
      <c r="Y119">
        <v>3878000</v>
      </c>
      <c r="Z119">
        <v>3956000</v>
      </c>
      <c r="AA119">
        <v>4031000</v>
      </c>
      <c r="AB119">
        <v>4105000</v>
      </c>
      <c r="AC119">
        <v>4159000</v>
      </c>
      <c r="AD119">
        <v>4233000</v>
      </c>
      <c r="AE119">
        <v>4299000</v>
      </c>
      <c r="AF119">
        <v>4369000</v>
      </c>
      <c r="AG119">
        <v>4442000</v>
      </c>
      <c r="AH119">
        <v>4518000</v>
      </c>
      <c r="AI119">
        <v>4660000</v>
      </c>
      <c r="AJ119">
        <v>4949000</v>
      </c>
      <c r="AK119">
        <v>5123000</v>
      </c>
      <c r="AL119">
        <v>5261000</v>
      </c>
      <c r="AM119">
        <v>5399000</v>
      </c>
      <c r="AN119">
        <v>5545000</v>
      </c>
      <c r="AO119">
        <v>5692000</v>
      </c>
      <c r="AP119">
        <v>5836000</v>
      </c>
      <c r="AQ119">
        <v>5971000</v>
      </c>
      <c r="AR119">
        <v>6125000</v>
      </c>
      <c r="AS119">
        <v>6289000</v>
      </c>
      <c r="AT119">
        <v>6439000</v>
      </c>
      <c r="AU119">
        <v>6570000</v>
      </c>
      <c r="AV119">
        <v>6689700</v>
      </c>
      <c r="AW119">
        <v>6809000</v>
      </c>
      <c r="AX119">
        <v>6930100</v>
      </c>
      <c r="AY119">
        <v>7053700</v>
      </c>
      <c r="AZ119">
        <v>7180100</v>
      </c>
      <c r="BA119">
        <v>7308800</v>
      </c>
      <c r="BB119">
        <v>7485600</v>
      </c>
      <c r="BC119">
        <v>7623600</v>
      </c>
      <c r="BD119">
        <v>7765800</v>
      </c>
      <c r="BE119">
        <v>7910500</v>
      </c>
      <c r="BF119">
        <v>8059500</v>
      </c>
      <c r="BG119">
        <v>8215700</v>
      </c>
      <c r="BH119">
        <v>8380100</v>
      </c>
      <c r="BI119">
        <v>8546000</v>
      </c>
      <c r="BJ119">
        <v>8713300</v>
      </c>
      <c r="BK119">
        <v>8882800</v>
      </c>
      <c r="BL119">
        <v>9054000</v>
      </c>
      <c r="BM119">
        <v>9215100</v>
      </c>
      <c r="BN119">
        <v>9371400</v>
      </c>
      <c r="BO119">
        <v>9557500</v>
      </c>
      <c r="BP119">
        <v>9756600</v>
      </c>
    </row>
    <row r="120" spans="1:68" x14ac:dyDescent="0.35">
      <c r="A120" t="s">
        <v>73</v>
      </c>
      <c r="B120" t="s">
        <v>393</v>
      </c>
      <c r="E120">
        <v>50199700</v>
      </c>
      <c r="F120">
        <v>50536350</v>
      </c>
      <c r="G120">
        <v>50879450</v>
      </c>
      <c r="H120">
        <v>51252000</v>
      </c>
      <c r="I120">
        <v>51675350</v>
      </c>
      <c r="J120">
        <v>52112350</v>
      </c>
      <c r="K120">
        <v>52519000</v>
      </c>
      <c r="L120">
        <v>52900500</v>
      </c>
      <c r="M120">
        <v>53235750</v>
      </c>
      <c r="N120">
        <v>53537950</v>
      </c>
      <c r="O120">
        <v>53821850</v>
      </c>
      <c r="P120">
        <v>54073490</v>
      </c>
      <c r="Q120">
        <v>54381345</v>
      </c>
      <c r="R120">
        <v>54751406</v>
      </c>
      <c r="S120">
        <v>55110868</v>
      </c>
      <c r="T120">
        <v>55441001</v>
      </c>
      <c r="U120">
        <v>55718260</v>
      </c>
      <c r="V120">
        <v>55955411</v>
      </c>
      <c r="W120">
        <v>56155143</v>
      </c>
      <c r="X120">
        <v>56317749</v>
      </c>
      <c r="Y120">
        <v>56433883</v>
      </c>
      <c r="Z120">
        <v>56501675</v>
      </c>
      <c r="AA120">
        <v>56543548</v>
      </c>
      <c r="AB120">
        <v>56564074</v>
      </c>
      <c r="AC120">
        <v>56576718</v>
      </c>
      <c r="AD120">
        <v>56593071</v>
      </c>
      <c r="AE120">
        <v>56596155</v>
      </c>
      <c r="AF120">
        <v>56601931</v>
      </c>
      <c r="AG120">
        <v>56629288</v>
      </c>
      <c r="AH120">
        <v>56671781</v>
      </c>
      <c r="AI120">
        <v>56719240</v>
      </c>
      <c r="AJ120">
        <v>56758521</v>
      </c>
      <c r="AK120">
        <v>56797087</v>
      </c>
      <c r="AL120">
        <v>56831821</v>
      </c>
      <c r="AM120">
        <v>56843400</v>
      </c>
      <c r="AN120">
        <v>56844303</v>
      </c>
      <c r="AO120">
        <v>56860281</v>
      </c>
      <c r="AP120">
        <v>56890372</v>
      </c>
      <c r="AQ120">
        <v>56906744</v>
      </c>
      <c r="AR120">
        <v>56916317</v>
      </c>
      <c r="AS120">
        <v>56942108</v>
      </c>
      <c r="AT120">
        <v>56974100</v>
      </c>
      <c r="AU120">
        <v>57059007</v>
      </c>
      <c r="AV120">
        <v>57313203</v>
      </c>
      <c r="AW120">
        <v>57685327</v>
      </c>
      <c r="AX120">
        <v>57969484</v>
      </c>
      <c r="AY120">
        <v>58143979</v>
      </c>
      <c r="AZ120">
        <v>58438310</v>
      </c>
      <c r="BA120">
        <v>58826731</v>
      </c>
      <c r="BB120">
        <v>59095365</v>
      </c>
      <c r="BC120">
        <v>59277417</v>
      </c>
      <c r="BD120">
        <v>59379449</v>
      </c>
      <c r="BE120">
        <v>59539717</v>
      </c>
      <c r="BF120">
        <v>60233948</v>
      </c>
      <c r="BG120">
        <v>60789140</v>
      </c>
      <c r="BH120">
        <v>60730582</v>
      </c>
      <c r="BI120">
        <v>60627498</v>
      </c>
      <c r="BJ120">
        <v>60536709</v>
      </c>
      <c r="BK120">
        <v>60421760</v>
      </c>
      <c r="BL120">
        <v>59729081</v>
      </c>
      <c r="BM120">
        <v>59438851</v>
      </c>
      <c r="BN120">
        <v>59133173</v>
      </c>
      <c r="BO120">
        <v>59013667</v>
      </c>
      <c r="BP120">
        <v>58993475</v>
      </c>
    </row>
    <row r="121" spans="1:68" x14ac:dyDescent="0.35">
      <c r="A121" t="s">
        <v>74</v>
      </c>
      <c r="B121" t="s">
        <v>394</v>
      </c>
      <c r="E121">
        <v>1650005</v>
      </c>
      <c r="F121">
        <v>1673261</v>
      </c>
      <c r="G121">
        <v>1696932</v>
      </c>
      <c r="H121">
        <v>1721099</v>
      </c>
      <c r="I121">
        <v>1745568</v>
      </c>
      <c r="J121">
        <v>1769192</v>
      </c>
      <c r="K121">
        <v>1791475</v>
      </c>
      <c r="L121">
        <v>1812865</v>
      </c>
      <c r="M121">
        <v>1833765</v>
      </c>
      <c r="N121">
        <v>1855127</v>
      </c>
      <c r="O121">
        <v>1878196</v>
      </c>
      <c r="P121">
        <v>1903728</v>
      </c>
      <c r="Q121">
        <v>1931542</v>
      </c>
      <c r="R121">
        <v>1961219</v>
      </c>
      <c r="S121">
        <v>1990906</v>
      </c>
      <c r="T121">
        <v>2018981</v>
      </c>
      <c r="U121">
        <v>2045578</v>
      </c>
      <c r="V121">
        <v>2070657</v>
      </c>
      <c r="W121">
        <v>2094836</v>
      </c>
      <c r="X121">
        <v>2119486</v>
      </c>
      <c r="Y121">
        <v>2145658</v>
      </c>
      <c r="Z121">
        <v>2173818</v>
      </c>
      <c r="AA121">
        <v>2203889</v>
      </c>
      <c r="AB121">
        <v>2234832</v>
      </c>
      <c r="AC121">
        <v>2264562</v>
      </c>
      <c r="AD121">
        <v>2290656</v>
      </c>
      <c r="AE121">
        <v>2312125</v>
      </c>
      <c r="AF121">
        <v>2329813</v>
      </c>
      <c r="AG121">
        <v>2345777</v>
      </c>
      <c r="AH121">
        <v>2361916</v>
      </c>
      <c r="AI121">
        <v>2379877</v>
      </c>
      <c r="AJ121">
        <v>2400869</v>
      </c>
      <c r="AK121">
        <v>2424701</v>
      </c>
      <c r="AL121">
        <v>2449916</v>
      </c>
      <c r="AM121">
        <v>2475220</v>
      </c>
      <c r="AN121">
        <v>2500151</v>
      </c>
      <c r="AO121">
        <v>2524463</v>
      </c>
      <c r="AP121">
        <v>2547848</v>
      </c>
      <c r="AQ121">
        <v>2569736</v>
      </c>
      <c r="AR121">
        <v>2589795</v>
      </c>
      <c r="AS121">
        <v>2607826</v>
      </c>
      <c r="AT121">
        <v>2624403</v>
      </c>
      <c r="AU121">
        <v>2640572</v>
      </c>
      <c r="AV121">
        <v>2656623</v>
      </c>
      <c r="AW121">
        <v>2672225</v>
      </c>
      <c r="AX121">
        <v>2687066</v>
      </c>
      <c r="AY121">
        <v>2700968</v>
      </c>
      <c r="AZ121">
        <v>2713800</v>
      </c>
      <c r="BA121">
        <v>2725635</v>
      </c>
      <c r="BB121">
        <v>2736995</v>
      </c>
      <c r="BC121">
        <v>2748568</v>
      </c>
      <c r="BD121">
        <v>2760494</v>
      </c>
      <c r="BE121">
        <v>2772430</v>
      </c>
      <c r="BF121">
        <v>2783687</v>
      </c>
      <c r="BG121">
        <v>2793749</v>
      </c>
      <c r="BH121">
        <v>2802534</v>
      </c>
      <c r="BI121">
        <v>2809915</v>
      </c>
      <c r="BJ121">
        <v>2815764</v>
      </c>
      <c r="BK121">
        <v>2820097</v>
      </c>
      <c r="BL121">
        <v>2823271</v>
      </c>
      <c r="BM121">
        <v>2830739</v>
      </c>
      <c r="BN121">
        <v>2837682</v>
      </c>
      <c r="BO121">
        <v>2839144</v>
      </c>
      <c r="BP121">
        <v>2839786</v>
      </c>
    </row>
    <row r="122" spans="1:68" x14ac:dyDescent="0.35">
      <c r="A122" t="s">
        <v>75</v>
      </c>
      <c r="B122" t="s">
        <v>395</v>
      </c>
      <c r="E122">
        <v>853471</v>
      </c>
      <c r="F122">
        <v>897591</v>
      </c>
      <c r="G122">
        <v>940554</v>
      </c>
      <c r="H122">
        <v>984714</v>
      </c>
      <c r="I122">
        <v>1035640</v>
      </c>
      <c r="J122">
        <v>1099440</v>
      </c>
      <c r="K122">
        <v>1178360</v>
      </c>
      <c r="L122">
        <v>1271183</v>
      </c>
      <c r="M122">
        <v>1372460</v>
      </c>
      <c r="N122">
        <v>1473100</v>
      </c>
      <c r="O122">
        <v>1565163</v>
      </c>
      <c r="P122">
        <v>1645145</v>
      </c>
      <c r="Q122">
        <v>1714555</v>
      </c>
      <c r="R122">
        <v>1778094</v>
      </c>
      <c r="S122">
        <v>1839182</v>
      </c>
      <c r="T122">
        <v>1899055</v>
      </c>
      <c r="U122">
        <v>1958177</v>
      </c>
      <c r="V122">
        <v>2019002</v>
      </c>
      <c r="W122">
        <v>2083595</v>
      </c>
      <c r="X122">
        <v>2153882</v>
      </c>
      <c r="Y122">
        <v>2234186</v>
      </c>
      <c r="Z122">
        <v>2325517</v>
      </c>
      <c r="AA122">
        <v>2426927</v>
      </c>
      <c r="AB122">
        <v>2537307</v>
      </c>
      <c r="AC122">
        <v>2654688</v>
      </c>
      <c r="AD122">
        <v>2778810</v>
      </c>
      <c r="AE122">
        <v>2909887</v>
      </c>
      <c r="AF122">
        <v>3047634</v>
      </c>
      <c r="AG122">
        <v>3193039</v>
      </c>
      <c r="AH122">
        <v>3349627</v>
      </c>
      <c r="AI122">
        <v>3621908</v>
      </c>
      <c r="AJ122">
        <v>3915149</v>
      </c>
      <c r="AK122">
        <v>4127693</v>
      </c>
      <c r="AL122">
        <v>4348020</v>
      </c>
      <c r="AM122">
        <v>4561406</v>
      </c>
      <c r="AN122">
        <v>4752096</v>
      </c>
      <c r="AO122">
        <v>4912516</v>
      </c>
      <c r="AP122">
        <v>5046285</v>
      </c>
      <c r="AQ122">
        <v>5164284</v>
      </c>
      <c r="AR122">
        <v>5276444</v>
      </c>
      <c r="AS122">
        <v>5386945</v>
      </c>
      <c r="AT122">
        <v>5498894</v>
      </c>
      <c r="AU122">
        <v>5616066</v>
      </c>
      <c r="AV122">
        <v>5741828</v>
      </c>
      <c r="AW122">
        <v>5882061</v>
      </c>
      <c r="AX122">
        <v>6029587</v>
      </c>
      <c r="AY122">
        <v>6427371</v>
      </c>
      <c r="AZ122">
        <v>6827227</v>
      </c>
      <c r="BA122">
        <v>6989866</v>
      </c>
      <c r="BB122">
        <v>7141753</v>
      </c>
      <c r="BC122">
        <v>7297043</v>
      </c>
      <c r="BD122">
        <v>7480424</v>
      </c>
      <c r="BE122">
        <v>7587127</v>
      </c>
      <c r="BF122">
        <v>7991809</v>
      </c>
      <c r="BG122">
        <v>8791710</v>
      </c>
      <c r="BH122">
        <v>9544729</v>
      </c>
      <c r="BI122">
        <v>10006367</v>
      </c>
      <c r="BJ122">
        <v>10234226</v>
      </c>
      <c r="BK122">
        <v>10462306</v>
      </c>
      <c r="BL122">
        <v>10671891</v>
      </c>
      <c r="BM122">
        <v>10865228</v>
      </c>
      <c r="BN122">
        <v>11066356</v>
      </c>
      <c r="BO122">
        <v>11256263</v>
      </c>
      <c r="BP122">
        <v>11439213</v>
      </c>
    </row>
    <row r="123" spans="1:68" x14ac:dyDescent="0.35">
      <c r="A123" t="s">
        <v>76</v>
      </c>
      <c r="B123" t="s">
        <v>396</v>
      </c>
      <c r="E123">
        <v>93216000</v>
      </c>
      <c r="F123">
        <v>94055000</v>
      </c>
      <c r="G123">
        <v>94933000</v>
      </c>
      <c r="H123">
        <v>95900000</v>
      </c>
      <c r="I123">
        <v>96903000</v>
      </c>
      <c r="J123">
        <v>97952000</v>
      </c>
      <c r="K123">
        <v>98851000</v>
      </c>
      <c r="L123">
        <v>99879000</v>
      </c>
      <c r="M123">
        <v>101011000</v>
      </c>
      <c r="N123">
        <v>102219000</v>
      </c>
      <c r="O123">
        <v>103403000</v>
      </c>
      <c r="P123">
        <v>105697000</v>
      </c>
      <c r="Q123">
        <v>107188000</v>
      </c>
      <c r="R123">
        <v>108707000</v>
      </c>
      <c r="S123">
        <v>110162000</v>
      </c>
      <c r="T123">
        <v>111573000</v>
      </c>
      <c r="U123">
        <v>112775000</v>
      </c>
      <c r="V123">
        <v>113872000</v>
      </c>
      <c r="W123">
        <v>114913000</v>
      </c>
      <c r="X123">
        <v>115890000</v>
      </c>
      <c r="Y123">
        <v>116807000</v>
      </c>
      <c r="Z123">
        <v>117661000</v>
      </c>
      <c r="AA123">
        <v>118480000</v>
      </c>
      <c r="AB123">
        <v>119307000</v>
      </c>
      <c r="AC123">
        <v>120083000</v>
      </c>
      <c r="AD123">
        <v>120837000</v>
      </c>
      <c r="AE123">
        <v>121482000</v>
      </c>
      <c r="AF123">
        <v>122069000</v>
      </c>
      <c r="AG123">
        <v>122578000</v>
      </c>
      <c r="AH123">
        <v>123069000</v>
      </c>
      <c r="AI123">
        <v>123478000</v>
      </c>
      <c r="AJ123">
        <v>123964000</v>
      </c>
      <c r="AK123">
        <v>124425000</v>
      </c>
      <c r="AL123">
        <v>124829000</v>
      </c>
      <c r="AM123">
        <v>125178000</v>
      </c>
      <c r="AN123">
        <v>125472000</v>
      </c>
      <c r="AO123">
        <v>125757000</v>
      </c>
      <c r="AP123">
        <v>126057000</v>
      </c>
      <c r="AQ123">
        <v>126400000</v>
      </c>
      <c r="AR123">
        <v>126631000</v>
      </c>
      <c r="AS123">
        <v>126843000</v>
      </c>
      <c r="AT123">
        <v>127149000</v>
      </c>
      <c r="AU123">
        <v>127445000</v>
      </c>
      <c r="AV123">
        <v>127718000</v>
      </c>
      <c r="AW123">
        <v>127761000</v>
      </c>
      <c r="AX123">
        <v>127773000</v>
      </c>
      <c r="AY123">
        <v>127854000</v>
      </c>
      <c r="AZ123">
        <v>128001000</v>
      </c>
      <c r="BA123">
        <v>128063000</v>
      </c>
      <c r="BB123">
        <v>128047000</v>
      </c>
      <c r="BC123">
        <v>128070000</v>
      </c>
      <c r="BD123">
        <v>127833000</v>
      </c>
      <c r="BE123">
        <v>127629000</v>
      </c>
      <c r="BF123">
        <v>127445000</v>
      </c>
      <c r="BG123">
        <v>127276000</v>
      </c>
      <c r="BH123">
        <v>127141000</v>
      </c>
      <c r="BI123">
        <v>127076000</v>
      </c>
      <c r="BJ123">
        <v>126972000</v>
      </c>
      <c r="BK123">
        <v>126811000</v>
      </c>
      <c r="BL123">
        <v>126633000</v>
      </c>
      <c r="BM123">
        <v>126261000</v>
      </c>
      <c r="BN123">
        <v>125681593</v>
      </c>
      <c r="BO123">
        <v>125124989</v>
      </c>
      <c r="BP123">
        <v>124516650</v>
      </c>
    </row>
    <row r="124" spans="1:68" x14ac:dyDescent="0.35">
      <c r="A124" t="s">
        <v>77</v>
      </c>
      <c r="B124" t="s">
        <v>397</v>
      </c>
      <c r="E124">
        <v>9429981</v>
      </c>
      <c r="F124">
        <v>9742085</v>
      </c>
      <c r="G124">
        <v>10058928</v>
      </c>
      <c r="H124">
        <v>10377466</v>
      </c>
      <c r="I124">
        <v>10690309</v>
      </c>
      <c r="J124">
        <v>10993183</v>
      </c>
      <c r="K124">
        <v>11288989</v>
      </c>
      <c r="L124">
        <v>11584428</v>
      </c>
      <c r="M124">
        <v>11879182</v>
      </c>
      <c r="N124">
        <v>12156212</v>
      </c>
      <c r="O124">
        <v>12419057</v>
      </c>
      <c r="P124">
        <v>12684813</v>
      </c>
      <c r="Q124">
        <v>12951798</v>
      </c>
      <c r="R124">
        <v>13208121</v>
      </c>
      <c r="S124">
        <v>13454570</v>
      </c>
      <c r="T124">
        <v>13700843</v>
      </c>
      <c r="U124">
        <v>13998738</v>
      </c>
      <c r="V124">
        <v>14353265</v>
      </c>
      <c r="W124">
        <v>14711497</v>
      </c>
      <c r="X124">
        <v>14978696</v>
      </c>
      <c r="Y124">
        <v>15152949</v>
      </c>
      <c r="Z124">
        <v>15323082</v>
      </c>
      <c r="AA124">
        <v>15492595</v>
      </c>
      <c r="AB124">
        <v>15665551</v>
      </c>
      <c r="AC124">
        <v>15844621</v>
      </c>
      <c r="AD124">
        <v>16031090</v>
      </c>
      <c r="AE124">
        <v>16262702</v>
      </c>
      <c r="AF124">
        <v>16527715</v>
      </c>
      <c r="AG124">
        <v>16781168</v>
      </c>
      <c r="AH124">
        <v>16997013</v>
      </c>
      <c r="AI124">
        <v>17154054</v>
      </c>
      <c r="AJ124">
        <v>17278600</v>
      </c>
      <c r="AK124">
        <v>17332625</v>
      </c>
      <c r="AL124">
        <v>17274487</v>
      </c>
      <c r="AM124">
        <v>17043771</v>
      </c>
      <c r="AN124">
        <v>16730536</v>
      </c>
      <c r="AO124">
        <v>16416027</v>
      </c>
      <c r="AP124">
        <v>16043251</v>
      </c>
      <c r="AQ124">
        <v>15647785</v>
      </c>
      <c r="AR124">
        <v>15455874</v>
      </c>
      <c r="AS124">
        <v>15501103</v>
      </c>
      <c r="AT124">
        <v>15575550</v>
      </c>
      <c r="AU124">
        <v>15656677</v>
      </c>
      <c r="AV124">
        <v>15747380</v>
      </c>
      <c r="AW124">
        <v>15850159</v>
      </c>
      <c r="AX124">
        <v>15968117</v>
      </c>
      <c r="AY124">
        <v>16103716</v>
      </c>
      <c r="AZ124">
        <v>16257214</v>
      </c>
      <c r="BA124">
        <v>16426525</v>
      </c>
      <c r="BB124">
        <v>16619846</v>
      </c>
      <c r="BC124">
        <v>16836810</v>
      </c>
      <c r="BD124">
        <v>17066002</v>
      </c>
      <c r="BE124">
        <v>17306106</v>
      </c>
      <c r="BF124">
        <v>17556502</v>
      </c>
      <c r="BG124">
        <v>17816285</v>
      </c>
      <c r="BH124">
        <v>18084169</v>
      </c>
      <c r="BI124">
        <v>18363600</v>
      </c>
      <c r="BJ124">
        <v>18651931</v>
      </c>
      <c r="BK124">
        <v>18932727</v>
      </c>
      <c r="BL124">
        <v>19209555</v>
      </c>
      <c r="BM124">
        <v>19482117</v>
      </c>
      <c r="BN124">
        <v>19743603</v>
      </c>
      <c r="BO124">
        <v>20034609</v>
      </c>
      <c r="BP124">
        <v>20330104</v>
      </c>
    </row>
    <row r="125" spans="1:68" x14ac:dyDescent="0.35">
      <c r="A125" t="s">
        <v>78</v>
      </c>
      <c r="B125" t="s">
        <v>398</v>
      </c>
      <c r="E125">
        <v>7695307</v>
      </c>
      <c r="F125">
        <v>7987770</v>
      </c>
      <c r="G125">
        <v>8299308</v>
      </c>
      <c r="H125">
        <v>8627971</v>
      </c>
      <c r="I125">
        <v>8973535</v>
      </c>
      <c r="J125">
        <v>9338078</v>
      </c>
      <c r="K125">
        <v>9717816</v>
      </c>
      <c r="L125">
        <v>10111057</v>
      </c>
      <c r="M125">
        <v>10518823</v>
      </c>
      <c r="N125">
        <v>10939695</v>
      </c>
      <c r="O125">
        <v>11368791</v>
      </c>
      <c r="P125">
        <v>11788904</v>
      </c>
      <c r="Q125">
        <v>12206060</v>
      </c>
      <c r="R125">
        <v>12634835</v>
      </c>
      <c r="S125">
        <v>13070078</v>
      </c>
      <c r="T125">
        <v>13511671</v>
      </c>
      <c r="U125">
        <v>13957623</v>
      </c>
      <c r="V125">
        <v>14428819</v>
      </c>
      <c r="W125">
        <v>14934126</v>
      </c>
      <c r="X125">
        <v>15460666</v>
      </c>
      <c r="Y125">
        <v>16018459</v>
      </c>
      <c r="Z125">
        <v>16601507</v>
      </c>
      <c r="AA125">
        <v>17206175</v>
      </c>
      <c r="AB125">
        <v>17846374</v>
      </c>
      <c r="AC125">
        <v>18514906</v>
      </c>
      <c r="AD125">
        <v>19201768</v>
      </c>
      <c r="AE125">
        <v>19901646</v>
      </c>
      <c r="AF125">
        <v>20616096</v>
      </c>
      <c r="AG125">
        <v>21356219</v>
      </c>
      <c r="AH125">
        <v>22118434</v>
      </c>
      <c r="AI125">
        <v>22892651</v>
      </c>
      <c r="AJ125">
        <v>23646514</v>
      </c>
      <c r="AK125">
        <v>24382460</v>
      </c>
      <c r="AL125">
        <v>25117188</v>
      </c>
      <c r="AM125">
        <v>25857130</v>
      </c>
      <c r="AN125">
        <v>26601751</v>
      </c>
      <c r="AO125">
        <v>27344211</v>
      </c>
      <c r="AP125">
        <v>28101768</v>
      </c>
      <c r="AQ125">
        <v>28888057</v>
      </c>
      <c r="AR125">
        <v>29733408</v>
      </c>
      <c r="AS125">
        <v>30642890</v>
      </c>
      <c r="AT125">
        <v>31619170</v>
      </c>
      <c r="AU125">
        <v>32629808</v>
      </c>
      <c r="AV125">
        <v>33652223</v>
      </c>
      <c r="AW125">
        <v>34713455</v>
      </c>
      <c r="AX125">
        <v>35796484</v>
      </c>
      <c r="AY125">
        <v>36904008</v>
      </c>
      <c r="AZ125">
        <v>38036349</v>
      </c>
      <c r="BA125">
        <v>39206351</v>
      </c>
      <c r="BB125">
        <v>40408891</v>
      </c>
      <c r="BC125">
        <v>41598567</v>
      </c>
      <c r="BD125">
        <v>42758461</v>
      </c>
      <c r="BE125">
        <v>43888303</v>
      </c>
      <c r="BF125">
        <v>44986791</v>
      </c>
      <c r="BG125">
        <v>46051440</v>
      </c>
      <c r="BH125">
        <v>47088526</v>
      </c>
      <c r="BI125">
        <v>48139687</v>
      </c>
      <c r="BJ125">
        <v>49197766</v>
      </c>
      <c r="BK125">
        <v>50207107</v>
      </c>
      <c r="BL125">
        <v>51202827</v>
      </c>
      <c r="BM125">
        <v>52217334</v>
      </c>
      <c r="BN125">
        <v>53219166</v>
      </c>
      <c r="BO125">
        <v>54252461</v>
      </c>
      <c r="BP125">
        <v>55339003</v>
      </c>
    </row>
    <row r="126" spans="1:68" x14ac:dyDescent="0.35">
      <c r="A126" t="s">
        <v>79</v>
      </c>
      <c r="B126" t="s">
        <v>399</v>
      </c>
      <c r="E126">
        <v>2172300</v>
      </c>
      <c r="F126">
        <v>2255900</v>
      </c>
      <c r="G126">
        <v>2333400</v>
      </c>
      <c r="H126">
        <v>2413700</v>
      </c>
      <c r="I126">
        <v>2495300</v>
      </c>
      <c r="J126">
        <v>2573300</v>
      </c>
      <c r="K126">
        <v>2655300</v>
      </c>
      <c r="L126">
        <v>2736500</v>
      </c>
      <c r="M126">
        <v>2818300</v>
      </c>
      <c r="N126">
        <v>2894800</v>
      </c>
      <c r="O126">
        <v>2959900</v>
      </c>
      <c r="P126">
        <v>3022300</v>
      </c>
      <c r="Q126">
        <v>3088200</v>
      </c>
      <c r="R126">
        <v>3153800</v>
      </c>
      <c r="S126">
        <v>3223900</v>
      </c>
      <c r="T126">
        <v>3292400</v>
      </c>
      <c r="U126">
        <v>3358700</v>
      </c>
      <c r="V126">
        <v>3423900</v>
      </c>
      <c r="W126">
        <v>3487100</v>
      </c>
      <c r="X126">
        <v>3552000</v>
      </c>
      <c r="Y126">
        <v>3617400</v>
      </c>
      <c r="Z126">
        <v>3685800</v>
      </c>
      <c r="AA126">
        <v>3759300</v>
      </c>
      <c r="AB126">
        <v>3838300</v>
      </c>
      <c r="AC126">
        <v>3916400</v>
      </c>
      <c r="AD126">
        <v>3990300</v>
      </c>
      <c r="AE126">
        <v>4066500</v>
      </c>
      <c r="AF126">
        <v>4144600</v>
      </c>
      <c r="AG126">
        <v>4218400</v>
      </c>
      <c r="AH126">
        <v>4307500</v>
      </c>
      <c r="AI126">
        <v>4391236</v>
      </c>
      <c r="AJ126">
        <v>4463634</v>
      </c>
      <c r="AK126">
        <v>4515399.5</v>
      </c>
      <c r="AL126">
        <v>4516777</v>
      </c>
      <c r="AM126">
        <v>4515068.5</v>
      </c>
      <c r="AN126">
        <v>4560454</v>
      </c>
      <c r="AO126">
        <v>4628437.5</v>
      </c>
      <c r="AP126">
        <v>4696420.5</v>
      </c>
      <c r="AQ126">
        <v>4769014.5</v>
      </c>
      <c r="AR126">
        <v>4840422</v>
      </c>
      <c r="AS126">
        <v>4898361.5</v>
      </c>
      <c r="AT126">
        <v>4945072.5</v>
      </c>
      <c r="AU126">
        <v>4990704</v>
      </c>
      <c r="AV126">
        <v>5043308</v>
      </c>
      <c r="AW126">
        <v>5104712.5</v>
      </c>
      <c r="AX126">
        <v>5162639.5</v>
      </c>
      <c r="AY126">
        <v>5218373</v>
      </c>
      <c r="AZ126">
        <v>5268384.5</v>
      </c>
      <c r="BA126">
        <v>5318729</v>
      </c>
      <c r="BB126">
        <v>5389643</v>
      </c>
      <c r="BC126">
        <v>5467059</v>
      </c>
      <c r="BD126">
        <v>5546586.5</v>
      </c>
      <c r="BE126">
        <v>5652076</v>
      </c>
      <c r="BF126">
        <v>5777150</v>
      </c>
      <c r="BG126">
        <v>5905847.5</v>
      </c>
      <c r="BH126">
        <v>6040035.5</v>
      </c>
      <c r="BI126">
        <v>6175337.5</v>
      </c>
      <c r="BJ126">
        <v>6306695.5</v>
      </c>
      <c r="BK126">
        <v>6444078.5</v>
      </c>
      <c r="BL126">
        <v>6590211</v>
      </c>
      <c r="BM126">
        <v>6726595.5</v>
      </c>
      <c r="BN126">
        <v>6851224</v>
      </c>
      <c r="BO126">
        <v>6975219.5</v>
      </c>
      <c r="BP126">
        <v>7099750</v>
      </c>
    </row>
    <row r="127" spans="1:68" x14ac:dyDescent="0.35">
      <c r="A127" t="s">
        <v>80</v>
      </c>
      <c r="B127" t="s">
        <v>400</v>
      </c>
      <c r="E127">
        <v>5449966</v>
      </c>
      <c r="F127">
        <v>5571168</v>
      </c>
      <c r="G127">
        <v>5697558</v>
      </c>
      <c r="H127">
        <v>5823010</v>
      </c>
      <c r="I127">
        <v>5946178</v>
      </c>
      <c r="J127">
        <v>6072289</v>
      </c>
      <c r="K127">
        <v>6201232</v>
      </c>
      <c r="L127">
        <v>6332944</v>
      </c>
      <c r="M127">
        <v>6467324</v>
      </c>
      <c r="N127">
        <v>6604725</v>
      </c>
      <c r="O127">
        <v>6639182</v>
      </c>
      <c r="P127">
        <v>6620880</v>
      </c>
      <c r="Q127">
        <v>6673886</v>
      </c>
      <c r="R127">
        <v>6739726</v>
      </c>
      <c r="S127">
        <v>6783240</v>
      </c>
      <c r="T127">
        <v>6581371</v>
      </c>
      <c r="U127">
        <v>6134991</v>
      </c>
      <c r="V127">
        <v>5668551</v>
      </c>
      <c r="W127">
        <v>5211653</v>
      </c>
      <c r="X127">
        <v>5088808</v>
      </c>
      <c r="Y127">
        <v>5199872</v>
      </c>
      <c r="Z127">
        <v>5284495</v>
      </c>
      <c r="AA127">
        <v>5436432</v>
      </c>
      <c r="AB127">
        <v>5636203</v>
      </c>
      <c r="AC127">
        <v>5845117</v>
      </c>
      <c r="AD127">
        <v>6043783</v>
      </c>
      <c r="AE127">
        <v>6285693</v>
      </c>
      <c r="AF127">
        <v>6557970</v>
      </c>
      <c r="AG127">
        <v>6812014</v>
      </c>
      <c r="AH127">
        <v>7073473</v>
      </c>
      <c r="AI127">
        <v>7374752</v>
      </c>
      <c r="AJ127">
        <v>7686850</v>
      </c>
      <c r="AK127">
        <v>8113083</v>
      </c>
      <c r="AL127">
        <v>8616381</v>
      </c>
      <c r="AM127">
        <v>9239162</v>
      </c>
      <c r="AN127">
        <v>10018497</v>
      </c>
      <c r="AO127">
        <v>10801270</v>
      </c>
      <c r="AP127">
        <v>11570982</v>
      </c>
      <c r="AQ127">
        <v>12058173</v>
      </c>
      <c r="AR127">
        <v>12265731</v>
      </c>
      <c r="AS127">
        <v>12462336</v>
      </c>
      <c r="AT127">
        <v>12658484</v>
      </c>
      <c r="AU127">
        <v>12855241</v>
      </c>
      <c r="AV127">
        <v>13050968</v>
      </c>
      <c r="AW127">
        <v>13244731</v>
      </c>
      <c r="AX127">
        <v>13439202</v>
      </c>
      <c r="AY127">
        <v>13639028</v>
      </c>
      <c r="AZ127">
        <v>13841770</v>
      </c>
      <c r="BA127">
        <v>14053479</v>
      </c>
      <c r="BB127">
        <v>14276810</v>
      </c>
      <c r="BC127">
        <v>14500726</v>
      </c>
      <c r="BD127">
        <v>14722584</v>
      </c>
      <c r="BE127">
        <v>14945085</v>
      </c>
      <c r="BF127">
        <v>15170208</v>
      </c>
      <c r="BG127">
        <v>15396772</v>
      </c>
      <c r="BH127">
        <v>15623251</v>
      </c>
      <c r="BI127">
        <v>15852803</v>
      </c>
      <c r="BJ127">
        <v>16073372</v>
      </c>
      <c r="BK127">
        <v>16274522</v>
      </c>
      <c r="BL127">
        <v>16481304</v>
      </c>
      <c r="BM127">
        <v>16725474</v>
      </c>
      <c r="BN127">
        <v>16974305</v>
      </c>
      <c r="BO127">
        <v>17201724</v>
      </c>
      <c r="BP127">
        <v>17423880</v>
      </c>
    </row>
    <row r="128" spans="1:68" x14ac:dyDescent="0.35">
      <c r="A128" t="s">
        <v>401</v>
      </c>
      <c r="B128" t="s">
        <v>402</v>
      </c>
      <c r="E128">
        <v>47157</v>
      </c>
      <c r="F128">
        <v>48323</v>
      </c>
      <c r="G128">
        <v>49538</v>
      </c>
      <c r="H128">
        <v>50791</v>
      </c>
      <c r="I128">
        <v>52088</v>
      </c>
      <c r="J128">
        <v>53439</v>
      </c>
      <c r="K128">
        <v>54425</v>
      </c>
      <c r="L128">
        <v>54996</v>
      </c>
      <c r="M128">
        <v>55529</v>
      </c>
      <c r="N128">
        <v>56360</v>
      </c>
      <c r="O128">
        <v>57510</v>
      </c>
      <c r="P128">
        <v>58652</v>
      </c>
      <c r="Q128">
        <v>59778</v>
      </c>
      <c r="R128">
        <v>60824</v>
      </c>
      <c r="S128">
        <v>61219</v>
      </c>
      <c r="T128">
        <v>60987</v>
      </c>
      <c r="U128">
        <v>60661</v>
      </c>
      <c r="V128">
        <v>60267</v>
      </c>
      <c r="W128">
        <v>59864</v>
      </c>
      <c r="X128">
        <v>60172</v>
      </c>
      <c r="Y128">
        <v>61148</v>
      </c>
      <c r="Z128">
        <v>62121</v>
      </c>
      <c r="AA128">
        <v>63134</v>
      </c>
      <c r="AB128">
        <v>64169</v>
      </c>
      <c r="AC128">
        <v>65228</v>
      </c>
      <c r="AD128">
        <v>66496</v>
      </c>
      <c r="AE128">
        <v>68059</v>
      </c>
      <c r="AF128">
        <v>69733</v>
      </c>
      <c r="AG128">
        <v>71427</v>
      </c>
      <c r="AH128">
        <v>73147</v>
      </c>
      <c r="AI128">
        <v>74855</v>
      </c>
      <c r="AJ128">
        <v>76367</v>
      </c>
      <c r="AK128">
        <v>77641</v>
      </c>
      <c r="AL128">
        <v>78841</v>
      </c>
      <c r="AM128">
        <v>80021</v>
      </c>
      <c r="AN128">
        <v>81234</v>
      </c>
      <c r="AO128">
        <v>82623</v>
      </c>
      <c r="AP128">
        <v>84147</v>
      </c>
      <c r="AQ128">
        <v>85657</v>
      </c>
      <c r="AR128">
        <v>87126</v>
      </c>
      <c r="AS128">
        <v>88613</v>
      </c>
      <c r="AT128">
        <v>90335</v>
      </c>
      <c r="AU128">
        <v>92264</v>
      </c>
      <c r="AV128">
        <v>94175</v>
      </c>
      <c r="AW128">
        <v>96085</v>
      </c>
      <c r="AX128">
        <v>98035</v>
      </c>
      <c r="AY128">
        <v>100017</v>
      </c>
      <c r="AZ128">
        <v>102068</v>
      </c>
      <c r="BA128">
        <v>104222</v>
      </c>
      <c r="BB128">
        <v>106467</v>
      </c>
      <c r="BC128">
        <v>108704</v>
      </c>
      <c r="BD128">
        <v>110647</v>
      </c>
      <c r="BE128">
        <v>112284</v>
      </c>
      <c r="BF128">
        <v>113838</v>
      </c>
      <c r="BG128">
        <v>115326</v>
      </c>
      <c r="BH128">
        <v>116815</v>
      </c>
      <c r="BI128">
        <v>118478</v>
      </c>
      <c r="BJ128">
        <v>120275</v>
      </c>
      <c r="BK128">
        <v>122084</v>
      </c>
      <c r="BL128">
        <v>123921</v>
      </c>
      <c r="BM128">
        <v>126099</v>
      </c>
      <c r="BN128">
        <v>128377</v>
      </c>
      <c r="BO128">
        <v>130469</v>
      </c>
      <c r="BP128">
        <v>132530</v>
      </c>
    </row>
    <row r="129" spans="1:68" x14ac:dyDescent="0.35">
      <c r="A129" t="s">
        <v>403</v>
      </c>
      <c r="B129" t="s">
        <v>404</v>
      </c>
      <c r="E129">
        <v>55810</v>
      </c>
      <c r="F129">
        <v>55334</v>
      </c>
      <c r="G129">
        <v>54461</v>
      </c>
      <c r="H129">
        <v>53441</v>
      </c>
      <c r="I129">
        <v>52326</v>
      </c>
      <c r="J129">
        <v>51139</v>
      </c>
      <c r="K129">
        <v>49898</v>
      </c>
      <c r="L129">
        <v>48605</v>
      </c>
      <c r="M129">
        <v>47245</v>
      </c>
      <c r="N129">
        <v>45731</v>
      </c>
      <c r="O129">
        <v>44606</v>
      </c>
      <c r="P129">
        <v>44206</v>
      </c>
      <c r="Q129">
        <v>44033</v>
      </c>
      <c r="R129">
        <v>43880</v>
      </c>
      <c r="S129">
        <v>43738</v>
      </c>
      <c r="T129">
        <v>43606</v>
      </c>
      <c r="U129">
        <v>43482</v>
      </c>
      <c r="V129">
        <v>43358</v>
      </c>
      <c r="W129">
        <v>43217</v>
      </c>
      <c r="X129">
        <v>43033</v>
      </c>
      <c r="Y129">
        <v>42850</v>
      </c>
      <c r="Z129">
        <v>42698</v>
      </c>
      <c r="AA129">
        <v>42532</v>
      </c>
      <c r="AB129">
        <v>42334</v>
      </c>
      <c r="AC129">
        <v>42113</v>
      </c>
      <c r="AD129">
        <v>41874</v>
      </c>
      <c r="AE129">
        <v>41618</v>
      </c>
      <c r="AF129">
        <v>41348</v>
      </c>
      <c r="AG129">
        <v>41062</v>
      </c>
      <c r="AH129">
        <v>40758</v>
      </c>
      <c r="AI129">
        <v>40432</v>
      </c>
      <c r="AJ129">
        <v>40358</v>
      </c>
      <c r="AK129">
        <v>40715</v>
      </c>
      <c r="AL129">
        <v>41242</v>
      </c>
      <c r="AM129">
        <v>41776</v>
      </c>
      <c r="AN129">
        <v>42326</v>
      </c>
      <c r="AO129">
        <v>42877</v>
      </c>
      <c r="AP129">
        <v>43428</v>
      </c>
      <c r="AQ129">
        <v>43998</v>
      </c>
      <c r="AR129">
        <v>44601</v>
      </c>
      <c r="AS129">
        <v>45248</v>
      </c>
      <c r="AT129">
        <v>45761</v>
      </c>
      <c r="AU129">
        <v>46020</v>
      </c>
      <c r="AV129">
        <v>46176</v>
      </c>
      <c r="AW129">
        <v>46315</v>
      </c>
      <c r="AX129">
        <v>46437</v>
      </c>
      <c r="AY129">
        <v>46569</v>
      </c>
      <c r="AZ129">
        <v>46706</v>
      </c>
      <c r="BA129">
        <v>46835</v>
      </c>
      <c r="BB129">
        <v>46916</v>
      </c>
      <c r="BC129">
        <v>46846</v>
      </c>
      <c r="BD129">
        <v>46886</v>
      </c>
      <c r="BE129">
        <v>47033</v>
      </c>
      <c r="BF129">
        <v>47069</v>
      </c>
      <c r="BG129">
        <v>47089</v>
      </c>
      <c r="BH129">
        <v>47087</v>
      </c>
      <c r="BI129">
        <v>47075</v>
      </c>
      <c r="BJ129">
        <v>47050</v>
      </c>
      <c r="BK129">
        <v>47008</v>
      </c>
      <c r="BL129">
        <v>46952</v>
      </c>
      <c r="BM129">
        <v>46870</v>
      </c>
      <c r="BN129">
        <v>46763</v>
      </c>
      <c r="BO129">
        <v>46709</v>
      </c>
      <c r="BP129">
        <v>46758</v>
      </c>
    </row>
    <row r="130" spans="1:68" x14ac:dyDescent="0.35">
      <c r="A130" t="s">
        <v>166</v>
      </c>
      <c r="B130" t="s">
        <v>405</v>
      </c>
      <c r="E130">
        <v>25012374</v>
      </c>
      <c r="F130">
        <v>25765673</v>
      </c>
      <c r="G130">
        <v>26513030</v>
      </c>
      <c r="H130">
        <v>27261747</v>
      </c>
      <c r="I130">
        <v>27984155</v>
      </c>
      <c r="J130">
        <v>28704674</v>
      </c>
      <c r="K130">
        <v>29435571</v>
      </c>
      <c r="L130">
        <v>30130983</v>
      </c>
      <c r="M130">
        <v>30838302</v>
      </c>
      <c r="N130">
        <v>31544266</v>
      </c>
      <c r="O130">
        <v>32240827</v>
      </c>
      <c r="P130">
        <v>32882704</v>
      </c>
      <c r="Q130">
        <v>33505406</v>
      </c>
      <c r="R130">
        <v>34103149</v>
      </c>
      <c r="S130">
        <v>34692266</v>
      </c>
      <c r="T130">
        <v>35280725</v>
      </c>
      <c r="U130">
        <v>35848523</v>
      </c>
      <c r="V130">
        <v>36411795</v>
      </c>
      <c r="W130">
        <v>36969185</v>
      </c>
      <c r="X130">
        <v>37534236</v>
      </c>
      <c r="Y130">
        <v>38123775</v>
      </c>
      <c r="Z130">
        <v>38723248</v>
      </c>
      <c r="AA130">
        <v>39326352</v>
      </c>
      <c r="AB130">
        <v>39910403</v>
      </c>
      <c r="AC130">
        <v>40405956</v>
      </c>
      <c r="AD130">
        <v>40805744</v>
      </c>
      <c r="AE130">
        <v>41213674</v>
      </c>
      <c r="AF130">
        <v>41621690</v>
      </c>
      <c r="AG130">
        <v>42031247</v>
      </c>
      <c r="AH130">
        <v>42449038</v>
      </c>
      <c r="AI130">
        <v>42869283</v>
      </c>
      <c r="AJ130">
        <v>43295704</v>
      </c>
      <c r="AK130">
        <v>43747962</v>
      </c>
      <c r="AL130">
        <v>44194628</v>
      </c>
      <c r="AM130">
        <v>44641540</v>
      </c>
      <c r="AN130">
        <v>45092991</v>
      </c>
      <c r="AO130">
        <v>45524681</v>
      </c>
      <c r="AP130">
        <v>45953580</v>
      </c>
      <c r="AQ130">
        <v>46286503</v>
      </c>
      <c r="AR130">
        <v>46616677</v>
      </c>
      <c r="AS130">
        <v>47008111</v>
      </c>
      <c r="AT130">
        <v>47370164</v>
      </c>
      <c r="AU130">
        <v>47644736</v>
      </c>
      <c r="AV130">
        <v>47892330</v>
      </c>
      <c r="AW130">
        <v>48082519</v>
      </c>
      <c r="AX130">
        <v>48184561</v>
      </c>
      <c r="AY130">
        <v>48438292</v>
      </c>
      <c r="AZ130">
        <v>48683638</v>
      </c>
      <c r="BA130">
        <v>49054708</v>
      </c>
      <c r="BB130">
        <v>49307835</v>
      </c>
      <c r="BC130">
        <v>49554112</v>
      </c>
      <c r="BD130">
        <v>49936638</v>
      </c>
      <c r="BE130">
        <v>50199853</v>
      </c>
      <c r="BF130">
        <v>50428893</v>
      </c>
      <c r="BG130">
        <v>50746659</v>
      </c>
      <c r="BH130">
        <v>51014947</v>
      </c>
      <c r="BI130">
        <v>51217803</v>
      </c>
      <c r="BJ130">
        <v>51361911</v>
      </c>
      <c r="BK130">
        <v>51585058</v>
      </c>
      <c r="BL130">
        <v>51764822</v>
      </c>
      <c r="BM130">
        <v>51836239</v>
      </c>
      <c r="BN130">
        <v>51769539</v>
      </c>
      <c r="BO130">
        <v>51672569</v>
      </c>
      <c r="BP130">
        <v>51712619</v>
      </c>
    </row>
    <row r="131" spans="1:68" x14ac:dyDescent="0.35">
      <c r="A131" t="s">
        <v>82</v>
      </c>
      <c r="B131" t="s">
        <v>406</v>
      </c>
      <c r="E131">
        <v>311060</v>
      </c>
      <c r="F131">
        <v>345945</v>
      </c>
      <c r="G131">
        <v>384995</v>
      </c>
      <c r="H131">
        <v>427694</v>
      </c>
      <c r="I131">
        <v>473115</v>
      </c>
      <c r="J131">
        <v>521174</v>
      </c>
      <c r="K131">
        <v>572590</v>
      </c>
      <c r="L131">
        <v>628089</v>
      </c>
      <c r="M131">
        <v>687716</v>
      </c>
      <c r="N131">
        <v>749452</v>
      </c>
      <c r="O131">
        <v>809114</v>
      </c>
      <c r="P131">
        <v>865076</v>
      </c>
      <c r="Q131">
        <v>920352</v>
      </c>
      <c r="R131">
        <v>977654</v>
      </c>
      <c r="S131">
        <v>1038346</v>
      </c>
      <c r="T131">
        <v>1104863</v>
      </c>
      <c r="U131">
        <v>1178711</v>
      </c>
      <c r="V131">
        <v>1258023</v>
      </c>
      <c r="W131">
        <v>1340319</v>
      </c>
      <c r="X131">
        <v>1423514</v>
      </c>
      <c r="Y131">
        <v>1504782</v>
      </c>
      <c r="Z131">
        <v>1583426</v>
      </c>
      <c r="AA131">
        <v>1662480</v>
      </c>
      <c r="AB131">
        <v>1744295</v>
      </c>
      <c r="AC131">
        <v>1820688</v>
      </c>
      <c r="AD131">
        <v>1894242</v>
      </c>
      <c r="AE131">
        <v>1972520</v>
      </c>
      <c r="AF131">
        <v>2052994</v>
      </c>
      <c r="AG131">
        <v>2134707</v>
      </c>
      <c r="AH131">
        <v>2217468</v>
      </c>
      <c r="AI131">
        <v>1684819</v>
      </c>
      <c r="AJ131">
        <v>1351399</v>
      </c>
      <c r="AK131">
        <v>1634961</v>
      </c>
      <c r="AL131">
        <v>1672151</v>
      </c>
      <c r="AM131">
        <v>1664361</v>
      </c>
      <c r="AN131">
        <v>1681513</v>
      </c>
      <c r="AO131">
        <v>1730246</v>
      </c>
      <c r="AP131">
        <v>1787683</v>
      </c>
      <c r="AQ131">
        <v>1844302</v>
      </c>
      <c r="AR131">
        <v>1900030</v>
      </c>
      <c r="AS131">
        <v>1954709</v>
      </c>
      <c r="AT131">
        <v>2008121</v>
      </c>
      <c r="AU131">
        <v>2059974</v>
      </c>
      <c r="AV131">
        <v>2109881</v>
      </c>
      <c r="AW131">
        <v>2157320</v>
      </c>
      <c r="AX131">
        <v>2236788</v>
      </c>
      <c r="AY131">
        <v>2364733</v>
      </c>
      <c r="AZ131">
        <v>2507887</v>
      </c>
      <c r="BA131">
        <v>2651421</v>
      </c>
      <c r="BB131">
        <v>2795484</v>
      </c>
      <c r="BC131">
        <v>2943372</v>
      </c>
      <c r="BD131">
        <v>3132814</v>
      </c>
      <c r="BE131">
        <v>3337109</v>
      </c>
      <c r="BF131">
        <v>3507844</v>
      </c>
      <c r="BG131">
        <v>3665876</v>
      </c>
      <c r="BH131">
        <v>3834574</v>
      </c>
      <c r="BI131">
        <v>4004096</v>
      </c>
      <c r="BJ131">
        <v>4154812</v>
      </c>
      <c r="BK131">
        <v>4323515</v>
      </c>
      <c r="BL131">
        <v>4442316</v>
      </c>
      <c r="BM131">
        <v>4400267</v>
      </c>
      <c r="BN131">
        <v>4360865</v>
      </c>
      <c r="BO131">
        <v>4589643</v>
      </c>
      <c r="BP131">
        <v>4853420</v>
      </c>
    </row>
    <row r="132" spans="1:68" x14ac:dyDescent="0.35">
      <c r="A132" t="s">
        <v>407</v>
      </c>
      <c r="B132" t="s">
        <v>408</v>
      </c>
      <c r="E132">
        <v>194183394</v>
      </c>
      <c r="F132">
        <v>199676421</v>
      </c>
      <c r="G132">
        <v>205344230</v>
      </c>
      <c r="H132">
        <v>211156877</v>
      </c>
      <c r="I132">
        <v>217092138</v>
      </c>
      <c r="J132">
        <v>223121676</v>
      </c>
      <c r="K132">
        <v>229223426</v>
      </c>
      <c r="L132">
        <v>235386277</v>
      </c>
      <c r="M132">
        <v>241604179</v>
      </c>
      <c r="N132">
        <v>247882537</v>
      </c>
      <c r="O132">
        <v>254197487</v>
      </c>
      <c r="P132">
        <v>260576635</v>
      </c>
      <c r="Q132">
        <v>267060351</v>
      </c>
      <c r="R132">
        <v>273637837</v>
      </c>
      <c r="S132">
        <v>280291439</v>
      </c>
      <c r="T132">
        <v>287001121</v>
      </c>
      <c r="U132">
        <v>293772043</v>
      </c>
      <c r="V132">
        <v>300662261</v>
      </c>
      <c r="W132">
        <v>307693167</v>
      </c>
      <c r="X132">
        <v>314804069</v>
      </c>
      <c r="Y132">
        <v>321979200</v>
      </c>
      <c r="Z132">
        <v>329167045</v>
      </c>
      <c r="AA132">
        <v>336390934</v>
      </c>
      <c r="AB132">
        <v>343743382</v>
      </c>
      <c r="AC132">
        <v>351171705</v>
      </c>
      <c r="AD132">
        <v>358591686</v>
      </c>
      <c r="AE132">
        <v>365976333</v>
      </c>
      <c r="AF132">
        <v>373345003</v>
      </c>
      <c r="AG132">
        <v>380734762</v>
      </c>
      <c r="AH132">
        <v>388124814</v>
      </c>
      <c r="AI132">
        <v>395535053</v>
      </c>
      <c r="AJ132">
        <v>402885264</v>
      </c>
      <c r="AK132">
        <v>410183152</v>
      </c>
      <c r="AL132">
        <v>417442885</v>
      </c>
      <c r="AM132">
        <v>424630669</v>
      </c>
      <c r="AN132">
        <v>431803515</v>
      </c>
      <c r="AO132">
        <v>438918555</v>
      </c>
      <c r="AP132">
        <v>445984435</v>
      </c>
      <c r="AQ132">
        <v>453065995</v>
      </c>
      <c r="AR132">
        <v>460085651</v>
      </c>
      <c r="AS132">
        <v>466891427</v>
      </c>
      <c r="AT132">
        <v>473472090</v>
      </c>
      <c r="AU132">
        <v>479874713</v>
      </c>
      <c r="AV132">
        <v>486116511</v>
      </c>
      <c r="AW132">
        <v>492232564</v>
      </c>
      <c r="AX132">
        <v>498267811</v>
      </c>
      <c r="AY132">
        <v>504231967</v>
      </c>
      <c r="AZ132">
        <v>510173588</v>
      </c>
      <c r="BA132">
        <v>516099421</v>
      </c>
      <c r="BB132">
        <v>521959738</v>
      </c>
      <c r="BC132">
        <v>527703442</v>
      </c>
      <c r="BD132">
        <v>533432539</v>
      </c>
      <c r="BE132">
        <v>539167194</v>
      </c>
      <c r="BF132">
        <v>544834859</v>
      </c>
      <c r="BG132">
        <v>550428711</v>
      </c>
      <c r="BH132">
        <v>555893183</v>
      </c>
      <c r="BI132">
        <v>561307280</v>
      </c>
      <c r="BJ132">
        <v>566870356</v>
      </c>
      <c r="BK132">
        <v>572668977</v>
      </c>
      <c r="BL132">
        <v>578311232</v>
      </c>
      <c r="BM132">
        <v>583125825</v>
      </c>
      <c r="BN132">
        <v>586944219</v>
      </c>
      <c r="BO132">
        <v>590730587</v>
      </c>
      <c r="BP132">
        <v>594995068</v>
      </c>
    </row>
    <row r="133" spans="1:68" x14ac:dyDescent="0.35">
      <c r="A133" t="s">
        <v>182</v>
      </c>
      <c r="B133" t="s">
        <v>409</v>
      </c>
      <c r="E133">
        <v>2121514</v>
      </c>
      <c r="F133">
        <v>2169796</v>
      </c>
      <c r="G133">
        <v>2219910</v>
      </c>
      <c r="H133">
        <v>2271061</v>
      </c>
      <c r="I133">
        <v>2322826</v>
      </c>
      <c r="J133">
        <v>2376200</v>
      </c>
      <c r="K133">
        <v>2431084</v>
      </c>
      <c r="L133">
        <v>2487715</v>
      </c>
      <c r="M133">
        <v>2546377</v>
      </c>
      <c r="N133">
        <v>2606959</v>
      </c>
      <c r="O133">
        <v>2669702</v>
      </c>
      <c r="P133">
        <v>2734628</v>
      </c>
      <c r="Q133">
        <v>2801660</v>
      </c>
      <c r="R133">
        <v>2870573</v>
      </c>
      <c r="S133">
        <v>2939761</v>
      </c>
      <c r="T133">
        <v>3005521</v>
      </c>
      <c r="U133">
        <v>3064876</v>
      </c>
      <c r="V133">
        <v>3118923</v>
      </c>
      <c r="W133">
        <v>3171740</v>
      </c>
      <c r="X133">
        <v>3228202</v>
      </c>
      <c r="Y133">
        <v>3292573</v>
      </c>
      <c r="Z133">
        <v>3366631</v>
      </c>
      <c r="AA133">
        <v>3450026</v>
      </c>
      <c r="AB133">
        <v>3541001</v>
      </c>
      <c r="AC133">
        <v>3637843</v>
      </c>
      <c r="AD133">
        <v>3739985</v>
      </c>
      <c r="AE133">
        <v>3846715</v>
      </c>
      <c r="AF133">
        <v>3957612</v>
      </c>
      <c r="AG133">
        <v>4072601</v>
      </c>
      <c r="AH133">
        <v>4190974</v>
      </c>
      <c r="AI133">
        <v>4311955</v>
      </c>
      <c r="AJ133">
        <v>4435118</v>
      </c>
      <c r="AK133">
        <v>4559646</v>
      </c>
      <c r="AL133">
        <v>4685060</v>
      </c>
      <c r="AM133">
        <v>4809220</v>
      </c>
      <c r="AN133">
        <v>4929409</v>
      </c>
      <c r="AO133">
        <v>5045678</v>
      </c>
      <c r="AP133">
        <v>5152011</v>
      </c>
      <c r="AQ133">
        <v>5248266</v>
      </c>
      <c r="AR133">
        <v>5340784</v>
      </c>
      <c r="AS133">
        <v>5431212</v>
      </c>
      <c r="AT133">
        <v>5521482</v>
      </c>
      <c r="AU133">
        <v>5610889</v>
      </c>
      <c r="AV133">
        <v>5697945</v>
      </c>
      <c r="AW133">
        <v>5781626</v>
      </c>
      <c r="AX133">
        <v>5869523</v>
      </c>
      <c r="AY133">
        <v>5963200</v>
      </c>
      <c r="AZ133">
        <v>6056236</v>
      </c>
      <c r="BA133">
        <v>6148969</v>
      </c>
      <c r="BB133">
        <v>6241642</v>
      </c>
      <c r="BC133">
        <v>6334194</v>
      </c>
      <c r="BD133">
        <v>6426590</v>
      </c>
      <c r="BE133">
        <v>6518978</v>
      </c>
      <c r="BF133">
        <v>6611385</v>
      </c>
      <c r="BG133">
        <v>6703172</v>
      </c>
      <c r="BH133">
        <v>6801645</v>
      </c>
      <c r="BI133">
        <v>6908802</v>
      </c>
      <c r="BJ133">
        <v>7018147</v>
      </c>
      <c r="BK133">
        <v>7128045</v>
      </c>
      <c r="BL133">
        <v>7237636</v>
      </c>
      <c r="BM133">
        <v>7346533</v>
      </c>
      <c r="BN133">
        <v>7453194</v>
      </c>
      <c r="BO133">
        <v>7559007</v>
      </c>
      <c r="BP133">
        <v>7664993</v>
      </c>
    </row>
    <row r="134" spans="1:68" x14ac:dyDescent="0.35">
      <c r="A134" t="s">
        <v>84</v>
      </c>
      <c r="B134" t="s">
        <v>410</v>
      </c>
      <c r="E134">
        <v>1794406</v>
      </c>
      <c r="F134">
        <v>1850084</v>
      </c>
      <c r="G134">
        <v>1909578</v>
      </c>
      <c r="H134">
        <v>1970316</v>
      </c>
      <c r="I134">
        <v>2030543</v>
      </c>
      <c r="J134">
        <v>2088831</v>
      </c>
      <c r="K134">
        <v>2148260</v>
      </c>
      <c r="L134">
        <v>2206731</v>
      </c>
      <c r="M134">
        <v>2266368</v>
      </c>
      <c r="N134">
        <v>2328159</v>
      </c>
      <c r="O134">
        <v>2386114</v>
      </c>
      <c r="P134">
        <v>2446314</v>
      </c>
      <c r="Q134">
        <v>2509729</v>
      </c>
      <c r="R134">
        <v>2572935</v>
      </c>
      <c r="S134">
        <v>2635185</v>
      </c>
      <c r="T134">
        <v>2693191</v>
      </c>
      <c r="U134">
        <v>2726469</v>
      </c>
      <c r="V134">
        <v>2762155</v>
      </c>
      <c r="W134">
        <v>2822682</v>
      </c>
      <c r="X134">
        <v>2882635</v>
      </c>
      <c r="Y134">
        <v>2944763</v>
      </c>
      <c r="Z134">
        <v>3008981</v>
      </c>
      <c r="AA134">
        <v>3054931</v>
      </c>
      <c r="AB134">
        <v>3094996</v>
      </c>
      <c r="AC134">
        <v>3152744</v>
      </c>
      <c r="AD134">
        <v>3217376</v>
      </c>
      <c r="AE134">
        <v>3300365</v>
      </c>
      <c r="AF134">
        <v>3385555</v>
      </c>
      <c r="AG134">
        <v>3454649</v>
      </c>
      <c r="AH134">
        <v>3525285</v>
      </c>
      <c r="AI134">
        <v>3595175</v>
      </c>
      <c r="AJ134">
        <v>3668912</v>
      </c>
      <c r="AK134">
        <v>3747371</v>
      </c>
      <c r="AL134">
        <v>3820647</v>
      </c>
      <c r="AM134">
        <v>3889799</v>
      </c>
      <c r="AN134">
        <v>3960735</v>
      </c>
      <c r="AO134">
        <v>4034781</v>
      </c>
      <c r="AP134">
        <v>4108405</v>
      </c>
      <c r="AQ134">
        <v>4181281</v>
      </c>
      <c r="AR134">
        <v>4255277</v>
      </c>
      <c r="AS134">
        <v>4329340</v>
      </c>
      <c r="AT134">
        <v>4401918</v>
      </c>
      <c r="AU134">
        <v>4463504</v>
      </c>
      <c r="AV134">
        <v>4525508</v>
      </c>
      <c r="AW134">
        <v>4599279</v>
      </c>
      <c r="AX134">
        <v>4671102</v>
      </c>
      <c r="AY134">
        <v>4751136</v>
      </c>
      <c r="AZ134">
        <v>4844118</v>
      </c>
      <c r="BA134">
        <v>4925354</v>
      </c>
      <c r="BB134">
        <v>4992287</v>
      </c>
      <c r="BC134">
        <v>5041288</v>
      </c>
      <c r="BD134">
        <v>5096020</v>
      </c>
      <c r="BE134">
        <v>5235742</v>
      </c>
      <c r="BF134">
        <v>5743436</v>
      </c>
      <c r="BG134">
        <v>6346990</v>
      </c>
      <c r="BH134">
        <v>6472469</v>
      </c>
      <c r="BI134">
        <v>6323060</v>
      </c>
      <c r="BJ134">
        <v>6160128</v>
      </c>
      <c r="BK134">
        <v>5984119</v>
      </c>
      <c r="BL134">
        <v>5794594</v>
      </c>
      <c r="BM134">
        <v>5702398</v>
      </c>
      <c r="BN134">
        <v>5718122</v>
      </c>
      <c r="BO134">
        <v>5744489</v>
      </c>
      <c r="BP134">
        <v>5773493</v>
      </c>
    </row>
    <row r="135" spans="1:68" x14ac:dyDescent="0.35">
      <c r="A135" t="s">
        <v>85</v>
      </c>
      <c r="B135" t="s">
        <v>411</v>
      </c>
      <c r="E135">
        <v>1139522</v>
      </c>
      <c r="F135">
        <v>1167717</v>
      </c>
      <c r="G135">
        <v>1197039</v>
      </c>
      <c r="H135">
        <v>1227414</v>
      </c>
      <c r="I135">
        <v>1258745</v>
      </c>
      <c r="J135">
        <v>1291156</v>
      </c>
      <c r="K135">
        <v>1324383</v>
      </c>
      <c r="L135">
        <v>1358435</v>
      </c>
      <c r="M135">
        <v>1393530</v>
      </c>
      <c r="N135">
        <v>1429605</v>
      </c>
      <c r="O135">
        <v>1466676</v>
      </c>
      <c r="P135">
        <v>1504077</v>
      </c>
      <c r="Q135">
        <v>1542670</v>
      </c>
      <c r="R135">
        <v>1583588</v>
      </c>
      <c r="S135">
        <v>1626362</v>
      </c>
      <c r="T135">
        <v>1670913</v>
      </c>
      <c r="U135">
        <v>1717060</v>
      </c>
      <c r="V135">
        <v>1766019</v>
      </c>
      <c r="W135">
        <v>1818247</v>
      </c>
      <c r="X135">
        <v>1872713</v>
      </c>
      <c r="Y135">
        <v>1929253</v>
      </c>
      <c r="Z135">
        <v>1986867</v>
      </c>
      <c r="AA135">
        <v>2045073</v>
      </c>
      <c r="AB135">
        <v>2107113</v>
      </c>
      <c r="AC135">
        <v>2173312</v>
      </c>
      <c r="AD135">
        <v>2240539</v>
      </c>
      <c r="AE135">
        <v>2308511</v>
      </c>
      <c r="AF135">
        <v>2377229</v>
      </c>
      <c r="AG135">
        <v>2446941</v>
      </c>
      <c r="AH135">
        <v>2517858</v>
      </c>
      <c r="AI135">
        <v>2223667</v>
      </c>
      <c r="AJ135">
        <v>1956518</v>
      </c>
      <c r="AK135">
        <v>2072461</v>
      </c>
      <c r="AL135">
        <v>2155126</v>
      </c>
      <c r="AM135">
        <v>2149928</v>
      </c>
      <c r="AN135">
        <v>2169162</v>
      </c>
      <c r="AO135">
        <v>2232289</v>
      </c>
      <c r="AP135">
        <v>2412989</v>
      </c>
      <c r="AQ135">
        <v>2670124</v>
      </c>
      <c r="AR135">
        <v>2821684</v>
      </c>
      <c r="AS135">
        <v>2928117</v>
      </c>
      <c r="AT135">
        <v>3015338</v>
      </c>
      <c r="AU135">
        <v>3094782</v>
      </c>
      <c r="AV135">
        <v>3119532</v>
      </c>
      <c r="AW135">
        <v>3156892</v>
      </c>
      <c r="AX135">
        <v>3301015</v>
      </c>
      <c r="AY135">
        <v>3490787</v>
      </c>
      <c r="AZ135">
        <v>3669050</v>
      </c>
      <c r="BA135">
        <v>3821003</v>
      </c>
      <c r="BB135">
        <v>3943028</v>
      </c>
      <c r="BC135">
        <v>4058890</v>
      </c>
      <c r="BD135">
        <v>4221178</v>
      </c>
      <c r="BE135">
        <v>4373043</v>
      </c>
      <c r="BF135">
        <v>4470239</v>
      </c>
      <c r="BG135">
        <v>4564293</v>
      </c>
      <c r="BH135">
        <v>4659431</v>
      </c>
      <c r="BI135">
        <v>4755608</v>
      </c>
      <c r="BJ135">
        <v>4848925</v>
      </c>
      <c r="BK135">
        <v>4944726</v>
      </c>
      <c r="BL135">
        <v>5043721</v>
      </c>
      <c r="BM135">
        <v>5149463</v>
      </c>
      <c r="BN135">
        <v>5259323</v>
      </c>
      <c r="BO135">
        <v>5373294</v>
      </c>
      <c r="BP135">
        <v>5493031</v>
      </c>
    </row>
    <row r="136" spans="1:68" x14ac:dyDescent="0.35">
      <c r="A136" t="s">
        <v>186</v>
      </c>
      <c r="B136" t="s">
        <v>412</v>
      </c>
      <c r="E136">
        <v>1492890</v>
      </c>
      <c r="F136">
        <v>1555699</v>
      </c>
      <c r="G136">
        <v>1621960</v>
      </c>
      <c r="H136">
        <v>1690457</v>
      </c>
      <c r="I136">
        <v>1753691</v>
      </c>
      <c r="J136">
        <v>1804015</v>
      </c>
      <c r="K136">
        <v>1849063</v>
      </c>
      <c r="L136">
        <v>1898199</v>
      </c>
      <c r="M136">
        <v>1952781</v>
      </c>
      <c r="N136">
        <v>2014293</v>
      </c>
      <c r="O136">
        <v>2082589</v>
      </c>
      <c r="P136">
        <v>2153534</v>
      </c>
      <c r="Q136">
        <v>2226091</v>
      </c>
      <c r="R136">
        <v>2314193</v>
      </c>
      <c r="S136">
        <v>2432211</v>
      </c>
      <c r="T136">
        <v>2571556</v>
      </c>
      <c r="U136">
        <v>2721237</v>
      </c>
      <c r="V136">
        <v>2881533</v>
      </c>
      <c r="W136">
        <v>3052526</v>
      </c>
      <c r="X136">
        <v>3233846</v>
      </c>
      <c r="Y136">
        <v>3424378</v>
      </c>
      <c r="Z136">
        <v>3621486</v>
      </c>
      <c r="AA136">
        <v>3724765</v>
      </c>
      <c r="AB136">
        <v>3718961</v>
      </c>
      <c r="AC136">
        <v>3773633</v>
      </c>
      <c r="AD136">
        <v>3898745</v>
      </c>
      <c r="AE136">
        <v>4017403</v>
      </c>
      <c r="AF136">
        <v>4129739</v>
      </c>
      <c r="AG136">
        <v>4237755</v>
      </c>
      <c r="AH136">
        <v>4342920</v>
      </c>
      <c r="AI136">
        <v>4445239</v>
      </c>
      <c r="AJ136">
        <v>4544400</v>
      </c>
      <c r="AK136">
        <v>4640352</v>
      </c>
      <c r="AL136">
        <v>4733045</v>
      </c>
      <c r="AM136">
        <v>4822037</v>
      </c>
      <c r="AN136">
        <v>4906843</v>
      </c>
      <c r="AO136">
        <v>4987393</v>
      </c>
      <c r="AP136">
        <v>5064639</v>
      </c>
      <c r="AQ136">
        <v>5140704</v>
      </c>
      <c r="AR136">
        <v>5218038</v>
      </c>
      <c r="AS136">
        <v>5305021</v>
      </c>
      <c r="AT136">
        <v>5403639</v>
      </c>
      <c r="AU136">
        <v>5508410</v>
      </c>
      <c r="AV136">
        <v>5619398</v>
      </c>
      <c r="AW136">
        <v>5736693</v>
      </c>
      <c r="AX136">
        <v>5858798</v>
      </c>
      <c r="AY136">
        <v>5980211</v>
      </c>
      <c r="AZ136">
        <v>6104380</v>
      </c>
      <c r="BA136">
        <v>6235430</v>
      </c>
      <c r="BB136">
        <v>6366686</v>
      </c>
      <c r="BC136">
        <v>6497839</v>
      </c>
      <c r="BD136">
        <v>6343203</v>
      </c>
      <c r="BE136">
        <v>6179328</v>
      </c>
      <c r="BF136">
        <v>6304628</v>
      </c>
      <c r="BG136">
        <v>6427252</v>
      </c>
      <c r="BH136">
        <v>6531819</v>
      </c>
      <c r="BI136">
        <v>6632126</v>
      </c>
      <c r="BJ136">
        <v>6738770</v>
      </c>
      <c r="BK136">
        <v>6849055</v>
      </c>
      <c r="BL136">
        <v>6951033</v>
      </c>
      <c r="BM136">
        <v>7045399</v>
      </c>
      <c r="BN136">
        <v>7135175</v>
      </c>
      <c r="BO136">
        <v>7223805</v>
      </c>
      <c r="BP136">
        <v>7305659</v>
      </c>
    </row>
    <row r="137" spans="1:68" x14ac:dyDescent="0.35">
      <c r="A137" t="s">
        <v>413</v>
      </c>
      <c r="B137" t="s">
        <v>414</v>
      </c>
      <c r="E137">
        <v>92585</v>
      </c>
      <c r="F137">
        <v>93490</v>
      </c>
      <c r="G137">
        <v>94505</v>
      </c>
      <c r="H137">
        <v>95519</v>
      </c>
      <c r="I137">
        <v>96505</v>
      </c>
      <c r="J137">
        <v>97493</v>
      </c>
      <c r="K137">
        <v>98463</v>
      </c>
      <c r="L137">
        <v>99504</v>
      </c>
      <c r="M137">
        <v>100675</v>
      </c>
      <c r="N137">
        <v>101879</v>
      </c>
      <c r="O137">
        <v>103165</v>
      </c>
      <c r="P137">
        <v>104564</v>
      </c>
      <c r="Q137">
        <v>106002</v>
      </c>
      <c r="R137">
        <v>107498</v>
      </c>
      <c r="S137">
        <v>109076</v>
      </c>
      <c r="T137">
        <v>110725</v>
      </c>
      <c r="U137">
        <v>112425</v>
      </c>
      <c r="V137">
        <v>114135</v>
      </c>
      <c r="W137">
        <v>115834</v>
      </c>
      <c r="X137">
        <v>117528</v>
      </c>
      <c r="Y137">
        <v>119290</v>
      </c>
      <c r="Z137">
        <v>121166</v>
      </c>
      <c r="AA137">
        <v>123087</v>
      </c>
      <c r="AB137">
        <v>125044</v>
      </c>
      <c r="AC137">
        <v>127067</v>
      </c>
      <c r="AD137">
        <v>129159</v>
      </c>
      <c r="AE137">
        <v>131239</v>
      </c>
      <c r="AF137">
        <v>133227</v>
      </c>
      <c r="AG137">
        <v>135000</v>
      </c>
      <c r="AH137">
        <v>136512</v>
      </c>
      <c r="AI137">
        <v>137857</v>
      </c>
      <c r="AJ137">
        <v>139520</v>
      </c>
      <c r="AK137">
        <v>141617</v>
      </c>
      <c r="AL137">
        <v>143726</v>
      </c>
      <c r="AM137">
        <v>145890</v>
      </c>
      <c r="AN137">
        <v>148208</v>
      </c>
      <c r="AO137">
        <v>150436</v>
      </c>
      <c r="AP137">
        <v>152569</v>
      </c>
      <c r="AQ137">
        <v>154677</v>
      </c>
      <c r="AR137">
        <v>156702</v>
      </c>
      <c r="AS137">
        <v>158616</v>
      </c>
      <c r="AT137">
        <v>160237</v>
      </c>
      <c r="AU137">
        <v>161641</v>
      </c>
      <c r="AV137">
        <v>162976</v>
      </c>
      <c r="AW137">
        <v>164239</v>
      </c>
      <c r="AX137">
        <v>165450</v>
      </c>
      <c r="AY137">
        <v>166639</v>
      </c>
      <c r="AZ137">
        <v>167758</v>
      </c>
      <c r="BA137">
        <v>168808</v>
      </c>
      <c r="BB137">
        <v>169869</v>
      </c>
      <c r="BC137">
        <v>170906</v>
      </c>
      <c r="BD137">
        <v>171801</v>
      </c>
      <c r="BE137">
        <v>172587</v>
      </c>
      <c r="BF137">
        <v>173369</v>
      </c>
      <c r="BG137">
        <v>174138</v>
      </c>
      <c r="BH137">
        <v>174905</v>
      </c>
      <c r="BI137">
        <v>175646</v>
      </c>
      <c r="BJ137">
        <v>176342</v>
      </c>
      <c r="BK137">
        <v>177017</v>
      </c>
      <c r="BL137">
        <v>177661</v>
      </c>
      <c r="BM137">
        <v>178250</v>
      </c>
      <c r="BN137">
        <v>178522</v>
      </c>
      <c r="BO137">
        <v>178781</v>
      </c>
      <c r="BP137">
        <v>179285</v>
      </c>
    </row>
    <row r="138" spans="1:68" x14ac:dyDescent="0.35">
      <c r="A138" t="s">
        <v>415</v>
      </c>
      <c r="B138" t="s">
        <v>416</v>
      </c>
      <c r="E138">
        <v>218624695</v>
      </c>
      <c r="F138">
        <v>224737321</v>
      </c>
      <c r="G138">
        <v>231038261</v>
      </c>
      <c r="H138">
        <v>237499676</v>
      </c>
      <c r="I138">
        <v>244080552</v>
      </c>
      <c r="J138">
        <v>250750949</v>
      </c>
      <c r="K138">
        <v>257488362</v>
      </c>
      <c r="L138">
        <v>264279682</v>
      </c>
      <c r="M138">
        <v>271127278</v>
      </c>
      <c r="N138">
        <v>278039112</v>
      </c>
      <c r="O138">
        <v>284995920</v>
      </c>
      <c r="P138">
        <v>292033454</v>
      </c>
      <c r="Q138">
        <v>299187510</v>
      </c>
      <c r="R138">
        <v>306451409</v>
      </c>
      <c r="S138">
        <v>313798324</v>
      </c>
      <c r="T138">
        <v>321203546</v>
      </c>
      <c r="U138">
        <v>328673285</v>
      </c>
      <c r="V138">
        <v>336262441</v>
      </c>
      <c r="W138">
        <v>344000129</v>
      </c>
      <c r="X138">
        <v>351820083</v>
      </c>
      <c r="Y138">
        <v>359713036</v>
      </c>
      <c r="Z138">
        <v>367619244</v>
      </c>
      <c r="AA138">
        <v>375568417</v>
      </c>
      <c r="AB138">
        <v>383657148</v>
      </c>
      <c r="AC138">
        <v>391832861</v>
      </c>
      <c r="AD138">
        <v>400012327</v>
      </c>
      <c r="AE138">
        <v>408172564</v>
      </c>
      <c r="AF138">
        <v>416332693</v>
      </c>
      <c r="AG138">
        <v>424525590</v>
      </c>
      <c r="AH138">
        <v>432726590</v>
      </c>
      <c r="AI138">
        <v>440958144</v>
      </c>
      <c r="AJ138">
        <v>449128999</v>
      </c>
      <c r="AK138">
        <v>457245250</v>
      </c>
      <c r="AL138">
        <v>465325731</v>
      </c>
      <c r="AM138">
        <v>473328616</v>
      </c>
      <c r="AN138">
        <v>481309028</v>
      </c>
      <c r="AO138">
        <v>489235073</v>
      </c>
      <c r="AP138">
        <v>497097004</v>
      </c>
      <c r="AQ138">
        <v>504952583</v>
      </c>
      <c r="AR138">
        <v>512730984</v>
      </c>
      <c r="AS138">
        <v>520272118</v>
      </c>
      <c r="AT138">
        <v>527572583</v>
      </c>
      <c r="AU138">
        <v>534691591</v>
      </c>
      <c r="AV138">
        <v>541643365</v>
      </c>
      <c r="AW138">
        <v>548455563</v>
      </c>
      <c r="AX138">
        <v>555120780</v>
      </c>
      <c r="AY138">
        <v>561751999</v>
      </c>
      <c r="AZ138">
        <v>568345245</v>
      </c>
      <c r="BA138">
        <v>574908733</v>
      </c>
      <c r="BB138">
        <v>581388129</v>
      </c>
      <c r="BC138">
        <v>587749565</v>
      </c>
      <c r="BD138">
        <v>594072097</v>
      </c>
      <c r="BE138">
        <v>600393759</v>
      </c>
      <c r="BF138">
        <v>606644957</v>
      </c>
      <c r="BG138">
        <v>612799258</v>
      </c>
      <c r="BH138">
        <v>618806527</v>
      </c>
      <c r="BI138">
        <v>624664026</v>
      </c>
      <c r="BJ138">
        <v>630329435</v>
      </c>
      <c r="BK138">
        <v>635680745</v>
      </c>
      <c r="BL138">
        <v>640853375</v>
      </c>
      <c r="BM138">
        <v>645497618</v>
      </c>
      <c r="BN138">
        <v>649234475</v>
      </c>
      <c r="BO138">
        <v>653104771</v>
      </c>
      <c r="BP138">
        <v>657611624</v>
      </c>
    </row>
    <row r="139" spans="1:68" x14ac:dyDescent="0.35">
      <c r="A139" t="s">
        <v>417</v>
      </c>
      <c r="B139" t="s">
        <v>418</v>
      </c>
      <c r="E139">
        <v>245048596</v>
      </c>
      <c r="F139">
        <v>250984924</v>
      </c>
      <c r="G139">
        <v>257173413</v>
      </c>
      <c r="H139">
        <v>263557766</v>
      </c>
      <c r="I139">
        <v>270194662</v>
      </c>
      <c r="J139">
        <v>277101968</v>
      </c>
      <c r="K139">
        <v>284221585</v>
      </c>
      <c r="L139">
        <v>291642814</v>
      </c>
      <c r="M139">
        <v>299374569</v>
      </c>
      <c r="N139">
        <v>307260565</v>
      </c>
      <c r="O139">
        <v>315102512</v>
      </c>
      <c r="P139">
        <v>322517398</v>
      </c>
      <c r="Q139">
        <v>330244369</v>
      </c>
      <c r="R139">
        <v>339000836</v>
      </c>
      <c r="S139">
        <v>348044659</v>
      </c>
      <c r="T139">
        <v>356845675</v>
      </c>
      <c r="U139">
        <v>365558134</v>
      </c>
      <c r="V139">
        <v>374293198</v>
      </c>
      <c r="W139">
        <v>383667234</v>
      </c>
      <c r="X139">
        <v>393715341</v>
      </c>
      <c r="Y139">
        <v>403007563</v>
      </c>
      <c r="Z139">
        <v>412046787</v>
      </c>
      <c r="AA139">
        <v>422560922</v>
      </c>
      <c r="AB139">
        <v>434142125</v>
      </c>
      <c r="AC139">
        <v>445947594</v>
      </c>
      <c r="AD139">
        <v>457866946</v>
      </c>
      <c r="AE139">
        <v>469843634</v>
      </c>
      <c r="AF139">
        <v>482075790</v>
      </c>
      <c r="AG139">
        <v>494400159</v>
      </c>
      <c r="AH139">
        <v>506991476</v>
      </c>
      <c r="AI139">
        <v>519693837</v>
      </c>
      <c r="AJ139">
        <v>532595517</v>
      </c>
      <c r="AK139">
        <v>546905231</v>
      </c>
      <c r="AL139">
        <v>562489881</v>
      </c>
      <c r="AM139">
        <v>578028937</v>
      </c>
      <c r="AN139">
        <v>593609643</v>
      </c>
      <c r="AO139">
        <v>609407699</v>
      </c>
      <c r="AP139">
        <v>625267815</v>
      </c>
      <c r="AQ139">
        <v>641401023</v>
      </c>
      <c r="AR139">
        <v>657616923</v>
      </c>
      <c r="AS139">
        <v>673630102</v>
      </c>
      <c r="AT139">
        <v>689878805</v>
      </c>
      <c r="AU139">
        <v>707266809</v>
      </c>
      <c r="AV139">
        <v>725111768</v>
      </c>
      <c r="AW139">
        <v>742717957</v>
      </c>
      <c r="AX139">
        <v>760741611</v>
      </c>
      <c r="AY139">
        <v>779230030</v>
      </c>
      <c r="AZ139">
        <v>797516000</v>
      </c>
      <c r="BA139">
        <v>816268129</v>
      </c>
      <c r="BB139">
        <v>835687108</v>
      </c>
      <c r="BC139">
        <v>855348118</v>
      </c>
      <c r="BD139">
        <v>875685078</v>
      </c>
      <c r="BE139">
        <v>896684951</v>
      </c>
      <c r="BF139">
        <v>918269633</v>
      </c>
      <c r="BG139">
        <v>940284138</v>
      </c>
      <c r="BH139">
        <v>962508256</v>
      </c>
      <c r="BI139">
        <v>985414939</v>
      </c>
      <c r="BJ139">
        <v>1008993468</v>
      </c>
      <c r="BK139">
        <v>1033110314</v>
      </c>
      <c r="BL139">
        <v>1058013514</v>
      </c>
      <c r="BM139">
        <v>1083636132</v>
      </c>
      <c r="BN139">
        <v>1109175268</v>
      </c>
      <c r="BO139">
        <v>1134585604</v>
      </c>
      <c r="BP139">
        <v>1160824674</v>
      </c>
    </row>
    <row r="140" spans="1:68" x14ac:dyDescent="0.35">
      <c r="A140" t="s">
        <v>419</v>
      </c>
      <c r="B140" t="s">
        <v>420</v>
      </c>
      <c r="E140">
        <v>136125731</v>
      </c>
      <c r="F140">
        <v>139355324</v>
      </c>
      <c r="G140">
        <v>142712633</v>
      </c>
      <c r="H140">
        <v>146205482</v>
      </c>
      <c r="I140">
        <v>149870082</v>
      </c>
      <c r="J140">
        <v>153698838</v>
      </c>
      <c r="K140">
        <v>157659981</v>
      </c>
      <c r="L140">
        <v>161829477</v>
      </c>
      <c r="M140">
        <v>166200264</v>
      </c>
      <c r="N140">
        <v>170666192</v>
      </c>
      <c r="O140">
        <v>175246425</v>
      </c>
      <c r="P140">
        <v>179913361</v>
      </c>
      <c r="Q140">
        <v>184581584</v>
      </c>
      <c r="R140">
        <v>189471300</v>
      </c>
      <c r="S140">
        <v>194562665</v>
      </c>
      <c r="T140">
        <v>199687439</v>
      </c>
      <c r="U140">
        <v>204927699</v>
      </c>
      <c r="V140">
        <v>210124412</v>
      </c>
      <c r="W140">
        <v>215869463</v>
      </c>
      <c r="X140">
        <v>221894970</v>
      </c>
      <c r="Y140">
        <v>226852931</v>
      </c>
      <c r="Z140">
        <v>231334685</v>
      </c>
      <c r="AA140">
        <v>236940777</v>
      </c>
      <c r="AB140">
        <v>243386810</v>
      </c>
      <c r="AC140">
        <v>249991057</v>
      </c>
      <c r="AD140">
        <v>256719407</v>
      </c>
      <c r="AE140">
        <v>263482134</v>
      </c>
      <c r="AF140">
        <v>270539133</v>
      </c>
      <c r="AG140">
        <v>277807413</v>
      </c>
      <c r="AH140">
        <v>285400401</v>
      </c>
      <c r="AI140">
        <v>292948240</v>
      </c>
      <c r="AJ140">
        <v>300652921</v>
      </c>
      <c r="AK140">
        <v>309670853</v>
      </c>
      <c r="AL140">
        <v>319597139</v>
      </c>
      <c r="AM140">
        <v>329120052</v>
      </c>
      <c r="AN140">
        <v>338706481</v>
      </c>
      <c r="AO140">
        <v>348800131</v>
      </c>
      <c r="AP140">
        <v>358821536</v>
      </c>
      <c r="AQ140">
        <v>369081911</v>
      </c>
      <c r="AR140">
        <v>379700531</v>
      </c>
      <c r="AS140">
        <v>390079731</v>
      </c>
      <c r="AT140">
        <v>400757289</v>
      </c>
      <c r="AU140">
        <v>412670845</v>
      </c>
      <c r="AV140">
        <v>425077105</v>
      </c>
      <c r="AW140">
        <v>437382851</v>
      </c>
      <c r="AX140">
        <v>450155667</v>
      </c>
      <c r="AY140">
        <v>463744491</v>
      </c>
      <c r="AZ140">
        <v>477551564</v>
      </c>
      <c r="BA140">
        <v>491406380</v>
      </c>
      <c r="BB140">
        <v>505585022</v>
      </c>
      <c r="BC140">
        <v>520054110</v>
      </c>
      <c r="BD140">
        <v>534808724</v>
      </c>
      <c r="BE140">
        <v>549451656</v>
      </c>
      <c r="BF140">
        <v>563526633</v>
      </c>
      <c r="BG140">
        <v>577586377</v>
      </c>
      <c r="BH140">
        <v>592175402</v>
      </c>
      <c r="BI140">
        <v>607867476</v>
      </c>
      <c r="BJ140">
        <v>624557000</v>
      </c>
      <c r="BK140">
        <v>642186195</v>
      </c>
      <c r="BL140">
        <v>660718366</v>
      </c>
      <c r="BM140">
        <v>679560744</v>
      </c>
      <c r="BN140">
        <v>698215206</v>
      </c>
      <c r="BO140">
        <v>716865783</v>
      </c>
      <c r="BP140">
        <v>736466395</v>
      </c>
    </row>
    <row r="141" spans="1:68" x14ac:dyDescent="0.35">
      <c r="A141" t="s">
        <v>421</v>
      </c>
      <c r="B141" t="s">
        <v>422</v>
      </c>
      <c r="E141">
        <v>16451</v>
      </c>
      <c r="F141">
        <v>16877</v>
      </c>
      <c r="G141">
        <v>17443</v>
      </c>
      <c r="H141">
        <v>18093</v>
      </c>
      <c r="I141">
        <v>18755</v>
      </c>
      <c r="J141">
        <v>19195</v>
      </c>
      <c r="K141">
        <v>19610</v>
      </c>
      <c r="L141">
        <v>20175</v>
      </c>
      <c r="M141">
        <v>20835</v>
      </c>
      <c r="N141">
        <v>21084</v>
      </c>
      <c r="O141">
        <v>21140</v>
      </c>
      <c r="P141">
        <v>21600</v>
      </c>
      <c r="Q141">
        <v>22132</v>
      </c>
      <c r="R141">
        <v>22785</v>
      </c>
      <c r="S141">
        <v>23451</v>
      </c>
      <c r="T141">
        <v>23846</v>
      </c>
      <c r="U141">
        <v>24058</v>
      </c>
      <c r="V141">
        <v>24442</v>
      </c>
      <c r="W141">
        <v>25028</v>
      </c>
      <c r="X141">
        <v>25575</v>
      </c>
      <c r="Y141">
        <v>25512</v>
      </c>
      <c r="Z141">
        <v>25673</v>
      </c>
      <c r="AA141">
        <v>26255</v>
      </c>
      <c r="AB141">
        <v>26446</v>
      </c>
      <c r="AC141">
        <v>26596</v>
      </c>
      <c r="AD141">
        <v>26878</v>
      </c>
      <c r="AE141">
        <v>27238</v>
      </c>
      <c r="AF141">
        <v>27557</v>
      </c>
      <c r="AG141">
        <v>27948</v>
      </c>
      <c r="AH141">
        <v>28317</v>
      </c>
      <c r="AI141">
        <v>28742</v>
      </c>
      <c r="AJ141">
        <v>29209</v>
      </c>
      <c r="AK141">
        <v>29627</v>
      </c>
      <c r="AL141">
        <v>30089</v>
      </c>
      <c r="AM141">
        <v>30470</v>
      </c>
      <c r="AN141">
        <v>30776</v>
      </c>
      <c r="AO141">
        <v>31033</v>
      </c>
      <c r="AP141">
        <v>31232</v>
      </c>
      <c r="AQ141">
        <v>31668</v>
      </c>
      <c r="AR141">
        <v>32221</v>
      </c>
      <c r="AS141">
        <v>32645</v>
      </c>
      <c r="AT141">
        <v>33194</v>
      </c>
      <c r="AU141">
        <v>33694</v>
      </c>
      <c r="AV141">
        <v>34079</v>
      </c>
      <c r="AW141">
        <v>34447</v>
      </c>
      <c r="AX141">
        <v>34753</v>
      </c>
      <c r="AY141">
        <v>35037</v>
      </c>
      <c r="AZ141">
        <v>35262</v>
      </c>
      <c r="BA141">
        <v>35473</v>
      </c>
      <c r="BB141">
        <v>35742</v>
      </c>
      <c r="BC141">
        <v>36022</v>
      </c>
      <c r="BD141">
        <v>36312</v>
      </c>
      <c r="BE141">
        <v>36657</v>
      </c>
      <c r="BF141">
        <v>36984</v>
      </c>
      <c r="BG141">
        <v>37248</v>
      </c>
      <c r="BH141">
        <v>37494</v>
      </c>
      <c r="BI141">
        <v>37716</v>
      </c>
      <c r="BJ141">
        <v>37962</v>
      </c>
      <c r="BK141">
        <v>38246</v>
      </c>
      <c r="BL141">
        <v>38563</v>
      </c>
      <c r="BM141">
        <v>38901</v>
      </c>
      <c r="BN141">
        <v>39182</v>
      </c>
      <c r="BO141">
        <v>39493</v>
      </c>
      <c r="BP141">
        <v>39850</v>
      </c>
    </row>
    <row r="142" spans="1:68" x14ac:dyDescent="0.35">
      <c r="A142" t="s">
        <v>86</v>
      </c>
      <c r="B142" t="s">
        <v>423</v>
      </c>
      <c r="E142">
        <v>9661389</v>
      </c>
      <c r="F142">
        <v>9899372</v>
      </c>
      <c r="G142">
        <v>10143754</v>
      </c>
      <c r="H142">
        <v>10395040</v>
      </c>
      <c r="I142">
        <v>10653397</v>
      </c>
      <c r="J142">
        <v>10916965</v>
      </c>
      <c r="K142">
        <v>11183928</v>
      </c>
      <c r="L142">
        <v>11457328</v>
      </c>
      <c r="M142">
        <v>11736088</v>
      </c>
      <c r="N142">
        <v>12013858</v>
      </c>
      <c r="O142">
        <v>12287110</v>
      </c>
      <c r="P142">
        <v>12551910</v>
      </c>
      <c r="Q142">
        <v>12809205</v>
      </c>
      <c r="R142">
        <v>13060916</v>
      </c>
      <c r="S142">
        <v>13305693</v>
      </c>
      <c r="T142">
        <v>13548984</v>
      </c>
      <c r="U142">
        <v>13796770</v>
      </c>
      <c r="V142">
        <v>14049371</v>
      </c>
      <c r="W142">
        <v>14310128</v>
      </c>
      <c r="X142">
        <v>14579614</v>
      </c>
      <c r="Y142">
        <v>14847974</v>
      </c>
      <c r="Z142">
        <v>15099414</v>
      </c>
      <c r="AA142">
        <v>15286567</v>
      </c>
      <c r="AB142">
        <v>15388794</v>
      </c>
      <c r="AC142">
        <v>15441860</v>
      </c>
      <c r="AD142">
        <v>15544154</v>
      </c>
      <c r="AE142">
        <v>15731256</v>
      </c>
      <c r="AF142">
        <v>15916576</v>
      </c>
      <c r="AG142">
        <v>16078621</v>
      </c>
      <c r="AH142">
        <v>16248557</v>
      </c>
      <c r="AI142">
        <v>16352458</v>
      </c>
      <c r="AJ142">
        <v>16475354</v>
      </c>
      <c r="AK142">
        <v>16739284</v>
      </c>
      <c r="AL142">
        <v>17025918</v>
      </c>
      <c r="AM142">
        <v>17275773</v>
      </c>
      <c r="AN142">
        <v>17564068</v>
      </c>
      <c r="AO142">
        <v>17905018</v>
      </c>
      <c r="AP142">
        <v>18248200</v>
      </c>
      <c r="AQ142">
        <v>18596003</v>
      </c>
      <c r="AR142">
        <v>18944731</v>
      </c>
      <c r="AS142">
        <v>19293054</v>
      </c>
      <c r="AT142">
        <v>19600362</v>
      </c>
      <c r="AU142">
        <v>19805752</v>
      </c>
      <c r="AV142">
        <v>19951521</v>
      </c>
      <c r="AW142">
        <v>20087605</v>
      </c>
      <c r="AX142">
        <v>20216524</v>
      </c>
      <c r="AY142">
        <v>20352411</v>
      </c>
      <c r="AZ142">
        <v>20492545</v>
      </c>
      <c r="BA142">
        <v>20629378</v>
      </c>
      <c r="BB142">
        <v>20756435</v>
      </c>
      <c r="BC142">
        <v>20879089</v>
      </c>
      <c r="BD142">
        <v>21009048</v>
      </c>
      <c r="BE142">
        <v>21169458</v>
      </c>
      <c r="BF142">
        <v>20585000</v>
      </c>
      <c r="BG142">
        <v>20778000</v>
      </c>
      <c r="BH142">
        <v>20970000</v>
      </c>
      <c r="BI142">
        <v>21209000</v>
      </c>
      <c r="BJ142">
        <v>21444000</v>
      </c>
      <c r="BK142">
        <v>21670000</v>
      </c>
      <c r="BL142">
        <v>21803000</v>
      </c>
      <c r="BM142">
        <v>21919000</v>
      </c>
      <c r="BN142">
        <v>22156000</v>
      </c>
      <c r="BO142">
        <v>22181000</v>
      </c>
      <c r="BP142">
        <v>22037000</v>
      </c>
    </row>
    <row r="143" spans="1:68" x14ac:dyDescent="0.35">
      <c r="A143" t="s">
        <v>424</v>
      </c>
      <c r="B143" t="s">
        <v>425</v>
      </c>
      <c r="E143">
        <v>819047154</v>
      </c>
      <c r="F143">
        <v>839649083</v>
      </c>
      <c r="G143">
        <v>860740314</v>
      </c>
      <c r="H143">
        <v>882371971</v>
      </c>
      <c r="I143">
        <v>904528786</v>
      </c>
      <c r="J143">
        <v>926814523</v>
      </c>
      <c r="K143">
        <v>949086288</v>
      </c>
      <c r="L143">
        <v>971938158</v>
      </c>
      <c r="M143">
        <v>995352698</v>
      </c>
      <c r="N143">
        <v>1019093245</v>
      </c>
      <c r="O143">
        <v>1043648387</v>
      </c>
      <c r="P143">
        <v>1068013246</v>
      </c>
      <c r="Q143">
        <v>1093040718</v>
      </c>
      <c r="R143">
        <v>1119787811</v>
      </c>
      <c r="S143">
        <v>1147483141</v>
      </c>
      <c r="T143">
        <v>1176045425</v>
      </c>
      <c r="U143">
        <v>1205181575</v>
      </c>
      <c r="V143">
        <v>1235241974</v>
      </c>
      <c r="W143">
        <v>1265823736</v>
      </c>
      <c r="X143">
        <v>1297668665</v>
      </c>
      <c r="Y143">
        <v>1331803696</v>
      </c>
      <c r="Z143">
        <v>1366990997</v>
      </c>
      <c r="AA143">
        <v>1402582461</v>
      </c>
      <c r="AB143">
        <v>1438755199</v>
      </c>
      <c r="AC143">
        <v>1475538545</v>
      </c>
      <c r="AD143">
        <v>1513111837</v>
      </c>
      <c r="AE143">
        <v>1551312164</v>
      </c>
      <c r="AF143">
        <v>1589955455</v>
      </c>
      <c r="AG143">
        <v>1628976052</v>
      </c>
      <c r="AH143">
        <v>1668386346</v>
      </c>
      <c r="AI143">
        <v>1710810036</v>
      </c>
      <c r="AJ143">
        <v>1751517997</v>
      </c>
      <c r="AK143">
        <v>1791923535.5</v>
      </c>
      <c r="AL143">
        <v>1832730370</v>
      </c>
      <c r="AM143">
        <v>1873664365.5</v>
      </c>
      <c r="AN143">
        <v>1914934189</v>
      </c>
      <c r="AO143">
        <v>1956491425.5</v>
      </c>
      <c r="AP143">
        <v>1998350177.5</v>
      </c>
      <c r="AQ143">
        <v>2040638444.5</v>
      </c>
      <c r="AR143">
        <v>2082846188</v>
      </c>
      <c r="AS143">
        <v>2125376113.5</v>
      </c>
      <c r="AT143">
        <v>2168260748.5</v>
      </c>
      <c r="AU143">
        <v>2210311164</v>
      </c>
      <c r="AV143">
        <v>2251947497</v>
      </c>
      <c r="AW143">
        <v>2293999532.5</v>
      </c>
      <c r="AX143">
        <v>2335616862.5</v>
      </c>
      <c r="AY143">
        <v>2377469865</v>
      </c>
      <c r="AZ143">
        <v>2420211545.5</v>
      </c>
      <c r="BA143">
        <v>2462681283</v>
      </c>
      <c r="BB143">
        <v>2505415842</v>
      </c>
      <c r="BC143">
        <v>2548857608</v>
      </c>
      <c r="BD143">
        <v>2592374919.5</v>
      </c>
      <c r="BE143">
        <v>2635615131</v>
      </c>
      <c r="BF143">
        <v>2678274094</v>
      </c>
      <c r="BG143">
        <v>2721462078.5</v>
      </c>
      <c r="BH143">
        <v>2763351401.5</v>
      </c>
      <c r="BI143">
        <v>2804867051.5</v>
      </c>
      <c r="BJ143">
        <v>2846133568.5</v>
      </c>
      <c r="BK143">
        <v>2886705487.5</v>
      </c>
      <c r="BL143">
        <v>2926690682</v>
      </c>
      <c r="BM143">
        <v>2966396716.5</v>
      </c>
      <c r="BN143">
        <v>3004162907</v>
      </c>
      <c r="BO143">
        <v>3041203716.5</v>
      </c>
      <c r="BP143">
        <v>3079778780</v>
      </c>
    </row>
    <row r="144" spans="1:68" x14ac:dyDescent="0.35">
      <c r="A144" t="s">
        <v>426</v>
      </c>
      <c r="B144" t="s">
        <v>427</v>
      </c>
      <c r="E144">
        <v>2106419056</v>
      </c>
      <c r="F144">
        <v>2136240778</v>
      </c>
      <c r="G144">
        <v>2179211852</v>
      </c>
      <c r="H144">
        <v>2234339068</v>
      </c>
      <c r="I144">
        <v>2289931597</v>
      </c>
      <c r="J144">
        <v>2346426203</v>
      </c>
      <c r="K144">
        <v>2406483811</v>
      </c>
      <c r="L144">
        <v>2466747602</v>
      </c>
      <c r="M144">
        <v>2528852060</v>
      </c>
      <c r="N144">
        <v>2593204879</v>
      </c>
      <c r="O144">
        <v>2659238723</v>
      </c>
      <c r="P144">
        <v>2725875950</v>
      </c>
      <c r="Q144">
        <v>2791613396</v>
      </c>
      <c r="R144">
        <v>2858441727</v>
      </c>
      <c r="S144">
        <v>2925058126</v>
      </c>
      <c r="T144">
        <v>2990474924</v>
      </c>
      <c r="U144">
        <v>3055170649</v>
      </c>
      <c r="V144">
        <v>3119428858</v>
      </c>
      <c r="W144">
        <v>3184920236</v>
      </c>
      <c r="X144">
        <v>3252266119</v>
      </c>
      <c r="Y144">
        <v>3320729393</v>
      </c>
      <c r="Z144">
        <v>3391055829</v>
      </c>
      <c r="AA144">
        <v>3465282032</v>
      </c>
      <c r="AB144">
        <v>3540694674</v>
      </c>
      <c r="AC144">
        <v>3616009004</v>
      </c>
      <c r="AD144">
        <v>3692841783</v>
      </c>
      <c r="AE144">
        <v>3771794863</v>
      </c>
      <c r="AF144">
        <v>3852920614</v>
      </c>
      <c r="AG144">
        <v>3934736405</v>
      </c>
      <c r="AH144">
        <v>4016583365</v>
      </c>
      <c r="AI144">
        <v>4100351515</v>
      </c>
      <c r="AJ144">
        <v>4180772857</v>
      </c>
      <c r="AK144">
        <v>4260362085.5</v>
      </c>
      <c r="AL144">
        <v>4339569593</v>
      </c>
      <c r="AM144">
        <v>4417713700.5</v>
      </c>
      <c r="AN144">
        <v>4495790686</v>
      </c>
      <c r="AO144">
        <v>4574398178.5</v>
      </c>
      <c r="AP144">
        <v>4652906178.5</v>
      </c>
      <c r="AQ144">
        <v>4731323838.5</v>
      </c>
      <c r="AR144">
        <v>4808832485</v>
      </c>
      <c r="AS144">
        <v>4885599511.5</v>
      </c>
      <c r="AT144">
        <v>4962048189.5</v>
      </c>
      <c r="AU144">
        <v>5037637869</v>
      </c>
      <c r="AV144">
        <v>5112795945</v>
      </c>
      <c r="AW144">
        <v>5188460859.5</v>
      </c>
      <c r="AX144">
        <v>5264191084.5</v>
      </c>
      <c r="AY144">
        <v>5340182185</v>
      </c>
      <c r="AZ144">
        <v>5415642173.5</v>
      </c>
      <c r="BA144">
        <v>5492228861</v>
      </c>
      <c r="BB144">
        <v>5569896557</v>
      </c>
      <c r="BC144">
        <v>5648351983</v>
      </c>
      <c r="BD144">
        <v>5727986725.5</v>
      </c>
      <c r="BE144">
        <v>5809649768</v>
      </c>
      <c r="BF144">
        <v>5890623212</v>
      </c>
      <c r="BG144">
        <v>5971198209.5</v>
      </c>
      <c r="BH144">
        <v>6050054834.5</v>
      </c>
      <c r="BI144">
        <v>6128880429.5</v>
      </c>
      <c r="BJ144">
        <v>6208763934.5</v>
      </c>
      <c r="BK144">
        <v>6287535114.5</v>
      </c>
      <c r="BL144">
        <v>6364581440</v>
      </c>
      <c r="BM144">
        <v>6438169877.5</v>
      </c>
      <c r="BN144">
        <v>6505838578</v>
      </c>
      <c r="BO144">
        <v>6568731933.5</v>
      </c>
      <c r="BP144">
        <v>6633109634</v>
      </c>
    </row>
    <row r="145" spans="1:68" x14ac:dyDescent="0.35">
      <c r="A145" t="s">
        <v>87</v>
      </c>
      <c r="B145" t="s">
        <v>428</v>
      </c>
      <c r="E145">
        <v>736500</v>
      </c>
      <c r="F145">
        <v>758824</v>
      </c>
      <c r="G145">
        <v>781814</v>
      </c>
      <c r="H145">
        <v>805373</v>
      </c>
      <c r="I145">
        <v>829437</v>
      </c>
      <c r="J145">
        <v>854090</v>
      </c>
      <c r="K145">
        <v>881870</v>
      </c>
      <c r="L145">
        <v>913982</v>
      </c>
      <c r="M145">
        <v>948105</v>
      </c>
      <c r="N145">
        <v>983202</v>
      </c>
      <c r="O145">
        <v>1019273</v>
      </c>
      <c r="P145">
        <v>1056246</v>
      </c>
      <c r="Q145">
        <v>1094063</v>
      </c>
      <c r="R145">
        <v>1132697</v>
      </c>
      <c r="S145">
        <v>1172420</v>
      </c>
      <c r="T145">
        <v>1213643</v>
      </c>
      <c r="U145">
        <v>1253214</v>
      </c>
      <c r="V145">
        <v>1289967</v>
      </c>
      <c r="W145">
        <v>1327240</v>
      </c>
      <c r="X145">
        <v>1366169</v>
      </c>
      <c r="Y145">
        <v>1406521</v>
      </c>
      <c r="Z145">
        <v>1448069</v>
      </c>
      <c r="AA145">
        <v>1490732</v>
      </c>
      <c r="AB145">
        <v>1534413</v>
      </c>
      <c r="AC145">
        <v>1578986</v>
      </c>
      <c r="AD145">
        <v>1624379</v>
      </c>
      <c r="AE145">
        <v>1666138</v>
      </c>
      <c r="AF145">
        <v>1703390</v>
      </c>
      <c r="AG145">
        <v>1739841</v>
      </c>
      <c r="AH145">
        <v>1775436</v>
      </c>
      <c r="AI145">
        <v>1809696</v>
      </c>
      <c r="AJ145">
        <v>1842379</v>
      </c>
      <c r="AK145">
        <v>1873274</v>
      </c>
      <c r="AL145">
        <v>1901793</v>
      </c>
      <c r="AM145">
        <v>1927707</v>
      </c>
      <c r="AN145">
        <v>1951437</v>
      </c>
      <c r="AO145">
        <v>1972418</v>
      </c>
      <c r="AP145">
        <v>1988130</v>
      </c>
      <c r="AQ145">
        <v>1998049</v>
      </c>
      <c r="AR145">
        <v>2003234</v>
      </c>
      <c r="AS145">
        <v>2003913</v>
      </c>
      <c r="AT145">
        <v>2000853</v>
      </c>
      <c r="AU145">
        <v>1994679</v>
      </c>
      <c r="AV145">
        <v>1985059</v>
      </c>
      <c r="AW145">
        <v>1971129</v>
      </c>
      <c r="AX145">
        <v>1953076</v>
      </c>
      <c r="AY145">
        <v>1945063</v>
      </c>
      <c r="AZ145">
        <v>1953268</v>
      </c>
      <c r="BA145">
        <v>1966541</v>
      </c>
      <c r="BB145">
        <v>1980883</v>
      </c>
      <c r="BC145">
        <v>1996251</v>
      </c>
      <c r="BD145">
        <v>2014009</v>
      </c>
      <c r="BE145">
        <v>2034354</v>
      </c>
      <c r="BF145">
        <v>2056504</v>
      </c>
      <c r="BG145">
        <v>2080089</v>
      </c>
      <c r="BH145">
        <v>2104611</v>
      </c>
      <c r="BI145">
        <v>2130422</v>
      </c>
      <c r="BJ145">
        <v>2157110</v>
      </c>
      <c r="BK145">
        <v>2183603</v>
      </c>
      <c r="BL145">
        <v>2209405</v>
      </c>
      <c r="BM145">
        <v>2235727</v>
      </c>
      <c r="BN145">
        <v>2261542</v>
      </c>
      <c r="BO145">
        <v>2286110</v>
      </c>
      <c r="BP145">
        <v>2311472</v>
      </c>
    </row>
    <row r="146" spans="1:68" x14ac:dyDescent="0.35">
      <c r="A146" t="s">
        <v>429</v>
      </c>
      <c r="B146" t="s">
        <v>430</v>
      </c>
      <c r="E146">
        <v>1094880069</v>
      </c>
      <c r="F146">
        <v>1096959453</v>
      </c>
      <c r="G146">
        <v>1111293141</v>
      </c>
      <c r="H146">
        <v>1137056579</v>
      </c>
      <c r="I146">
        <v>1162405292</v>
      </c>
      <c r="J146">
        <v>1188451832</v>
      </c>
      <c r="K146">
        <v>1217220438</v>
      </c>
      <c r="L146">
        <v>1245130293</v>
      </c>
      <c r="M146">
        <v>1273820149</v>
      </c>
      <c r="N146">
        <v>1304068257</v>
      </c>
      <c r="O146">
        <v>1334963829</v>
      </c>
      <c r="P146">
        <v>1366487769</v>
      </c>
      <c r="Q146">
        <v>1396407513</v>
      </c>
      <c r="R146">
        <v>1425381475</v>
      </c>
      <c r="S146">
        <v>1452919554</v>
      </c>
      <c r="T146">
        <v>1478265786</v>
      </c>
      <c r="U146">
        <v>1502269051</v>
      </c>
      <c r="V146">
        <v>1524947137</v>
      </c>
      <c r="W146">
        <v>1547677040</v>
      </c>
      <c r="X146">
        <v>1570272872</v>
      </c>
      <c r="Y146">
        <v>1592439385</v>
      </c>
      <c r="Z146">
        <v>1615106897</v>
      </c>
      <c r="AA146">
        <v>1639793804</v>
      </c>
      <c r="AB146">
        <v>1664394629</v>
      </c>
      <c r="AC146">
        <v>1688121991</v>
      </c>
      <c r="AD146">
        <v>1712585483</v>
      </c>
      <c r="AE146">
        <v>1738504785</v>
      </c>
      <c r="AF146">
        <v>1765799733</v>
      </c>
      <c r="AG146">
        <v>1793220326</v>
      </c>
      <c r="AH146">
        <v>1819952808</v>
      </c>
      <c r="AI146">
        <v>1844718134</v>
      </c>
      <c r="AJ146">
        <v>1868272190</v>
      </c>
      <c r="AK146">
        <v>1890820459.5</v>
      </c>
      <c r="AL146">
        <v>1912010271</v>
      </c>
      <c r="AM146">
        <v>1932650914.5</v>
      </c>
      <c r="AN146">
        <v>1952702058</v>
      </c>
      <c r="AO146">
        <v>1972254663.5</v>
      </c>
      <c r="AP146">
        <v>1991505991.5</v>
      </c>
      <c r="AQ146">
        <v>2010169495.5</v>
      </c>
      <c r="AR146">
        <v>2027628907</v>
      </c>
      <c r="AS146">
        <v>2043581321.5</v>
      </c>
      <c r="AT146">
        <v>2058600485.5</v>
      </c>
      <c r="AU146">
        <v>2072599555</v>
      </c>
      <c r="AV146">
        <v>2086139068</v>
      </c>
      <c r="AW146">
        <v>2099412662.5</v>
      </c>
      <c r="AX146">
        <v>2112603350.5</v>
      </c>
      <c r="AY146">
        <v>2126122277</v>
      </c>
      <c r="AZ146">
        <v>2139958607.5</v>
      </c>
      <c r="BA146">
        <v>2153941306</v>
      </c>
      <c r="BB146">
        <v>2167303374</v>
      </c>
      <c r="BC146">
        <v>2179522412</v>
      </c>
      <c r="BD146">
        <v>2193156337.5</v>
      </c>
      <c r="BE146">
        <v>2209331950</v>
      </c>
      <c r="BF146">
        <v>2225043647</v>
      </c>
      <c r="BG146">
        <v>2241185411.5</v>
      </c>
      <c r="BH146">
        <v>2256211694.5</v>
      </c>
      <c r="BI146">
        <v>2270944240.5</v>
      </c>
      <c r="BJ146">
        <v>2285977088.5</v>
      </c>
      <c r="BK146">
        <v>2298520431.5</v>
      </c>
      <c r="BL146">
        <v>2309008599</v>
      </c>
      <c r="BM146">
        <v>2316785459.5</v>
      </c>
      <c r="BN146">
        <v>2320366261</v>
      </c>
      <c r="BO146">
        <v>2324072105.5</v>
      </c>
      <c r="BP146">
        <v>2326658047</v>
      </c>
    </row>
    <row r="147" spans="1:68" x14ac:dyDescent="0.35">
      <c r="A147" t="s">
        <v>88</v>
      </c>
      <c r="B147" t="s">
        <v>431</v>
      </c>
      <c r="E147">
        <v>2778550</v>
      </c>
      <c r="F147">
        <v>2823550</v>
      </c>
      <c r="G147">
        <v>2863350</v>
      </c>
      <c r="H147">
        <v>2898950</v>
      </c>
      <c r="I147">
        <v>2935200</v>
      </c>
      <c r="J147">
        <v>2971450</v>
      </c>
      <c r="K147">
        <v>3008050</v>
      </c>
      <c r="L147">
        <v>3044400</v>
      </c>
      <c r="M147">
        <v>3078850</v>
      </c>
      <c r="N147">
        <v>3107321</v>
      </c>
      <c r="O147">
        <v>3139689</v>
      </c>
      <c r="P147">
        <v>3179041</v>
      </c>
      <c r="Q147">
        <v>3213622</v>
      </c>
      <c r="R147">
        <v>3244438</v>
      </c>
      <c r="S147">
        <v>3273894</v>
      </c>
      <c r="T147">
        <v>3301652</v>
      </c>
      <c r="U147">
        <v>3328664</v>
      </c>
      <c r="V147">
        <v>3355036</v>
      </c>
      <c r="W147">
        <v>3379514</v>
      </c>
      <c r="X147">
        <v>3397842</v>
      </c>
      <c r="Y147">
        <v>3413202</v>
      </c>
      <c r="Z147">
        <v>3432947</v>
      </c>
      <c r="AA147">
        <v>3457179</v>
      </c>
      <c r="AB147">
        <v>3485192</v>
      </c>
      <c r="AC147">
        <v>3514205</v>
      </c>
      <c r="AD147">
        <v>3544543</v>
      </c>
      <c r="AE147">
        <v>3578914</v>
      </c>
      <c r="AF147">
        <v>3616367</v>
      </c>
      <c r="AG147">
        <v>3655049</v>
      </c>
      <c r="AH147">
        <v>3684255</v>
      </c>
      <c r="AI147">
        <v>3697838</v>
      </c>
      <c r="AJ147">
        <v>3704134</v>
      </c>
      <c r="AK147">
        <v>3700114</v>
      </c>
      <c r="AL147">
        <v>3682613</v>
      </c>
      <c r="AM147">
        <v>3657144</v>
      </c>
      <c r="AN147">
        <v>3629102</v>
      </c>
      <c r="AO147">
        <v>3601613</v>
      </c>
      <c r="AP147">
        <v>3575137</v>
      </c>
      <c r="AQ147">
        <v>3549331</v>
      </c>
      <c r="AR147">
        <v>3524238</v>
      </c>
      <c r="AS147">
        <v>3499536</v>
      </c>
      <c r="AT147">
        <v>3470818</v>
      </c>
      <c r="AU147">
        <v>3443067</v>
      </c>
      <c r="AV147">
        <v>3415213</v>
      </c>
      <c r="AW147">
        <v>3377075</v>
      </c>
      <c r="AX147">
        <v>3322528</v>
      </c>
      <c r="AY147">
        <v>3269909</v>
      </c>
      <c r="AZ147">
        <v>3231294</v>
      </c>
      <c r="BA147">
        <v>3198231</v>
      </c>
      <c r="BB147">
        <v>3162916</v>
      </c>
      <c r="BC147">
        <v>3097282</v>
      </c>
      <c r="BD147">
        <v>3028115</v>
      </c>
      <c r="BE147">
        <v>2987773</v>
      </c>
      <c r="BF147">
        <v>2957689</v>
      </c>
      <c r="BG147">
        <v>2932367</v>
      </c>
      <c r="BH147">
        <v>2904910</v>
      </c>
      <c r="BI147">
        <v>2868231</v>
      </c>
      <c r="BJ147">
        <v>2828403</v>
      </c>
      <c r="BK147">
        <v>2801543</v>
      </c>
      <c r="BL147">
        <v>2794137</v>
      </c>
      <c r="BM147">
        <v>2794885</v>
      </c>
      <c r="BN147">
        <v>2800839</v>
      </c>
      <c r="BO147">
        <v>2831639</v>
      </c>
      <c r="BP147">
        <v>2871585</v>
      </c>
    </row>
    <row r="148" spans="1:68" x14ac:dyDescent="0.35">
      <c r="A148" t="s">
        <v>164</v>
      </c>
      <c r="B148" t="s">
        <v>432</v>
      </c>
      <c r="E148">
        <v>313970</v>
      </c>
      <c r="F148">
        <v>316845</v>
      </c>
      <c r="G148">
        <v>320750</v>
      </c>
      <c r="H148">
        <v>324100</v>
      </c>
      <c r="I148">
        <v>327750</v>
      </c>
      <c r="J148">
        <v>331500</v>
      </c>
      <c r="K148">
        <v>333895</v>
      </c>
      <c r="L148">
        <v>334995</v>
      </c>
      <c r="M148">
        <v>335850</v>
      </c>
      <c r="N148">
        <v>337500</v>
      </c>
      <c r="O148">
        <v>339171</v>
      </c>
      <c r="P148">
        <v>342421</v>
      </c>
      <c r="Q148">
        <v>346600</v>
      </c>
      <c r="R148">
        <v>350450</v>
      </c>
      <c r="S148">
        <v>355050</v>
      </c>
      <c r="T148">
        <v>358950</v>
      </c>
      <c r="U148">
        <v>360731</v>
      </c>
      <c r="V148">
        <v>361358</v>
      </c>
      <c r="W148">
        <v>362007</v>
      </c>
      <c r="X148">
        <v>362856</v>
      </c>
      <c r="Y148">
        <v>364150</v>
      </c>
      <c r="Z148">
        <v>365225</v>
      </c>
      <c r="AA148">
        <v>365525</v>
      </c>
      <c r="AB148">
        <v>365622</v>
      </c>
      <c r="AC148">
        <v>365998</v>
      </c>
      <c r="AD148">
        <v>366706</v>
      </c>
      <c r="AE148">
        <v>368355</v>
      </c>
      <c r="AF148">
        <v>370750</v>
      </c>
      <c r="AG148">
        <v>373450</v>
      </c>
      <c r="AH148">
        <v>377100</v>
      </c>
      <c r="AI148">
        <v>381850</v>
      </c>
      <c r="AJ148">
        <v>387000</v>
      </c>
      <c r="AK148">
        <v>392175</v>
      </c>
      <c r="AL148">
        <v>397475</v>
      </c>
      <c r="AM148">
        <v>402925</v>
      </c>
      <c r="AN148">
        <v>408625</v>
      </c>
      <c r="AO148">
        <v>414225</v>
      </c>
      <c r="AP148">
        <v>419450</v>
      </c>
      <c r="AQ148">
        <v>424700</v>
      </c>
      <c r="AR148">
        <v>430475</v>
      </c>
      <c r="AS148">
        <v>436300</v>
      </c>
      <c r="AT148">
        <v>441525</v>
      </c>
      <c r="AU148">
        <v>446175</v>
      </c>
      <c r="AV148">
        <v>451630</v>
      </c>
      <c r="AW148">
        <v>458095</v>
      </c>
      <c r="AX148">
        <v>465158</v>
      </c>
      <c r="AY148">
        <v>472637</v>
      </c>
      <c r="AZ148">
        <v>479993</v>
      </c>
      <c r="BA148">
        <v>488650</v>
      </c>
      <c r="BB148">
        <v>497783</v>
      </c>
      <c r="BC148">
        <v>506953</v>
      </c>
      <c r="BD148">
        <v>518347</v>
      </c>
      <c r="BE148">
        <v>530946</v>
      </c>
      <c r="BF148">
        <v>543360</v>
      </c>
      <c r="BG148">
        <v>556319</v>
      </c>
      <c r="BH148">
        <v>569604</v>
      </c>
      <c r="BI148">
        <v>582014</v>
      </c>
      <c r="BJ148">
        <v>596336</v>
      </c>
      <c r="BK148">
        <v>607950</v>
      </c>
      <c r="BL148">
        <v>620001</v>
      </c>
      <c r="BM148">
        <v>630419</v>
      </c>
      <c r="BN148">
        <v>640064</v>
      </c>
      <c r="BO148">
        <v>653103</v>
      </c>
      <c r="BP148">
        <v>666430</v>
      </c>
    </row>
    <row r="149" spans="1:68" x14ac:dyDescent="0.35">
      <c r="A149" t="s">
        <v>90</v>
      </c>
      <c r="B149" t="s">
        <v>433</v>
      </c>
      <c r="E149">
        <v>2120979</v>
      </c>
      <c r="F149">
        <v>2152681</v>
      </c>
      <c r="G149">
        <v>2181586</v>
      </c>
      <c r="H149">
        <v>2210919</v>
      </c>
      <c r="I149">
        <v>2240623</v>
      </c>
      <c r="J149">
        <v>2265919</v>
      </c>
      <c r="K149">
        <v>2283217</v>
      </c>
      <c r="L149">
        <v>2301220</v>
      </c>
      <c r="M149">
        <v>2323619</v>
      </c>
      <c r="N149">
        <v>2343173</v>
      </c>
      <c r="O149">
        <v>2359164</v>
      </c>
      <c r="P149">
        <v>2376389</v>
      </c>
      <c r="Q149">
        <v>2395674</v>
      </c>
      <c r="R149">
        <v>2415819</v>
      </c>
      <c r="S149">
        <v>2437186</v>
      </c>
      <c r="T149">
        <v>2456130</v>
      </c>
      <c r="U149">
        <v>2470989</v>
      </c>
      <c r="V149">
        <v>2485073</v>
      </c>
      <c r="W149">
        <v>2497921</v>
      </c>
      <c r="X149">
        <v>2505953</v>
      </c>
      <c r="Y149">
        <v>2511701</v>
      </c>
      <c r="Z149">
        <v>2519421</v>
      </c>
      <c r="AA149">
        <v>2531080</v>
      </c>
      <c r="AB149">
        <v>2546011</v>
      </c>
      <c r="AC149">
        <v>2562047</v>
      </c>
      <c r="AD149">
        <v>2578873</v>
      </c>
      <c r="AE149">
        <v>2599892</v>
      </c>
      <c r="AF149">
        <v>2626583</v>
      </c>
      <c r="AG149">
        <v>2653434</v>
      </c>
      <c r="AH149">
        <v>2666955</v>
      </c>
      <c r="AI149">
        <v>2663151</v>
      </c>
      <c r="AJ149">
        <v>2650581</v>
      </c>
      <c r="AK149">
        <v>2614338</v>
      </c>
      <c r="AL149">
        <v>2563290</v>
      </c>
      <c r="AM149">
        <v>2520742</v>
      </c>
      <c r="AN149">
        <v>2485056</v>
      </c>
      <c r="AO149">
        <v>2457222</v>
      </c>
      <c r="AP149">
        <v>2432851</v>
      </c>
      <c r="AQ149">
        <v>2410019</v>
      </c>
      <c r="AR149">
        <v>2390482</v>
      </c>
      <c r="AS149">
        <v>2367550</v>
      </c>
      <c r="AT149">
        <v>2337170</v>
      </c>
      <c r="AU149">
        <v>2310173</v>
      </c>
      <c r="AV149">
        <v>2287955</v>
      </c>
      <c r="AW149">
        <v>2263122</v>
      </c>
      <c r="AX149">
        <v>2238799</v>
      </c>
      <c r="AY149">
        <v>2218357</v>
      </c>
      <c r="AZ149">
        <v>2200325</v>
      </c>
      <c r="BA149">
        <v>2177322</v>
      </c>
      <c r="BB149">
        <v>2141669</v>
      </c>
      <c r="BC149">
        <v>2097555</v>
      </c>
      <c r="BD149">
        <v>2059709</v>
      </c>
      <c r="BE149">
        <v>2034319</v>
      </c>
      <c r="BF149">
        <v>2012647</v>
      </c>
      <c r="BG149">
        <v>1993782</v>
      </c>
      <c r="BH149">
        <v>1977527</v>
      </c>
      <c r="BI149">
        <v>1959537</v>
      </c>
      <c r="BJ149">
        <v>1942248</v>
      </c>
      <c r="BK149">
        <v>1927174</v>
      </c>
      <c r="BL149">
        <v>1913822</v>
      </c>
      <c r="BM149">
        <v>1900449</v>
      </c>
      <c r="BN149">
        <v>1884490</v>
      </c>
      <c r="BO149">
        <v>1879383</v>
      </c>
      <c r="BP149">
        <v>1877445</v>
      </c>
    </row>
    <row r="150" spans="1:68" x14ac:dyDescent="0.35">
      <c r="A150" t="s">
        <v>434</v>
      </c>
      <c r="B150" t="s">
        <v>435</v>
      </c>
      <c r="E150">
        <v>173315</v>
      </c>
      <c r="F150">
        <v>173323</v>
      </c>
      <c r="G150">
        <v>177810</v>
      </c>
      <c r="H150">
        <v>182135</v>
      </c>
      <c r="I150">
        <v>225655</v>
      </c>
      <c r="J150">
        <v>265631</v>
      </c>
      <c r="K150">
        <v>262942</v>
      </c>
      <c r="L150">
        <v>260423</v>
      </c>
      <c r="M150">
        <v>257933</v>
      </c>
      <c r="N150">
        <v>255306</v>
      </c>
      <c r="O150">
        <v>257396</v>
      </c>
      <c r="P150">
        <v>247400</v>
      </c>
      <c r="Q150">
        <v>245050</v>
      </c>
      <c r="R150">
        <v>242800</v>
      </c>
      <c r="S150">
        <v>240550</v>
      </c>
      <c r="T150">
        <v>238200</v>
      </c>
      <c r="U150">
        <v>235600</v>
      </c>
      <c r="V150">
        <v>232950</v>
      </c>
      <c r="W150">
        <v>232400</v>
      </c>
      <c r="X150">
        <v>235200</v>
      </c>
      <c r="Y150">
        <v>239650</v>
      </c>
      <c r="Z150">
        <v>244800</v>
      </c>
      <c r="AA150">
        <v>254650</v>
      </c>
      <c r="AB150">
        <v>269300</v>
      </c>
      <c r="AC150">
        <v>282850</v>
      </c>
      <c r="AD150">
        <v>289700</v>
      </c>
      <c r="AE150">
        <v>296050</v>
      </c>
      <c r="AF150">
        <v>306850</v>
      </c>
      <c r="AG150">
        <v>316000</v>
      </c>
      <c r="AH150">
        <v>325100</v>
      </c>
      <c r="AI150">
        <v>334950</v>
      </c>
      <c r="AJ150">
        <v>351650</v>
      </c>
      <c r="AK150">
        <v>370900</v>
      </c>
      <c r="AL150">
        <v>384000</v>
      </c>
      <c r="AM150">
        <v>396800</v>
      </c>
      <c r="AN150">
        <v>409300</v>
      </c>
      <c r="AO150">
        <v>415100</v>
      </c>
      <c r="AP150">
        <v>417300</v>
      </c>
      <c r="AQ150">
        <v>422300</v>
      </c>
      <c r="AR150">
        <v>427400</v>
      </c>
      <c r="AS150">
        <v>430600</v>
      </c>
      <c r="AT150">
        <v>433900</v>
      </c>
      <c r="AU150">
        <v>438400</v>
      </c>
      <c r="AV150">
        <v>443600</v>
      </c>
      <c r="AW150">
        <v>454700</v>
      </c>
      <c r="AX150">
        <v>473500</v>
      </c>
      <c r="AY150">
        <v>498900</v>
      </c>
      <c r="AZ150">
        <v>520900</v>
      </c>
      <c r="BA150">
        <v>540700</v>
      </c>
      <c r="BB150">
        <v>535000</v>
      </c>
      <c r="BC150">
        <v>537000</v>
      </c>
      <c r="BD150">
        <v>549600</v>
      </c>
      <c r="BE150">
        <v>567900</v>
      </c>
      <c r="BF150">
        <v>591900</v>
      </c>
      <c r="BG150">
        <v>621700</v>
      </c>
      <c r="BH150">
        <v>642900</v>
      </c>
      <c r="BI150">
        <v>652500</v>
      </c>
      <c r="BJ150">
        <v>648400</v>
      </c>
      <c r="BK150">
        <v>658900</v>
      </c>
      <c r="BL150">
        <v>672000</v>
      </c>
      <c r="BM150">
        <v>685400</v>
      </c>
      <c r="BN150">
        <v>682500</v>
      </c>
      <c r="BO150">
        <v>677300</v>
      </c>
      <c r="BP150">
        <v>678800</v>
      </c>
    </row>
    <row r="151" spans="1:68" x14ac:dyDescent="0.35">
      <c r="A151" t="s">
        <v>436</v>
      </c>
      <c r="B151" t="s">
        <v>437</v>
      </c>
      <c r="E151">
        <v>4250</v>
      </c>
      <c r="F151">
        <v>4386</v>
      </c>
      <c r="G151">
        <v>4527</v>
      </c>
      <c r="H151">
        <v>4673</v>
      </c>
      <c r="I151">
        <v>4827</v>
      </c>
      <c r="J151">
        <v>4996</v>
      </c>
      <c r="K151">
        <v>5213</v>
      </c>
      <c r="L151">
        <v>5472</v>
      </c>
      <c r="M151">
        <v>5693</v>
      </c>
      <c r="N151">
        <v>5868</v>
      </c>
      <c r="O151">
        <v>6047</v>
      </c>
      <c r="P151">
        <v>6228</v>
      </c>
      <c r="Q151">
        <v>6409</v>
      </c>
      <c r="R151">
        <v>6596</v>
      </c>
      <c r="S151">
        <v>6801</v>
      </c>
      <c r="T151">
        <v>7038</v>
      </c>
      <c r="U151">
        <v>7303</v>
      </c>
      <c r="V151">
        <v>7569</v>
      </c>
      <c r="W151">
        <v>7822</v>
      </c>
      <c r="X151">
        <v>8063</v>
      </c>
      <c r="Y151">
        <v>8288</v>
      </c>
      <c r="Z151">
        <v>8498</v>
      </c>
      <c r="AA151">
        <v>9494</v>
      </c>
      <c r="AB151">
        <v>11485</v>
      </c>
      <c r="AC151">
        <v>13733</v>
      </c>
      <c r="AD151">
        <v>16095</v>
      </c>
      <c r="AE151">
        <v>18558</v>
      </c>
      <c r="AF151">
        <v>21108</v>
      </c>
      <c r="AG151">
        <v>23749</v>
      </c>
      <c r="AH151">
        <v>26453</v>
      </c>
      <c r="AI151">
        <v>28224</v>
      </c>
      <c r="AJ151">
        <v>28800</v>
      </c>
      <c r="AK151">
        <v>29081</v>
      </c>
      <c r="AL151">
        <v>29282</v>
      </c>
      <c r="AM151">
        <v>29413</v>
      </c>
      <c r="AN151">
        <v>29470</v>
      </c>
      <c r="AO151">
        <v>29443</v>
      </c>
      <c r="AP151">
        <v>29323</v>
      </c>
      <c r="AQ151">
        <v>29107</v>
      </c>
      <c r="AR151">
        <v>29284</v>
      </c>
      <c r="AS151">
        <v>29996</v>
      </c>
      <c r="AT151">
        <v>30803</v>
      </c>
      <c r="AU151">
        <v>31604</v>
      </c>
      <c r="AV151">
        <v>32395</v>
      </c>
      <c r="AW151">
        <v>33171</v>
      </c>
      <c r="AX151">
        <v>33928</v>
      </c>
      <c r="AY151">
        <v>34658</v>
      </c>
      <c r="AZ151">
        <v>35337</v>
      </c>
      <c r="BA151">
        <v>35958</v>
      </c>
      <c r="BB151">
        <v>36502</v>
      </c>
      <c r="BC151">
        <v>36856</v>
      </c>
      <c r="BD151">
        <v>37069</v>
      </c>
      <c r="BE151">
        <v>37276</v>
      </c>
      <c r="BF151">
        <v>37419</v>
      </c>
      <c r="BG151">
        <v>37450</v>
      </c>
      <c r="BH151">
        <v>37369</v>
      </c>
      <c r="BI151">
        <v>37175</v>
      </c>
      <c r="BJ151">
        <v>36837</v>
      </c>
      <c r="BK151">
        <v>36012</v>
      </c>
      <c r="BL151">
        <v>34267</v>
      </c>
      <c r="BM151">
        <v>31786</v>
      </c>
      <c r="BN151">
        <v>29961</v>
      </c>
      <c r="BO151">
        <v>28870</v>
      </c>
      <c r="BP151">
        <v>27515</v>
      </c>
    </row>
    <row r="152" spans="1:68" x14ac:dyDescent="0.35">
      <c r="A152" t="s">
        <v>91</v>
      </c>
      <c r="B152" t="s">
        <v>438</v>
      </c>
      <c r="E152">
        <v>11624933</v>
      </c>
      <c r="F152">
        <v>11931085</v>
      </c>
      <c r="G152">
        <v>12253092</v>
      </c>
      <c r="H152">
        <v>12577502</v>
      </c>
      <c r="I152">
        <v>12898886</v>
      </c>
      <c r="J152">
        <v>13239171</v>
      </c>
      <c r="K152">
        <v>13597065</v>
      </c>
      <c r="L152">
        <v>13968175</v>
      </c>
      <c r="M152">
        <v>14347899</v>
      </c>
      <c r="N152">
        <v>14734255</v>
      </c>
      <c r="O152">
        <v>15129449</v>
      </c>
      <c r="P152">
        <v>15527225</v>
      </c>
      <c r="Q152">
        <v>15924692</v>
      </c>
      <c r="R152">
        <v>16326269</v>
      </c>
      <c r="S152">
        <v>16733842</v>
      </c>
      <c r="T152">
        <v>17150786</v>
      </c>
      <c r="U152">
        <v>17574182</v>
      </c>
      <c r="V152">
        <v>18014756</v>
      </c>
      <c r="W152">
        <v>18477385</v>
      </c>
      <c r="X152">
        <v>18955589</v>
      </c>
      <c r="Y152">
        <v>19459943</v>
      </c>
      <c r="Z152">
        <v>19985401</v>
      </c>
      <c r="AA152">
        <v>20520318</v>
      </c>
      <c r="AB152">
        <v>21060696</v>
      </c>
      <c r="AC152">
        <v>21593778</v>
      </c>
      <c r="AD152">
        <v>22113953</v>
      </c>
      <c r="AE152">
        <v>22600803</v>
      </c>
      <c r="AF152">
        <v>23054392</v>
      </c>
      <c r="AG152">
        <v>23500524</v>
      </c>
      <c r="AH152">
        <v>23939414</v>
      </c>
      <c r="AI152">
        <v>24375551</v>
      </c>
      <c r="AJ152">
        <v>24799014</v>
      </c>
      <c r="AK152">
        <v>25212468</v>
      </c>
      <c r="AL152">
        <v>25614586</v>
      </c>
      <c r="AM152">
        <v>26000822</v>
      </c>
      <c r="AN152">
        <v>26399429</v>
      </c>
      <c r="AO152">
        <v>26808107</v>
      </c>
      <c r="AP152">
        <v>27213337</v>
      </c>
      <c r="AQ152">
        <v>27621648</v>
      </c>
      <c r="AR152">
        <v>28027179</v>
      </c>
      <c r="AS152">
        <v>28423435</v>
      </c>
      <c r="AT152">
        <v>28814643</v>
      </c>
      <c r="AU152">
        <v>29198142</v>
      </c>
      <c r="AV152">
        <v>29571415</v>
      </c>
      <c r="AW152">
        <v>29953018</v>
      </c>
      <c r="AX152">
        <v>30358144</v>
      </c>
      <c r="AY152">
        <v>30771178</v>
      </c>
      <c r="AZ152">
        <v>31186468</v>
      </c>
      <c r="BA152">
        <v>31606767</v>
      </c>
      <c r="BB152">
        <v>32030778</v>
      </c>
      <c r="BC152">
        <v>32467016</v>
      </c>
      <c r="BD152">
        <v>32912588</v>
      </c>
      <c r="BE152">
        <v>33355241</v>
      </c>
      <c r="BF152">
        <v>33787571</v>
      </c>
      <c r="BG152">
        <v>34204780</v>
      </c>
      <c r="BH152">
        <v>34607588</v>
      </c>
      <c r="BI152">
        <v>35023457</v>
      </c>
      <c r="BJ152">
        <v>35446392</v>
      </c>
      <c r="BK152">
        <v>35839760</v>
      </c>
      <c r="BL152">
        <v>36210898</v>
      </c>
      <c r="BM152">
        <v>36584208</v>
      </c>
      <c r="BN152">
        <v>36954442</v>
      </c>
      <c r="BO152">
        <v>37329064</v>
      </c>
      <c r="BP152">
        <v>37712505</v>
      </c>
    </row>
    <row r="153" spans="1:68" x14ac:dyDescent="0.35">
      <c r="A153" t="s">
        <v>439</v>
      </c>
      <c r="B153" t="s">
        <v>440</v>
      </c>
      <c r="E153">
        <v>21808</v>
      </c>
      <c r="F153">
        <v>21901</v>
      </c>
      <c r="G153">
        <v>22078</v>
      </c>
      <c r="H153">
        <v>22385</v>
      </c>
      <c r="I153">
        <v>22686</v>
      </c>
      <c r="J153">
        <v>22941</v>
      </c>
      <c r="K153">
        <v>23131</v>
      </c>
      <c r="L153">
        <v>23230</v>
      </c>
      <c r="M153">
        <v>23437</v>
      </c>
      <c r="N153">
        <v>23831</v>
      </c>
      <c r="O153">
        <v>24229</v>
      </c>
      <c r="P153">
        <v>24576</v>
      </c>
      <c r="Q153">
        <v>24862</v>
      </c>
      <c r="R153">
        <v>25072</v>
      </c>
      <c r="S153">
        <v>25235</v>
      </c>
      <c r="T153">
        <v>25500</v>
      </c>
      <c r="U153">
        <v>25895</v>
      </c>
      <c r="V153">
        <v>26273</v>
      </c>
      <c r="W153">
        <v>26605</v>
      </c>
      <c r="X153">
        <v>26892</v>
      </c>
      <c r="Y153">
        <v>27122</v>
      </c>
      <c r="Z153">
        <v>27293</v>
      </c>
      <c r="AA153">
        <v>27561</v>
      </c>
      <c r="AB153">
        <v>27960</v>
      </c>
      <c r="AC153">
        <v>28356</v>
      </c>
      <c r="AD153">
        <v>28731</v>
      </c>
      <c r="AE153">
        <v>29093</v>
      </c>
      <c r="AF153">
        <v>29446</v>
      </c>
      <c r="AG153">
        <v>29781</v>
      </c>
      <c r="AH153">
        <v>30084</v>
      </c>
      <c r="AI153">
        <v>30358</v>
      </c>
      <c r="AJ153">
        <v>30625</v>
      </c>
      <c r="AK153">
        <v>30887</v>
      </c>
      <c r="AL153">
        <v>31136</v>
      </c>
      <c r="AM153">
        <v>31375</v>
      </c>
      <c r="AN153">
        <v>31609</v>
      </c>
      <c r="AO153">
        <v>31837</v>
      </c>
      <c r="AP153">
        <v>32063</v>
      </c>
      <c r="AQ153">
        <v>32267</v>
      </c>
      <c r="AR153">
        <v>32410</v>
      </c>
      <c r="AS153">
        <v>32455</v>
      </c>
      <c r="AT153">
        <v>32447</v>
      </c>
      <c r="AU153">
        <v>32422</v>
      </c>
      <c r="AV153">
        <v>32374</v>
      </c>
      <c r="AW153">
        <v>32307</v>
      </c>
      <c r="AX153">
        <v>32210</v>
      </c>
      <c r="AY153">
        <v>32057</v>
      </c>
      <c r="AZ153">
        <v>31837</v>
      </c>
      <c r="BA153">
        <v>31836</v>
      </c>
      <c r="BB153">
        <v>32364</v>
      </c>
      <c r="BC153">
        <v>33163</v>
      </c>
      <c r="BD153">
        <v>33946</v>
      </c>
      <c r="BE153">
        <v>34711</v>
      </c>
      <c r="BF153">
        <v>35447</v>
      </c>
      <c r="BG153">
        <v>36128</v>
      </c>
      <c r="BH153">
        <v>36757</v>
      </c>
      <c r="BI153">
        <v>37276</v>
      </c>
      <c r="BJ153">
        <v>37678</v>
      </c>
      <c r="BK153">
        <v>38154</v>
      </c>
      <c r="BL153">
        <v>38109</v>
      </c>
      <c r="BM153">
        <v>38050</v>
      </c>
      <c r="BN153">
        <v>38527</v>
      </c>
      <c r="BO153">
        <v>38931</v>
      </c>
      <c r="BP153">
        <v>38956</v>
      </c>
    </row>
    <row r="154" spans="1:68" x14ac:dyDescent="0.35">
      <c r="A154" t="s">
        <v>92</v>
      </c>
      <c r="B154" t="s">
        <v>441</v>
      </c>
      <c r="E154">
        <v>2058020</v>
      </c>
      <c r="F154">
        <v>2103327</v>
      </c>
      <c r="G154">
        <v>2147227</v>
      </c>
      <c r="H154">
        <v>2188895</v>
      </c>
      <c r="I154">
        <v>2228000</v>
      </c>
      <c r="J154">
        <v>2265287</v>
      </c>
      <c r="K154">
        <v>2301871</v>
      </c>
      <c r="L154">
        <v>2337695</v>
      </c>
      <c r="M154">
        <v>2373073</v>
      </c>
      <c r="N154">
        <v>2408469</v>
      </c>
      <c r="O154">
        <v>2437590</v>
      </c>
      <c r="P154">
        <v>2460611</v>
      </c>
      <c r="Q154">
        <v>2484742</v>
      </c>
      <c r="R154">
        <v>2510584</v>
      </c>
      <c r="S154">
        <v>2538164</v>
      </c>
      <c r="T154">
        <v>2566998</v>
      </c>
      <c r="U154">
        <v>2596491</v>
      </c>
      <c r="V154">
        <v>2626298</v>
      </c>
      <c r="W154">
        <v>2656211</v>
      </c>
      <c r="X154">
        <v>2683035</v>
      </c>
      <c r="Y154">
        <v>2708675</v>
      </c>
      <c r="Z154">
        <v>2735987</v>
      </c>
      <c r="AA154">
        <v>2763101</v>
      </c>
      <c r="AB154">
        <v>2791207</v>
      </c>
      <c r="AC154">
        <v>2820518</v>
      </c>
      <c r="AD154">
        <v>2850787</v>
      </c>
      <c r="AE154">
        <v>2883057</v>
      </c>
      <c r="AF154">
        <v>2916306</v>
      </c>
      <c r="AG154">
        <v>2948891</v>
      </c>
      <c r="AH154">
        <v>2970039</v>
      </c>
      <c r="AI154">
        <v>2977912</v>
      </c>
      <c r="AJ154">
        <v>2981566</v>
      </c>
      <c r="AK154">
        <v>2980965</v>
      </c>
      <c r="AL154">
        <v>2975966</v>
      </c>
      <c r="AM154">
        <v>2966745</v>
      </c>
      <c r="AN154">
        <v>2953200</v>
      </c>
      <c r="AO154">
        <v>2947293</v>
      </c>
      <c r="AP154">
        <v>2936413</v>
      </c>
      <c r="AQ154">
        <v>2935227</v>
      </c>
      <c r="AR154">
        <v>2930622</v>
      </c>
      <c r="AS154">
        <v>2924668</v>
      </c>
      <c r="AT154">
        <v>2918135</v>
      </c>
      <c r="AU154">
        <v>2911385</v>
      </c>
      <c r="AV154">
        <v>2903198</v>
      </c>
      <c r="AW154">
        <v>2896023</v>
      </c>
      <c r="AX154">
        <v>2888985</v>
      </c>
      <c r="AY154">
        <v>2880967</v>
      </c>
      <c r="AZ154">
        <v>2874299</v>
      </c>
      <c r="BA154">
        <v>2868833</v>
      </c>
      <c r="BB154">
        <v>2865213</v>
      </c>
      <c r="BC154">
        <v>2862354</v>
      </c>
      <c r="BD154">
        <v>2860699</v>
      </c>
      <c r="BE154">
        <v>2860324</v>
      </c>
      <c r="BF154">
        <v>2859558</v>
      </c>
      <c r="BG154">
        <v>2857815</v>
      </c>
      <c r="BH154">
        <v>2835978</v>
      </c>
      <c r="BI154">
        <v>2803186</v>
      </c>
      <c r="BJ154">
        <v>2755189</v>
      </c>
      <c r="BK154">
        <v>2707203</v>
      </c>
      <c r="BL154">
        <v>2664224</v>
      </c>
      <c r="BM154">
        <v>2635130</v>
      </c>
      <c r="BN154">
        <v>2595809</v>
      </c>
      <c r="BO154">
        <v>2528654</v>
      </c>
      <c r="BP154">
        <v>2457783</v>
      </c>
    </row>
    <row r="155" spans="1:68" x14ac:dyDescent="0.35">
      <c r="A155" t="s">
        <v>93</v>
      </c>
      <c r="B155" t="s">
        <v>442</v>
      </c>
      <c r="E155">
        <v>5111029</v>
      </c>
      <c r="F155">
        <v>5246158</v>
      </c>
      <c r="G155">
        <v>5384150</v>
      </c>
      <c r="H155">
        <v>5525185</v>
      </c>
      <c r="I155">
        <v>5669863</v>
      </c>
      <c r="J155">
        <v>5819116</v>
      </c>
      <c r="K155">
        <v>5974279</v>
      </c>
      <c r="L155">
        <v>6136486</v>
      </c>
      <c r="M155">
        <v>6306493</v>
      </c>
      <c r="N155">
        <v>6484716</v>
      </c>
      <c r="O155">
        <v>6672003</v>
      </c>
      <c r="P155">
        <v>6868868</v>
      </c>
      <c r="Q155">
        <v>7074398</v>
      </c>
      <c r="R155">
        <v>7288048</v>
      </c>
      <c r="S155">
        <v>7509726</v>
      </c>
      <c r="T155">
        <v>7739336</v>
      </c>
      <c r="U155">
        <v>7976831</v>
      </c>
      <c r="V155">
        <v>8222240</v>
      </c>
      <c r="W155">
        <v>8475864</v>
      </c>
      <c r="X155">
        <v>8737581</v>
      </c>
      <c r="Y155">
        <v>9006032</v>
      </c>
      <c r="Z155">
        <v>9279011</v>
      </c>
      <c r="AA155">
        <v>9557671</v>
      </c>
      <c r="AB155">
        <v>9843044</v>
      </c>
      <c r="AC155">
        <v>10134550</v>
      </c>
      <c r="AD155">
        <v>10433142</v>
      </c>
      <c r="AE155">
        <v>10736857</v>
      </c>
      <c r="AF155">
        <v>11047291</v>
      </c>
      <c r="AG155">
        <v>11369462</v>
      </c>
      <c r="AH155">
        <v>11704998</v>
      </c>
      <c r="AI155">
        <v>12055639</v>
      </c>
      <c r="AJ155">
        <v>12421412</v>
      </c>
      <c r="AK155">
        <v>12800870</v>
      </c>
      <c r="AL155">
        <v>13197345</v>
      </c>
      <c r="AM155">
        <v>13613850</v>
      </c>
      <c r="AN155">
        <v>14051275</v>
      </c>
      <c r="AO155">
        <v>14510711</v>
      </c>
      <c r="AP155">
        <v>14990814</v>
      </c>
      <c r="AQ155">
        <v>15489364</v>
      </c>
      <c r="AR155">
        <v>16000506</v>
      </c>
      <c r="AS155">
        <v>16516338</v>
      </c>
      <c r="AT155">
        <v>17032939</v>
      </c>
      <c r="AU155">
        <v>17549913</v>
      </c>
      <c r="AV155">
        <v>18071854</v>
      </c>
      <c r="AW155">
        <v>18606608</v>
      </c>
      <c r="AX155">
        <v>19159707</v>
      </c>
      <c r="AY155">
        <v>19730909</v>
      </c>
      <c r="AZ155">
        <v>20318583</v>
      </c>
      <c r="BA155">
        <v>20923840</v>
      </c>
      <c r="BB155">
        <v>21547280</v>
      </c>
      <c r="BC155">
        <v>22183340</v>
      </c>
      <c r="BD155">
        <v>22822300</v>
      </c>
      <c r="BE155">
        <v>23462438</v>
      </c>
      <c r="BF155">
        <v>24109290</v>
      </c>
      <c r="BG155">
        <v>24764348</v>
      </c>
      <c r="BH155">
        <v>25426702</v>
      </c>
      <c r="BI155">
        <v>26099952</v>
      </c>
      <c r="BJ155">
        <v>26788375</v>
      </c>
      <c r="BK155">
        <v>27494926</v>
      </c>
      <c r="BL155">
        <v>28219554</v>
      </c>
      <c r="BM155">
        <v>28953556</v>
      </c>
      <c r="BN155">
        <v>29691083</v>
      </c>
      <c r="BO155">
        <v>30437261</v>
      </c>
      <c r="BP155">
        <v>31195932</v>
      </c>
    </row>
    <row r="156" spans="1:68" x14ac:dyDescent="0.35">
      <c r="A156" t="s">
        <v>184</v>
      </c>
      <c r="B156" t="s">
        <v>443</v>
      </c>
      <c r="E156">
        <v>91189</v>
      </c>
      <c r="F156">
        <v>93450</v>
      </c>
      <c r="G156">
        <v>95802</v>
      </c>
      <c r="H156">
        <v>98222</v>
      </c>
      <c r="I156">
        <v>100662</v>
      </c>
      <c r="J156">
        <v>104102</v>
      </c>
      <c r="K156">
        <v>108507</v>
      </c>
      <c r="L156">
        <v>112528</v>
      </c>
      <c r="M156">
        <v>116075</v>
      </c>
      <c r="N156">
        <v>119564</v>
      </c>
      <c r="O156">
        <v>123219</v>
      </c>
      <c r="P156">
        <v>127035</v>
      </c>
      <c r="Q156">
        <v>130968</v>
      </c>
      <c r="R156">
        <v>134952</v>
      </c>
      <c r="S156">
        <v>138978</v>
      </c>
      <c r="T156">
        <v>143158</v>
      </c>
      <c r="U156">
        <v>147525</v>
      </c>
      <c r="V156">
        <v>151930</v>
      </c>
      <c r="W156">
        <v>156159</v>
      </c>
      <c r="X156">
        <v>160360</v>
      </c>
      <c r="Y156">
        <v>164835</v>
      </c>
      <c r="Z156">
        <v>169532</v>
      </c>
      <c r="AA156">
        <v>174333</v>
      </c>
      <c r="AB156">
        <v>179128</v>
      </c>
      <c r="AC156">
        <v>184198</v>
      </c>
      <c r="AD156">
        <v>190169</v>
      </c>
      <c r="AE156">
        <v>196935</v>
      </c>
      <c r="AF156">
        <v>203944</v>
      </c>
      <c r="AG156">
        <v>210885</v>
      </c>
      <c r="AH156">
        <v>217738</v>
      </c>
      <c r="AI156">
        <v>224762</v>
      </c>
      <c r="AJ156">
        <v>231802</v>
      </c>
      <c r="AK156">
        <v>238543</v>
      </c>
      <c r="AL156">
        <v>244884</v>
      </c>
      <c r="AM156">
        <v>250822</v>
      </c>
      <c r="AN156">
        <v>256649</v>
      </c>
      <c r="AO156">
        <v>262347</v>
      </c>
      <c r="AP156">
        <v>267707</v>
      </c>
      <c r="AQ156">
        <v>272723</v>
      </c>
      <c r="AR156">
        <v>277412</v>
      </c>
      <c r="AS156">
        <v>282019</v>
      </c>
      <c r="AT156">
        <v>286767</v>
      </c>
      <c r="AU156">
        <v>291616</v>
      </c>
      <c r="AV156">
        <v>296491</v>
      </c>
      <c r="AW156">
        <v>301413</v>
      </c>
      <c r="AX156">
        <v>306429</v>
      </c>
      <c r="AY156">
        <v>313851</v>
      </c>
      <c r="AZ156">
        <v>324479</v>
      </c>
      <c r="BA156">
        <v>336170</v>
      </c>
      <c r="BB156">
        <v>348275</v>
      </c>
      <c r="BC156">
        <v>360792</v>
      </c>
      <c r="BD156">
        <v>373674</v>
      </c>
      <c r="BE156">
        <v>386818</v>
      </c>
      <c r="BF156">
        <v>400070</v>
      </c>
      <c r="BG156">
        <v>413617</v>
      </c>
      <c r="BH156">
        <v>428154</v>
      </c>
      <c r="BI156">
        <v>443308</v>
      </c>
      <c r="BJ156">
        <v>458287</v>
      </c>
      <c r="BK156">
        <v>473099</v>
      </c>
      <c r="BL156">
        <v>487731</v>
      </c>
      <c r="BM156">
        <v>502118</v>
      </c>
      <c r="BN156">
        <v>516154</v>
      </c>
      <c r="BO156">
        <v>524106</v>
      </c>
      <c r="BP156">
        <v>525994</v>
      </c>
    </row>
    <row r="157" spans="1:68" x14ac:dyDescent="0.35">
      <c r="A157" t="s">
        <v>444</v>
      </c>
      <c r="B157" t="s">
        <v>445</v>
      </c>
      <c r="E157">
        <v>103189039</v>
      </c>
      <c r="F157">
        <v>105933296</v>
      </c>
      <c r="G157">
        <v>108830401</v>
      </c>
      <c r="H157">
        <v>111829018</v>
      </c>
      <c r="I157">
        <v>114934365</v>
      </c>
      <c r="J157">
        <v>118116077</v>
      </c>
      <c r="K157">
        <v>121421021</v>
      </c>
      <c r="L157">
        <v>124943855</v>
      </c>
      <c r="M157">
        <v>128530890</v>
      </c>
      <c r="N157">
        <v>132264295</v>
      </c>
      <c r="O157">
        <v>136112803</v>
      </c>
      <c r="P157">
        <v>140022784</v>
      </c>
      <c r="Q157">
        <v>144011465</v>
      </c>
      <c r="R157">
        <v>148188133</v>
      </c>
      <c r="S157">
        <v>152507492</v>
      </c>
      <c r="T157">
        <v>157170677</v>
      </c>
      <c r="U157">
        <v>162141778</v>
      </c>
      <c r="V157">
        <v>167220476</v>
      </c>
      <c r="W157">
        <v>172475084</v>
      </c>
      <c r="X157">
        <v>178013394</v>
      </c>
      <c r="Y157">
        <v>183887467</v>
      </c>
      <c r="Z157">
        <v>190652099</v>
      </c>
      <c r="AA157">
        <v>197590595</v>
      </c>
      <c r="AB157">
        <v>204156168</v>
      </c>
      <c r="AC157">
        <v>211011301</v>
      </c>
      <c r="AD157">
        <v>218025364</v>
      </c>
      <c r="AE157">
        <v>225182758</v>
      </c>
      <c r="AF157">
        <v>232414914</v>
      </c>
      <c r="AG157">
        <v>239480378</v>
      </c>
      <c r="AH157">
        <v>246513714</v>
      </c>
      <c r="AI157">
        <v>255077790</v>
      </c>
      <c r="AJ157">
        <v>261952362</v>
      </c>
      <c r="AK157">
        <v>269021456</v>
      </c>
      <c r="AL157">
        <v>275187055</v>
      </c>
      <c r="AM157">
        <v>281118568</v>
      </c>
      <c r="AN157">
        <v>287320771</v>
      </c>
      <c r="AO157">
        <v>293539029</v>
      </c>
      <c r="AP157">
        <v>299880183</v>
      </c>
      <c r="AQ157">
        <v>306364681</v>
      </c>
      <c r="AR157">
        <v>312977347</v>
      </c>
      <c r="AS157">
        <v>319840863</v>
      </c>
      <c r="AT157">
        <v>326923042</v>
      </c>
      <c r="AU157">
        <v>333592427</v>
      </c>
      <c r="AV157">
        <v>340495691</v>
      </c>
      <c r="AW157">
        <v>348239858</v>
      </c>
      <c r="AX157">
        <v>356352432</v>
      </c>
      <c r="AY157">
        <v>364791715</v>
      </c>
      <c r="AZ157">
        <v>373340745</v>
      </c>
      <c r="BA157">
        <v>381817362</v>
      </c>
      <c r="BB157">
        <v>390285866</v>
      </c>
      <c r="BC157">
        <v>397305528</v>
      </c>
      <c r="BD157">
        <v>405960097</v>
      </c>
      <c r="BE157">
        <v>415046283</v>
      </c>
      <c r="BF157">
        <v>424768481</v>
      </c>
      <c r="BG157">
        <v>433660485</v>
      </c>
      <c r="BH157">
        <v>443111159</v>
      </c>
      <c r="BI157">
        <v>452184895</v>
      </c>
      <c r="BJ157">
        <v>459925735</v>
      </c>
      <c r="BK157">
        <v>466691130</v>
      </c>
      <c r="BL157">
        <v>474057593</v>
      </c>
      <c r="BM157">
        <v>482334398</v>
      </c>
      <c r="BN157">
        <v>488100624</v>
      </c>
      <c r="BO157">
        <v>498070255</v>
      </c>
      <c r="BP157">
        <v>508311359</v>
      </c>
    </row>
    <row r="158" spans="1:68" x14ac:dyDescent="0.35">
      <c r="A158" t="s">
        <v>94</v>
      </c>
      <c r="B158" t="s">
        <v>446</v>
      </c>
      <c r="E158">
        <v>36724615</v>
      </c>
      <c r="F158">
        <v>37890118</v>
      </c>
      <c r="G158">
        <v>39129200</v>
      </c>
      <c r="H158">
        <v>40424065</v>
      </c>
      <c r="I158">
        <v>41772049</v>
      </c>
      <c r="J158">
        <v>43174477</v>
      </c>
      <c r="K158">
        <v>44629106</v>
      </c>
      <c r="L158">
        <v>46129608</v>
      </c>
      <c r="M158">
        <v>47668303</v>
      </c>
      <c r="N158">
        <v>49233194</v>
      </c>
      <c r="O158">
        <v>50814953</v>
      </c>
      <c r="P158">
        <v>52412558</v>
      </c>
      <c r="Q158">
        <v>54030168</v>
      </c>
      <c r="R158">
        <v>55667284</v>
      </c>
      <c r="S158">
        <v>57320149</v>
      </c>
      <c r="T158">
        <v>58982400</v>
      </c>
      <c r="U158">
        <v>60645512</v>
      </c>
      <c r="V158">
        <v>62308493</v>
      </c>
      <c r="W158">
        <v>63979046</v>
      </c>
      <c r="X158">
        <v>65648865</v>
      </c>
      <c r="Y158">
        <v>67300334</v>
      </c>
      <c r="Z158">
        <v>68892108</v>
      </c>
      <c r="AA158">
        <v>70433260</v>
      </c>
      <c r="AB158">
        <v>71971240</v>
      </c>
      <c r="AC158">
        <v>73506846</v>
      </c>
      <c r="AD158">
        <v>75043414</v>
      </c>
      <c r="AE158">
        <v>76585637</v>
      </c>
      <c r="AF158">
        <v>78136651</v>
      </c>
      <c r="AG158">
        <v>79695531</v>
      </c>
      <c r="AH158">
        <v>81247182</v>
      </c>
      <c r="AI158">
        <v>82820170</v>
      </c>
      <c r="AJ158">
        <v>84430572</v>
      </c>
      <c r="AK158">
        <v>86044809</v>
      </c>
      <c r="AL158">
        <v>87653807</v>
      </c>
      <c r="AM158">
        <v>89259205</v>
      </c>
      <c r="AN158">
        <v>90862455</v>
      </c>
      <c r="AO158">
        <v>92452702</v>
      </c>
      <c r="AP158">
        <v>94021207</v>
      </c>
      <c r="AQ158">
        <v>95575245</v>
      </c>
      <c r="AR158">
        <v>97115707</v>
      </c>
      <c r="AS158">
        <v>98625552</v>
      </c>
      <c r="AT158">
        <v>100099099</v>
      </c>
      <c r="AU158">
        <v>101548624</v>
      </c>
      <c r="AV158">
        <v>102978515</v>
      </c>
      <c r="AW158">
        <v>104394131</v>
      </c>
      <c r="AX158">
        <v>105811504</v>
      </c>
      <c r="AY158">
        <v>107253666</v>
      </c>
      <c r="AZ158">
        <v>108774360</v>
      </c>
      <c r="BA158">
        <v>110374288</v>
      </c>
      <c r="BB158">
        <v>111999721</v>
      </c>
      <c r="BC158">
        <v>113623895</v>
      </c>
      <c r="BD158">
        <v>115243504</v>
      </c>
      <c r="BE158">
        <v>116818208</v>
      </c>
      <c r="BF158">
        <v>118343573</v>
      </c>
      <c r="BG158">
        <v>119784261</v>
      </c>
      <c r="BH158">
        <v>121072306</v>
      </c>
      <c r="BI158">
        <v>122251351</v>
      </c>
      <c r="BJ158">
        <v>123400057</v>
      </c>
      <c r="BK158">
        <v>124573711</v>
      </c>
      <c r="BL158">
        <v>125762982</v>
      </c>
      <c r="BM158">
        <v>126799054</v>
      </c>
      <c r="BN158">
        <v>127648148</v>
      </c>
      <c r="BO158">
        <v>128613117</v>
      </c>
      <c r="BP158">
        <v>129739759</v>
      </c>
    </row>
    <row r="159" spans="1:68" x14ac:dyDescent="0.35">
      <c r="A159" t="s">
        <v>447</v>
      </c>
      <c r="B159" t="s">
        <v>448</v>
      </c>
      <c r="E159">
        <v>14703</v>
      </c>
      <c r="F159">
        <v>15219</v>
      </c>
      <c r="G159">
        <v>15755</v>
      </c>
      <c r="H159">
        <v>16302</v>
      </c>
      <c r="I159">
        <v>16852</v>
      </c>
      <c r="J159">
        <v>17402</v>
      </c>
      <c r="K159">
        <v>17927</v>
      </c>
      <c r="L159">
        <v>18655</v>
      </c>
      <c r="M159">
        <v>19862</v>
      </c>
      <c r="N159">
        <v>21305</v>
      </c>
      <c r="O159">
        <v>22530</v>
      </c>
      <c r="P159">
        <v>23366</v>
      </c>
      <c r="Q159">
        <v>23992</v>
      </c>
      <c r="R159">
        <v>24581</v>
      </c>
      <c r="S159">
        <v>25296</v>
      </c>
      <c r="T159">
        <v>26154</v>
      </c>
      <c r="U159">
        <v>27021</v>
      </c>
      <c r="V159">
        <v>27906</v>
      </c>
      <c r="W159">
        <v>28809</v>
      </c>
      <c r="X159">
        <v>29738</v>
      </c>
      <c r="Y159">
        <v>30774</v>
      </c>
      <c r="Z159">
        <v>32017</v>
      </c>
      <c r="AA159">
        <v>33397</v>
      </c>
      <c r="AB159">
        <v>34811</v>
      </c>
      <c r="AC159">
        <v>36264</v>
      </c>
      <c r="AD159">
        <v>37761</v>
      </c>
      <c r="AE159">
        <v>39286</v>
      </c>
      <c r="AF159">
        <v>40828</v>
      </c>
      <c r="AG159">
        <v>42321</v>
      </c>
      <c r="AH159">
        <v>43586</v>
      </c>
      <c r="AI159">
        <v>44629</v>
      </c>
      <c r="AJ159">
        <v>45568</v>
      </c>
      <c r="AK159">
        <v>46388</v>
      </c>
      <c r="AL159">
        <v>47093</v>
      </c>
      <c r="AM159">
        <v>47712</v>
      </c>
      <c r="AN159">
        <v>48266</v>
      </c>
      <c r="AO159">
        <v>48775</v>
      </c>
      <c r="AP159">
        <v>49259</v>
      </c>
      <c r="AQ159">
        <v>49717</v>
      </c>
      <c r="AR159">
        <v>50202</v>
      </c>
      <c r="AS159">
        <v>50706</v>
      </c>
      <c r="AT159">
        <v>51123</v>
      </c>
      <c r="AU159">
        <v>51425</v>
      </c>
      <c r="AV159">
        <v>51639</v>
      </c>
      <c r="AW159">
        <v>51791</v>
      </c>
      <c r="AX159">
        <v>51906</v>
      </c>
      <c r="AY159">
        <v>51992</v>
      </c>
      <c r="AZ159">
        <v>52035</v>
      </c>
      <c r="BA159">
        <v>52030</v>
      </c>
      <c r="BB159">
        <v>52019</v>
      </c>
      <c r="BC159">
        <v>52044</v>
      </c>
      <c r="BD159">
        <v>51907</v>
      </c>
      <c r="BE159">
        <v>51419</v>
      </c>
      <c r="BF159">
        <v>50681</v>
      </c>
      <c r="BG159">
        <v>49796</v>
      </c>
      <c r="BH159">
        <v>48800</v>
      </c>
      <c r="BI159">
        <v>47709</v>
      </c>
      <c r="BJ159">
        <v>46529</v>
      </c>
      <c r="BK159">
        <v>45285</v>
      </c>
      <c r="BL159">
        <v>44007</v>
      </c>
      <c r="BM159">
        <v>42706</v>
      </c>
      <c r="BN159">
        <v>41367</v>
      </c>
      <c r="BO159">
        <v>40077</v>
      </c>
      <c r="BP159">
        <v>38827</v>
      </c>
    </row>
    <row r="160" spans="1:68" x14ac:dyDescent="0.35">
      <c r="A160" t="s">
        <v>449</v>
      </c>
      <c r="B160" t="s">
        <v>450</v>
      </c>
      <c r="E160">
        <v>1970293325</v>
      </c>
      <c r="F160">
        <v>1996885454</v>
      </c>
      <c r="G160">
        <v>2036499219</v>
      </c>
      <c r="H160">
        <v>2088133586</v>
      </c>
      <c r="I160">
        <v>2140061515</v>
      </c>
      <c r="J160">
        <v>2192727365</v>
      </c>
      <c r="K160">
        <v>2248823830</v>
      </c>
      <c r="L160">
        <v>2304918125</v>
      </c>
      <c r="M160">
        <v>2362651796</v>
      </c>
      <c r="N160">
        <v>2422538687</v>
      </c>
      <c r="O160">
        <v>2483992298</v>
      </c>
      <c r="P160">
        <v>2545962589</v>
      </c>
      <c r="Q160">
        <v>2607031812</v>
      </c>
      <c r="R160">
        <v>2668970427</v>
      </c>
      <c r="S160">
        <v>2730495461</v>
      </c>
      <c r="T160">
        <v>2790787485</v>
      </c>
      <c r="U160">
        <v>2850242950</v>
      </c>
      <c r="V160">
        <v>2909304446</v>
      </c>
      <c r="W160">
        <v>2969050773</v>
      </c>
      <c r="X160">
        <v>3030371149</v>
      </c>
      <c r="Y160">
        <v>3093876462</v>
      </c>
      <c r="Z160">
        <v>3159721144</v>
      </c>
      <c r="AA160">
        <v>3228341255</v>
      </c>
      <c r="AB160">
        <v>3297307864</v>
      </c>
      <c r="AC160">
        <v>3366017947</v>
      </c>
      <c r="AD160">
        <v>3436122376</v>
      </c>
      <c r="AE160">
        <v>3508312729</v>
      </c>
      <c r="AF160">
        <v>3582381481</v>
      </c>
      <c r="AG160">
        <v>3656928992</v>
      </c>
      <c r="AH160">
        <v>3731182964</v>
      </c>
      <c r="AI160">
        <v>3807403275</v>
      </c>
      <c r="AJ160">
        <v>3880119936</v>
      </c>
      <c r="AK160">
        <v>3950691232.5</v>
      </c>
      <c r="AL160">
        <v>4019972454</v>
      </c>
      <c r="AM160">
        <v>4088593648.5</v>
      </c>
      <c r="AN160">
        <v>4157084205</v>
      </c>
      <c r="AO160">
        <v>4225598047.5</v>
      </c>
      <c r="AP160">
        <v>4294084642.5</v>
      </c>
      <c r="AQ160">
        <v>4362241927.5</v>
      </c>
      <c r="AR160">
        <v>4429131954</v>
      </c>
      <c r="AS160">
        <v>4495519780.5</v>
      </c>
      <c r="AT160">
        <v>4561290900.5</v>
      </c>
      <c r="AU160">
        <v>4624967024</v>
      </c>
      <c r="AV160">
        <v>4687718840</v>
      </c>
      <c r="AW160">
        <v>4751078008.5</v>
      </c>
      <c r="AX160">
        <v>4814035417.5</v>
      </c>
      <c r="AY160">
        <v>4876437694</v>
      </c>
      <c r="AZ160">
        <v>4938090609.5</v>
      </c>
      <c r="BA160">
        <v>5000822481</v>
      </c>
      <c r="BB160">
        <v>5064311535</v>
      </c>
      <c r="BC160">
        <v>5128297873</v>
      </c>
      <c r="BD160">
        <v>5193178001.5</v>
      </c>
      <c r="BE160">
        <v>5260198112</v>
      </c>
      <c r="BF160">
        <v>5327096579</v>
      </c>
      <c r="BG160">
        <v>5393611832.5</v>
      </c>
      <c r="BH160">
        <v>5457879432.5</v>
      </c>
      <c r="BI160">
        <v>5521012953.5</v>
      </c>
      <c r="BJ160">
        <v>5584206934.5</v>
      </c>
      <c r="BK160">
        <v>5645348919.5</v>
      </c>
      <c r="BL160">
        <v>5703863074</v>
      </c>
      <c r="BM160">
        <v>5758609133.5</v>
      </c>
      <c r="BN160">
        <v>5807623372</v>
      </c>
      <c r="BO160">
        <v>5851866150.5</v>
      </c>
      <c r="BP160">
        <v>5896643239</v>
      </c>
    </row>
    <row r="161" spans="1:68" x14ac:dyDescent="0.35">
      <c r="A161" t="s">
        <v>233</v>
      </c>
      <c r="B161" t="s">
        <v>451</v>
      </c>
      <c r="E161">
        <v>1435059</v>
      </c>
      <c r="F161">
        <v>1455171</v>
      </c>
      <c r="G161">
        <v>1471745</v>
      </c>
      <c r="H161">
        <v>1488737</v>
      </c>
      <c r="I161">
        <v>1510900</v>
      </c>
      <c r="J161">
        <v>1533466</v>
      </c>
      <c r="K161">
        <v>1557349</v>
      </c>
      <c r="L161">
        <v>1582492</v>
      </c>
      <c r="M161">
        <v>1608930</v>
      </c>
      <c r="N161">
        <v>1636345</v>
      </c>
      <c r="O161">
        <v>1664208</v>
      </c>
      <c r="P161">
        <v>1691216</v>
      </c>
      <c r="Q161">
        <v>1717395</v>
      </c>
      <c r="R161">
        <v>1743816</v>
      </c>
      <c r="S161">
        <v>1770545</v>
      </c>
      <c r="T161">
        <v>1797972</v>
      </c>
      <c r="U161">
        <v>1825830</v>
      </c>
      <c r="V161">
        <v>1853138</v>
      </c>
      <c r="W161">
        <v>1879847</v>
      </c>
      <c r="X161">
        <v>1906523</v>
      </c>
      <c r="Y161">
        <v>1933038</v>
      </c>
      <c r="Z161">
        <v>1959065</v>
      </c>
      <c r="AA161">
        <v>1978956</v>
      </c>
      <c r="AB161">
        <v>1991901</v>
      </c>
      <c r="AC161">
        <v>2003399</v>
      </c>
      <c r="AD161">
        <v>2014331</v>
      </c>
      <c r="AE161">
        <v>2024732</v>
      </c>
      <c r="AF161">
        <v>2035157</v>
      </c>
      <c r="AG161">
        <v>2045737</v>
      </c>
      <c r="AH161">
        <v>2055649</v>
      </c>
      <c r="AI161">
        <v>2063689</v>
      </c>
      <c r="AJ161">
        <v>2055994</v>
      </c>
      <c r="AK161">
        <v>2032523</v>
      </c>
      <c r="AL161">
        <v>2006854</v>
      </c>
      <c r="AM161">
        <v>1992666</v>
      </c>
      <c r="AN161">
        <v>1998534</v>
      </c>
      <c r="AO161">
        <v>2012553</v>
      </c>
      <c r="AP161">
        <v>1996869</v>
      </c>
      <c r="AQ161">
        <v>2007523</v>
      </c>
      <c r="AR161">
        <v>2017142</v>
      </c>
      <c r="AS161">
        <v>2026350</v>
      </c>
      <c r="AT161">
        <v>2034882</v>
      </c>
      <c r="AU161">
        <v>2020157</v>
      </c>
      <c r="AV161">
        <v>2022725</v>
      </c>
      <c r="AW161">
        <v>2016186</v>
      </c>
      <c r="AX161">
        <v>2005330</v>
      </c>
      <c r="AY161">
        <v>1994287</v>
      </c>
      <c r="AZ161">
        <v>1982933</v>
      </c>
      <c r="BA161">
        <v>1971493</v>
      </c>
      <c r="BB161">
        <v>1958782</v>
      </c>
      <c r="BC161">
        <v>1946298</v>
      </c>
      <c r="BD161">
        <v>1937398</v>
      </c>
      <c r="BE161">
        <v>1929821</v>
      </c>
      <c r="BF161">
        <v>1922716</v>
      </c>
      <c r="BG161">
        <v>1917557</v>
      </c>
      <c r="BH161">
        <v>1912430</v>
      </c>
      <c r="BI161">
        <v>1906313</v>
      </c>
      <c r="BJ161">
        <v>1898657</v>
      </c>
      <c r="BK161">
        <v>1889051</v>
      </c>
      <c r="BL161">
        <v>1876262</v>
      </c>
      <c r="BM161">
        <v>1856124</v>
      </c>
      <c r="BN161">
        <v>1837114</v>
      </c>
      <c r="BO161">
        <v>1831712</v>
      </c>
      <c r="BP161">
        <v>1827816</v>
      </c>
    </row>
    <row r="162" spans="1:68" x14ac:dyDescent="0.35">
      <c r="A162" t="s">
        <v>96</v>
      </c>
      <c r="B162" t="s">
        <v>452</v>
      </c>
      <c r="E162">
        <v>5402550</v>
      </c>
      <c r="F162">
        <v>5482283</v>
      </c>
      <c r="G162">
        <v>5563917</v>
      </c>
      <c r="H162">
        <v>5646605</v>
      </c>
      <c r="I162">
        <v>5730125</v>
      </c>
      <c r="J162">
        <v>5815487</v>
      </c>
      <c r="K162">
        <v>5902204</v>
      </c>
      <c r="L162">
        <v>5990906</v>
      </c>
      <c r="M162">
        <v>6082979</v>
      </c>
      <c r="N162">
        <v>6177704</v>
      </c>
      <c r="O162">
        <v>6276472</v>
      </c>
      <c r="P162">
        <v>6377944</v>
      </c>
      <c r="Q162">
        <v>6483726</v>
      </c>
      <c r="R162">
        <v>6597106</v>
      </c>
      <c r="S162">
        <v>6715436</v>
      </c>
      <c r="T162">
        <v>6837261</v>
      </c>
      <c r="U162">
        <v>6960979</v>
      </c>
      <c r="V162">
        <v>7090979</v>
      </c>
      <c r="W162">
        <v>7229651</v>
      </c>
      <c r="X162">
        <v>7375266</v>
      </c>
      <c r="Y162">
        <v>7530515</v>
      </c>
      <c r="Z162">
        <v>7692766</v>
      </c>
      <c r="AA162">
        <v>7860194</v>
      </c>
      <c r="AB162">
        <v>8034400</v>
      </c>
      <c r="AC162">
        <v>8208599</v>
      </c>
      <c r="AD162">
        <v>8374663</v>
      </c>
      <c r="AE162">
        <v>8531277</v>
      </c>
      <c r="AF162">
        <v>8681164</v>
      </c>
      <c r="AG162">
        <v>8833996</v>
      </c>
      <c r="AH162">
        <v>8999938</v>
      </c>
      <c r="AI162">
        <v>9178830</v>
      </c>
      <c r="AJ162">
        <v>9362888</v>
      </c>
      <c r="AK162">
        <v>9553540</v>
      </c>
      <c r="AL162">
        <v>9754786</v>
      </c>
      <c r="AM162">
        <v>9967031</v>
      </c>
      <c r="AN162">
        <v>10185365</v>
      </c>
      <c r="AO162">
        <v>10407278</v>
      </c>
      <c r="AP162">
        <v>10646495</v>
      </c>
      <c r="AQ162">
        <v>10919573</v>
      </c>
      <c r="AR162">
        <v>11227415</v>
      </c>
      <c r="AS162">
        <v>11559290</v>
      </c>
      <c r="AT162">
        <v>11912158</v>
      </c>
      <c r="AU162">
        <v>12288050</v>
      </c>
      <c r="AV162">
        <v>12684955</v>
      </c>
      <c r="AW162">
        <v>13102409</v>
      </c>
      <c r="AX162">
        <v>13538647</v>
      </c>
      <c r="AY162">
        <v>13990139</v>
      </c>
      <c r="AZ162">
        <v>14457775</v>
      </c>
      <c r="BA162">
        <v>14940782</v>
      </c>
      <c r="BB162">
        <v>15435539</v>
      </c>
      <c r="BC162">
        <v>15945198</v>
      </c>
      <c r="BD162">
        <v>16469049</v>
      </c>
      <c r="BE162">
        <v>16957033</v>
      </c>
      <c r="BF162">
        <v>17459615</v>
      </c>
      <c r="BG162">
        <v>18020267</v>
      </c>
      <c r="BH162">
        <v>18593022</v>
      </c>
      <c r="BI162">
        <v>19191289</v>
      </c>
      <c r="BJ162">
        <v>19813011</v>
      </c>
      <c r="BK162">
        <v>20442030</v>
      </c>
      <c r="BL162">
        <v>21068405</v>
      </c>
      <c r="BM162">
        <v>21713836</v>
      </c>
      <c r="BN162">
        <v>22388630</v>
      </c>
      <c r="BO162">
        <v>23072640</v>
      </c>
      <c r="BP162">
        <v>23769127</v>
      </c>
    </row>
    <row r="163" spans="1:68" x14ac:dyDescent="0.35">
      <c r="A163" t="s">
        <v>168</v>
      </c>
      <c r="B163" t="s">
        <v>453</v>
      </c>
      <c r="E163">
        <v>326550</v>
      </c>
      <c r="F163">
        <v>325250</v>
      </c>
      <c r="G163">
        <v>323900</v>
      </c>
      <c r="H163">
        <v>322550</v>
      </c>
      <c r="I163">
        <v>321250</v>
      </c>
      <c r="J163">
        <v>318800</v>
      </c>
      <c r="K163">
        <v>315200</v>
      </c>
      <c r="L163">
        <v>311550</v>
      </c>
      <c r="M163">
        <v>307900</v>
      </c>
      <c r="N163">
        <v>304300</v>
      </c>
      <c r="O163">
        <v>302650</v>
      </c>
      <c r="P163">
        <v>302700</v>
      </c>
      <c r="Q163">
        <v>302450</v>
      </c>
      <c r="R163">
        <v>302200</v>
      </c>
      <c r="S163">
        <v>301996</v>
      </c>
      <c r="T163">
        <v>304222</v>
      </c>
      <c r="U163">
        <v>305774</v>
      </c>
      <c r="V163">
        <v>306970</v>
      </c>
      <c r="W163">
        <v>310182</v>
      </c>
      <c r="X163">
        <v>313342</v>
      </c>
      <c r="Y163">
        <v>316645</v>
      </c>
      <c r="Z163">
        <v>318982</v>
      </c>
      <c r="AA163">
        <v>325898</v>
      </c>
      <c r="AB163">
        <v>330524</v>
      </c>
      <c r="AC163">
        <v>330593</v>
      </c>
      <c r="AD163">
        <v>336452</v>
      </c>
      <c r="AE163">
        <v>342121</v>
      </c>
      <c r="AF163">
        <v>344485</v>
      </c>
      <c r="AG163">
        <v>347325</v>
      </c>
      <c r="AH163">
        <v>350722</v>
      </c>
      <c r="AI163">
        <v>354170</v>
      </c>
      <c r="AJ163">
        <v>363845</v>
      </c>
      <c r="AK163">
        <v>367618</v>
      </c>
      <c r="AL163">
        <v>371308</v>
      </c>
      <c r="AM163">
        <v>374797</v>
      </c>
      <c r="AN163">
        <v>377419</v>
      </c>
      <c r="AO163">
        <v>379905</v>
      </c>
      <c r="AP163">
        <v>382791</v>
      </c>
      <c r="AQ163">
        <v>385287</v>
      </c>
      <c r="AR163">
        <v>387578</v>
      </c>
      <c r="AS163">
        <v>390087</v>
      </c>
      <c r="AT163">
        <v>393028</v>
      </c>
      <c r="AU163">
        <v>395969</v>
      </c>
      <c r="AV163">
        <v>398582</v>
      </c>
      <c r="AW163">
        <v>401268</v>
      </c>
      <c r="AX163">
        <v>403834</v>
      </c>
      <c r="AY163">
        <v>405308</v>
      </c>
      <c r="AZ163">
        <v>406724</v>
      </c>
      <c r="BA163">
        <v>409379</v>
      </c>
      <c r="BB163">
        <v>412477</v>
      </c>
      <c r="BC163">
        <v>414508</v>
      </c>
      <c r="BD163">
        <v>416268</v>
      </c>
      <c r="BE163">
        <v>420028</v>
      </c>
      <c r="BF163">
        <v>425967</v>
      </c>
      <c r="BG163">
        <v>434558</v>
      </c>
      <c r="BH163">
        <v>445053</v>
      </c>
      <c r="BI163">
        <v>455356</v>
      </c>
      <c r="BJ163">
        <v>467999</v>
      </c>
      <c r="BK163">
        <v>484630</v>
      </c>
      <c r="BL163">
        <v>504062</v>
      </c>
      <c r="BM163">
        <v>515332</v>
      </c>
      <c r="BN163">
        <v>518536</v>
      </c>
      <c r="BO163">
        <v>531511</v>
      </c>
      <c r="BP163">
        <v>552747</v>
      </c>
    </row>
    <row r="164" spans="1:68" x14ac:dyDescent="0.35">
      <c r="A164" t="s">
        <v>97</v>
      </c>
      <c r="B164" t="s">
        <v>454</v>
      </c>
      <c r="E164">
        <v>21730250</v>
      </c>
      <c r="F164">
        <v>22210581</v>
      </c>
      <c r="G164">
        <v>22704719</v>
      </c>
      <c r="H164">
        <v>23213408</v>
      </c>
      <c r="I164">
        <v>23737315</v>
      </c>
      <c r="J164">
        <v>24279431</v>
      </c>
      <c r="K164">
        <v>24836496</v>
      </c>
      <c r="L164">
        <v>25406429</v>
      </c>
      <c r="M164">
        <v>25989662</v>
      </c>
      <c r="N164">
        <v>26585112</v>
      </c>
      <c r="O164">
        <v>27193016</v>
      </c>
      <c r="P164">
        <v>27807219</v>
      </c>
      <c r="Q164">
        <v>28428324</v>
      </c>
      <c r="R164">
        <v>29026388</v>
      </c>
      <c r="S164">
        <v>29598167</v>
      </c>
      <c r="T164">
        <v>30176565</v>
      </c>
      <c r="U164">
        <v>30758811</v>
      </c>
      <c r="V164">
        <v>31355966</v>
      </c>
      <c r="W164">
        <v>31972976</v>
      </c>
      <c r="X164">
        <v>32596550</v>
      </c>
      <c r="Y164">
        <v>33227204</v>
      </c>
      <c r="Z164">
        <v>33858783</v>
      </c>
      <c r="AA164">
        <v>34482965</v>
      </c>
      <c r="AB164">
        <v>35162715</v>
      </c>
      <c r="AC164">
        <v>35899313</v>
      </c>
      <c r="AD164">
        <v>36622827</v>
      </c>
      <c r="AE164">
        <v>37314878</v>
      </c>
      <c r="AF164">
        <v>37971594</v>
      </c>
      <c r="AG164">
        <v>38600927</v>
      </c>
      <c r="AH164">
        <v>39214618</v>
      </c>
      <c r="AI164">
        <v>39817251</v>
      </c>
      <c r="AJ164">
        <v>40394154</v>
      </c>
      <c r="AK164">
        <v>40950342</v>
      </c>
      <c r="AL164">
        <v>41502429</v>
      </c>
      <c r="AM164">
        <v>42055143</v>
      </c>
      <c r="AN164">
        <v>42605338</v>
      </c>
      <c r="AO164">
        <v>43154860</v>
      </c>
      <c r="AP164">
        <v>43708798</v>
      </c>
      <c r="AQ164">
        <v>44257793</v>
      </c>
      <c r="AR164">
        <v>44787724</v>
      </c>
      <c r="AS164">
        <v>45290841</v>
      </c>
      <c r="AT164">
        <v>45771139</v>
      </c>
      <c r="AU164">
        <v>46232653</v>
      </c>
      <c r="AV164">
        <v>46667192</v>
      </c>
      <c r="AW164">
        <v>47068772</v>
      </c>
      <c r="AX164">
        <v>47438365</v>
      </c>
      <c r="AY164">
        <v>47785135</v>
      </c>
      <c r="AZ164">
        <v>48125043</v>
      </c>
      <c r="BA164">
        <v>48390793</v>
      </c>
      <c r="BB164">
        <v>48660459</v>
      </c>
      <c r="BC164">
        <v>49024382</v>
      </c>
      <c r="BD164">
        <v>49419820</v>
      </c>
      <c r="BE164">
        <v>49837446</v>
      </c>
      <c r="BF164">
        <v>50262658</v>
      </c>
      <c r="BG164">
        <v>50681634</v>
      </c>
      <c r="BH164">
        <v>51089056</v>
      </c>
      <c r="BI164">
        <v>51495696</v>
      </c>
      <c r="BJ164">
        <v>51894938</v>
      </c>
      <c r="BK164">
        <v>52272247</v>
      </c>
      <c r="BL164">
        <v>52640713</v>
      </c>
      <c r="BM164">
        <v>53016522</v>
      </c>
      <c r="BN164">
        <v>53387102</v>
      </c>
      <c r="BO164">
        <v>53756787</v>
      </c>
      <c r="BP164">
        <v>54133798</v>
      </c>
    </row>
    <row r="165" spans="1:68" x14ac:dyDescent="0.35">
      <c r="A165" t="s">
        <v>455</v>
      </c>
      <c r="B165" t="s">
        <v>456</v>
      </c>
      <c r="E165">
        <v>97138700</v>
      </c>
      <c r="F165">
        <v>99660885</v>
      </c>
      <c r="G165">
        <v>102288730</v>
      </c>
      <c r="H165">
        <v>105030514</v>
      </c>
      <c r="I165">
        <v>107860080</v>
      </c>
      <c r="J165">
        <v>110767062</v>
      </c>
      <c r="K165">
        <v>113811829</v>
      </c>
      <c r="L165">
        <v>117013328</v>
      </c>
      <c r="M165">
        <v>120310263</v>
      </c>
      <c r="N165">
        <v>123706020</v>
      </c>
      <c r="O165">
        <v>127174194</v>
      </c>
      <c r="P165">
        <v>130683752</v>
      </c>
      <c r="Q165">
        <v>134260715</v>
      </c>
      <c r="R165">
        <v>137949196</v>
      </c>
      <c r="S165">
        <v>141784043</v>
      </c>
      <c r="T165">
        <v>145952255</v>
      </c>
      <c r="U165">
        <v>150378878</v>
      </c>
      <c r="V165">
        <v>154855804</v>
      </c>
      <c r="W165">
        <v>159473249</v>
      </c>
      <c r="X165">
        <v>164323587</v>
      </c>
      <c r="Y165">
        <v>169488204</v>
      </c>
      <c r="Z165">
        <v>175548888</v>
      </c>
      <c r="AA165">
        <v>181764163</v>
      </c>
      <c r="AB165">
        <v>187576228</v>
      </c>
      <c r="AC165">
        <v>193686969</v>
      </c>
      <c r="AD165">
        <v>199910202</v>
      </c>
      <c r="AE165">
        <v>206230968</v>
      </c>
      <c r="AF165">
        <v>212583142</v>
      </c>
      <c r="AG165">
        <v>218765632</v>
      </c>
      <c r="AH165">
        <v>224910078</v>
      </c>
      <c r="AI165">
        <v>233120964</v>
      </c>
      <c r="AJ165">
        <v>239311370</v>
      </c>
      <c r="AK165">
        <v>245170118</v>
      </c>
      <c r="AL165">
        <v>250408196</v>
      </c>
      <c r="AM165">
        <v>255476523</v>
      </c>
      <c r="AN165">
        <v>260799200</v>
      </c>
      <c r="AO165">
        <v>266048568</v>
      </c>
      <c r="AP165">
        <v>271351021</v>
      </c>
      <c r="AQ165">
        <v>276793615</v>
      </c>
      <c r="AR165">
        <v>282340257</v>
      </c>
      <c r="AS165">
        <v>287971068</v>
      </c>
      <c r="AT165">
        <v>293668448</v>
      </c>
      <c r="AU165">
        <v>298939850</v>
      </c>
      <c r="AV165">
        <v>304445309</v>
      </c>
      <c r="AW165">
        <v>310771929</v>
      </c>
      <c r="AX165">
        <v>317382998</v>
      </c>
      <c r="AY165">
        <v>324051680</v>
      </c>
      <c r="AZ165">
        <v>330435022</v>
      </c>
      <c r="BA165">
        <v>336700258</v>
      </c>
      <c r="BB165">
        <v>343195616</v>
      </c>
      <c r="BC165">
        <v>349872902</v>
      </c>
      <c r="BD165">
        <v>356552266</v>
      </c>
      <c r="BE165">
        <v>363339829</v>
      </c>
      <c r="BF165">
        <v>370454605</v>
      </c>
      <c r="BG165">
        <v>377506892</v>
      </c>
      <c r="BH165">
        <v>384230039</v>
      </c>
      <c r="BI165">
        <v>390998434</v>
      </c>
      <c r="BJ165">
        <v>397804712</v>
      </c>
      <c r="BK165">
        <v>404775501</v>
      </c>
      <c r="BL165">
        <v>411833977</v>
      </c>
      <c r="BM165">
        <v>418461302</v>
      </c>
      <c r="BN165">
        <v>424980589</v>
      </c>
      <c r="BO165">
        <v>432229148</v>
      </c>
      <c r="BP165">
        <v>440118189</v>
      </c>
    </row>
    <row r="166" spans="1:68" x14ac:dyDescent="0.35">
      <c r="A166" t="s">
        <v>183</v>
      </c>
      <c r="B166" t="s">
        <v>457</v>
      </c>
      <c r="E166">
        <v>480579</v>
      </c>
      <c r="F166">
        <v>491140</v>
      </c>
      <c r="G166">
        <v>502558</v>
      </c>
      <c r="H166">
        <v>513409</v>
      </c>
      <c r="I166">
        <v>521753</v>
      </c>
      <c r="J166">
        <v>526327</v>
      </c>
      <c r="K166">
        <v>526419</v>
      </c>
      <c r="L166">
        <v>522796</v>
      </c>
      <c r="M166">
        <v>517481</v>
      </c>
      <c r="N166">
        <v>513340</v>
      </c>
      <c r="O166">
        <v>512407</v>
      </c>
      <c r="P166">
        <v>515449</v>
      </c>
      <c r="Q166">
        <v>521785</v>
      </c>
      <c r="R166">
        <v>530220</v>
      </c>
      <c r="S166">
        <v>538902</v>
      </c>
      <c r="T166">
        <v>546487</v>
      </c>
      <c r="U166">
        <v>552562</v>
      </c>
      <c r="V166">
        <v>557576</v>
      </c>
      <c r="W166">
        <v>562065</v>
      </c>
      <c r="X166">
        <v>566888</v>
      </c>
      <c r="Y166">
        <v>572608</v>
      </c>
      <c r="Z166">
        <v>579445</v>
      </c>
      <c r="AA166">
        <v>587001</v>
      </c>
      <c r="AB166">
        <v>594506</v>
      </c>
      <c r="AC166">
        <v>600884</v>
      </c>
      <c r="AD166">
        <v>605398</v>
      </c>
      <c r="AE166">
        <v>607711</v>
      </c>
      <c r="AF166">
        <v>608144</v>
      </c>
      <c r="AG166">
        <v>607413</v>
      </c>
      <c r="AH166">
        <v>606571</v>
      </c>
      <c r="AI166">
        <v>606372</v>
      </c>
      <c r="AJ166">
        <v>607105</v>
      </c>
      <c r="AK166">
        <v>608516</v>
      </c>
      <c r="AL166">
        <v>610170</v>
      </c>
      <c r="AM166">
        <v>611389</v>
      </c>
      <c r="AN166">
        <v>611712</v>
      </c>
      <c r="AO166">
        <v>611003</v>
      </c>
      <c r="AP166">
        <v>609520</v>
      </c>
      <c r="AQ166">
        <v>607662</v>
      </c>
      <c r="AR166">
        <v>606001</v>
      </c>
      <c r="AS166">
        <v>604950</v>
      </c>
      <c r="AT166">
        <v>607389</v>
      </c>
      <c r="AU166">
        <v>609828</v>
      </c>
      <c r="AV166">
        <v>612267</v>
      </c>
      <c r="AW166">
        <v>613353</v>
      </c>
      <c r="AX166">
        <v>614261</v>
      </c>
      <c r="AY166">
        <v>615025</v>
      </c>
      <c r="AZ166">
        <v>615875</v>
      </c>
      <c r="BA166">
        <v>616969</v>
      </c>
      <c r="BB166">
        <v>618294</v>
      </c>
      <c r="BC166">
        <v>619428</v>
      </c>
      <c r="BD166">
        <v>620079</v>
      </c>
      <c r="BE166">
        <v>620601</v>
      </c>
      <c r="BF166">
        <v>621207</v>
      </c>
      <c r="BG166">
        <v>621810</v>
      </c>
      <c r="BH166">
        <v>622159</v>
      </c>
      <c r="BI166">
        <v>622303</v>
      </c>
      <c r="BJ166">
        <v>622373</v>
      </c>
      <c r="BK166">
        <v>622227</v>
      </c>
      <c r="BL166">
        <v>622028</v>
      </c>
      <c r="BM166">
        <v>621306</v>
      </c>
      <c r="BN166">
        <v>619211</v>
      </c>
      <c r="BO166">
        <v>617213</v>
      </c>
      <c r="BP166">
        <v>616177</v>
      </c>
    </row>
    <row r="167" spans="1:68" x14ac:dyDescent="0.35">
      <c r="A167" t="s">
        <v>98</v>
      </c>
      <c r="B167" t="s">
        <v>458</v>
      </c>
      <c r="E167">
        <v>977595</v>
      </c>
      <c r="F167">
        <v>1009284</v>
      </c>
      <c r="G167">
        <v>1041444</v>
      </c>
      <c r="H167">
        <v>1071362</v>
      </c>
      <c r="I167">
        <v>1100234</v>
      </c>
      <c r="J167">
        <v>1131177</v>
      </c>
      <c r="K167">
        <v>1163754</v>
      </c>
      <c r="L167">
        <v>1196996</v>
      </c>
      <c r="M167">
        <v>1229930</v>
      </c>
      <c r="N167">
        <v>1262284</v>
      </c>
      <c r="O167">
        <v>1295272</v>
      </c>
      <c r="P167">
        <v>1330071</v>
      </c>
      <c r="Q167">
        <v>1366821</v>
      </c>
      <c r="R167">
        <v>1405502</v>
      </c>
      <c r="S167">
        <v>1446050</v>
      </c>
      <c r="T167">
        <v>1488296</v>
      </c>
      <c r="U167">
        <v>1531945</v>
      </c>
      <c r="V167">
        <v>1576245</v>
      </c>
      <c r="W167">
        <v>1619468</v>
      </c>
      <c r="X167">
        <v>1660659</v>
      </c>
      <c r="Y167">
        <v>1701335</v>
      </c>
      <c r="Z167">
        <v>1742857</v>
      </c>
      <c r="AA167">
        <v>1785364</v>
      </c>
      <c r="AB167">
        <v>1829092</v>
      </c>
      <c r="AC167">
        <v>1874349</v>
      </c>
      <c r="AD167">
        <v>1921514</v>
      </c>
      <c r="AE167">
        <v>1970965</v>
      </c>
      <c r="AF167">
        <v>2022800</v>
      </c>
      <c r="AG167">
        <v>2076322</v>
      </c>
      <c r="AH167">
        <v>2124185</v>
      </c>
      <c r="AI167">
        <v>2098710</v>
      </c>
      <c r="AJ167">
        <v>2165342</v>
      </c>
      <c r="AK167">
        <v>2167790</v>
      </c>
      <c r="AL167">
        <v>2165130</v>
      </c>
      <c r="AM167">
        <v>2189395</v>
      </c>
      <c r="AN167">
        <v>2224945</v>
      </c>
      <c r="AO167">
        <v>2259507</v>
      </c>
      <c r="AP167">
        <v>2291750</v>
      </c>
      <c r="AQ167">
        <v>2323809</v>
      </c>
      <c r="AR167">
        <v>2356813</v>
      </c>
      <c r="AS167">
        <v>2388299</v>
      </c>
      <c r="AT167">
        <v>2417751</v>
      </c>
      <c r="AU167">
        <v>2449027</v>
      </c>
      <c r="AV167">
        <v>2480374</v>
      </c>
      <c r="AW167">
        <v>2508412</v>
      </c>
      <c r="AX167">
        <v>2536407</v>
      </c>
      <c r="AY167">
        <v>2567168</v>
      </c>
      <c r="AZ167">
        <v>2601850</v>
      </c>
      <c r="BA167">
        <v>2643201</v>
      </c>
      <c r="BB167">
        <v>2691115</v>
      </c>
      <c r="BC167">
        <v>2738622</v>
      </c>
      <c r="BD167">
        <v>2786317</v>
      </c>
      <c r="BE167">
        <v>2839705</v>
      </c>
      <c r="BF167">
        <v>2899011</v>
      </c>
      <c r="BG167">
        <v>2963113</v>
      </c>
      <c r="BH167">
        <v>3026864</v>
      </c>
      <c r="BI167">
        <v>3088856</v>
      </c>
      <c r="BJ167">
        <v>3148917</v>
      </c>
      <c r="BK167">
        <v>3208189</v>
      </c>
      <c r="BL167">
        <v>3267673</v>
      </c>
      <c r="BM167">
        <v>3327204</v>
      </c>
      <c r="BN167">
        <v>3383741</v>
      </c>
      <c r="BO167">
        <v>3433748</v>
      </c>
      <c r="BP167">
        <v>3481145</v>
      </c>
    </row>
    <row r="168" spans="1:68" x14ac:dyDescent="0.35">
      <c r="A168" t="s">
        <v>459</v>
      </c>
      <c r="B168" t="s">
        <v>460</v>
      </c>
      <c r="E168">
        <v>8736</v>
      </c>
      <c r="F168">
        <v>8995</v>
      </c>
      <c r="G168">
        <v>9280</v>
      </c>
      <c r="H168">
        <v>9595</v>
      </c>
      <c r="I168">
        <v>9925</v>
      </c>
      <c r="J168">
        <v>10264</v>
      </c>
      <c r="K168">
        <v>10612</v>
      </c>
      <c r="L168">
        <v>10749</v>
      </c>
      <c r="M168">
        <v>10468</v>
      </c>
      <c r="N168">
        <v>9989</v>
      </c>
      <c r="O168">
        <v>10170</v>
      </c>
      <c r="P168">
        <v>11271</v>
      </c>
      <c r="Q168">
        <v>12636</v>
      </c>
      <c r="R168">
        <v>13880</v>
      </c>
      <c r="S168">
        <v>14655</v>
      </c>
      <c r="T168">
        <v>15065</v>
      </c>
      <c r="U168">
        <v>15438</v>
      </c>
      <c r="V168">
        <v>15787</v>
      </c>
      <c r="W168">
        <v>16130</v>
      </c>
      <c r="X168">
        <v>16488</v>
      </c>
      <c r="Y168">
        <v>17625</v>
      </c>
      <c r="Z168">
        <v>19826</v>
      </c>
      <c r="AA168">
        <v>22350</v>
      </c>
      <c r="AB168">
        <v>24936</v>
      </c>
      <c r="AC168">
        <v>27575</v>
      </c>
      <c r="AD168">
        <v>30258</v>
      </c>
      <c r="AE168">
        <v>32980</v>
      </c>
      <c r="AF168">
        <v>35736</v>
      </c>
      <c r="AG168">
        <v>38519</v>
      </c>
      <c r="AH168">
        <v>41303</v>
      </c>
      <c r="AI168">
        <v>43342</v>
      </c>
      <c r="AJ168">
        <v>44393</v>
      </c>
      <c r="AK168">
        <v>45181</v>
      </c>
      <c r="AL168">
        <v>45952</v>
      </c>
      <c r="AM168">
        <v>46730</v>
      </c>
      <c r="AN168">
        <v>48176</v>
      </c>
      <c r="AO168">
        <v>51706</v>
      </c>
      <c r="AP168">
        <v>56596</v>
      </c>
      <c r="AQ168">
        <v>61337</v>
      </c>
      <c r="AR168">
        <v>65916</v>
      </c>
      <c r="AS168">
        <v>68356</v>
      </c>
      <c r="AT168">
        <v>67984</v>
      </c>
      <c r="AU168">
        <v>66778</v>
      </c>
      <c r="AV168">
        <v>65421</v>
      </c>
      <c r="AW168">
        <v>63938</v>
      </c>
      <c r="AX168">
        <v>62354</v>
      </c>
      <c r="AY168">
        <v>60682</v>
      </c>
      <c r="AZ168">
        <v>58941</v>
      </c>
      <c r="BA168">
        <v>57150</v>
      </c>
      <c r="BB168">
        <v>55325</v>
      </c>
      <c r="BC168">
        <v>54091</v>
      </c>
      <c r="BD168">
        <v>53608</v>
      </c>
      <c r="BE168">
        <v>53234</v>
      </c>
      <c r="BF168">
        <v>52758</v>
      </c>
      <c r="BG168">
        <v>52178</v>
      </c>
      <c r="BH168">
        <v>51514</v>
      </c>
      <c r="BI168">
        <v>50773</v>
      </c>
      <c r="BJ168">
        <v>49959</v>
      </c>
      <c r="BK168">
        <v>49077</v>
      </c>
      <c r="BL168">
        <v>48129</v>
      </c>
      <c r="BM168">
        <v>47528</v>
      </c>
      <c r="BN168">
        <v>46979</v>
      </c>
      <c r="BO168">
        <v>46078</v>
      </c>
      <c r="BP168">
        <v>45143</v>
      </c>
    </row>
    <row r="169" spans="1:68" x14ac:dyDescent="0.35">
      <c r="A169" t="s">
        <v>99</v>
      </c>
      <c r="B169" t="s">
        <v>461</v>
      </c>
      <c r="E169">
        <v>6713695</v>
      </c>
      <c r="F169">
        <v>6834936</v>
      </c>
      <c r="G169">
        <v>6969364</v>
      </c>
      <c r="H169">
        <v>7109828</v>
      </c>
      <c r="I169">
        <v>7255061</v>
      </c>
      <c r="J169">
        <v>7406421</v>
      </c>
      <c r="K169">
        <v>7562990</v>
      </c>
      <c r="L169">
        <v>7724550</v>
      </c>
      <c r="M169">
        <v>7892613</v>
      </c>
      <c r="N169">
        <v>8066951</v>
      </c>
      <c r="O169">
        <v>8250506</v>
      </c>
      <c r="P169">
        <v>8456317</v>
      </c>
      <c r="Q169">
        <v>8692935</v>
      </c>
      <c r="R169">
        <v>8954242</v>
      </c>
      <c r="S169">
        <v>9236093</v>
      </c>
      <c r="T169">
        <v>9540817</v>
      </c>
      <c r="U169">
        <v>9867209</v>
      </c>
      <c r="V169">
        <v>10224975</v>
      </c>
      <c r="W169">
        <v>10618250</v>
      </c>
      <c r="X169">
        <v>11028809</v>
      </c>
      <c r="Y169">
        <v>11336221</v>
      </c>
      <c r="Z169">
        <v>11568127</v>
      </c>
      <c r="AA169">
        <v>11824370</v>
      </c>
      <c r="AB169">
        <v>12073822</v>
      </c>
      <c r="AC169">
        <v>12315954</v>
      </c>
      <c r="AD169">
        <v>12548949</v>
      </c>
      <c r="AE169">
        <v>12770578</v>
      </c>
      <c r="AF169">
        <v>12822574</v>
      </c>
      <c r="AG169">
        <v>12800558</v>
      </c>
      <c r="AH169">
        <v>12906842</v>
      </c>
      <c r="AI169">
        <v>13094537</v>
      </c>
      <c r="AJ169">
        <v>13352090</v>
      </c>
      <c r="AK169">
        <v>13613316</v>
      </c>
      <c r="AL169">
        <v>14051192</v>
      </c>
      <c r="AM169">
        <v>15033853</v>
      </c>
      <c r="AN169">
        <v>15960530</v>
      </c>
      <c r="AO169">
        <v>16492480</v>
      </c>
      <c r="AP169">
        <v>16949982</v>
      </c>
      <c r="AQ169">
        <v>17340464</v>
      </c>
      <c r="AR169">
        <v>17734506</v>
      </c>
      <c r="AS169">
        <v>18129653</v>
      </c>
      <c r="AT169">
        <v>18537729</v>
      </c>
      <c r="AU169">
        <v>18958338</v>
      </c>
      <c r="AV169">
        <v>19392475</v>
      </c>
      <c r="AW169">
        <v>19840313</v>
      </c>
      <c r="AX169">
        <v>20304569</v>
      </c>
      <c r="AY169">
        <v>20787087</v>
      </c>
      <c r="AZ169">
        <v>21287635</v>
      </c>
      <c r="BA169">
        <v>21819036</v>
      </c>
      <c r="BB169">
        <v>22391745</v>
      </c>
      <c r="BC169">
        <v>22999235</v>
      </c>
      <c r="BD169">
        <v>23649039</v>
      </c>
      <c r="BE169">
        <v>24337846</v>
      </c>
      <c r="BF169">
        <v>25051611</v>
      </c>
      <c r="BG169">
        <v>25788475</v>
      </c>
      <c r="BH169">
        <v>26547572</v>
      </c>
      <c r="BI169">
        <v>27337105</v>
      </c>
      <c r="BJ169">
        <v>28166393</v>
      </c>
      <c r="BK169">
        <v>29018644</v>
      </c>
      <c r="BL169">
        <v>29884380</v>
      </c>
      <c r="BM169">
        <v>30783688</v>
      </c>
      <c r="BN169">
        <v>31707800</v>
      </c>
      <c r="BO169">
        <v>32656246</v>
      </c>
      <c r="BP169">
        <v>33635160</v>
      </c>
    </row>
    <row r="170" spans="1:68" x14ac:dyDescent="0.35">
      <c r="A170" t="s">
        <v>100</v>
      </c>
      <c r="B170" t="s">
        <v>462</v>
      </c>
      <c r="E170">
        <v>824298</v>
      </c>
      <c r="F170">
        <v>846167</v>
      </c>
      <c r="G170">
        <v>869184</v>
      </c>
      <c r="H170">
        <v>893423</v>
      </c>
      <c r="I170">
        <v>918955</v>
      </c>
      <c r="J170">
        <v>945838</v>
      </c>
      <c r="K170">
        <v>974157</v>
      </c>
      <c r="L170">
        <v>1003843</v>
      </c>
      <c r="M170">
        <v>1034739</v>
      </c>
      <c r="N170">
        <v>1066754</v>
      </c>
      <c r="O170">
        <v>1099806</v>
      </c>
      <c r="P170">
        <v>1133702</v>
      </c>
      <c r="Q170">
        <v>1168355</v>
      </c>
      <c r="R170">
        <v>1203838</v>
      </c>
      <c r="S170">
        <v>1240188</v>
      </c>
      <c r="T170">
        <v>1277330</v>
      </c>
      <c r="U170">
        <v>1315336</v>
      </c>
      <c r="V170">
        <v>1353768</v>
      </c>
      <c r="W170">
        <v>1392713</v>
      </c>
      <c r="X170">
        <v>1432758</v>
      </c>
      <c r="Y170">
        <v>1474043</v>
      </c>
      <c r="Z170">
        <v>1516877</v>
      </c>
      <c r="AA170">
        <v>1561176</v>
      </c>
      <c r="AB170">
        <v>1606746</v>
      </c>
      <c r="AC170">
        <v>1653693</v>
      </c>
      <c r="AD170">
        <v>1702107</v>
      </c>
      <c r="AE170">
        <v>1751835</v>
      </c>
      <c r="AF170">
        <v>1803014</v>
      </c>
      <c r="AG170">
        <v>1855859</v>
      </c>
      <c r="AH170">
        <v>1903048</v>
      </c>
      <c r="AI170">
        <v>1951878</v>
      </c>
      <c r="AJ170">
        <v>2009738</v>
      </c>
      <c r="AK170">
        <v>2088135</v>
      </c>
      <c r="AL170">
        <v>2174328</v>
      </c>
      <c r="AM170">
        <v>2249454</v>
      </c>
      <c r="AN170">
        <v>2312017</v>
      </c>
      <c r="AO170">
        <v>2358188</v>
      </c>
      <c r="AP170">
        <v>2411306</v>
      </c>
      <c r="AQ170">
        <v>2474651</v>
      </c>
      <c r="AR170">
        <v>2541698</v>
      </c>
      <c r="AS170">
        <v>2613441</v>
      </c>
      <c r="AT170">
        <v>2678760</v>
      </c>
      <c r="AU170">
        <v>2738655</v>
      </c>
      <c r="AV170">
        <v>2802046</v>
      </c>
      <c r="AW170">
        <v>2868664</v>
      </c>
      <c r="AX170">
        <v>2939059</v>
      </c>
      <c r="AY170">
        <v>3013660</v>
      </c>
      <c r="AZ170">
        <v>3093059</v>
      </c>
      <c r="BA170">
        <v>3183269</v>
      </c>
      <c r="BB170">
        <v>3284448</v>
      </c>
      <c r="BC170">
        <v>3390965</v>
      </c>
      <c r="BD170">
        <v>3502811</v>
      </c>
      <c r="BE170">
        <v>3619034</v>
      </c>
      <c r="BF170">
        <v>3734318</v>
      </c>
      <c r="BG170">
        <v>3848514</v>
      </c>
      <c r="BH170">
        <v>3965959</v>
      </c>
      <c r="BI170">
        <v>4086657</v>
      </c>
      <c r="BJ170">
        <v>4210600</v>
      </c>
      <c r="BK170">
        <v>4337685</v>
      </c>
      <c r="BL170">
        <v>4467708</v>
      </c>
      <c r="BM170">
        <v>4600131</v>
      </c>
      <c r="BN170">
        <v>4734874</v>
      </c>
      <c r="BO170">
        <v>4875637</v>
      </c>
      <c r="BP170">
        <v>5022441</v>
      </c>
    </row>
    <row r="171" spans="1:68" x14ac:dyDescent="0.35">
      <c r="A171" t="s">
        <v>101</v>
      </c>
      <c r="B171" t="s">
        <v>463</v>
      </c>
      <c r="E171">
        <v>676683</v>
      </c>
      <c r="F171">
        <v>680757</v>
      </c>
      <c r="G171">
        <v>700349</v>
      </c>
      <c r="H171">
        <v>718861</v>
      </c>
      <c r="I171">
        <v>736381</v>
      </c>
      <c r="J171">
        <v>753000</v>
      </c>
      <c r="K171">
        <v>768813</v>
      </c>
      <c r="L171">
        <v>783917</v>
      </c>
      <c r="M171">
        <v>798413</v>
      </c>
      <c r="N171">
        <v>812405</v>
      </c>
      <c r="O171">
        <v>826000</v>
      </c>
      <c r="P171">
        <v>839230</v>
      </c>
      <c r="Q171">
        <v>852053</v>
      </c>
      <c r="R171">
        <v>864819</v>
      </c>
      <c r="S171">
        <v>878042</v>
      </c>
      <c r="T171">
        <v>892000</v>
      </c>
      <c r="U171">
        <v>906507</v>
      </c>
      <c r="V171">
        <v>921379</v>
      </c>
      <c r="W171">
        <v>933499</v>
      </c>
      <c r="X171">
        <v>949888</v>
      </c>
      <c r="Y171">
        <v>966039</v>
      </c>
      <c r="Z171">
        <v>980462</v>
      </c>
      <c r="AA171">
        <v>992521</v>
      </c>
      <c r="AB171">
        <v>1001691</v>
      </c>
      <c r="AC171">
        <v>1012221</v>
      </c>
      <c r="AD171">
        <v>1020528</v>
      </c>
      <c r="AE171">
        <v>1028360</v>
      </c>
      <c r="AF171">
        <v>1036082</v>
      </c>
      <c r="AG171">
        <v>1043239</v>
      </c>
      <c r="AH171">
        <v>1051260</v>
      </c>
      <c r="AI171">
        <v>1058775</v>
      </c>
      <c r="AJ171">
        <v>1070266</v>
      </c>
      <c r="AK171">
        <v>1084441</v>
      </c>
      <c r="AL171">
        <v>1097374</v>
      </c>
      <c r="AM171">
        <v>1112846</v>
      </c>
      <c r="AN171">
        <v>1122457</v>
      </c>
      <c r="AO171">
        <v>1133996</v>
      </c>
      <c r="AP171">
        <v>1148284</v>
      </c>
      <c r="AQ171">
        <v>1160421</v>
      </c>
      <c r="AR171">
        <v>1175267</v>
      </c>
      <c r="AS171">
        <v>1186873</v>
      </c>
      <c r="AT171">
        <v>1196287</v>
      </c>
      <c r="AU171">
        <v>1204621</v>
      </c>
      <c r="AV171">
        <v>1213370</v>
      </c>
      <c r="AW171">
        <v>1221003</v>
      </c>
      <c r="AX171">
        <v>1228254</v>
      </c>
      <c r="AY171">
        <v>1233996</v>
      </c>
      <c r="AZ171">
        <v>1239630</v>
      </c>
      <c r="BA171">
        <v>1244121</v>
      </c>
      <c r="BB171">
        <v>1247429</v>
      </c>
      <c r="BC171">
        <v>1250400</v>
      </c>
      <c r="BD171">
        <v>1252404</v>
      </c>
      <c r="BE171">
        <v>1255882</v>
      </c>
      <c r="BF171">
        <v>1258927</v>
      </c>
      <c r="BG171">
        <v>1261208</v>
      </c>
      <c r="BH171">
        <v>1262879</v>
      </c>
      <c r="BI171">
        <v>1263747</v>
      </c>
      <c r="BJ171">
        <v>1264887</v>
      </c>
      <c r="BK171">
        <v>1265577</v>
      </c>
      <c r="BL171">
        <v>1265985</v>
      </c>
      <c r="BM171">
        <v>1266014</v>
      </c>
      <c r="BN171">
        <v>1266334</v>
      </c>
      <c r="BO171">
        <v>1262523</v>
      </c>
      <c r="BP171">
        <v>1261041</v>
      </c>
    </row>
    <row r="172" spans="1:68" x14ac:dyDescent="0.35">
      <c r="A172" t="s">
        <v>102</v>
      </c>
      <c r="B172" t="s">
        <v>464</v>
      </c>
      <c r="E172">
        <v>3628134</v>
      </c>
      <c r="F172">
        <v>3715534</v>
      </c>
      <c r="G172">
        <v>3806307</v>
      </c>
      <c r="H172">
        <v>3900506</v>
      </c>
      <c r="I172">
        <v>3997305</v>
      </c>
      <c r="J172">
        <v>4096157</v>
      </c>
      <c r="K172">
        <v>4197926</v>
      </c>
      <c r="L172">
        <v>4303012</v>
      </c>
      <c r="M172">
        <v>4411054</v>
      </c>
      <c r="N172">
        <v>4521184</v>
      </c>
      <c r="O172">
        <v>4633944</v>
      </c>
      <c r="P172">
        <v>4751434</v>
      </c>
      <c r="Q172">
        <v>4874475</v>
      </c>
      <c r="R172">
        <v>5003938</v>
      </c>
      <c r="S172">
        <v>5141337</v>
      </c>
      <c r="T172">
        <v>5287367</v>
      </c>
      <c r="U172">
        <v>5443384</v>
      </c>
      <c r="V172">
        <v>5614983</v>
      </c>
      <c r="W172">
        <v>5810132</v>
      </c>
      <c r="X172">
        <v>6028749</v>
      </c>
      <c r="Y172">
        <v>6265529</v>
      </c>
      <c r="Z172">
        <v>6516454</v>
      </c>
      <c r="AA172">
        <v>6778879</v>
      </c>
      <c r="AB172">
        <v>7051709</v>
      </c>
      <c r="AC172">
        <v>7332810</v>
      </c>
      <c r="AD172">
        <v>7620508</v>
      </c>
      <c r="AE172">
        <v>7906480</v>
      </c>
      <c r="AF172">
        <v>8293174</v>
      </c>
      <c r="AG172">
        <v>8753262</v>
      </c>
      <c r="AH172">
        <v>9176220</v>
      </c>
      <c r="AI172">
        <v>9545852</v>
      </c>
      <c r="AJ172">
        <v>9844227</v>
      </c>
      <c r="AK172">
        <v>10135079</v>
      </c>
      <c r="AL172">
        <v>10284024</v>
      </c>
      <c r="AM172">
        <v>10164894</v>
      </c>
      <c r="AN172">
        <v>10150117</v>
      </c>
      <c r="AO172">
        <v>10352228</v>
      </c>
      <c r="AP172">
        <v>10562035</v>
      </c>
      <c r="AQ172">
        <v>10792876</v>
      </c>
      <c r="AR172">
        <v>11047804</v>
      </c>
      <c r="AS172">
        <v>11315942</v>
      </c>
      <c r="AT172">
        <v>11593058</v>
      </c>
      <c r="AU172">
        <v>11880440</v>
      </c>
      <c r="AV172">
        <v>12181574</v>
      </c>
      <c r="AW172">
        <v>12500737</v>
      </c>
      <c r="AX172">
        <v>12840031</v>
      </c>
      <c r="AY172">
        <v>13198701</v>
      </c>
      <c r="AZ172">
        <v>13576343</v>
      </c>
      <c r="BA172">
        <v>13976417</v>
      </c>
      <c r="BB172">
        <v>14395788</v>
      </c>
      <c r="BC172">
        <v>14826463</v>
      </c>
      <c r="BD172">
        <v>15265022</v>
      </c>
      <c r="BE172">
        <v>15709577</v>
      </c>
      <c r="BF172">
        <v>16161816</v>
      </c>
      <c r="BG172">
        <v>16621538</v>
      </c>
      <c r="BH172">
        <v>17085587</v>
      </c>
      <c r="BI172">
        <v>17557739</v>
      </c>
      <c r="BJ172">
        <v>18039715</v>
      </c>
      <c r="BK172">
        <v>18528081</v>
      </c>
      <c r="BL172">
        <v>19025752</v>
      </c>
      <c r="BM172">
        <v>19533888</v>
      </c>
      <c r="BN172">
        <v>20047258</v>
      </c>
      <c r="BO172">
        <v>20568728</v>
      </c>
      <c r="BP172">
        <v>21104482</v>
      </c>
    </row>
    <row r="173" spans="1:68" x14ac:dyDescent="0.35">
      <c r="A173" t="s">
        <v>103</v>
      </c>
      <c r="B173" t="s">
        <v>465</v>
      </c>
      <c r="E173">
        <v>7956197</v>
      </c>
      <c r="F173">
        <v>8164443</v>
      </c>
      <c r="G173">
        <v>8380172</v>
      </c>
      <c r="H173">
        <v>8602160</v>
      </c>
      <c r="I173">
        <v>8828406</v>
      </c>
      <c r="J173">
        <v>9056408</v>
      </c>
      <c r="K173">
        <v>9284688</v>
      </c>
      <c r="L173">
        <v>9507099</v>
      </c>
      <c r="M173">
        <v>9725281</v>
      </c>
      <c r="N173">
        <v>9947597</v>
      </c>
      <c r="O173">
        <v>10178802</v>
      </c>
      <c r="P173">
        <v>10423453</v>
      </c>
      <c r="Q173">
        <v>10676835</v>
      </c>
      <c r="R173">
        <v>10935621</v>
      </c>
      <c r="S173">
        <v>11200906</v>
      </c>
      <c r="T173">
        <v>11471914</v>
      </c>
      <c r="U173">
        <v>11750097</v>
      </c>
      <c r="V173">
        <v>12035713</v>
      </c>
      <c r="W173">
        <v>12328157</v>
      </c>
      <c r="X173">
        <v>12627862</v>
      </c>
      <c r="Y173">
        <v>12983363</v>
      </c>
      <c r="Z173">
        <v>13399203</v>
      </c>
      <c r="AA173">
        <v>13832798</v>
      </c>
      <c r="AB173">
        <v>14285907</v>
      </c>
      <c r="AC173">
        <v>14759009</v>
      </c>
      <c r="AD173">
        <v>15252258</v>
      </c>
      <c r="AE173">
        <v>15760419</v>
      </c>
      <c r="AF173">
        <v>16276737</v>
      </c>
      <c r="AG173">
        <v>16796605</v>
      </c>
      <c r="AH173">
        <v>17314997</v>
      </c>
      <c r="AI173">
        <v>17833171</v>
      </c>
      <c r="AJ173">
        <v>18342464</v>
      </c>
      <c r="AK173">
        <v>18834572</v>
      </c>
      <c r="AL173">
        <v>19322664</v>
      </c>
      <c r="AM173">
        <v>19820446</v>
      </c>
      <c r="AN173">
        <v>20330599</v>
      </c>
      <c r="AO173">
        <v>20850087</v>
      </c>
      <c r="AP173">
        <v>21375218</v>
      </c>
      <c r="AQ173">
        <v>21906713</v>
      </c>
      <c r="AR173">
        <v>22435531</v>
      </c>
      <c r="AS173">
        <v>22967816</v>
      </c>
      <c r="AT173">
        <v>23526538</v>
      </c>
      <c r="AU173">
        <v>24102477</v>
      </c>
      <c r="AV173">
        <v>24679602</v>
      </c>
      <c r="AW173">
        <v>25256772</v>
      </c>
      <c r="AX173">
        <v>25836071</v>
      </c>
      <c r="AY173">
        <v>26417909</v>
      </c>
      <c r="AZ173">
        <v>26998389</v>
      </c>
      <c r="BA173">
        <v>27570059</v>
      </c>
      <c r="BB173">
        <v>28124778</v>
      </c>
      <c r="BC173">
        <v>28655776</v>
      </c>
      <c r="BD173">
        <v>29162039</v>
      </c>
      <c r="BE173">
        <v>29662831</v>
      </c>
      <c r="BF173">
        <v>30174265</v>
      </c>
      <c r="BG173">
        <v>30696137</v>
      </c>
      <c r="BH173">
        <v>31232798</v>
      </c>
      <c r="BI173">
        <v>31789685</v>
      </c>
      <c r="BJ173">
        <v>32355644</v>
      </c>
      <c r="BK173">
        <v>32910967</v>
      </c>
      <c r="BL173">
        <v>33440596</v>
      </c>
      <c r="BM173">
        <v>33889558</v>
      </c>
      <c r="BN173">
        <v>34282399</v>
      </c>
      <c r="BO173">
        <v>34695493</v>
      </c>
      <c r="BP173">
        <v>35126298</v>
      </c>
    </row>
    <row r="174" spans="1:68" x14ac:dyDescent="0.35">
      <c r="A174" t="s">
        <v>466</v>
      </c>
      <c r="B174" t="s">
        <v>467</v>
      </c>
      <c r="E174">
        <v>198622564</v>
      </c>
      <c r="F174">
        <v>202005123</v>
      </c>
      <c r="G174">
        <v>205196239</v>
      </c>
      <c r="H174">
        <v>208251340</v>
      </c>
      <c r="I174">
        <v>211260410</v>
      </c>
      <c r="J174">
        <v>214028461</v>
      </c>
      <c r="K174">
        <v>216656534</v>
      </c>
      <c r="L174">
        <v>219173514</v>
      </c>
      <c r="M174">
        <v>221500404</v>
      </c>
      <c r="N174">
        <v>223756306</v>
      </c>
      <c r="O174">
        <v>226428124</v>
      </c>
      <c r="P174">
        <v>229675639</v>
      </c>
      <c r="Q174">
        <v>232167266</v>
      </c>
      <c r="R174">
        <v>234453723</v>
      </c>
      <c r="S174">
        <v>236715025</v>
      </c>
      <c r="T174">
        <v>239169404</v>
      </c>
      <c r="U174">
        <v>241538018</v>
      </c>
      <c r="V174">
        <v>244018165</v>
      </c>
      <c r="W174">
        <v>246601634</v>
      </c>
      <c r="X174">
        <v>249310061</v>
      </c>
      <c r="Y174">
        <v>251794340</v>
      </c>
      <c r="Z174">
        <v>254339912</v>
      </c>
      <c r="AA174">
        <v>256835329</v>
      </c>
      <c r="AB174">
        <v>259213228</v>
      </c>
      <c r="AC174">
        <v>261487222</v>
      </c>
      <c r="AD174">
        <v>263821663</v>
      </c>
      <c r="AE174">
        <v>266289167</v>
      </c>
      <c r="AF174">
        <v>268791866</v>
      </c>
      <c r="AG174">
        <v>271347446</v>
      </c>
      <c r="AH174">
        <v>274152910</v>
      </c>
      <c r="AI174">
        <v>277371697</v>
      </c>
      <c r="AJ174">
        <v>281076404</v>
      </c>
      <c r="AK174">
        <v>284943671</v>
      </c>
      <c r="AL174">
        <v>288662580</v>
      </c>
      <c r="AM174">
        <v>292185857</v>
      </c>
      <c r="AN174">
        <v>295639837</v>
      </c>
      <c r="AO174">
        <v>299064031</v>
      </c>
      <c r="AP174">
        <v>302623125</v>
      </c>
      <c r="AQ174">
        <v>306069812</v>
      </c>
      <c r="AR174">
        <v>309502410</v>
      </c>
      <c r="AS174">
        <v>312909691</v>
      </c>
      <c r="AT174">
        <v>316051677</v>
      </c>
      <c r="AU174">
        <v>319046534</v>
      </c>
      <c r="AV174">
        <v>321812780</v>
      </c>
      <c r="AW174">
        <v>324806660</v>
      </c>
      <c r="AX174">
        <v>327822042</v>
      </c>
      <c r="AY174">
        <v>331013939</v>
      </c>
      <c r="AZ174">
        <v>334183103</v>
      </c>
      <c r="BA174">
        <v>337404564</v>
      </c>
      <c r="BB174">
        <v>340465163</v>
      </c>
      <c r="BC174">
        <v>343396770</v>
      </c>
      <c r="BD174">
        <v>345986435</v>
      </c>
      <c r="BE174">
        <v>348654703</v>
      </c>
      <c r="BF174">
        <v>351204513</v>
      </c>
      <c r="BG174">
        <v>353883924</v>
      </c>
      <c r="BH174">
        <v>356506956</v>
      </c>
      <c r="BI174">
        <v>359246007</v>
      </c>
      <c r="BJ174">
        <v>361730781</v>
      </c>
      <c r="BK174">
        <v>363974650</v>
      </c>
      <c r="BL174">
        <v>366012555</v>
      </c>
      <c r="BM174">
        <v>369619953</v>
      </c>
      <c r="BN174">
        <v>370353489</v>
      </c>
      <c r="BO174">
        <v>372275216</v>
      </c>
      <c r="BP174">
        <v>375077354</v>
      </c>
    </row>
    <row r="175" spans="1:68" x14ac:dyDescent="0.35">
      <c r="A175" t="s">
        <v>104</v>
      </c>
      <c r="B175" t="s">
        <v>468</v>
      </c>
      <c r="E175">
        <v>591465</v>
      </c>
      <c r="F175">
        <v>603067</v>
      </c>
      <c r="G175">
        <v>615759</v>
      </c>
      <c r="H175">
        <v>629589</v>
      </c>
      <c r="I175">
        <v>644530</v>
      </c>
      <c r="J175">
        <v>660558</v>
      </c>
      <c r="K175">
        <v>677655</v>
      </c>
      <c r="L175">
        <v>696045</v>
      </c>
      <c r="M175">
        <v>715542</v>
      </c>
      <c r="N175">
        <v>736120</v>
      </c>
      <c r="O175">
        <v>757868</v>
      </c>
      <c r="P175">
        <v>780584</v>
      </c>
      <c r="Q175">
        <v>804399</v>
      </c>
      <c r="R175">
        <v>828928</v>
      </c>
      <c r="S175">
        <v>854320</v>
      </c>
      <c r="T175">
        <v>881032</v>
      </c>
      <c r="U175">
        <v>906566</v>
      </c>
      <c r="V175">
        <v>931104</v>
      </c>
      <c r="W175">
        <v>947269</v>
      </c>
      <c r="X175">
        <v>962825</v>
      </c>
      <c r="Y175">
        <v>981434</v>
      </c>
      <c r="Z175">
        <v>992500</v>
      </c>
      <c r="AA175">
        <v>1010308</v>
      </c>
      <c r="AB175">
        <v>1037511</v>
      </c>
      <c r="AC175">
        <v>1065989</v>
      </c>
      <c r="AD175">
        <v>1096890</v>
      </c>
      <c r="AE175">
        <v>1131081</v>
      </c>
      <c r="AF175">
        <v>1167889</v>
      </c>
      <c r="AG175">
        <v>1209696</v>
      </c>
      <c r="AH175">
        <v>1288947</v>
      </c>
      <c r="AI175">
        <v>1369303</v>
      </c>
      <c r="AJ175">
        <v>1415684</v>
      </c>
      <c r="AK175">
        <v>1461322</v>
      </c>
      <c r="AL175">
        <v>1508697</v>
      </c>
      <c r="AM175">
        <v>1556304</v>
      </c>
      <c r="AN175">
        <v>1602170</v>
      </c>
      <c r="AO175">
        <v>1646103</v>
      </c>
      <c r="AP175">
        <v>1689264</v>
      </c>
      <c r="AQ175">
        <v>1732745</v>
      </c>
      <c r="AR175">
        <v>1776368</v>
      </c>
      <c r="AS175">
        <v>1818647</v>
      </c>
      <c r="AT175">
        <v>1857048</v>
      </c>
      <c r="AU175">
        <v>1889970</v>
      </c>
      <c r="AV175">
        <v>1917464</v>
      </c>
      <c r="AW175">
        <v>1942082</v>
      </c>
      <c r="AX175">
        <v>1966582</v>
      </c>
      <c r="AY175">
        <v>1991888</v>
      </c>
      <c r="AZ175">
        <v>2018600</v>
      </c>
      <c r="BA175">
        <v>2047056</v>
      </c>
      <c r="BB175">
        <v>2077394</v>
      </c>
      <c r="BC175">
        <v>2109811</v>
      </c>
      <c r="BD175">
        <v>2146325</v>
      </c>
      <c r="BE175">
        <v>2194654</v>
      </c>
      <c r="BF175">
        <v>2252508</v>
      </c>
      <c r="BG175">
        <v>2312139</v>
      </c>
      <c r="BH175">
        <v>2374300</v>
      </c>
      <c r="BI175">
        <v>2439213</v>
      </c>
      <c r="BJ175">
        <v>2506853</v>
      </c>
      <c r="BK175">
        <v>2577327</v>
      </c>
      <c r="BL175">
        <v>2650494</v>
      </c>
      <c r="BM175">
        <v>2728762</v>
      </c>
      <c r="BN175">
        <v>2810548</v>
      </c>
      <c r="BO175">
        <v>2889662</v>
      </c>
      <c r="BP175">
        <v>2963095</v>
      </c>
    </row>
    <row r="176" spans="1:68" x14ac:dyDescent="0.35">
      <c r="A176" t="s">
        <v>469</v>
      </c>
      <c r="B176" t="s">
        <v>470</v>
      </c>
      <c r="E176">
        <v>79819</v>
      </c>
      <c r="F176">
        <v>82521</v>
      </c>
      <c r="G176">
        <v>85334</v>
      </c>
      <c r="H176">
        <v>88050</v>
      </c>
      <c r="I176">
        <v>90602</v>
      </c>
      <c r="J176">
        <v>93159</v>
      </c>
      <c r="K176">
        <v>95820</v>
      </c>
      <c r="L176">
        <v>98587</v>
      </c>
      <c r="M176">
        <v>101441</v>
      </c>
      <c r="N176">
        <v>104849</v>
      </c>
      <c r="O176">
        <v>109338</v>
      </c>
      <c r="P176">
        <v>114514</v>
      </c>
      <c r="Q176">
        <v>119931</v>
      </c>
      <c r="R176">
        <v>125585</v>
      </c>
      <c r="S176">
        <v>131452</v>
      </c>
      <c r="T176">
        <v>137462</v>
      </c>
      <c r="U176">
        <v>142091</v>
      </c>
      <c r="V176">
        <v>144599</v>
      </c>
      <c r="W176">
        <v>146392</v>
      </c>
      <c r="X176">
        <v>148132</v>
      </c>
      <c r="Y176">
        <v>149817</v>
      </c>
      <c r="Z176">
        <v>151441</v>
      </c>
      <c r="AA176">
        <v>153001</v>
      </c>
      <c r="AB176">
        <v>155003</v>
      </c>
      <c r="AC176">
        <v>157583</v>
      </c>
      <c r="AD176">
        <v>160234</v>
      </c>
      <c r="AE176">
        <v>162898</v>
      </c>
      <c r="AF176">
        <v>165650</v>
      </c>
      <c r="AG176">
        <v>168502</v>
      </c>
      <c r="AH176">
        <v>172029</v>
      </c>
      <c r="AI176">
        <v>176456</v>
      </c>
      <c r="AJ176">
        <v>181238</v>
      </c>
      <c r="AK176">
        <v>186072</v>
      </c>
      <c r="AL176">
        <v>190857</v>
      </c>
      <c r="AM176">
        <v>195614</v>
      </c>
      <c r="AN176">
        <v>200379</v>
      </c>
      <c r="AO176">
        <v>205034</v>
      </c>
      <c r="AP176">
        <v>209560</v>
      </c>
      <c r="AQ176">
        <v>214047</v>
      </c>
      <c r="AR176">
        <v>218527</v>
      </c>
      <c r="AS176">
        <v>223098</v>
      </c>
      <c r="AT176">
        <v>227707</v>
      </c>
      <c r="AU176">
        <v>232236</v>
      </c>
      <c r="AV176">
        <v>236678</v>
      </c>
      <c r="AW176">
        <v>240852</v>
      </c>
      <c r="AX176">
        <v>244381</v>
      </c>
      <c r="AY176">
        <v>247547</v>
      </c>
      <c r="AZ176">
        <v>250725</v>
      </c>
      <c r="BA176">
        <v>253825</v>
      </c>
      <c r="BB176">
        <v>257250</v>
      </c>
      <c r="BC176">
        <v>261582</v>
      </c>
      <c r="BD176">
        <v>266543</v>
      </c>
      <c r="BE176">
        <v>271633</v>
      </c>
      <c r="BF176">
        <v>276822</v>
      </c>
      <c r="BG176">
        <v>281224</v>
      </c>
      <c r="BH176">
        <v>283168</v>
      </c>
      <c r="BI176">
        <v>283423</v>
      </c>
      <c r="BJ176">
        <v>283546</v>
      </c>
      <c r="BK176">
        <v>283541</v>
      </c>
      <c r="BL176">
        <v>283606</v>
      </c>
      <c r="BM176">
        <v>284176</v>
      </c>
      <c r="BN176">
        <v>285214</v>
      </c>
      <c r="BO176">
        <v>287123</v>
      </c>
      <c r="BP176">
        <v>289870</v>
      </c>
    </row>
    <row r="177" spans="1:68" x14ac:dyDescent="0.35">
      <c r="A177" t="s">
        <v>105</v>
      </c>
      <c r="B177" t="s">
        <v>471</v>
      </c>
      <c r="E177">
        <v>3505050</v>
      </c>
      <c r="F177">
        <v>3608162</v>
      </c>
      <c r="G177">
        <v>3714520</v>
      </c>
      <c r="H177">
        <v>3823873</v>
      </c>
      <c r="I177">
        <v>3935814</v>
      </c>
      <c r="J177">
        <v>4049695</v>
      </c>
      <c r="K177">
        <v>4165544</v>
      </c>
      <c r="L177">
        <v>4283590</v>
      </c>
      <c r="M177">
        <v>4403637</v>
      </c>
      <c r="N177">
        <v>4525725</v>
      </c>
      <c r="O177">
        <v>4650275</v>
      </c>
      <c r="P177">
        <v>4776225</v>
      </c>
      <c r="Q177">
        <v>4904845</v>
      </c>
      <c r="R177">
        <v>5037865</v>
      </c>
      <c r="S177">
        <v>5174953</v>
      </c>
      <c r="T177">
        <v>5317019</v>
      </c>
      <c r="U177">
        <v>5464962</v>
      </c>
      <c r="V177">
        <v>5619716</v>
      </c>
      <c r="W177">
        <v>5782932</v>
      </c>
      <c r="X177">
        <v>5955556</v>
      </c>
      <c r="Y177">
        <v>6135971</v>
      </c>
      <c r="Z177">
        <v>6322006</v>
      </c>
      <c r="AA177">
        <v>6512732</v>
      </c>
      <c r="AB177">
        <v>6708644</v>
      </c>
      <c r="AC177">
        <v>6909971</v>
      </c>
      <c r="AD177">
        <v>7118457</v>
      </c>
      <c r="AE177">
        <v>7335811</v>
      </c>
      <c r="AF177">
        <v>7561150</v>
      </c>
      <c r="AG177">
        <v>7793748</v>
      </c>
      <c r="AH177">
        <v>8034780</v>
      </c>
      <c r="AI177">
        <v>8286059</v>
      </c>
      <c r="AJ177">
        <v>8546900</v>
      </c>
      <c r="AK177">
        <v>8817633</v>
      </c>
      <c r="AL177">
        <v>9100789</v>
      </c>
      <c r="AM177">
        <v>9398258</v>
      </c>
      <c r="AN177">
        <v>9714529</v>
      </c>
      <c r="AO177">
        <v>10044852</v>
      </c>
      <c r="AP177">
        <v>10383969</v>
      </c>
      <c r="AQ177">
        <v>10741413</v>
      </c>
      <c r="AR177">
        <v>11117411</v>
      </c>
      <c r="AS177">
        <v>11509630</v>
      </c>
      <c r="AT177">
        <v>11920647</v>
      </c>
      <c r="AU177">
        <v>12349144</v>
      </c>
      <c r="AV177">
        <v>12796984</v>
      </c>
      <c r="AW177">
        <v>13265836</v>
      </c>
      <c r="AX177">
        <v>13756192</v>
      </c>
      <c r="AY177">
        <v>14268581</v>
      </c>
      <c r="AZ177">
        <v>14803610</v>
      </c>
      <c r="BA177">
        <v>15361915</v>
      </c>
      <c r="BB177">
        <v>15943675</v>
      </c>
      <c r="BC177">
        <v>16548835</v>
      </c>
      <c r="BD177">
        <v>17176283</v>
      </c>
      <c r="BE177">
        <v>17836769</v>
      </c>
      <c r="BF177">
        <v>18519898</v>
      </c>
      <c r="BG177">
        <v>19215909</v>
      </c>
      <c r="BH177">
        <v>19939498</v>
      </c>
      <c r="BI177">
        <v>20685753</v>
      </c>
      <c r="BJ177">
        <v>21435446</v>
      </c>
      <c r="BK177">
        <v>22188069</v>
      </c>
      <c r="BL177">
        <v>22947757</v>
      </c>
      <c r="BM177">
        <v>23717613</v>
      </c>
      <c r="BN177">
        <v>24502140</v>
      </c>
      <c r="BO177">
        <v>25311973</v>
      </c>
      <c r="BP177">
        <v>26159867</v>
      </c>
    </row>
    <row r="178" spans="1:68" x14ac:dyDescent="0.35">
      <c r="A178" t="s">
        <v>106</v>
      </c>
      <c r="B178" t="s">
        <v>472</v>
      </c>
      <c r="E178">
        <v>45053782</v>
      </c>
      <c r="F178">
        <v>45989310</v>
      </c>
      <c r="G178">
        <v>46965292</v>
      </c>
      <c r="H178">
        <v>47973575</v>
      </c>
      <c r="I178">
        <v>49012016</v>
      </c>
      <c r="J178">
        <v>50086764</v>
      </c>
      <c r="K178">
        <v>51188234</v>
      </c>
      <c r="L178">
        <v>52293065</v>
      </c>
      <c r="M178">
        <v>53432783</v>
      </c>
      <c r="N178">
        <v>54631914</v>
      </c>
      <c r="O178">
        <v>55893838</v>
      </c>
      <c r="P178">
        <v>57214684</v>
      </c>
      <c r="Q178">
        <v>58601748</v>
      </c>
      <c r="R178">
        <v>60082139</v>
      </c>
      <c r="S178">
        <v>61679144</v>
      </c>
      <c r="T178">
        <v>63410815</v>
      </c>
      <c r="U178">
        <v>65258009</v>
      </c>
      <c r="V178">
        <v>67234590</v>
      </c>
      <c r="W178">
        <v>69326532</v>
      </c>
      <c r="X178">
        <v>71498242</v>
      </c>
      <c r="Y178">
        <v>73764641</v>
      </c>
      <c r="Z178">
        <v>76068103</v>
      </c>
      <c r="AA178">
        <v>78378701</v>
      </c>
      <c r="AB178">
        <v>80438260</v>
      </c>
      <c r="AC178">
        <v>82526443</v>
      </c>
      <c r="AD178">
        <v>84897973</v>
      </c>
      <c r="AE178">
        <v>87235953</v>
      </c>
      <c r="AF178">
        <v>89591716</v>
      </c>
      <c r="AG178">
        <v>92020090</v>
      </c>
      <c r="AH178">
        <v>94531014</v>
      </c>
      <c r="AI178">
        <v>97120925</v>
      </c>
      <c r="AJ178">
        <v>99720162</v>
      </c>
      <c r="AK178">
        <v>102372770</v>
      </c>
      <c r="AL178">
        <v>105122069</v>
      </c>
      <c r="AM178">
        <v>107935714</v>
      </c>
      <c r="AN178">
        <v>110819428</v>
      </c>
      <c r="AO178">
        <v>113754779</v>
      </c>
      <c r="AP178">
        <v>116754792</v>
      </c>
      <c r="AQ178">
        <v>119846254</v>
      </c>
      <c r="AR178">
        <v>123047320</v>
      </c>
      <c r="AS178">
        <v>126382494</v>
      </c>
      <c r="AT178">
        <v>129862595</v>
      </c>
      <c r="AU178">
        <v>133471989</v>
      </c>
      <c r="AV178">
        <v>137202644</v>
      </c>
      <c r="AW178">
        <v>141057045</v>
      </c>
      <c r="AX178">
        <v>145017253</v>
      </c>
      <c r="AY178">
        <v>149077334</v>
      </c>
      <c r="AZ178">
        <v>153267261</v>
      </c>
      <c r="BA178">
        <v>157595014</v>
      </c>
      <c r="BB178">
        <v>162049464</v>
      </c>
      <c r="BC178">
        <v>166642886</v>
      </c>
      <c r="BD178">
        <v>171379598</v>
      </c>
      <c r="BE178">
        <v>176200625</v>
      </c>
      <c r="BF178">
        <v>181049443</v>
      </c>
      <c r="BG178">
        <v>185896915</v>
      </c>
      <c r="BH178">
        <v>190671878</v>
      </c>
      <c r="BI178">
        <v>195443700</v>
      </c>
      <c r="BJ178">
        <v>200254579</v>
      </c>
      <c r="BK178">
        <v>204938755</v>
      </c>
      <c r="BL178">
        <v>209485641</v>
      </c>
      <c r="BM178">
        <v>213996181</v>
      </c>
      <c r="BN178">
        <v>218529286</v>
      </c>
      <c r="BO178">
        <v>223150896</v>
      </c>
      <c r="BP178">
        <v>227882945</v>
      </c>
    </row>
    <row r="179" spans="1:68" x14ac:dyDescent="0.35">
      <c r="A179" t="s">
        <v>107</v>
      </c>
      <c r="B179" t="s">
        <v>473</v>
      </c>
      <c r="E179">
        <v>1782370</v>
      </c>
      <c r="F179">
        <v>1836451</v>
      </c>
      <c r="G179">
        <v>1892320</v>
      </c>
      <c r="H179">
        <v>1950159</v>
      </c>
      <c r="I179">
        <v>2010176</v>
      </c>
      <c r="J179">
        <v>2072681</v>
      </c>
      <c r="K179">
        <v>2137820</v>
      </c>
      <c r="L179">
        <v>2205567</v>
      </c>
      <c r="M179">
        <v>2275836</v>
      </c>
      <c r="N179">
        <v>2348398</v>
      </c>
      <c r="O179">
        <v>2423065</v>
      </c>
      <c r="P179">
        <v>2499825</v>
      </c>
      <c r="Q179">
        <v>2573578</v>
      </c>
      <c r="R179">
        <v>2649278</v>
      </c>
      <c r="S179">
        <v>2732075</v>
      </c>
      <c r="T179">
        <v>2816943</v>
      </c>
      <c r="U179">
        <v>2903851</v>
      </c>
      <c r="V179">
        <v>2992534</v>
      </c>
      <c r="W179">
        <v>3080314</v>
      </c>
      <c r="X179">
        <v>3164525</v>
      </c>
      <c r="Y179">
        <v>3252403</v>
      </c>
      <c r="Z179">
        <v>3345674</v>
      </c>
      <c r="AA179">
        <v>3438745</v>
      </c>
      <c r="AB179">
        <v>3530282</v>
      </c>
      <c r="AC179">
        <v>3619104</v>
      </c>
      <c r="AD179">
        <v>3706479</v>
      </c>
      <c r="AE179">
        <v>3794157</v>
      </c>
      <c r="AF179">
        <v>3882164</v>
      </c>
      <c r="AG179">
        <v>3972320</v>
      </c>
      <c r="AH179">
        <v>4066476</v>
      </c>
      <c r="AI179">
        <v>4162559</v>
      </c>
      <c r="AJ179">
        <v>4259637</v>
      </c>
      <c r="AK179">
        <v>4357026</v>
      </c>
      <c r="AL179">
        <v>4453732</v>
      </c>
      <c r="AM179">
        <v>4549316</v>
      </c>
      <c r="AN179">
        <v>4642931</v>
      </c>
      <c r="AO179">
        <v>4729974</v>
      </c>
      <c r="AP179">
        <v>4809573</v>
      </c>
      <c r="AQ179">
        <v>4883655</v>
      </c>
      <c r="AR179">
        <v>4954018</v>
      </c>
      <c r="AS179">
        <v>5022633</v>
      </c>
      <c r="AT179">
        <v>5087825</v>
      </c>
      <c r="AU179">
        <v>5149909</v>
      </c>
      <c r="AV179">
        <v>5210963</v>
      </c>
      <c r="AW179">
        <v>5272912</v>
      </c>
      <c r="AX179">
        <v>5342105</v>
      </c>
      <c r="AY179">
        <v>5418855</v>
      </c>
      <c r="AZ179">
        <v>5497243</v>
      </c>
      <c r="BA179">
        <v>5576593</v>
      </c>
      <c r="BB179">
        <v>5656601</v>
      </c>
      <c r="BC179">
        <v>5737450</v>
      </c>
      <c r="BD179">
        <v>5819051</v>
      </c>
      <c r="BE179">
        <v>5901287</v>
      </c>
      <c r="BF179">
        <v>5983845</v>
      </c>
      <c r="BG179">
        <v>6066492</v>
      </c>
      <c r="BH179">
        <v>6149417</v>
      </c>
      <c r="BI179">
        <v>6232666</v>
      </c>
      <c r="BJ179">
        <v>6316231</v>
      </c>
      <c r="BK179">
        <v>6400080</v>
      </c>
      <c r="BL179">
        <v>6483657</v>
      </c>
      <c r="BM179">
        <v>6565267</v>
      </c>
      <c r="BN179">
        <v>6644741</v>
      </c>
      <c r="BO179">
        <v>6730654</v>
      </c>
      <c r="BP179">
        <v>6823613</v>
      </c>
    </row>
    <row r="180" spans="1:68" x14ac:dyDescent="0.35">
      <c r="A180" t="s">
        <v>108</v>
      </c>
      <c r="B180" t="s">
        <v>474</v>
      </c>
      <c r="E180">
        <v>11486631</v>
      </c>
      <c r="F180">
        <v>11638712</v>
      </c>
      <c r="G180">
        <v>11805689</v>
      </c>
      <c r="H180">
        <v>11965966</v>
      </c>
      <c r="I180">
        <v>12127120</v>
      </c>
      <c r="J180">
        <v>12294732</v>
      </c>
      <c r="K180">
        <v>12456251</v>
      </c>
      <c r="L180">
        <v>12598201</v>
      </c>
      <c r="M180">
        <v>12729721</v>
      </c>
      <c r="N180">
        <v>12877984</v>
      </c>
      <c r="O180">
        <v>13038526</v>
      </c>
      <c r="P180">
        <v>13194497</v>
      </c>
      <c r="Q180">
        <v>13328593</v>
      </c>
      <c r="R180">
        <v>13439322</v>
      </c>
      <c r="S180">
        <v>13545056</v>
      </c>
      <c r="T180">
        <v>13666335</v>
      </c>
      <c r="U180">
        <v>13774037</v>
      </c>
      <c r="V180">
        <v>13856185</v>
      </c>
      <c r="W180">
        <v>13941700</v>
      </c>
      <c r="X180">
        <v>14038270</v>
      </c>
      <c r="Y180">
        <v>14149800</v>
      </c>
      <c r="Z180">
        <v>14247208</v>
      </c>
      <c r="AA180">
        <v>14312690</v>
      </c>
      <c r="AB180">
        <v>14367070</v>
      </c>
      <c r="AC180">
        <v>14424211</v>
      </c>
      <c r="AD180">
        <v>14491632</v>
      </c>
      <c r="AE180">
        <v>14572278</v>
      </c>
      <c r="AF180">
        <v>14665037</v>
      </c>
      <c r="AG180">
        <v>14760094</v>
      </c>
      <c r="AH180">
        <v>14848907</v>
      </c>
      <c r="AI180">
        <v>14951510</v>
      </c>
      <c r="AJ180">
        <v>15069798</v>
      </c>
      <c r="AK180">
        <v>15184166</v>
      </c>
      <c r="AL180">
        <v>15290368</v>
      </c>
      <c r="AM180">
        <v>15382838</v>
      </c>
      <c r="AN180">
        <v>15459006</v>
      </c>
      <c r="AO180">
        <v>15530498</v>
      </c>
      <c r="AP180">
        <v>15610650</v>
      </c>
      <c r="AQ180">
        <v>15707209</v>
      </c>
      <c r="AR180">
        <v>15812088</v>
      </c>
      <c r="AS180">
        <v>15925513</v>
      </c>
      <c r="AT180">
        <v>16046180</v>
      </c>
      <c r="AU180">
        <v>16148929</v>
      </c>
      <c r="AV180">
        <v>16225302</v>
      </c>
      <c r="AW180">
        <v>16281779</v>
      </c>
      <c r="AX180">
        <v>16319868</v>
      </c>
      <c r="AY180">
        <v>16346101</v>
      </c>
      <c r="AZ180">
        <v>16381696</v>
      </c>
      <c r="BA180">
        <v>16445593</v>
      </c>
      <c r="BB180">
        <v>16530388</v>
      </c>
      <c r="BC180">
        <v>16615394</v>
      </c>
      <c r="BD180">
        <v>16693074</v>
      </c>
      <c r="BE180">
        <v>16754962</v>
      </c>
      <c r="BF180">
        <v>16804432</v>
      </c>
      <c r="BG180">
        <v>16865008</v>
      </c>
      <c r="BH180">
        <v>16939923</v>
      </c>
      <c r="BI180">
        <v>17030314</v>
      </c>
      <c r="BJ180">
        <v>17131296</v>
      </c>
      <c r="BK180">
        <v>17231624</v>
      </c>
      <c r="BL180">
        <v>17344874</v>
      </c>
      <c r="BM180">
        <v>17441500</v>
      </c>
      <c r="BN180">
        <v>17533044</v>
      </c>
      <c r="BO180">
        <v>17700982</v>
      </c>
      <c r="BP180">
        <v>17877117</v>
      </c>
    </row>
    <row r="181" spans="1:68" x14ac:dyDescent="0.35">
      <c r="A181" t="s">
        <v>109</v>
      </c>
      <c r="B181" t="s">
        <v>475</v>
      </c>
      <c r="E181">
        <v>3581239</v>
      </c>
      <c r="F181">
        <v>3609800</v>
      </c>
      <c r="G181">
        <v>3638918</v>
      </c>
      <c r="H181">
        <v>3666537</v>
      </c>
      <c r="I181">
        <v>3694339</v>
      </c>
      <c r="J181">
        <v>3723168</v>
      </c>
      <c r="K181">
        <v>3753012</v>
      </c>
      <c r="L181">
        <v>3784539</v>
      </c>
      <c r="M181">
        <v>3816486</v>
      </c>
      <c r="N181">
        <v>3847707</v>
      </c>
      <c r="O181">
        <v>3875763</v>
      </c>
      <c r="P181">
        <v>3903039</v>
      </c>
      <c r="Q181">
        <v>3933004</v>
      </c>
      <c r="R181">
        <v>3960612</v>
      </c>
      <c r="S181">
        <v>3985258</v>
      </c>
      <c r="T181">
        <v>4007313</v>
      </c>
      <c r="U181">
        <v>4026152</v>
      </c>
      <c r="V181">
        <v>4043205</v>
      </c>
      <c r="W181">
        <v>4058671</v>
      </c>
      <c r="X181">
        <v>4072517</v>
      </c>
      <c r="Y181">
        <v>4085620</v>
      </c>
      <c r="Z181">
        <v>4099702</v>
      </c>
      <c r="AA181">
        <v>4114787</v>
      </c>
      <c r="AB181">
        <v>4128432</v>
      </c>
      <c r="AC181">
        <v>4140099</v>
      </c>
      <c r="AD181">
        <v>4152516</v>
      </c>
      <c r="AE181">
        <v>4167354</v>
      </c>
      <c r="AF181">
        <v>4186905</v>
      </c>
      <c r="AG181">
        <v>4209488</v>
      </c>
      <c r="AH181">
        <v>4226901</v>
      </c>
      <c r="AI181">
        <v>4241473</v>
      </c>
      <c r="AJ181">
        <v>4261732</v>
      </c>
      <c r="AK181">
        <v>4286401</v>
      </c>
      <c r="AL181">
        <v>4311991</v>
      </c>
      <c r="AM181">
        <v>4336613</v>
      </c>
      <c r="AN181">
        <v>4359184</v>
      </c>
      <c r="AO181">
        <v>4381336</v>
      </c>
      <c r="AP181">
        <v>4405157</v>
      </c>
      <c r="AQ181">
        <v>4431464</v>
      </c>
      <c r="AR181">
        <v>4461913</v>
      </c>
      <c r="AS181">
        <v>4490967</v>
      </c>
      <c r="AT181">
        <v>4513751</v>
      </c>
      <c r="AU181">
        <v>4538159</v>
      </c>
      <c r="AV181">
        <v>4564855</v>
      </c>
      <c r="AW181">
        <v>4591910</v>
      </c>
      <c r="AX181">
        <v>4623291</v>
      </c>
      <c r="AY181">
        <v>4660677</v>
      </c>
      <c r="AZ181">
        <v>4709153</v>
      </c>
      <c r="BA181">
        <v>4768212</v>
      </c>
      <c r="BB181">
        <v>4828726</v>
      </c>
      <c r="BC181">
        <v>4889252</v>
      </c>
      <c r="BD181">
        <v>4953088</v>
      </c>
      <c r="BE181">
        <v>5018573</v>
      </c>
      <c r="BF181">
        <v>5079623</v>
      </c>
      <c r="BG181">
        <v>5137232</v>
      </c>
      <c r="BH181">
        <v>5188607</v>
      </c>
      <c r="BI181">
        <v>5234519</v>
      </c>
      <c r="BJ181">
        <v>5276968</v>
      </c>
      <c r="BK181">
        <v>5311916</v>
      </c>
      <c r="BL181">
        <v>5347896</v>
      </c>
      <c r="BM181">
        <v>5379475</v>
      </c>
      <c r="BN181">
        <v>5408320</v>
      </c>
      <c r="BO181">
        <v>5457127</v>
      </c>
      <c r="BP181">
        <v>5519594</v>
      </c>
    </row>
    <row r="182" spans="1:68" x14ac:dyDescent="0.35">
      <c r="A182" t="s">
        <v>110</v>
      </c>
      <c r="B182" t="s">
        <v>476</v>
      </c>
      <c r="E182">
        <v>10123658</v>
      </c>
      <c r="F182">
        <v>10318396</v>
      </c>
      <c r="G182">
        <v>10521116</v>
      </c>
      <c r="H182">
        <v>10729818</v>
      </c>
      <c r="I182">
        <v>10946392</v>
      </c>
      <c r="J182">
        <v>11173411</v>
      </c>
      <c r="K182">
        <v>11408710</v>
      </c>
      <c r="L182">
        <v>11652716</v>
      </c>
      <c r="M182">
        <v>11906266</v>
      </c>
      <c r="N182">
        <v>12167036</v>
      </c>
      <c r="O182">
        <v>12436190</v>
      </c>
      <c r="P182">
        <v>12710061</v>
      </c>
      <c r="Q182">
        <v>12989099</v>
      </c>
      <c r="R182">
        <v>13275239</v>
      </c>
      <c r="S182">
        <v>13568435</v>
      </c>
      <c r="T182">
        <v>13870695</v>
      </c>
      <c r="U182">
        <v>14177649</v>
      </c>
      <c r="V182">
        <v>14499175</v>
      </c>
      <c r="W182">
        <v>14839695</v>
      </c>
      <c r="X182">
        <v>15190590</v>
      </c>
      <c r="Y182">
        <v>15553105</v>
      </c>
      <c r="Z182">
        <v>15922423</v>
      </c>
      <c r="AA182">
        <v>16297987</v>
      </c>
      <c r="AB182">
        <v>16689119</v>
      </c>
      <c r="AC182">
        <v>17085242</v>
      </c>
      <c r="AD182">
        <v>17477692</v>
      </c>
      <c r="AE182">
        <v>17868124</v>
      </c>
      <c r="AF182">
        <v>18250505</v>
      </c>
      <c r="AG182">
        <v>18638661</v>
      </c>
      <c r="AH182">
        <v>19057807</v>
      </c>
      <c r="AI182">
        <v>19524573</v>
      </c>
      <c r="AJ182">
        <v>20036500</v>
      </c>
      <c r="AK182">
        <v>20609707</v>
      </c>
      <c r="AL182">
        <v>21180159</v>
      </c>
      <c r="AM182">
        <v>21717479</v>
      </c>
      <c r="AN182">
        <v>22245439</v>
      </c>
      <c r="AO182">
        <v>22741862</v>
      </c>
      <c r="AP182">
        <v>23219463</v>
      </c>
      <c r="AQ182">
        <v>23680357</v>
      </c>
      <c r="AR182">
        <v>24125199</v>
      </c>
      <c r="AS182">
        <v>24546509</v>
      </c>
      <c r="AT182">
        <v>24946748</v>
      </c>
      <c r="AU182">
        <v>25328981</v>
      </c>
      <c r="AV182">
        <v>25688758</v>
      </c>
      <c r="AW182">
        <v>26016656</v>
      </c>
      <c r="AX182">
        <v>26309458</v>
      </c>
      <c r="AY182">
        <v>26565425</v>
      </c>
      <c r="AZ182">
        <v>26788492</v>
      </c>
      <c r="BA182">
        <v>26990037</v>
      </c>
      <c r="BB182">
        <v>27173035</v>
      </c>
      <c r="BC182">
        <v>27341952</v>
      </c>
      <c r="BD182">
        <v>27464494</v>
      </c>
      <c r="BE182">
        <v>27534915</v>
      </c>
      <c r="BF182">
        <v>27589996</v>
      </c>
      <c r="BG182">
        <v>27672370</v>
      </c>
      <c r="BH182">
        <v>27823629</v>
      </c>
      <c r="BI182">
        <v>27955462</v>
      </c>
      <c r="BJ182">
        <v>28011258</v>
      </c>
      <c r="BK182">
        <v>28079689</v>
      </c>
      <c r="BL182">
        <v>28414064</v>
      </c>
      <c r="BM182">
        <v>28966574</v>
      </c>
      <c r="BN182">
        <v>29475010</v>
      </c>
      <c r="BO182">
        <v>29715436</v>
      </c>
      <c r="BP182">
        <v>29694614</v>
      </c>
    </row>
    <row r="183" spans="1:68" x14ac:dyDescent="0.35">
      <c r="A183" t="s">
        <v>477</v>
      </c>
      <c r="B183" t="s">
        <v>478</v>
      </c>
      <c r="E183">
        <v>4607</v>
      </c>
      <c r="F183">
        <v>4774</v>
      </c>
      <c r="G183">
        <v>4979</v>
      </c>
      <c r="H183">
        <v>5226</v>
      </c>
      <c r="I183">
        <v>5515</v>
      </c>
      <c r="J183">
        <v>5832</v>
      </c>
      <c r="K183">
        <v>6043</v>
      </c>
      <c r="L183">
        <v>6135</v>
      </c>
      <c r="M183">
        <v>6328</v>
      </c>
      <c r="N183">
        <v>6581</v>
      </c>
      <c r="O183">
        <v>6710</v>
      </c>
      <c r="P183">
        <v>6762</v>
      </c>
      <c r="Q183">
        <v>6812</v>
      </c>
      <c r="R183">
        <v>6866</v>
      </c>
      <c r="S183">
        <v>6923</v>
      </c>
      <c r="T183">
        <v>6987</v>
      </c>
      <c r="U183">
        <v>7064</v>
      </c>
      <c r="V183">
        <v>7163</v>
      </c>
      <c r="W183">
        <v>7298</v>
      </c>
      <c r="X183">
        <v>7468</v>
      </c>
      <c r="Y183">
        <v>7649</v>
      </c>
      <c r="Z183">
        <v>7839</v>
      </c>
      <c r="AA183">
        <v>8040</v>
      </c>
      <c r="AB183">
        <v>8216</v>
      </c>
      <c r="AC183">
        <v>8377</v>
      </c>
      <c r="AD183">
        <v>8551</v>
      </c>
      <c r="AE183">
        <v>8742</v>
      </c>
      <c r="AF183">
        <v>8946</v>
      </c>
      <c r="AG183">
        <v>9165</v>
      </c>
      <c r="AH183">
        <v>9390</v>
      </c>
      <c r="AI183">
        <v>9622</v>
      </c>
      <c r="AJ183">
        <v>9850</v>
      </c>
      <c r="AK183">
        <v>10021</v>
      </c>
      <c r="AL183">
        <v>10102</v>
      </c>
      <c r="AM183">
        <v>10137</v>
      </c>
      <c r="AN183">
        <v>10165</v>
      </c>
      <c r="AO183">
        <v>10183</v>
      </c>
      <c r="AP183">
        <v>10197</v>
      </c>
      <c r="AQ183">
        <v>10198</v>
      </c>
      <c r="AR183">
        <v>10187</v>
      </c>
      <c r="AS183">
        <v>10168</v>
      </c>
      <c r="AT183">
        <v>10130</v>
      </c>
      <c r="AU183">
        <v>10082</v>
      </c>
      <c r="AV183">
        <v>10059</v>
      </c>
      <c r="AW183">
        <v>10060</v>
      </c>
      <c r="AX183">
        <v>10049</v>
      </c>
      <c r="AY183">
        <v>10034</v>
      </c>
      <c r="AZ183">
        <v>10020</v>
      </c>
      <c r="BA183">
        <v>10009</v>
      </c>
      <c r="BB183">
        <v>10016</v>
      </c>
      <c r="BC183">
        <v>10043</v>
      </c>
      <c r="BD183">
        <v>10098</v>
      </c>
      <c r="BE183">
        <v>10267</v>
      </c>
      <c r="BF183">
        <v>10517</v>
      </c>
      <c r="BG183">
        <v>10742</v>
      </c>
      <c r="BH183">
        <v>10954</v>
      </c>
      <c r="BI183">
        <v>11150</v>
      </c>
      <c r="BJ183">
        <v>11324</v>
      </c>
      <c r="BK183">
        <v>11477</v>
      </c>
      <c r="BL183">
        <v>11587</v>
      </c>
      <c r="BM183">
        <v>11643</v>
      </c>
      <c r="BN183">
        <v>11709</v>
      </c>
      <c r="BO183">
        <v>11801</v>
      </c>
      <c r="BP183">
        <v>11875</v>
      </c>
    </row>
    <row r="184" spans="1:68" x14ac:dyDescent="0.35">
      <c r="A184" t="s">
        <v>111</v>
      </c>
      <c r="B184" t="s">
        <v>479</v>
      </c>
      <c r="E184">
        <v>2371800</v>
      </c>
      <c r="F184">
        <v>2419700</v>
      </c>
      <c r="G184">
        <v>2482000</v>
      </c>
      <c r="H184">
        <v>2531800</v>
      </c>
      <c r="I184">
        <v>2585400</v>
      </c>
      <c r="J184">
        <v>2628400</v>
      </c>
      <c r="K184">
        <v>2675900</v>
      </c>
      <c r="L184">
        <v>2724100</v>
      </c>
      <c r="M184">
        <v>2748100</v>
      </c>
      <c r="N184">
        <v>2772800</v>
      </c>
      <c r="O184">
        <v>2810700</v>
      </c>
      <c r="P184">
        <v>2853000</v>
      </c>
      <c r="Q184">
        <v>2903900</v>
      </c>
      <c r="R184">
        <v>2961300</v>
      </c>
      <c r="S184">
        <v>3023700</v>
      </c>
      <c r="T184">
        <v>3083100</v>
      </c>
      <c r="U184">
        <v>3110500</v>
      </c>
      <c r="V184">
        <v>3120200</v>
      </c>
      <c r="W184">
        <v>3121200</v>
      </c>
      <c r="X184">
        <v>3109000</v>
      </c>
      <c r="Y184">
        <v>3112900</v>
      </c>
      <c r="Z184">
        <v>3124900</v>
      </c>
      <c r="AA184">
        <v>3156100</v>
      </c>
      <c r="AB184">
        <v>3199300</v>
      </c>
      <c r="AC184">
        <v>3227100</v>
      </c>
      <c r="AD184">
        <v>3247100</v>
      </c>
      <c r="AE184">
        <v>3246300</v>
      </c>
      <c r="AF184">
        <v>3274400</v>
      </c>
      <c r="AG184">
        <v>3283400</v>
      </c>
      <c r="AH184">
        <v>3299200</v>
      </c>
      <c r="AI184">
        <v>3329800</v>
      </c>
      <c r="AJ184">
        <v>3495100</v>
      </c>
      <c r="AK184">
        <v>3531700</v>
      </c>
      <c r="AL184">
        <v>3572200</v>
      </c>
      <c r="AM184">
        <v>3620000</v>
      </c>
      <c r="AN184">
        <v>3673400</v>
      </c>
      <c r="AO184">
        <v>3732000</v>
      </c>
      <c r="AP184">
        <v>3781300</v>
      </c>
      <c r="AQ184">
        <v>3815000</v>
      </c>
      <c r="AR184">
        <v>3835100</v>
      </c>
      <c r="AS184">
        <v>3857700</v>
      </c>
      <c r="AT184">
        <v>3880500</v>
      </c>
      <c r="AU184">
        <v>3948500</v>
      </c>
      <c r="AV184">
        <v>4027200</v>
      </c>
      <c r="AW184">
        <v>4087500</v>
      </c>
      <c r="AX184">
        <v>4133900</v>
      </c>
      <c r="AY184">
        <v>4184600</v>
      </c>
      <c r="AZ184">
        <v>4223800</v>
      </c>
      <c r="BA184">
        <v>4259800</v>
      </c>
      <c r="BB184">
        <v>4302600</v>
      </c>
      <c r="BC184">
        <v>4350700</v>
      </c>
      <c r="BD184">
        <v>4384000</v>
      </c>
      <c r="BE184">
        <v>4408100</v>
      </c>
      <c r="BF184">
        <v>4442100</v>
      </c>
      <c r="BG184">
        <v>4516500</v>
      </c>
      <c r="BH184">
        <v>4609400</v>
      </c>
      <c r="BI184">
        <v>4714100</v>
      </c>
      <c r="BJ184">
        <v>4813600</v>
      </c>
      <c r="BK184">
        <v>4900600</v>
      </c>
      <c r="BL184">
        <v>4979200</v>
      </c>
      <c r="BM184">
        <v>5090200</v>
      </c>
      <c r="BN184">
        <v>5111300</v>
      </c>
      <c r="BO184">
        <v>5117200</v>
      </c>
      <c r="BP184">
        <v>5223100</v>
      </c>
    </row>
    <row r="185" spans="1:68" x14ac:dyDescent="0.35">
      <c r="A185" t="s">
        <v>480</v>
      </c>
      <c r="B185" t="s">
        <v>481</v>
      </c>
      <c r="E185">
        <v>809580666</v>
      </c>
      <c r="F185">
        <v>820797329</v>
      </c>
      <c r="G185">
        <v>832228334</v>
      </c>
      <c r="H185">
        <v>843650775</v>
      </c>
      <c r="I185">
        <v>855135046</v>
      </c>
      <c r="J185">
        <v>866300939</v>
      </c>
      <c r="K185">
        <v>877030636</v>
      </c>
      <c r="L185">
        <v>887553832</v>
      </c>
      <c r="M185">
        <v>897869478</v>
      </c>
      <c r="N185">
        <v>908238681</v>
      </c>
      <c r="O185">
        <v>918489195</v>
      </c>
      <c r="P185">
        <v>930596384</v>
      </c>
      <c r="Q185">
        <v>941467841</v>
      </c>
      <c r="R185">
        <v>952000973</v>
      </c>
      <c r="S185">
        <v>962281658</v>
      </c>
      <c r="T185">
        <v>972242932</v>
      </c>
      <c r="U185">
        <v>981612322</v>
      </c>
      <c r="V185">
        <v>990951247</v>
      </c>
      <c r="W185">
        <v>1000355869</v>
      </c>
      <c r="X185">
        <v>1009880602</v>
      </c>
      <c r="Y185">
        <v>1019332414</v>
      </c>
      <c r="Z185">
        <v>1028615740</v>
      </c>
      <c r="AA185">
        <v>1037419356</v>
      </c>
      <c r="AB185">
        <v>1046094679</v>
      </c>
      <c r="AC185">
        <v>1054395892</v>
      </c>
      <c r="AD185">
        <v>1062728299</v>
      </c>
      <c r="AE185">
        <v>1071222636</v>
      </c>
      <c r="AF185">
        <v>1079813087</v>
      </c>
      <c r="AG185">
        <v>1088587717</v>
      </c>
      <c r="AH185">
        <v>1097876374</v>
      </c>
      <c r="AI185">
        <v>1107695519</v>
      </c>
      <c r="AJ185">
        <v>1118410105</v>
      </c>
      <c r="AK185">
        <v>1129039882</v>
      </c>
      <c r="AL185">
        <v>1139203498</v>
      </c>
      <c r="AM185">
        <v>1148779736</v>
      </c>
      <c r="AN185">
        <v>1158068699</v>
      </c>
      <c r="AO185">
        <v>1167149370</v>
      </c>
      <c r="AP185">
        <v>1176191803</v>
      </c>
      <c r="AQ185">
        <v>1184928348</v>
      </c>
      <c r="AR185">
        <v>1193682861</v>
      </c>
      <c r="AS185">
        <v>1202226474</v>
      </c>
      <c r="AT185">
        <v>1211106223</v>
      </c>
      <c r="AU185">
        <v>1220070536</v>
      </c>
      <c r="AV185">
        <v>1228926236</v>
      </c>
      <c r="AW185">
        <v>1237753724</v>
      </c>
      <c r="AX185">
        <v>1246459292</v>
      </c>
      <c r="AY185">
        <v>1255490764</v>
      </c>
      <c r="AZ185">
        <v>1264410318</v>
      </c>
      <c r="BA185">
        <v>1274326608</v>
      </c>
      <c r="BB185">
        <v>1283513127</v>
      </c>
      <c r="BC185">
        <v>1292108663</v>
      </c>
      <c r="BD185">
        <v>1298741317</v>
      </c>
      <c r="BE185">
        <v>1306608465</v>
      </c>
      <c r="BF185">
        <v>1314705887</v>
      </c>
      <c r="BG185">
        <v>1323087907</v>
      </c>
      <c r="BH185">
        <v>1331189869</v>
      </c>
      <c r="BI185">
        <v>1339441048</v>
      </c>
      <c r="BJ185">
        <v>1347317014</v>
      </c>
      <c r="BK185">
        <v>1355260023</v>
      </c>
      <c r="BL185">
        <v>1362497757</v>
      </c>
      <c r="BM185">
        <v>1370013876</v>
      </c>
      <c r="BN185">
        <v>1371769252</v>
      </c>
      <c r="BO185">
        <v>1378506989</v>
      </c>
      <c r="BP185">
        <v>1385723403</v>
      </c>
    </row>
    <row r="186" spans="1:68" x14ac:dyDescent="0.35">
      <c r="A186" t="s">
        <v>112</v>
      </c>
      <c r="B186" t="s">
        <v>482</v>
      </c>
      <c r="E186">
        <v>530485</v>
      </c>
      <c r="F186">
        <v>539854</v>
      </c>
      <c r="G186">
        <v>549941</v>
      </c>
      <c r="H186">
        <v>560827</v>
      </c>
      <c r="I186">
        <v>572577</v>
      </c>
      <c r="J186">
        <v>585236</v>
      </c>
      <c r="K186">
        <v>598804</v>
      </c>
      <c r="L186">
        <v>613318</v>
      </c>
      <c r="M186">
        <v>628798</v>
      </c>
      <c r="N186">
        <v>645255</v>
      </c>
      <c r="O186">
        <v>662680</v>
      </c>
      <c r="P186">
        <v>681119</v>
      </c>
      <c r="Q186">
        <v>700593</v>
      </c>
      <c r="R186">
        <v>721179</v>
      </c>
      <c r="S186">
        <v>746988</v>
      </c>
      <c r="T186">
        <v>778864</v>
      </c>
      <c r="U186">
        <v>814701</v>
      </c>
      <c r="V186">
        <v>855314</v>
      </c>
      <c r="W186">
        <v>900304</v>
      </c>
      <c r="X186">
        <v>949116</v>
      </c>
      <c r="Y186">
        <v>1001248</v>
      </c>
      <c r="Z186">
        <v>1057320</v>
      </c>
      <c r="AA186">
        <v>1117678</v>
      </c>
      <c r="AB186">
        <v>1181459</v>
      </c>
      <c r="AC186">
        <v>1247716</v>
      </c>
      <c r="AD186">
        <v>1325480</v>
      </c>
      <c r="AE186">
        <v>1413419</v>
      </c>
      <c r="AF186">
        <v>1500996</v>
      </c>
      <c r="AG186">
        <v>1588568</v>
      </c>
      <c r="AH186">
        <v>1676228</v>
      </c>
      <c r="AI186">
        <v>1763954</v>
      </c>
      <c r="AJ186">
        <v>1851473</v>
      </c>
      <c r="AK186">
        <v>1938238</v>
      </c>
      <c r="AL186">
        <v>2021675</v>
      </c>
      <c r="AM186">
        <v>2081834</v>
      </c>
      <c r="AN186">
        <v>2120528</v>
      </c>
      <c r="AO186">
        <v>2156926</v>
      </c>
      <c r="AP186">
        <v>2190720</v>
      </c>
      <c r="AQ186">
        <v>2222489</v>
      </c>
      <c r="AR186">
        <v>2252909</v>
      </c>
      <c r="AS186">
        <v>2282131</v>
      </c>
      <c r="AT186">
        <v>2310217</v>
      </c>
      <c r="AU186">
        <v>2337140</v>
      </c>
      <c r="AV186">
        <v>2363796</v>
      </c>
      <c r="AW186">
        <v>2404821</v>
      </c>
      <c r="AX186">
        <v>2459802</v>
      </c>
      <c r="AY186">
        <v>2514795</v>
      </c>
      <c r="AZ186">
        <v>2570174</v>
      </c>
      <c r="BA186">
        <v>2626529</v>
      </c>
      <c r="BB186">
        <v>2684659</v>
      </c>
      <c r="BC186">
        <v>2757446</v>
      </c>
      <c r="BD186">
        <v>3076763</v>
      </c>
      <c r="BE186">
        <v>3547106</v>
      </c>
      <c r="BF186">
        <v>3833913</v>
      </c>
      <c r="BG186">
        <v>4002439</v>
      </c>
      <c r="BH186">
        <v>4184895</v>
      </c>
      <c r="BI186">
        <v>4390877</v>
      </c>
      <c r="BJ186">
        <v>4537396</v>
      </c>
      <c r="BK186">
        <v>4597877</v>
      </c>
      <c r="BL186">
        <v>4591241</v>
      </c>
      <c r="BM186">
        <v>4522497</v>
      </c>
      <c r="BN186">
        <v>4500424</v>
      </c>
      <c r="BO186">
        <v>4730226</v>
      </c>
      <c r="BP186">
        <v>5049269</v>
      </c>
    </row>
    <row r="187" spans="1:68" x14ac:dyDescent="0.35">
      <c r="A187" t="s">
        <v>483</v>
      </c>
      <c r="B187" t="s">
        <v>484</v>
      </c>
      <c r="E187">
        <v>5458853</v>
      </c>
      <c r="F187">
        <v>5547310</v>
      </c>
      <c r="G187">
        <v>5655451</v>
      </c>
      <c r="H187">
        <v>5765241</v>
      </c>
      <c r="I187">
        <v>5874688</v>
      </c>
      <c r="J187">
        <v>5980491</v>
      </c>
      <c r="K187">
        <v>6079901</v>
      </c>
      <c r="L187">
        <v>6173583</v>
      </c>
      <c r="M187">
        <v>6267038</v>
      </c>
      <c r="N187">
        <v>6363577</v>
      </c>
      <c r="O187">
        <v>6465635</v>
      </c>
      <c r="P187">
        <v>6579022</v>
      </c>
      <c r="Q187">
        <v>6702866</v>
      </c>
      <c r="R187">
        <v>6828515</v>
      </c>
      <c r="S187">
        <v>6948494</v>
      </c>
      <c r="T187">
        <v>7074031</v>
      </c>
      <c r="U187">
        <v>7211306</v>
      </c>
      <c r="V187">
        <v>7357498</v>
      </c>
      <c r="W187">
        <v>7504109</v>
      </c>
      <c r="X187">
        <v>7653134</v>
      </c>
      <c r="Y187">
        <v>7803795</v>
      </c>
      <c r="Z187">
        <v>7951138</v>
      </c>
      <c r="AA187">
        <v>8098677</v>
      </c>
      <c r="AB187">
        <v>8243752</v>
      </c>
      <c r="AC187">
        <v>8390169</v>
      </c>
      <c r="AD187">
        <v>8549331</v>
      </c>
      <c r="AE187">
        <v>8718033</v>
      </c>
      <c r="AF187">
        <v>8892322</v>
      </c>
      <c r="AG187">
        <v>9072184</v>
      </c>
      <c r="AH187">
        <v>9262888</v>
      </c>
      <c r="AI187">
        <v>9464103</v>
      </c>
      <c r="AJ187">
        <v>9634139</v>
      </c>
      <c r="AK187">
        <v>9717948</v>
      </c>
      <c r="AL187">
        <v>9779331</v>
      </c>
      <c r="AM187">
        <v>9872555</v>
      </c>
      <c r="AN187">
        <v>9948797</v>
      </c>
      <c r="AO187">
        <v>10066923</v>
      </c>
      <c r="AP187">
        <v>10207938</v>
      </c>
      <c r="AQ187">
        <v>10351144</v>
      </c>
      <c r="AR187">
        <v>10379509</v>
      </c>
      <c r="AS187">
        <v>10425820</v>
      </c>
      <c r="AT187">
        <v>10622995</v>
      </c>
      <c r="AU187">
        <v>10846687</v>
      </c>
      <c r="AV187">
        <v>11034074</v>
      </c>
      <c r="AW187">
        <v>11194800</v>
      </c>
      <c r="AX187">
        <v>11368666</v>
      </c>
      <c r="AY187">
        <v>11561776</v>
      </c>
      <c r="AZ187">
        <v>11769660</v>
      </c>
      <c r="BA187">
        <v>11966136</v>
      </c>
      <c r="BB187">
        <v>12167982</v>
      </c>
      <c r="BC187">
        <v>12341009</v>
      </c>
      <c r="BD187">
        <v>12420968</v>
      </c>
      <c r="BE187">
        <v>12554229</v>
      </c>
      <c r="BF187">
        <v>12719557</v>
      </c>
      <c r="BG187">
        <v>12904905</v>
      </c>
      <c r="BH187">
        <v>13091061</v>
      </c>
      <c r="BI187">
        <v>13273445</v>
      </c>
      <c r="BJ187">
        <v>13487767</v>
      </c>
      <c r="BK187">
        <v>13634874</v>
      </c>
      <c r="BL187">
        <v>13761088</v>
      </c>
      <c r="BM187">
        <v>13884095</v>
      </c>
      <c r="BN187">
        <v>14040798</v>
      </c>
      <c r="BO187">
        <v>14217718</v>
      </c>
      <c r="BP187">
        <v>14411921</v>
      </c>
    </row>
    <row r="188" spans="1:68" x14ac:dyDescent="0.35">
      <c r="A188" t="s">
        <v>113</v>
      </c>
      <c r="B188" t="s">
        <v>485</v>
      </c>
      <c r="E188">
        <v>45709310</v>
      </c>
      <c r="F188">
        <v>46921277</v>
      </c>
      <c r="G188">
        <v>48156128</v>
      </c>
      <c r="H188">
        <v>49447776</v>
      </c>
      <c r="I188">
        <v>50799999</v>
      </c>
      <c r="J188">
        <v>52209010</v>
      </c>
      <c r="K188">
        <v>53678667</v>
      </c>
      <c r="L188">
        <v>55214768</v>
      </c>
      <c r="M188">
        <v>56810507</v>
      </c>
      <c r="N188">
        <v>58460939</v>
      </c>
      <c r="O188">
        <v>60166719</v>
      </c>
      <c r="P188">
        <v>61847899</v>
      </c>
      <c r="Q188">
        <v>63583194</v>
      </c>
      <c r="R188">
        <v>65461912</v>
      </c>
      <c r="S188">
        <v>67415487</v>
      </c>
      <c r="T188">
        <v>69461175</v>
      </c>
      <c r="U188">
        <v>71620254</v>
      </c>
      <c r="V188">
        <v>73901827</v>
      </c>
      <c r="W188">
        <v>76307379</v>
      </c>
      <c r="X188">
        <v>78997039</v>
      </c>
      <c r="Y188">
        <v>82291010</v>
      </c>
      <c r="Z188">
        <v>85802049</v>
      </c>
      <c r="AA188">
        <v>89089246</v>
      </c>
      <c r="AB188">
        <v>92227711</v>
      </c>
      <c r="AC188">
        <v>95164936</v>
      </c>
      <c r="AD188">
        <v>98229285</v>
      </c>
      <c r="AE188">
        <v>101606764</v>
      </c>
      <c r="AF188">
        <v>105130717</v>
      </c>
      <c r="AG188">
        <v>108724739</v>
      </c>
      <c r="AH188">
        <v>112336629</v>
      </c>
      <c r="AI188">
        <v>116155576</v>
      </c>
      <c r="AJ188">
        <v>120060406</v>
      </c>
      <c r="AK188">
        <v>123546848</v>
      </c>
      <c r="AL188">
        <v>127020117</v>
      </c>
      <c r="AM188">
        <v>130748083</v>
      </c>
      <c r="AN188">
        <v>134582253</v>
      </c>
      <c r="AO188">
        <v>138557092</v>
      </c>
      <c r="AP188">
        <v>142531804</v>
      </c>
      <c r="AQ188">
        <v>146522356</v>
      </c>
      <c r="AR188">
        <v>150565377</v>
      </c>
      <c r="AS188">
        <v>154879127</v>
      </c>
      <c r="AT188">
        <v>159270907</v>
      </c>
      <c r="AU188">
        <v>163222549</v>
      </c>
      <c r="AV188">
        <v>167110248</v>
      </c>
      <c r="AW188">
        <v>171286000</v>
      </c>
      <c r="AX188">
        <v>175453212</v>
      </c>
      <c r="AY188">
        <v>179682690</v>
      </c>
      <c r="AZ188">
        <v>184493231</v>
      </c>
      <c r="BA188">
        <v>189499113</v>
      </c>
      <c r="BB188">
        <v>194376534</v>
      </c>
      <c r="BC188">
        <v>199239047</v>
      </c>
      <c r="BD188">
        <v>203746065</v>
      </c>
      <c r="BE188">
        <v>207667125</v>
      </c>
      <c r="BF188">
        <v>211073978</v>
      </c>
      <c r="BG188">
        <v>214264647</v>
      </c>
      <c r="BH188">
        <v>217290883</v>
      </c>
      <c r="BI188">
        <v>220138869</v>
      </c>
      <c r="BJ188">
        <v>223273967</v>
      </c>
      <c r="BK188">
        <v>226928892</v>
      </c>
      <c r="BL188">
        <v>230800899</v>
      </c>
      <c r="BM188">
        <v>235001746</v>
      </c>
      <c r="BN188">
        <v>239477801</v>
      </c>
      <c r="BO188">
        <v>243700667</v>
      </c>
      <c r="BP188">
        <v>247504495</v>
      </c>
    </row>
    <row r="189" spans="1:68" x14ac:dyDescent="0.35">
      <c r="A189" t="s">
        <v>114</v>
      </c>
      <c r="B189" t="s">
        <v>486</v>
      </c>
      <c r="E189">
        <v>1126005</v>
      </c>
      <c r="F189">
        <v>1159870</v>
      </c>
      <c r="G189">
        <v>1195301</v>
      </c>
      <c r="H189">
        <v>1232124</v>
      </c>
      <c r="I189">
        <v>1270065</v>
      </c>
      <c r="J189">
        <v>1308835</v>
      </c>
      <c r="K189">
        <v>1348388</v>
      </c>
      <c r="L189">
        <v>1388628</v>
      </c>
      <c r="M189">
        <v>1429447</v>
      </c>
      <c r="N189">
        <v>1470886</v>
      </c>
      <c r="O189">
        <v>1513070</v>
      </c>
      <c r="P189">
        <v>1556081</v>
      </c>
      <c r="Q189">
        <v>1599723</v>
      </c>
      <c r="R189">
        <v>1643690</v>
      </c>
      <c r="S189">
        <v>1687926</v>
      </c>
      <c r="T189">
        <v>1732389</v>
      </c>
      <c r="U189">
        <v>1776935</v>
      </c>
      <c r="V189">
        <v>1821543</v>
      </c>
      <c r="W189">
        <v>1866311</v>
      </c>
      <c r="X189">
        <v>1911552</v>
      </c>
      <c r="Y189">
        <v>1957534</v>
      </c>
      <c r="Z189">
        <v>2004418</v>
      </c>
      <c r="AA189">
        <v>2052271</v>
      </c>
      <c r="AB189">
        <v>2101106</v>
      </c>
      <c r="AC189">
        <v>2150782</v>
      </c>
      <c r="AD189">
        <v>2200915</v>
      </c>
      <c r="AE189">
        <v>2251325</v>
      </c>
      <c r="AF189">
        <v>2301970</v>
      </c>
      <c r="AG189">
        <v>2352848</v>
      </c>
      <c r="AH189">
        <v>2403820</v>
      </c>
      <c r="AI189">
        <v>2455583</v>
      </c>
      <c r="AJ189">
        <v>2508265</v>
      </c>
      <c r="AK189">
        <v>2561336</v>
      </c>
      <c r="AL189">
        <v>2615099</v>
      </c>
      <c r="AM189">
        <v>2669546</v>
      </c>
      <c r="AN189">
        <v>2724557</v>
      </c>
      <c r="AO189">
        <v>2780227</v>
      </c>
      <c r="AP189">
        <v>2836695</v>
      </c>
      <c r="AQ189">
        <v>2893914</v>
      </c>
      <c r="AR189">
        <v>2951822</v>
      </c>
      <c r="AS189">
        <v>3010369</v>
      </c>
      <c r="AT189">
        <v>3069537</v>
      </c>
      <c r="AU189">
        <v>3129344</v>
      </c>
      <c r="AV189">
        <v>3189807</v>
      </c>
      <c r="AW189">
        <v>3251155</v>
      </c>
      <c r="AX189">
        <v>3313026</v>
      </c>
      <c r="AY189">
        <v>3375024</v>
      </c>
      <c r="AZ189">
        <v>3437490</v>
      </c>
      <c r="BA189">
        <v>3500648</v>
      </c>
      <c r="BB189">
        <v>3564381</v>
      </c>
      <c r="BC189">
        <v>3628535</v>
      </c>
      <c r="BD189">
        <v>3693505</v>
      </c>
      <c r="BE189">
        <v>3759256</v>
      </c>
      <c r="BF189">
        <v>3825329</v>
      </c>
      <c r="BG189">
        <v>3892101</v>
      </c>
      <c r="BH189">
        <v>3960035</v>
      </c>
      <c r="BI189">
        <v>4029086</v>
      </c>
      <c r="BJ189">
        <v>4098707</v>
      </c>
      <c r="BK189">
        <v>4167860</v>
      </c>
      <c r="BL189">
        <v>4234700</v>
      </c>
      <c r="BM189">
        <v>4293261</v>
      </c>
      <c r="BN189">
        <v>4345405</v>
      </c>
      <c r="BO189">
        <v>4400773</v>
      </c>
      <c r="BP189">
        <v>4458759</v>
      </c>
    </row>
    <row r="190" spans="1:68" x14ac:dyDescent="0.35">
      <c r="A190" t="s">
        <v>115</v>
      </c>
      <c r="B190" t="s">
        <v>487</v>
      </c>
      <c r="E190">
        <v>10174127</v>
      </c>
      <c r="F190">
        <v>10475123</v>
      </c>
      <c r="G190">
        <v>10784612</v>
      </c>
      <c r="H190">
        <v>11102099</v>
      </c>
      <c r="I190">
        <v>11427978</v>
      </c>
      <c r="J190">
        <v>11761085</v>
      </c>
      <c r="K190">
        <v>12101297</v>
      </c>
      <c r="L190">
        <v>12448814</v>
      </c>
      <c r="M190">
        <v>12803993</v>
      </c>
      <c r="N190">
        <v>13166767</v>
      </c>
      <c r="O190">
        <v>13501237</v>
      </c>
      <c r="P190">
        <v>13838067</v>
      </c>
      <c r="Q190">
        <v>14210147</v>
      </c>
      <c r="R190">
        <v>14582867</v>
      </c>
      <c r="S190">
        <v>14956552</v>
      </c>
      <c r="T190">
        <v>15333957</v>
      </c>
      <c r="U190">
        <v>15716809</v>
      </c>
      <c r="V190">
        <v>16109806</v>
      </c>
      <c r="W190">
        <v>16516059</v>
      </c>
      <c r="X190">
        <v>16933139</v>
      </c>
      <c r="Y190">
        <v>17360949</v>
      </c>
      <c r="Z190">
        <v>17798805</v>
      </c>
      <c r="AA190">
        <v>18246503</v>
      </c>
      <c r="AB190">
        <v>18705957</v>
      </c>
      <c r="AC190">
        <v>19174716</v>
      </c>
      <c r="AD190">
        <v>19648204</v>
      </c>
      <c r="AE190">
        <v>20117122</v>
      </c>
      <c r="AF190">
        <v>20582320</v>
      </c>
      <c r="AG190">
        <v>21054702</v>
      </c>
      <c r="AH190">
        <v>21532589</v>
      </c>
      <c r="AI190">
        <v>22014771</v>
      </c>
      <c r="AJ190">
        <v>22483775</v>
      </c>
      <c r="AK190">
        <v>22946340</v>
      </c>
      <c r="AL190">
        <v>23413783</v>
      </c>
      <c r="AM190">
        <v>23881493</v>
      </c>
      <c r="AN190">
        <v>24348919</v>
      </c>
      <c r="AO190">
        <v>24811171</v>
      </c>
      <c r="AP190">
        <v>25274147</v>
      </c>
      <c r="AQ190">
        <v>25738095</v>
      </c>
      <c r="AR190">
        <v>26186504</v>
      </c>
      <c r="AS190">
        <v>26598331</v>
      </c>
      <c r="AT190">
        <v>26964601</v>
      </c>
      <c r="AU190">
        <v>27288217</v>
      </c>
      <c r="AV190">
        <v>27580490</v>
      </c>
      <c r="AW190">
        <v>27852190</v>
      </c>
      <c r="AX190">
        <v>28101180</v>
      </c>
      <c r="AY190">
        <v>28324491</v>
      </c>
      <c r="AZ190">
        <v>28530699</v>
      </c>
      <c r="BA190">
        <v>28719041</v>
      </c>
      <c r="BB190">
        <v>28896811</v>
      </c>
      <c r="BC190">
        <v>29086019</v>
      </c>
      <c r="BD190">
        <v>29304086</v>
      </c>
      <c r="BE190">
        <v>29550366</v>
      </c>
      <c r="BF190">
        <v>29817919</v>
      </c>
      <c r="BG190">
        <v>30115826</v>
      </c>
      <c r="BH190">
        <v>30457600</v>
      </c>
      <c r="BI190">
        <v>30866494</v>
      </c>
      <c r="BJ190">
        <v>31324637</v>
      </c>
      <c r="BK190">
        <v>31897584</v>
      </c>
      <c r="BL190">
        <v>32449303</v>
      </c>
      <c r="BM190">
        <v>32838579</v>
      </c>
      <c r="BN190">
        <v>33155882</v>
      </c>
      <c r="BO190">
        <v>33475438</v>
      </c>
      <c r="BP190">
        <v>33845617</v>
      </c>
    </row>
    <row r="191" spans="1:68" x14ac:dyDescent="0.35">
      <c r="A191" t="s">
        <v>116</v>
      </c>
      <c r="B191" t="s">
        <v>488</v>
      </c>
      <c r="E191">
        <v>27891897</v>
      </c>
      <c r="F191">
        <v>28792621</v>
      </c>
      <c r="G191">
        <v>29723536</v>
      </c>
      <c r="H191">
        <v>30674731</v>
      </c>
      <c r="I191">
        <v>31643032</v>
      </c>
      <c r="J191">
        <v>32625316</v>
      </c>
      <c r="K191">
        <v>33617170</v>
      </c>
      <c r="L191">
        <v>34621320</v>
      </c>
      <c r="M191">
        <v>35638342</v>
      </c>
      <c r="N191">
        <v>36660799</v>
      </c>
      <c r="O191">
        <v>37622204</v>
      </c>
      <c r="P191">
        <v>38518659</v>
      </c>
      <c r="Q191">
        <v>39408560</v>
      </c>
      <c r="R191">
        <v>40294130</v>
      </c>
      <c r="S191">
        <v>41174341</v>
      </c>
      <c r="T191">
        <v>42120826</v>
      </c>
      <c r="U191">
        <v>43201488</v>
      </c>
      <c r="V191">
        <v>44367962</v>
      </c>
      <c r="W191">
        <v>45575281</v>
      </c>
      <c r="X191">
        <v>46807103</v>
      </c>
      <c r="Y191">
        <v>48043740</v>
      </c>
      <c r="Z191">
        <v>49311727</v>
      </c>
      <c r="AA191">
        <v>50695707</v>
      </c>
      <c r="AB191">
        <v>52194620</v>
      </c>
      <c r="AC191">
        <v>53726181</v>
      </c>
      <c r="AD191">
        <v>55213006</v>
      </c>
      <c r="AE191">
        <v>56645077</v>
      </c>
      <c r="AF191">
        <v>58157496</v>
      </c>
      <c r="AG191">
        <v>59739052</v>
      </c>
      <c r="AH191">
        <v>61265260</v>
      </c>
      <c r="AI191">
        <v>62854666</v>
      </c>
      <c r="AJ191">
        <v>64382249</v>
      </c>
      <c r="AK191">
        <v>65926125</v>
      </c>
      <c r="AL191">
        <v>67530621</v>
      </c>
      <c r="AM191">
        <v>69019291</v>
      </c>
      <c r="AN191">
        <v>70546246</v>
      </c>
      <c r="AO191">
        <v>72190242</v>
      </c>
      <c r="AP191">
        <v>73908810</v>
      </c>
      <c r="AQ191">
        <v>75791024</v>
      </c>
      <c r="AR191">
        <v>77753257</v>
      </c>
      <c r="AS191">
        <v>79625397</v>
      </c>
      <c r="AT191">
        <v>81401488</v>
      </c>
      <c r="AU191">
        <v>83068889</v>
      </c>
      <c r="AV191">
        <v>84731835</v>
      </c>
      <c r="AW191">
        <v>86394504</v>
      </c>
      <c r="AX191">
        <v>88015962</v>
      </c>
      <c r="AY191">
        <v>89508986</v>
      </c>
      <c r="AZ191">
        <v>91075184</v>
      </c>
      <c r="BA191">
        <v>92699095</v>
      </c>
      <c r="BB191">
        <v>94384250</v>
      </c>
      <c r="BC191">
        <v>96337125</v>
      </c>
      <c r="BD191">
        <v>98248614</v>
      </c>
      <c r="BE191">
        <v>100175512</v>
      </c>
      <c r="BF191">
        <v>102076336</v>
      </c>
      <c r="BG191">
        <v>103767130</v>
      </c>
      <c r="BH191">
        <v>105312992</v>
      </c>
      <c r="BI191">
        <v>106735719</v>
      </c>
      <c r="BJ191">
        <v>108119693</v>
      </c>
      <c r="BK191">
        <v>109465287</v>
      </c>
      <c r="BL191">
        <v>110804683</v>
      </c>
      <c r="BM191">
        <v>112081264</v>
      </c>
      <c r="BN191">
        <v>113100950</v>
      </c>
      <c r="BO191">
        <v>113964338</v>
      </c>
      <c r="BP191">
        <v>114891199</v>
      </c>
    </row>
    <row r="192" spans="1:68" x14ac:dyDescent="0.35">
      <c r="A192" t="s">
        <v>489</v>
      </c>
      <c r="B192" t="s">
        <v>490</v>
      </c>
      <c r="E192">
        <v>9328</v>
      </c>
      <c r="F192">
        <v>9555</v>
      </c>
      <c r="G192">
        <v>9793</v>
      </c>
      <c r="H192">
        <v>10037</v>
      </c>
      <c r="I192">
        <v>10292</v>
      </c>
      <c r="J192">
        <v>10547</v>
      </c>
      <c r="K192">
        <v>10805</v>
      </c>
      <c r="L192">
        <v>10988</v>
      </c>
      <c r="M192">
        <v>11080</v>
      </c>
      <c r="N192">
        <v>11159</v>
      </c>
      <c r="O192">
        <v>11368</v>
      </c>
      <c r="P192">
        <v>11759</v>
      </c>
      <c r="Q192">
        <v>12194</v>
      </c>
      <c r="R192">
        <v>12552</v>
      </c>
      <c r="S192">
        <v>12687</v>
      </c>
      <c r="T192">
        <v>12655</v>
      </c>
      <c r="U192">
        <v>12598</v>
      </c>
      <c r="V192">
        <v>12525</v>
      </c>
      <c r="W192">
        <v>12440</v>
      </c>
      <c r="X192">
        <v>12337</v>
      </c>
      <c r="Y192">
        <v>12271</v>
      </c>
      <c r="Z192">
        <v>12402</v>
      </c>
      <c r="AA192">
        <v>12694</v>
      </c>
      <c r="AB192">
        <v>13006</v>
      </c>
      <c r="AC192">
        <v>13337</v>
      </c>
      <c r="AD192">
        <v>13688</v>
      </c>
      <c r="AE192">
        <v>14024</v>
      </c>
      <c r="AF192">
        <v>14334</v>
      </c>
      <c r="AG192">
        <v>14645</v>
      </c>
      <c r="AH192">
        <v>14945</v>
      </c>
      <c r="AI192">
        <v>15259</v>
      </c>
      <c r="AJ192">
        <v>15614</v>
      </c>
      <c r="AK192">
        <v>15989</v>
      </c>
      <c r="AL192">
        <v>16372</v>
      </c>
      <c r="AM192">
        <v>16770</v>
      </c>
      <c r="AN192">
        <v>17195</v>
      </c>
      <c r="AO192">
        <v>17654</v>
      </c>
      <c r="AP192">
        <v>18108</v>
      </c>
      <c r="AQ192">
        <v>18524</v>
      </c>
      <c r="AR192">
        <v>18901</v>
      </c>
      <c r="AS192">
        <v>19178</v>
      </c>
      <c r="AT192">
        <v>19352</v>
      </c>
      <c r="AU192">
        <v>19503</v>
      </c>
      <c r="AV192">
        <v>19659</v>
      </c>
      <c r="AW192">
        <v>19820</v>
      </c>
      <c r="AX192">
        <v>19819</v>
      </c>
      <c r="AY192">
        <v>19593</v>
      </c>
      <c r="AZ192">
        <v>19302</v>
      </c>
      <c r="BA192">
        <v>19009</v>
      </c>
      <c r="BB192">
        <v>18709</v>
      </c>
      <c r="BC192">
        <v>18396</v>
      </c>
      <c r="BD192">
        <v>18078</v>
      </c>
      <c r="BE192">
        <v>17765</v>
      </c>
      <c r="BF192">
        <v>17648</v>
      </c>
      <c r="BG192">
        <v>17715</v>
      </c>
      <c r="BH192">
        <v>17770</v>
      </c>
      <c r="BI192">
        <v>17797</v>
      </c>
      <c r="BJ192">
        <v>17812</v>
      </c>
      <c r="BK192">
        <v>17814</v>
      </c>
      <c r="BL192">
        <v>17798</v>
      </c>
      <c r="BM192">
        <v>17792</v>
      </c>
      <c r="BN192">
        <v>17783</v>
      </c>
      <c r="BO192">
        <v>17759</v>
      </c>
      <c r="BP192">
        <v>17727</v>
      </c>
    </row>
    <row r="193" spans="1:68" x14ac:dyDescent="0.35">
      <c r="A193" t="s">
        <v>117</v>
      </c>
      <c r="B193" t="s">
        <v>491</v>
      </c>
      <c r="E193">
        <v>1995110</v>
      </c>
      <c r="F193">
        <v>2046127</v>
      </c>
      <c r="G193">
        <v>2093919</v>
      </c>
      <c r="H193">
        <v>2141376</v>
      </c>
      <c r="I193">
        <v>2188325</v>
      </c>
      <c r="J193">
        <v>2235820</v>
      </c>
      <c r="K193">
        <v>2285774</v>
      </c>
      <c r="L193">
        <v>2337532</v>
      </c>
      <c r="M193">
        <v>2390803</v>
      </c>
      <c r="N193">
        <v>2446927</v>
      </c>
      <c r="O193">
        <v>2505628</v>
      </c>
      <c r="P193">
        <v>2566421</v>
      </c>
      <c r="Q193">
        <v>2628432</v>
      </c>
      <c r="R193">
        <v>2690629</v>
      </c>
      <c r="S193">
        <v>2752671</v>
      </c>
      <c r="T193">
        <v>2814820</v>
      </c>
      <c r="U193">
        <v>2877327</v>
      </c>
      <c r="V193">
        <v>2940327</v>
      </c>
      <c r="W193">
        <v>3003714</v>
      </c>
      <c r="X193">
        <v>3067341</v>
      </c>
      <c r="Y193">
        <v>3131512</v>
      </c>
      <c r="Z193">
        <v>3197019</v>
      </c>
      <c r="AA193">
        <v>3264291</v>
      </c>
      <c r="AB193">
        <v>3333633</v>
      </c>
      <c r="AC193">
        <v>3405198</v>
      </c>
      <c r="AD193">
        <v>3478936</v>
      </c>
      <c r="AE193">
        <v>3554793</v>
      </c>
      <c r="AF193">
        <v>3632543</v>
      </c>
      <c r="AG193">
        <v>3711880</v>
      </c>
      <c r="AH193">
        <v>3796078</v>
      </c>
      <c r="AI193">
        <v>3896481</v>
      </c>
      <c r="AJ193">
        <v>4021837</v>
      </c>
      <c r="AK193">
        <v>4166699</v>
      </c>
      <c r="AL193">
        <v>4320872</v>
      </c>
      <c r="AM193">
        <v>4480208</v>
      </c>
      <c r="AN193">
        <v>4644278</v>
      </c>
      <c r="AO193">
        <v>4813361</v>
      </c>
      <c r="AP193">
        <v>4987883</v>
      </c>
      <c r="AQ193">
        <v>5166390</v>
      </c>
      <c r="AR193">
        <v>5349333</v>
      </c>
      <c r="AS193">
        <v>5537064</v>
      </c>
      <c r="AT193">
        <v>5728435</v>
      </c>
      <c r="AU193">
        <v>5924003</v>
      </c>
      <c r="AV193">
        <v>6123997</v>
      </c>
      <c r="AW193">
        <v>6328041</v>
      </c>
      <c r="AX193">
        <v>6535905</v>
      </c>
      <c r="AY193">
        <v>6747720</v>
      </c>
      <c r="AZ193">
        <v>6963345</v>
      </c>
      <c r="BA193">
        <v>7183002</v>
      </c>
      <c r="BB193">
        <v>7406438</v>
      </c>
      <c r="BC193">
        <v>7633523</v>
      </c>
      <c r="BD193">
        <v>7859346</v>
      </c>
      <c r="BE193">
        <v>8081390</v>
      </c>
      <c r="BF193">
        <v>8302698</v>
      </c>
      <c r="BG193">
        <v>8523441</v>
      </c>
      <c r="BH193">
        <v>8743246</v>
      </c>
      <c r="BI193">
        <v>8961718</v>
      </c>
      <c r="BJ193">
        <v>9178714</v>
      </c>
      <c r="BK193">
        <v>9394513</v>
      </c>
      <c r="BL193">
        <v>9609010</v>
      </c>
      <c r="BM193">
        <v>9815746</v>
      </c>
      <c r="BN193">
        <v>10012896</v>
      </c>
      <c r="BO193">
        <v>10203169</v>
      </c>
      <c r="BP193">
        <v>10389635</v>
      </c>
    </row>
    <row r="194" spans="1:68" x14ac:dyDescent="0.35">
      <c r="A194" t="s">
        <v>118</v>
      </c>
      <c r="B194" t="s">
        <v>492</v>
      </c>
      <c r="E194">
        <v>29637450</v>
      </c>
      <c r="F194">
        <v>29964000</v>
      </c>
      <c r="G194">
        <v>30308500</v>
      </c>
      <c r="H194">
        <v>30712000</v>
      </c>
      <c r="I194">
        <v>31139450</v>
      </c>
      <c r="J194">
        <v>31444950</v>
      </c>
      <c r="K194">
        <v>31681000</v>
      </c>
      <c r="L194">
        <v>31987155</v>
      </c>
      <c r="M194">
        <v>32294655</v>
      </c>
      <c r="N194">
        <v>32548300</v>
      </c>
      <c r="O194">
        <v>32664300</v>
      </c>
      <c r="P194">
        <v>32783500</v>
      </c>
      <c r="Q194">
        <v>33055650</v>
      </c>
      <c r="R194">
        <v>33357200</v>
      </c>
      <c r="S194">
        <v>33678899</v>
      </c>
      <c r="T194">
        <v>34015199</v>
      </c>
      <c r="U194">
        <v>34356300</v>
      </c>
      <c r="V194">
        <v>34689050</v>
      </c>
      <c r="W194">
        <v>34965600</v>
      </c>
      <c r="X194">
        <v>35247217</v>
      </c>
      <c r="Y194">
        <v>35574150</v>
      </c>
      <c r="Z194">
        <v>35898587</v>
      </c>
      <c r="AA194">
        <v>36230481</v>
      </c>
      <c r="AB194">
        <v>36571808</v>
      </c>
      <c r="AC194">
        <v>36904134</v>
      </c>
      <c r="AD194">
        <v>37201885</v>
      </c>
      <c r="AE194">
        <v>37456119</v>
      </c>
      <c r="AF194">
        <v>37668045</v>
      </c>
      <c r="AG194">
        <v>37824487</v>
      </c>
      <c r="AH194">
        <v>37961529</v>
      </c>
      <c r="AI194">
        <v>38110782</v>
      </c>
      <c r="AJ194">
        <v>38246193</v>
      </c>
      <c r="AK194">
        <v>38363667</v>
      </c>
      <c r="AL194">
        <v>38461408</v>
      </c>
      <c r="AM194">
        <v>38542652</v>
      </c>
      <c r="AN194">
        <v>38594998</v>
      </c>
      <c r="AO194">
        <v>38624370</v>
      </c>
      <c r="AP194">
        <v>38649660</v>
      </c>
      <c r="AQ194">
        <v>38663481</v>
      </c>
      <c r="AR194">
        <v>38660271</v>
      </c>
      <c r="AS194">
        <v>38258629</v>
      </c>
      <c r="AT194">
        <v>38248076</v>
      </c>
      <c r="AU194">
        <v>38230364</v>
      </c>
      <c r="AV194">
        <v>38204570</v>
      </c>
      <c r="AW194">
        <v>38182222</v>
      </c>
      <c r="AX194">
        <v>38165445</v>
      </c>
      <c r="AY194">
        <v>38141267</v>
      </c>
      <c r="AZ194">
        <v>38120560</v>
      </c>
      <c r="BA194">
        <v>38125759</v>
      </c>
      <c r="BB194">
        <v>38151603</v>
      </c>
      <c r="BC194">
        <v>38042794</v>
      </c>
      <c r="BD194">
        <v>38063255</v>
      </c>
      <c r="BE194">
        <v>38063164</v>
      </c>
      <c r="BF194">
        <v>38040196</v>
      </c>
      <c r="BG194">
        <v>38011735</v>
      </c>
      <c r="BH194">
        <v>37986412</v>
      </c>
      <c r="BI194">
        <v>37970087</v>
      </c>
      <c r="BJ194">
        <v>37974826</v>
      </c>
      <c r="BK194">
        <v>37974750</v>
      </c>
      <c r="BL194">
        <v>37965475</v>
      </c>
      <c r="BM194">
        <v>37899070</v>
      </c>
      <c r="BN194">
        <v>36981559</v>
      </c>
      <c r="BO194">
        <v>36821749</v>
      </c>
      <c r="BP194">
        <v>36687353</v>
      </c>
    </row>
    <row r="195" spans="1:68" x14ac:dyDescent="0.35">
      <c r="A195" t="s">
        <v>493</v>
      </c>
      <c r="B195" t="s">
        <v>494</v>
      </c>
      <c r="E195">
        <v>188920253</v>
      </c>
      <c r="F195">
        <v>193342737</v>
      </c>
      <c r="G195">
        <v>198004977</v>
      </c>
      <c r="H195">
        <v>202879347</v>
      </c>
      <c r="I195">
        <v>207958469</v>
      </c>
      <c r="J195">
        <v>213246024</v>
      </c>
      <c r="K195">
        <v>218721527</v>
      </c>
      <c r="L195">
        <v>224392810</v>
      </c>
      <c r="M195">
        <v>230300956</v>
      </c>
      <c r="N195">
        <v>236419165</v>
      </c>
      <c r="O195">
        <v>242769169</v>
      </c>
      <c r="P195">
        <v>249344292</v>
      </c>
      <c r="Q195">
        <v>256080715</v>
      </c>
      <c r="R195">
        <v>263238228</v>
      </c>
      <c r="S195">
        <v>270820390</v>
      </c>
      <c r="T195">
        <v>278656584</v>
      </c>
      <c r="U195">
        <v>286692896</v>
      </c>
      <c r="V195">
        <v>295051411</v>
      </c>
      <c r="W195">
        <v>304240149</v>
      </c>
      <c r="X195">
        <v>313887702</v>
      </c>
      <c r="Y195">
        <v>322965422</v>
      </c>
      <c r="Z195">
        <v>330988678</v>
      </c>
      <c r="AA195">
        <v>339575832</v>
      </c>
      <c r="AB195">
        <v>349226289</v>
      </c>
      <c r="AC195">
        <v>359259708</v>
      </c>
      <c r="AD195">
        <v>369570962</v>
      </c>
      <c r="AE195">
        <v>379883689</v>
      </c>
      <c r="AF195">
        <v>390374024</v>
      </c>
      <c r="AG195">
        <v>400820214</v>
      </c>
      <c r="AH195">
        <v>411682495</v>
      </c>
      <c r="AI195">
        <v>422471117</v>
      </c>
      <c r="AJ195">
        <v>433111892</v>
      </c>
      <c r="AK195">
        <v>445411988</v>
      </c>
      <c r="AL195">
        <v>459529211</v>
      </c>
      <c r="AM195">
        <v>475022693</v>
      </c>
      <c r="AN195">
        <v>490118620</v>
      </c>
      <c r="AO195">
        <v>503373634</v>
      </c>
      <c r="AP195">
        <v>516729805</v>
      </c>
      <c r="AQ195">
        <v>531450214</v>
      </c>
      <c r="AR195">
        <v>546890075</v>
      </c>
      <c r="AS195">
        <v>562428025</v>
      </c>
      <c r="AT195">
        <v>578587390</v>
      </c>
      <c r="AU195">
        <v>596114535</v>
      </c>
      <c r="AV195">
        <v>614269146</v>
      </c>
      <c r="AW195">
        <v>632445407</v>
      </c>
      <c r="AX195">
        <v>651320620</v>
      </c>
      <c r="AY195">
        <v>670229212</v>
      </c>
      <c r="AZ195">
        <v>688722596</v>
      </c>
      <c r="BA195">
        <v>708796270</v>
      </c>
      <c r="BB195">
        <v>730293963</v>
      </c>
      <c r="BC195">
        <v>752046672</v>
      </c>
      <c r="BD195">
        <v>774567417</v>
      </c>
      <c r="BE195">
        <v>798002725</v>
      </c>
      <c r="BF195">
        <v>822138419</v>
      </c>
      <c r="BG195">
        <v>846420736</v>
      </c>
      <c r="BH195">
        <v>870587800</v>
      </c>
      <c r="BI195">
        <v>895239872</v>
      </c>
      <c r="BJ195">
        <v>920568701</v>
      </c>
      <c r="BK195">
        <v>946317177</v>
      </c>
      <c r="BL195">
        <v>972302503</v>
      </c>
      <c r="BM195">
        <v>998624261</v>
      </c>
      <c r="BN195">
        <v>1024960313</v>
      </c>
      <c r="BO195">
        <v>1051201551</v>
      </c>
      <c r="BP195">
        <v>1078224044</v>
      </c>
    </row>
    <row r="196" spans="1:68" x14ac:dyDescent="0.35">
      <c r="A196" t="s">
        <v>495</v>
      </c>
      <c r="B196" t="s">
        <v>496</v>
      </c>
      <c r="E196">
        <v>2358000</v>
      </c>
      <c r="F196">
        <v>2399722</v>
      </c>
      <c r="G196">
        <v>2450322</v>
      </c>
      <c r="H196">
        <v>2504530</v>
      </c>
      <c r="I196">
        <v>2554066</v>
      </c>
      <c r="J196">
        <v>2594000</v>
      </c>
      <c r="K196">
        <v>2624995</v>
      </c>
      <c r="L196">
        <v>2645674</v>
      </c>
      <c r="M196">
        <v>2662064</v>
      </c>
      <c r="N196">
        <v>2684150</v>
      </c>
      <c r="O196">
        <v>2718000</v>
      </c>
      <c r="P196">
        <v>2762190</v>
      </c>
      <c r="Q196">
        <v>2817256</v>
      </c>
      <c r="R196">
        <v>2878786</v>
      </c>
      <c r="S196">
        <v>2939299</v>
      </c>
      <c r="T196">
        <v>2994000</v>
      </c>
      <c r="U196">
        <v>3043854</v>
      </c>
      <c r="V196">
        <v>3088690</v>
      </c>
      <c r="W196">
        <v>3129421</v>
      </c>
      <c r="X196">
        <v>3168088</v>
      </c>
      <c r="Y196">
        <v>3206000</v>
      </c>
      <c r="Z196">
        <v>3242552</v>
      </c>
      <c r="AA196">
        <v>3277453</v>
      </c>
      <c r="AB196">
        <v>3311138</v>
      </c>
      <c r="AC196">
        <v>3344190</v>
      </c>
      <c r="AD196">
        <v>3377000</v>
      </c>
      <c r="AE196">
        <v>3409554</v>
      </c>
      <c r="AF196">
        <v>3441850</v>
      </c>
      <c r="AG196">
        <v>3473898</v>
      </c>
      <c r="AH196">
        <v>3505650</v>
      </c>
      <c r="AI196">
        <v>3537000</v>
      </c>
      <c r="AJ196">
        <v>3562110</v>
      </c>
      <c r="AK196">
        <v>3585176</v>
      </c>
      <c r="AL196">
        <v>3615497</v>
      </c>
      <c r="AM196">
        <v>3649237</v>
      </c>
      <c r="AN196">
        <v>3683103</v>
      </c>
      <c r="AO196">
        <v>3724655</v>
      </c>
      <c r="AP196">
        <v>3759430</v>
      </c>
      <c r="AQ196">
        <v>3781101</v>
      </c>
      <c r="AR196">
        <v>3800081</v>
      </c>
      <c r="AS196">
        <v>3810605</v>
      </c>
      <c r="AT196">
        <v>3818774</v>
      </c>
      <c r="AU196">
        <v>3823701</v>
      </c>
      <c r="AV196">
        <v>3826095</v>
      </c>
      <c r="AW196">
        <v>3826878</v>
      </c>
      <c r="AX196">
        <v>3821362</v>
      </c>
      <c r="AY196">
        <v>3805214</v>
      </c>
      <c r="AZ196">
        <v>3782995</v>
      </c>
      <c r="BA196">
        <v>3760866</v>
      </c>
      <c r="BB196">
        <v>3740410</v>
      </c>
      <c r="BC196">
        <v>3721525</v>
      </c>
      <c r="BD196">
        <v>3678732</v>
      </c>
      <c r="BE196">
        <v>3634488</v>
      </c>
      <c r="BF196">
        <v>3593077</v>
      </c>
      <c r="BG196">
        <v>3534874</v>
      </c>
      <c r="BH196">
        <v>3473232</v>
      </c>
      <c r="BI196">
        <v>3406672</v>
      </c>
      <c r="BJ196">
        <v>3325286</v>
      </c>
      <c r="BK196">
        <v>3193354</v>
      </c>
      <c r="BL196">
        <v>3193694</v>
      </c>
      <c r="BM196">
        <v>3281557</v>
      </c>
      <c r="BN196">
        <v>3262693</v>
      </c>
      <c r="BO196">
        <v>3220113</v>
      </c>
      <c r="BP196">
        <v>3205691</v>
      </c>
    </row>
    <row r="197" spans="1:68" x14ac:dyDescent="0.35">
      <c r="A197" t="s">
        <v>497</v>
      </c>
      <c r="B197" t="s">
        <v>498</v>
      </c>
      <c r="E197">
        <v>11722953</v>
      </c>
      <c r="F197">
        <v>11990713</v>
      </c>
      <c r="G197">
        <v>12262882</v>
      </c>
      <c r="H197">
        <v>12567057</v>
      </c>
      <c r="I197">
        <v>12889770</v>
      </c>
      <c r="J197">
        <v>13219369</v>
      </c>
      <c r="K197">
        <v>13569094</v>
      </c>
      <c r="L197">
        <v>13958350</v>
      </c>
      <c r="M197">
        <v>14365596</v>
      </c>
      <c r="N197">
        <v>14767615</v>
      </c>
      <c r="O197">
        <v>15172775</v>
      </c>
      <c r="P197">
        <v>15572457</v>
      </c>
      <c r="Q197">
        <v>15975069</v>
      </c>
      <c r="R197">
        <v>16350367</v>
      </c>
      <c r="S197">
        <v>16673121</v>
      </c>
      <c r="T197">
        <v>16971055</v>
      </c>
      <c r="U197">
        <v>17243450</v>
      </c>
      <c r="V197">
        <v>17492798</v>
      </c>
      <c r="W197">
        <v>17735995</v>
      </c>
      <c r="X197">
        <v>17983470</v>
      </c>
      <c r="Y197">
        <v>18236786</v>
      </c>
      <c r="Z197">
        <v>18501295</v>
      </c>
      <c r="AA197">
        <v>18776357</v>
      </c>
      <c r="AB197">
        <v>19054034</v>
      </c>
      <c r="AC197">
        <v>19335043</v>
      </c>
      <c r="AD197">
        <v>19620388</v>
      </c>
      <c r="AE197">
        <v>19910855</v>
      </c>
      <c r="AF197">
        <v>20205483</v>
      </c>
      <c r="AG197">
        <v>20503161</v>
      </c>
      <c r="AH197">
        <v>20804367</v>
      </c>
      <c r="AI197">
        <v>21112137</v>
      </c>
      <c r="AJ197">
        <v>21428638</v>
      </c>
      <c r="AK197">
        <v>21750911</v>
      </c>
      <c r="AL197">
        <v>22073352</v>
      </c>
      <c r="AM197">
        <v>22393975</v>
      </c>
      <c r="AN197">
        <v>22669304</v>
      </c>
      <c r="AO197">
        <v>22895746</v>
      </c>
      <c r="AP197">
        <v>23110830</v>
      </c>
      <c r="AQ197">
        <v>23311564</v>
      </c>
      <c r="AR197">
        <v>23497599</v>
      </c>
      <c r="AS197">
        <v>23665910</v>
      </c>
      <c r="AT197">
        <v>23815358</v>
      </c>
      <c r="AU197">
        <v>23943973</v>
      </c>
      <c r="AV197">
        <v>24090380</v>
      </c>
      <c r="AW197">
        <v>24254943</v>
      </c>
      <c r="AX197">
        <v>24396433</v>
      </c>
      <c r="AY197">
        <v>24524507</v>
      </c>
      <c r="AZ197">
        <v>24646383</v>
      </c>
      <c r="BA197">
        <v>24764618</v>
      </c>
      <c r="BB197">
        <v>24878332</v>
      </c>
      <c r="BC197">
        <v>24987258</v>
      </c>
      <c r="BD197">
        <v>25097874</v>
      </c>
      <c r="BE197">
        <v>25211728</v>
      </c>
      <c r="BF197">
        <v>25329451</v>
      </c>
      <c r="BG197">
        <v>25451262</v>
      </c>
      <c r="BH197">
        <v>25575350</v>
      </c>
      <c r="BI197">
        <v>25698326</v>
      </c>
      <c r="BJ197">
        <v>25817709</v>
      </c>
      <c r="BK197">
        <v>25931147</v>
      </c>
      <c r="BL197">
        <v>26037632</v>
      </c>
      <c r="BM197">
        <v>26136312</v>
      </c>
      <c r="BN197">
        <v>26232534</v>
      </c>
      <c r="BO197">
        <v>26328845</v>
      </c>
      <c r="BP197">
        <v>26418204</v>
      </c>
    </row>
    <row r="198" spans="1:68" x14ac:dyDescent="0.35">
      <c r="A198" t="s">
        <v>119</v>
      </c>
      <c r="B198" t="s">
        <v>499</v>
      </c>
      <c r="E198">
        <v>8857716</v>
      </c>
      <c r="F198">
        <v>8929316</v>
      </c>
      <c r="G198">
        <v>8993985</v>
      </c>
      <c r="H198">
        <v>9030355</v>
      </c>
      <c r="I198">
        <v>9035365</v>
      </c>
      <c r="J198">
        <v>8998595</v>
      </c>
      <c r="K198">
        <v>8930990</v>
      </c>
      <c r="L198">
        <v>8874520</v>
      </c>
      <c r="M198">
        <v>8836650</v>
      </c>
      <c r="N198">
        <v>8757705</v>
      </c>
      <c r="O198">
        <v>8680431</v>
      </c>
      <c r="P198">
        <v>8643756</v>
      </c>
      <c r="Q198">
        <v>8630430</v>
      </c>
      <c r="R198">
        <v>8633100</v>
      </c>
      <c r="S198">
        <v>8754365</v>
      </c>
      <c r="T198">
        <v>9093470</v>
      </c>
      <c r="U198">
        <v>9355810</v>
      </c>
      <c r="V198">
        <v>9455675</v>
      </c>
      <c r="W198">
        <v>9558250</v>
      </c>
      <c r="X198">
        <v>9661265</v>
      </c>
      <c r="Y198">
        <v>9766312</v>
      </c>
      <c r="Z198">
        <v>9851362</v>
      </c>
      <c r="AA198">
        <v>9911771</v>
      </c>
      <c r="AB198">
        <v>9957865</v>
      </c>
      <c r="AC198">
        <v>9996232</v>
      </c>
      <c r="AD198">
        <v>10023613</v>
      </c>
      <c r="AE198">
        <v>10032734</v>
      </c>
      <c r="AF198">
        <v>10030031</v>
      </c>
      <c r="AG198">
        <v>10019610</v>
      </c>
      <c r="AH198">
        <v>10005000</v>
      </c>
      <c r="AI198">
        <v>9983218</v>
      </c>
      <c r="AJ198">
        <v>9960235</v>
      </c>
      <c r="AK198">
        <v>9952494</v>
      </c>
      <c r="AL198">
        <v>9964675</v>
      </c>
      <c r="AM198">
        <v>9991525</v>
      </c>
      <c r="AN198">
        <v>10026176</v>
      </c>
      <c r="AO198">
        <v>10063945</v>
      </c>
      <c r="AP198">
        <v>10108977</v>
      </c>
      <c r="AQ198">
        <v>10160196</v>
      </c>
      <c r="AR198">
        <v>10217828</v>
      </c>
      <c r="AS198">
        <v>10289898</v>
      </c>
      <c r="AT198">
        <v>10362722</v>
      </c>
      <c r="AU198">
        <v>10419631</v>
      </c>
      <c r="AV198">
        <v>10458821</v>
      </c>
      <c r="AW198">
        <v>10483861</v>
      </c>
      <c r="AX198">
        <v>10503330</v>
      </c>
      <c r="AY198">
        <v>10522288</v>
      </c>
      <c r="AZ198">
        <v>10542964</v>
      </c>
      <c r="BA198">
        <v>10558177</v>
      </c>
      <c r="BB198">
        <v>10568247</v>
      </c>
      <c r="BC198">
        <v>10573100</v>
      </c>
      <c r="BD198">
        <v>10557560</v>
      </c>
      <c r="BE198">
        <v>10514844</v>
      </c>
      <c r="BF198">
        <v>10457295</v>
      </c>
      <c r="BG198">
        <v>10401062</v>
      </c>
      <c r="BH198">
        <v>10358076</v>
      </c>
      <c r="BI198">
        <v>10325452</v>
      </c>
      <c r="BJ198">
        <v>10300300</v>
      </c>
      <c r="BK198">
        <v>10283822</v>
      </c>
      <c r="BL198">
        <v>10286263</v>
      </c>
      <c r="BM198">
        <v>10297081</v>
      </c>
      <c r="BN198">
        <v>10361831</v>
      </c>
      <c r="BO198">
        <v>10434332</v>
      </c>
      <c r="BP198">
        <v>10578174</v>
      </c>
    </row>
    <row r="199" spans="1:68" x14ac:dyDescent="0.35">
      <c r="A199" t="s">
        <v>120</v>
      </c>
      <c r="B199" t="s">
        <v>500</v>
      </c>
      <c r="E199">
        <v>1883514</v>
      </c>
      <c r="F199">
        <v>1927394</v>
      </c>
      <c r="G199">
        <v>1973130</v>
      </c>
      <c r="H199">
        <v>2021909</v>
      </c>
      <c r="I199">
        <v>2073119</v>
      </c>
      <c r="J199">
        <v>2125177</v>
      </c>
      <c r="K199">
        <v>2177584</v>
      </c>
      <c r="L199">
        <v>2229994</v>
      </c>
      <c r="M199">
        <v>2282391</v>
      </c>
      <c r="N199">
        <v>2334992</v>
      </c>
      <c r="O199">
        <v>2388028</v>
      </c>
      <c r="P199">
        <v>2442537</v>
      </c>
      <c r="Q199">
        <v>2499881</v>
      </c>
      <c r="R199">
        <v>2561102</v>
      </c>
      <c r="S199">
        <v>2625621</v>
      </c>
      <c r="T199">
        <v>2691648</v>
      </c>
      <c r="U199">
        <v>2758836</v>
      </c>
      <c r="V199">
        <v>2827874</v>
      </c>
      <c r="W199">
        <v>2899269</v>
      </c>
      <c r="X199">
        <v>2973968</v>
      </c>
      <c r="Y199">
        <v>3053235</v>
      </c>
      <c r="Z199">
        <v>3137604</v>
      </c>
      <c r="AA199">
        <v>3226189</v>
      </c>
      <c r="AB199">
        <v>3318068</v>
      </c>
      <c r="AC199">
        <v>3412936</v>
      </c>
      <c r="AD199">
        <v>3510671</v>
      </c>
      <c r="AE199">
        <v>3611474</v>
      </c>
      <c r="AF199">
        <v>3714889</v>
      </c>
      <c r="AG199">
        <v>3820546</v>
      </c>
      <c r="AH199">
        <v>3927802</v>
      </c>
      <c r="AI199">
        <v>4035747</v>
      </c>
      <c r="AJ199">
        <v>4144364</v>
      </c>
      <c r="AK199">
        <v>4253600</v>
      </c>
      <c r="AL199">
        <v>4362696</v>
      </c>
      <c r="AM199">
        <v>4471417</v>
      </c>
      <c r="AN199">
        <v>4579806</v>
      </c>
      <c r="AO199">
        <v>4687543</v>
      </c>
      <c r="AP199">
        <v>4794412</v>
      </c>
      <c r="AQ199">
        <v>4900025</v>
      </c>
      <c r="AR199">
        <v>5003135</v>
      </c>
      <c r="AS199">
        <v>5100868</v>
      </c>
      <c r="AT199">
        <v>5187689</v>
      </c>
      <c r="AU199">
        <v>5261328</v>
      </c>
      <c r="AV199">
        <v>5326436</v>
      </c>
      <c r="AW199">
        <v>5388175</v>
      </c>
      <c r="AX199">
        <v>5448097</v>
      </c>
      <c r="AY199">
        <v>5505148</v>
      </c>
      <c r="AZ199">
        <v>5559386</v>
      </c>
      <c r="BA199">
        <v>5613574</v>
      </c>
      <c r="BB199">
        <v>5671236</v>
      </c>
      <c r="BC199">
        <v>5737971</v>
      </c>
      <c r="BD199">
        <v>5814626</v>
      </c>
      <c r="BE199">
        <v>5897008</v>
      </c>
      <c r="BF199">
        <v>5982445</v>
      </c>
      <c r="BG199">
        <v>6069811</v>
      </c>
      <c r="BH199">
        <v>6159103</v>
      </c>
      <c r="BI199">
        <v>6249126</v>
      </c>
      <c r="BJ199">
        <v>6338660</v>
      </c>
      <c r="BK199">
        <v>6427382</v>
      </c>
      <c r="BL199">
        <v>6515058</v>
      </c>
      <c r="BM199">
        <v>6603739</v>
      </c>
      <c r="BN199">
        <v>6684182</v>
      </c>
      <c r="BO199">
        <v>6760464</v>
      </c>
      <c r="BP199">
        <v>6844146</v>
      </c>
    </row>
    <row r="200" spans="1:68" x14ac:dyDescent="0.35">
      <c r="A200" t="s">
        <v>501</v>
      </c>
      <c r="B200" t="s">
        <v>502</v>
      </c>
      <c r="AI200">
        <v>1978248</v>
      </c>
      <c r="AJ200">
        <v>2068845</v>
      </c>
      <c r="AK200">
        <v>2163591</v>
      </c>
      <c r="AL200">
        <v>2262676</v>
      </c>
      <c r="AM200">
        <v>2366298</v>
      </c>
      <c r="AN200">
        <v>2474666</v>
      </c>
      <c r="AO200">
        <v>2587997</v>
      </c>
      <c r="AP200">
        <v>2706518</v>
      </c>
      <c r="AQ200">
        <v>2776568</v>
      </c>
      <c r="AR200">
        <v>2848431</v>
      </c>
      <c r="AS200">
        <v>2922153</v>
      </c>
      <c r="AT200">
        <v>2997784</v>
      </c>
      <c r="AU200">
        <v>3075373</v>
      </c>
      <c r="AV200">
        <v>3154969</v>
      </c>
      <c r="AW200">
        <v>3236626</v>
      </c>
      <c r="AX200">
        <v>3320396</v>
      </c>
      <c r="AY200">
        <v>3406334</v>
      </c>
      <c r="AZ200">
        <v>3494496</v>
      </c>
      <c r="BA200">
        <v>3591977</v>
      </c>
      <c r="BB200">
        <v>3689099</v>
      </c>
      <c r="BC200">
        <v>3786161</v>
      </c>
      <c r="BD200">
        <v>3882986</v>
      </c>
      <c r="BE200">
        <v>3979998</v>
      </c>
      <c r="BF200">
        <v>4076708</v>
      </c>
      <c r="BG200">
        <v>4173398</v>
      </c>
      <c r="BH200">
        <v>4270092</v>
      </c>
      <c r="BI200">
        <v>4367088</v>
      </c>
      <c r="BJ200">
        <v>4454805</v>
      </c>
      <c r="BK200">
        <v>4569087</v>
      </c>
      <c r="BL200">
        <v>4685306</v>
      </c>
      <c r="BM200">
        <v>4803269</v>
      </c>
      <c r="BN200">
        <v>4922749</v>
      </c>
      <c r="BO200">
        <v>5043612</v>
      </c>
      <c r="BP200">
        <v>5165775</v>
      </c>
    </row>
    <row r="201" spans="1:68" x14ac:dyDescent="0.35">
      <c r="A201" t="s">
        <v>503</v>
      </c>
      <c r="B201" t="s">
        <v>504</v>
      </c>
      <c r="E201">
        <v>912120</v>
      </c>
      <c r="F201">
        <v>938244</v>
      </c>
      <c r="G201">
        <v>965430</v>
      </c>
      <c r="H201">
        <v>993524</v>
      </c>
      <c r="I201">
        <v>1022081</v>
      </c>
      <c r="J201">
        <v>1051140</v>
      </c>
      <c r="K201">
        <v>1079689</v>
      </c>
      <c r="L201">
        <v>1105889</v>
      </c>
      <c r="M201">
        <v>1130851</v>
      </c>
      <c r="N201">
        <v>1156327</v>
      </c>
      <c r="O201">
        <v>1181537</v>
      </c>
      <c r="P201">
        <v>1205879</v>
      </c>
      <c r="Q201">
        <v>1229695</v>
      </c>
      <c r="R201">
        <v>1253169</v>
      </c>
      <c r="S201">
        <v>1277600</v>
      </c>
      <c r="T201">
        <v>1303608</v>
      </c>
      <c r="U201">
        <v>1331351</v>
      </c>
      <c r="V201">
        <v>1360619</v>
      </c>
      <c r="W201">
        <v>1390784</v>
      </c>
      <c r="X201">
        <v>1422234</v>
      </c>
      <c r="Y201">
        <v>1454476</v>
      </c>
      <c r="Z201">
        <v>1487561</v>
      </c>
      <c r="AA201">
        <v>1521261</v>
      </c>
      <c r="AB201">
        <v>1555284</v>
      </c>
      <c r="AC201">
        <v>1590058</v>
      </c>
      <c r="AD201">
        <v>1625654</v>
      </c>
      <c r="AE201">
        <v>1660533</v>
      </c>
      <c r="AF201">
        <v>1692234</v>
      </c>
      <c r="AG201">
        <v>1721206</v>
      </c>
      <c r="AH201">
        <v>1748900</v>
      </c>
      <c r="AI201">
        <v>1775607</v>
      </c>
      <c r="AJ201">
        <v>1801531</v>
      </c>
      <c r="AK201">
        <v>1827395</v>
      </c>
      <c r="AL201">
        <v>1853148</v>
      </c>
      <c r="AM201">
        <v>1878007</v>
      </c>
      <c r="AN201">
        <v>1901782</v>
      </c>
      <c r="AO201">
        <v>1926342</v>
      </c>
      <c r="AP201">
        <v>1954642</v>
      </c>
      <c r="AQ201">
        <v>1984859</v>
      </c>
      <c r="AR201">
        <v>2014289</v>
      </c>
      <c r="AS201">
        <v>2042274</v>
      </c>
      <c r="AT201">
        <v>2069097</v>
      </c>
      <c r="AU201">
        <v>2095273</v>
      </c>
      <c r="AV201">
        <v>2120592</v>
      </c>
      <c r="AW201">
        <v>2145505</v>
      </c>
      <c r="AX201">
        <v>2170029</v>
      </c>
      <c r="AY201">
        <v>2194265</v>
      </c>
      <c r="AZ201">
        <v>2218230</v>
      </c>
      <c r="BA201">
        <v>2240739</v>
      </c>
      <c r="BB201">
        <v>2262456</v>
      </c>
      <c r="BC201">
        <v>2289399</v>
      </c>
      <c r="BD201">
        <v>2320899</v>
      </c>
      <c r="BE201">
        <v>2351924</v>
      </c>
      <c r="BF201">
        <v>2382931</v>
      </c>
      <c r="BG201">
        <v>2414338</v>
      </c>
      <c r="BH201">
        <v>2445989</v>
      </c>
      <c r="BI201">
        <v>2477794</v>
      </c>
      <c r="BJ201">
        <v>2509999</v>
      </c>
      <c r="BK201">
        <v>2542009</v>
      </c>
      <c r="BL201">
        <v>2568656</v>
      </c>
      <c r="BM201">
        <v>2595522</v>
      </c>
      <c r="BN201">
        <v>2625493</v>
      </c>
      <c r="BO201">
        <v>2656049</v>
      </c>
      <c r="BP201">
        <v>2689224</v>
      </c>
    </row>
    <row r="202" spans="1:68" x14ac:dyDescent="0.35">
      <c r="A202" t="s">
        <v>505</v>
      </c>
      <c r="B202" t="s">
        <v>506</v>
      </c>
      <c r="E202">
        <v>756379385</v>
      </c>
      <c r="F202">
        <v>765443499</v>
      </c>
      <c r="G202">
        <v>774679689</v>
      </c>
      <c r="H202">
        <v>783736508</v>
      </c>
      <c r="I202">
        <v>792735136</v>
      </c>
      <c r="J202">
        <v>801451274</v>
      </c>
      <c r="K202">
        <v>809623605</v>
      </c>
      <c r="L202">
        <v>817437528</v>
      </c>
      <c r="M202">
        <v>825029113</v>
      </c>
      <c r="N202">
        <v>832633761</v>
      </c>
      <c r="O202">
        <v>840190480</v>
      </c>
      <c r="P202">
        <v>849553629</v>
      </c>
      <c r="Q202">
        <v>857513072</v>
      </c>
      <c r="R202">
        <v>865015884</v>
      </c>
      <c r="S202">
        <v>872247955</v>
      </c>
      <c r="T202">
        <v>879088327</v>
      </c>
      <c r="U202">
        <v>885244462</v>
      </c>
      <c r="V202">
        <v>891301791</v>
      </c>
      <c r="W202">
        <v>897398355</v>
      </c>
      <c r="X202">
        <v>903773491</v>
      </c>
      <c r="Y202">
        <v>909919829</v>
      </c>
      <c r="Z202">
        <v>916024683</v>
      </c>
      <c r="AA202">
        <v>921558505</v>
      </c>
      <c r="AB202">
        <v>926768139</v>
      </c>
      <c r="AC202">
        <v>931624894</v>
      </c>
      <c r="AD202">
        <v>936480384</v>
      </c>
      <c r="AE202">
        <v>941566838</v>
      </c>
      <c r="AF202">
        <v>946817118</v>
      </c>
      <c r="AG202">
        <v>952284317</v>
      </c>
      <c r="AH202">
        <v>958176572</v>
      </c>
      <c r="AI202">
        <v>964371624</v>
      </c>
      <c r="AJ202">
        <v>971291914</v>
      </c>
      <c r="AK202">
        <v>978087877</v>
      </c>
      <c r="AL202">
        <v>984398082</v>
      </c>
      <c r="AM202">
        <v>990028770</v>
      </c>
      <c r="AN202">
        <v>995338472</v>
      </c>
      <c r="AO202">
        <v>1000836719</v>
      </c>
      <c r="AP202">
        <v>1006102041</v>
      </c>
      <c r="AQ202">
        <v>1011086034</v>
      </c>
      <c r="AR202">
        <v>1015990094</v>
      </c>
      <c r="AS202">
        <v>1021150563</v>
      </c>
      <c r="AT202">
        <v>1026102991</v>
      </c>
      <c r="AU202">
        <v>1031271721</v>
      </c>
      <c r="AV202">
        <v>1036412650</v>
      </c>
      <c r="AW202">
        <v>1041747900</v>
      </c>
      <c r="AX202">
        <v>1046942910</v>
      </c>
      <c r="AY202">
        <v>1052610469</v>
      </c>
      <c r="AZ202">
        <v>1058829365</v>
      </c>
      <c r="BA202">
        <v>1065219261</v>
      </c>
      <c r="BB202">
        <v>1070658067</v>
      </c>
      <c r="BC202">
        <v>1075615574</v>
      </c>
      <c r="BD202">
        <v>1078564678</v>
      </c>
      <c r="BE202">
        <v>1083068159</v>
      </c>
      <c r="BF202">
        <v>1087808342</v>
      </c>
      <c r="BG202">
        <v>1092805112</v>
      </c>
      <c r="BH202">
        <v>1097599410</v>
      </c>
      <c r="BI202">
        <v>1102507839</v>
      </c>
      <c r="BJ202">
        <v>1106644744</v>
      </c>
      <c r="BK202">
        <v>1110512190</v>
      </c>
      <c r="BL202">
        <v>1113651656</v>
      </c>
      <c r="BM202">
        <v>1117765361</v>
      </c>
      <c r="BN202">
        <v>1117015201</v>
      </c>
      <c r="BO202">
        <v>1117561802</v>
      </c>
      <c r="BP202">
        <v>1119236161</v>
      </c>
    </row>
    <row r="203" spans="1:68" x14ac:dyDescent="0.35">
      <c r="A203" t="s">
        <v>507</v>
      </c>
      <c r="B203" t="s">
        <v>508</v>
      </c>
      <c r="E203">
        <v>83671</v>
      </c>
      <c r="F203">
        <v>85434</v>
      </c>
      <c r="G203">
        <v>87261</v>
      </c>
      <c r="H203">
        <v>89737</v>
      </c>
      <c r="I203">
        <v>92823</v>
      </c>
      <c r="J203">
        <v>96017</v>
      </c>
      <c r="K203">
        <v>99320</v>
      </c>
      <c r="L203">
        <v>102754</v>
      </c>
      <c r="M203">
        <v>106353</v>
      </c>
      <c r="N203">
        <v>110111</v>
      </c>
      <c r="O203">
        <v>114010</v>
      </c>
      <c r="P203">
        <v>117945</v>
      </c>
      <c r="Q203">
        <v>121886</v>
      </c>
      <c r="R203">
        <v>125897</v>
      </c>
      <c r="S203">
        <v>129960</v>
      </c>
      <c r="T203">
        <v>134045</v>
      </c>
      <c r="U203">
        <v>138114</v>
      </c>
      <c r="V203">
        <v>142313</v>
      </c>
      <c r="W203">
        <v>146821</v>
      </c>
      <c r="X203">
        <v>151569</v>
      </c>
      <c r="Y203">
        <v>156471</v>
      </c>
      <c r="Z203">
        <v>161506</v>
      </c>
      <c r="AA203">
        <v>166646</v>
      </c>
      <c r="AB203">
        <v>171750</v>
      </c>
      <c r="AC203">
        <v>176469</v>
      </c>
      <c r="AD203">
        <v>180988</v>
      </c>
      <c r="AE203">
        <v>185669</v>
      </c>
      <c r="AF203">
        <v>190449</v>
      </c>
      <c r="AG203">
        <v>195193</v>
      </c>
      <c r="AH203">
        <v>199643</v>
      </c>
      <c r="AI203">
        <v>203776</v>
      </c>
      <c r="AJ203">
        <v>207744</v>
      </c>
      <c r="AK203">
        <v>211559</v>
      </c>
      <c r="AL203">
        <v>215219</v>
      </c>
      <c r="AM203">
        <v>218738</v>
      </c>
      <c r="AN203">
        <v>222118</v>
      </c>
      <c r="AO203">
        <v>225489</v>
      </c>
      <c r="AP203">
        <v>229121</v>
      </c>
      <c r="AQ203">
        <v>232891</v>
      </c>
      <c r="AR203">
        <v>236595</v>
      </c>
      <c r="AS203">
        <v>240337</v>
      </c>
      <c r="AT203">
        <v>244097</v>
      </c>
      <c r="AU203">
        <v>247775</v>
      </c>
      <c r="AV203">
        <v>251637</v>
      </c>
      <c r="AW203">
        <v>255654</v>
      </c>
      <c r="AX203">
        <v>259507</v>
      </c>
      <c r="AY203">
        <v>263223</v>
      </c>
      <c r="AZ203">
        <v>266438</v>
      </c>
      <c r="BA203">
        <v>268379</v>
      </c>
      <c r="BB203">
        <v>269481</v>
      </c>
      <c r="BC203">
        <v>270580</v>
      </c>
      <c r="BD203">
        <v>271727</v>
      </c>
      <c r="BE203">
        <v>273084</v>
      </c>
      <c r="BF203">
        <v>274728</v>
      </c>
      <c r="BG203">
        <v>276387</v>
      </c>
      <c r="BH203">
        <v>277866</v>
      </c>
      <c r="BI203">
        <v>279178</v>
      </c>
      <c r="BJ203">
        <v>280087</v>
      </c>
      <c r="BK203">
        <v>279815</v>
      </c>
      <c r="BL203">
        <v>279034</v>
      </c>
      <c r="BM203">
        <v>279209</v>
      </c>
      <c r="BN203">
        <v>279792</v>
      </c>
      <c r="BO203">
        <v>280378</v>
      </c>
      <c r="BP203">
        <v>281118</v>
      </c>
    </row>
    <row r="204" spans="1:68" x14ac:dyDescent="0.35">
      <c r="A204" t="s">
        <v>121</v>
      </c>
      <c r="B204" t="s">
        <v>509</v>
      </c>
      <c r="E204">
        <v>36010</v>
      </c>
      <c r="F204">
        <v>39680</v>
      </c>
      <c r="G204">
        <v>44630</v>
      </c>
      <c r="H204">
        <v>50380</v>
      </c>
      <c r="I204">
        <v>56867</v>
      </c>
      <c r="J204">
        <v>64065</v>
      </c>
      <c r="K204">
        <v>72192</v>
      </c>
      <c r="L204">
        <v>81439</v>
      </c>
      <c r="M204">
        <v>91749</v>
      </c>
      <c r="N204">
        <v>103025</v>
      </c>
      <c r="O204">
        <v>116350</v>
      </c>
      <c r="P204">
        <v>131346</v>
      </c>
      <c r="Q204">
        <v>146506</v>
      </c>
      <c r="R204">
        <v>161841</v>
      </c>
      <c r="S204">
        <v>177362</v>
      </c>
      <c r="T204">
        <v>193087</v>
      </c>
      <c r="U204">
        <v>209052</v>
      </c>
      <c r="V204">
        <v>225285</v>
      </c>
      <c r="W204">
        <v>241808</v>
      </c>
      <c r="X204">
        <v>258670</v>
      </c>
      <c r="Y204">
        <v>275913</v>
      </c>
      <c r="Z204">
        <v>293553</v>
      </c>
      <c r="AA204">
        <v>311537</v>
      </c>
      <c r="AB204">
        <v>329709</v>
      </c>
      <c r="AC204">
        <v>347878</v>
      </c>
      <c r="AD204">
        <v>365940</v>
      </c>
      <c r="AE204">
        <v>382422</v>
      </c>
      <c r="AF204">
        <v>397005</v>
      </c>
      <c r="AG204">
        <v>411264</v>
      </c>
      <c r="AH204">
        <v>425646</v>
      </c>
      <c r="AI204">
        <v>440175</v>
      </c>
      <c r="AJ204">
        <v>454853</v>
      </c>
      <c r="AK204">
        <v>469657</v>
      </c>
      <c r="AL204">
        <v>484545</v>
      </c>
      <c r="AM204">
        <v>499459</v>
      </c>
      <c r="AN204">
        <v>514325</v>
      </c>
      <c r="AO204">
        <v>529019</v>
      </c>
      <c r="AP204">
        <v>550500</v>
      </c>
      <c r="AQ204">
        <v>580540</v>
      </c>
      <c r="AR204">
        <v>612500</v>
      </c>
      <c r="AS204">
        <v>644989</v>
      </c>
      <c r="AT204">
        <v>677925</v>
      </c>
      <c r="AU204">
        <v>711205</v>
      </c>
      <c r="AV204">
        <v>744682</v>
      </c>
      <c r="AW204">
        <v>773332</v>
      </c>
      <c r="AX204">
        <v>825408</v>
      </c>
      <c r="AY204">
        <v>972831</v>
      </c>
      <c r="AZ204">
        <v>1208595</v>
      </c>
      <c r="BA204">
        <v>1426938</v>
      </c>
      <c r="BB204">
        <v>1608903</v>
      </c>
      <c r="BC204">
        <v>1616832</v>
      </c>
      <c r="BD204">
        <v>1624761</v>
      </c>
      <c r="BE204">
        <v>1722438</v>
      </c>
      <c r="BF204">
        <v>1916426</v>
      </c>
      <c r="BG204">
        <v>2151745</v>
      </c>
      <c r="BH204">
        <v>2344557</v>
      </c>
      <c r="BI204">
        <v>2477113</v>
      </c>
      <c r="BJ204">
        <v>2545820</v>
      </c>
      <c r="BK204">
        <v>2580734</v>
      </c>
      <c r="BL204">
        <v>2638657</v>
      </c>
      <c r="BM204">
        <v>2794148</v>
      </c>
      <c r="BN204">
        <v>2504910</v>
      </c>
      <c r="BO204">
        <v>2657333</v>
      </c>
      <c r="BP204">
        <v>2656032</v>
      </c>
    </row>
    <row r="205" spans="1:68" x14ac:dyDescent="0.35">
      <c r="A205" t="s">
        <v>122</v>
      </c>
      <c r="B205" t="s">
        <v>510</v>
      </c>
      <c r="E205">
        <v>18406905</v>
      </c>
      <c r="F205">
        <v>18555250</v>
      </c>
      <c r="G205">
        <v>18676550</v>
      </c>
      <c r="H205">
        <v>18797850</v>
      </c>
      <c r="I205">
        <v>18919126</v>
      </c>
      <c r="J205">
        <v>19031576</v>
      </c>
      <c r="K205">
        <v>19215450</v>
      </c>
      <c r="L205">
        <v>19534242</v>
      </c>
      <c r="M205">
        <v>19799831</v>
      </c>
      <c r="N205">
        <v>20009141</v>
      </c>
      <c r="O205">
        <v>20250398</v>
      </c>
      <c r="P205">
        <v>20461567</v>
      </c>
      <c r="Q205">
        <v>20657957</v>
      </c>
      <c r="R205">
        <v>20835681</v>
      </c>
      <c r="S205">
        <v>21029429</v>
      </c>
      <c r="T205">
        <v>21293583</v>
      </c>
      <c r="U205">
        <v>21551634</v>
      </c>
      <c r="V205">
        <v>21756096</v>
      </c>
      <c r="W205">
        <v>21951464</v>
      </c>
      <c r="X205">
        <v>22090488</v>
      </c>
      <c r="Y205">
        <v>22207282</v>
      </c>
      <c r="Z205">
        <v>22353070</v>
      </c>
      <c r="AA205">
        <v>22475741</v>
      </c>
      <c r="AB205">
        <v>22560478</v>
      </c>
      <c r="AC205">
        <v>22640547</v>
      </c>
      <c r="AD205">
        <v>22732999</v>
      </c>
      <c r="AE205">
        <v>22836841</v>
      </c>
      <c r="AF205">
        <v>22949430</v>
      </c>
      <c r="AG205">
        <v>23057662</v>
      </c>
      <c r="AH205">
        <v>23161458</v>
      </c>
      <c r="AI205">
        <v>23201835</v>
      </c>
      <c r="AJ205">
        <v>23001155</v>
      </c>
      <c r="AK205">
        <v>22794284</v>
      </c>
      <c r="AL205">
        <v>22763280</v>
      </c>
      <c r="AM205">
        <v>22730211</v>
      </c>
      <c r="AN205">
        <v>22684270</v>
      </c>
      <c r="AO205">
        <v>22619004</v>
      </c>
      <c r="AP205">
        <v>22553978</v>
      </c>
      <c r="AQ205">
        <v>22507344</v>
      </c>
      <c r="AR205">
        <v>22472040</v>
      </c>
      <c r="AS205">
        <v>22442971</v>
      </c>
      <c r="AT205">
        <v>22131970</v>
      </c>
      <c r="AU205">
        <v>21730496</v>
      </c>
      <c r="AV205">
        <v>21574326</v>
      </c>
      <c r="AW205">
        <v>21451748</v>
      </c>
      <c r="AX205">
        <v>21319685</v>
      </c>
      <c r="AY205">
        <v>21193760</v>
      </c>
      <c r="AZ205">
        <v>20882982</v>
      </c>
      <c r="BA205">
        <v>20537875</v>
      </c>
      <c r="BB205">
        <v>20367487</v>
      </c>
      <c r="BC205">
        <v>20246871</v>
      </c>
      <c r="BD205">
        <v>20147528</v>
      </c>
      <c r="BE205">
        <v>20058035</v>
      </c>
      <c r="BF205">
        <v>19983693</v>
      </c>
      <c r="BG205">
        <v>19908979</v>
      </c>
      <c r="BH205">
        <v>19815616</v>
      </c>
      <c r="BI205">
        <v>19702267</v>
      </c>
      <c r="BJ205">
        <v>19588715</v>
      </c>
      <c r="BK205">
        <v>19473970</v>
      </c>
      <c r="BL205">
        <v>19371648</v>
      </c>
      <c r="BM205">
        <v>19265250</v>
      </c>
      <c r="BN205">
        <v>19122059</v>
      </c>
      <c r="BO205">
        <v>19048502</v>
      </c>
      <c r="BP205">
        <v>19059479</v>
      </c>
    </row>
    <row r="206" spans="1:68" x14ac:dyDescent="0.35">
      <c r="A206" t="s">
        <v>123</v>
      </c>
      <c r="B206" t="s">
        <v>511</v>
      </c>
      <c r="E206">
        <v>119897000</v>
      </c>
      <c r="F206">
        <v>121236000</v>
      </c>
      <c r="G206">
        <v>122591000</v>
      </c>
      <c r="H206">
        <v>123960000</v>
      </c>
      <c r="I206">
        <v>125345000</v>
      </c>
      <c r="J206">
        <v>126745000</v>
      </c>
      <c r="K206">
        <v>127468000</v>
      </c>
      <c r="L206">
        <v>128196000</v>
      </c>
      <c r="M206">
        <v>128928000</v>
      </c>
      <c r="N206">
        <v>129664000</v>
      </c>
      <c r="O206">
        <v>130404000</v>
      </c>
      <c r="P206">
        <v>131155000</v>
      </c>
      <c r="Q206">
        <v>131909000</v>
      </c>
      <c r="R206">
        <v>132669000</v>
      </c>
      <c r="S206">
        <v>133432000</v>
      </c>
      <c r="T206">
        <v>134200000</v>
      </c>
      <c r="U206">
        <v>135147000</v>
      </c>
      <c r="V206">
        <v>136100000</v>
      </c>
      <c r="W206">
        <v>137060000</v>
      </c>
      <c r="X206">
        <v>138027000</v>
      </c>
      <c r="Y206">
        <v>139010000</v>
      </c>
      <c r="Z206">
        <v>139941000</v>
      </c>
      <c r="AA206">
        <v>140823000</v>
      </c>
      <c r="AB206">
        <v>141668000</v>
      </c>
      <c r="AC206">
        <v>142745000</v>
      </c>
      <c r="AD206">
        <v>143858000</v>
      </c>
      <c r="AE206">
        <v>144894000</v>
      </c>
      <c r="AF206">
        <v>145908000</v>
      </c>
      <c r="AG206">
        <v>146857000</v>
      </c>
      <c r="AH206">
        <v>147721000</v>
      </c>
      <c r="AI206">
        <v>147969406</v>
      </c>
      <c r="AJ206">
        <v>148394216</v>
      </c>
      <c r="AK206">
        <v>148538197</v>
      </c>
      <c r="AL206">
        <v>148458777</v>
      </c>
      <c r="AM206">
        <v>148407912</v>
      </c>
      <c r="AN206">
        <v>148375787</v>
      </c>
      <c r="AO206">
        <v>148160129</v>
      </c>
      <c r="AP206">
        <v>147915361</v>
      </c>
      <c r="AQ206">
        <v>147670784</v>
      </c>
      <c r="AR206">
        <v>147214776</v>
      </c>
      <c r="AS206">
        <v>146596869</v>
      </c>
      <c r="AT206">
        <v>145976482</v>
      </c>
      <c r="AU206">
        <v>145306497</v>
      </c>
      <c r="AV206">
        <v>144648618</v>
      </c>
      <c r="AW206">
        <v>144067316</v>
      </c>
      <c r="AX206">
        <v>143518814</v>
      </c>
      <c r="AY206">
        <v>143049637</v>
      </c>
      <c r="AZ206">
        <v>142805114</v>
      </c>
      <c r="BA206">
        <v>142742366</v>
      </c>
      <c r="BB206">
        <v>142785348</v>
      </c>
      <c r="BC206">
        <v>142849468</v>
      </c>
      <c r="BD206">
        <v>143018195</v>
      </c>
      <c r="BE206">
        <v>143378447</v>
      </c>
      <c r="BF206">
        <v>143805638</v>
      </c>
      <c r="BG206">
        <v>144237223</v>
      </c>
      <c r="BH206">
        <v>144640716</v>
      </c>
      <c r="BI206">
        <v>145015460</v>
      </c>
      <c r="BJ206">
        <v>145293260</v>
      </c>
      <c r="BK206">
        <v>145398106</v>
      </c>
      <c r="BL206">
        <v>145453291</v>
      </c>
      <c r="BM206">
        <v>145245148</v>
      </c>
      <c r="BN206">
        <v>144746762</v>
      </c>
      <c r="BO206">
        <v>144236933</v>
      </c>
      <c r="BP206">
        <v>143826130</v>
      </c>
    </row>
    <row r="207" spans="1:68" x14ac:dyDescent="0.35">
      <c r="A207" t="s">
        <v>124</v>
      </c>
      <c r="B207" t="s">
        <v>512</v>
      </c>
      <c r="E207">
        <v>3022294</v>
      </c>
      <c r="F207">
        <v>3106779</v>
      </c>
      <c r="G207">
        <v>3186025</v>
      </c>
      <c r="H207">
        <v>3258890</v>
      </c>
      <c r="I207">
        <v>3334834</v>
      </c>
      <c r="J207">
        <v>3423210</v>
      </c>
      <c r="K207">
        <v>3521626</v>
      </c>
      <c r="L207">
        <v>3629577</v>
      </c>
      <c r="M207">
        <v>3744010</v>
      </c>
      <c r="N207">
        <v>3861271</v>
      </c>
      <c r="O207">
        <v>3980669</v>
      </c>
      <c r="P207">
        <v>4100044</v>
      </c>
      <c r="Q207">
        <v>4220335</v>
      </c>
      <c r="R207">
        <v>4345047</v>
      </c>
      <c r="S207">
        <v>4474228</v>
      </c>
      <c r="T207">
        <v>4607728</v>
      </c>
      <c r="U207">
        <v>4745954</v>
      </c>
      <c r="V207">
        <v>4888240</v>
      </c>
      <c r="W207">
        <v>5035171</v>
      </c>
      <c r="X207">
        <v>5189541</v>
      </c>
      <c r="Y207">
        <v>5353259</v>
      </c>
      <c r="Z207">
        <v>5527230</v>
      </c>
      <c r="AA207">
        <v>5711549</v>
      </c>
      <c r="AB207">
        <v>5905311</v>
      </c>
      <c r="AC207">
        <v>6107627</v>
      </c>
      <c r="AD207">
        <v>6317228</v>
      </c>
      <c r="AE207">
        <v>6531881</v>
      </c>
      <c r="AF207">
        <v>6749493</v>
      </c>
      <c r="AG207">
        <v>6968071</v>
      </c>
      <c r="AH207">
        <v>7184706</v>
      </c>
      <c r="AI207">
        <v>7375307</v>
      </c>
      <c r="AJ207">
        <v>7526966</v>
      </c>
      <c r="AK207">
        <v>7683266</v>
      </c>
      <c r="AL207">
        <v>7981132</v>
      </c>
      <c r="AM207">
        <v>6792352</v>
      </c>
      <c r="AN207">
        <v>5674118</v>
      </c>
      <c r="AO207">
        <v>6708764</v>
      </c>
      <c r="AP207">
        <v>7755238</v>
      </c>
      <c r="AQ207">
        <v>8081681</v>
      </c>
      <c r="AR207">
        <v>8147912</v>
      </c>
      <c r="AS207">
        <v>8213931</v>
      </c>
      <c r="AT207">
        <v>8287094</v>
      </c>
      <c r="AU207">
        <v>8400180</v>
      </c>
      <c r="AV207">
        <v>8586875</v>
      </c>
      <c r="AW207">
        <v>8816844</v>
      </c>
      <c r="AX207">
        <v>9054528</v>
      </c>
      <c r="AY207">
        <v>9299246</v>
      </c>
      <c r="AZ207">
        <v>9549933</v>
      </c>
      <c r="BA207">
        <v>9804269</v>
      </c>
      <c r="BB207">
        <v>10060432</v>
      </c>
      <c r="BC207">
        <v>10317553</v>
      </c>
      <c r="BD207">
        <v>10573733</v>
      </c>
      <c r="BE207">
        <v>10829901</v>
      </c>
      <c r="BF207">
        <v>11093340</v>
      </c>
      <c r="BG207">
        <v>11364757</v>
      </c>
      <c r="BH207">
        <v>11640022</v>
      </c>
      <c r="BI207">
        <v>11919183</v>
      </c>
      <c r="BJ207">
        <v>12202060</v>
      </c>
      <c r="BK207">
        <v>12487996</v>
      </c>
      <c r="BL207">
        <v>12776103</v>
      </c>
      <c r="BM207">
        <v>13065837</v>
      </c>
      <c r="BN207">
        <v>13355260</v>
      </c>
      <c r="BO207">
        <v>13651030</v>
      </c>
      <c r="BP207">
        <v>13954471</v>
      </c>
    </row>
    <row r="208" spans="1:68" x14ac:dyDescent="0.35">
      <c r="A208" t="s">
        <v>513</v>
      </c>
      <c r="B208" t="s">
        <v>514</v>
      </c>
      <c r="E208">
        <v>562663671</v>
      </c>
      <c r="F208">
        <v>576552257</v>
      </c>
      <c r="G208">
        <v>590723078</v>
      </c>
      <c r="H208">
        <v>605163476</v>
      </c>
      <c r="I208">
        <v>619975727</v>
      </c>
      <c r="J208">
        <v>634743361</v>
      </c>
      <c r="K208">
        <v>649326080</v>
      </c>
      <c r="L208">
        <v>664339452</v>
      </c>
      <c r="M208">
        <v>679739334</v>
      </c>
      <c r="N208">
        <v>695251697</v>
      </c>
      <c r="O208">
        <v>711535056</v>
      </c>
      <c r="P208">
        <v>727496928</v>
      </c>
      <c r="Q208">
        <v>743820087</v>
      </c>
      <c r="R208">
        <v>761620615</v>
      </c>
      <c r="S208">
        <v>780131997</v>
      </c>
      <c r="T208">
        <v>799327643</v>
      </c>
      <c r="U208">
        <v>818897740</v>
      </c>
      <c r="V208">
        <v>839003065</v>
      </c>
      <c r="W208">
        <v>859247929</v>
      </c>
      <c r="X208">
        <v>880093189</v>
      </c>
      <c r="Y208">
        <v>901830096</v>
      </c>
      <c r="Z208">
        <v>923378190</v>
      </c>
      <c r="AA208">
        <v>945429976</v>
      </c>
      <c r="AB208">
        <v>968588030</v>
      </c>
      <c r="AC208">
        <v>992249656</v>
      </c>
      <c r="AD208">
        <v>1016278162</v>
      </c>
      <c r="AE208">
        <v>1040673027</v>
      </c>
      <c r="AF208">
        <v>1065320678</v>
      </c>
      <c r="AG208">
        <v>1090292188</v>
      </c>
      <c r="AH208">
        <v>1115781733</v>
      </c>
      <c r="AI208">
        <v>1141498254</v>
      </c>
      <c r="AJ208">
        <v>1167357434</v>
      </c>
      <c r="AK208">
        <v>1193900392</v>
      </c>
      <c r="AL208">
        <v>1221219670</v>
      </c>
      <c r="AM208">
        <v>1248304394</v>
      </c>
      <c r="AN208">
        <v>1275163648</v>
      </c>
      <c r="AO208">
        <v>1302319006</v>
      </c>
      <c r="AP208">
        <v>1329609793</v>
      </c>
      <c r="AQ208">
        <v>1357088282</v>
      </c>
      <c r="AR208">
        <v>1384716971</v>
      </c>
      <c r="AS208">
        <v>1412194936</v>
      </c>
      <c r="AT208">
        <v>1439704270</v>
      </c>
      <c r="AU208">
        <v>1467185462</v>
      </c>
      <c r="AV208">
        <v>1494191087</v>
      </c>
      <c r="AW208">
        <v>1520797241</v>
      </c>
      <c r="AX208">
        <v>1546744163</v>
      </c>
      <c r="AY208">
        <v>1572294133</v>
      </c>
      <c r="AZ208">
        <v>1597352539</v>
      </c>
      <c r="BA208">
        <v>1622028899</v>
      </c>
      <c r="BB208">
        <v>1647212835</v>
      </c>
      <c r="BC208">
        <v>1672490146</v>
      </c>
      <c r="BD208">
        <v>1697466396</v>
      </c>
      <c r="BE208">
        <v>1721780232</v>
      </c>
      <c r="BF208">
        <v>1744358673</v>
      </c>
      <c r="BG208">
        <v>1766896416</v>
      </c>
      <c r="BH208">
        <v>1788492725</v>
      </c>
      <c r="BI208">
        <v>1809951345</v>
      </c>
      <c r="BJ208">
        <v>1831474329</v>
      </c>
      <c r="BK208">
        <v>1852836645</v>
      </c>
      <c r="BL208">
        <v>1874070006</v>
      </c>
      <c r="BM208">
        <v>1895144142</v>
      </c>
      <c r="BN208">
        <v>1914263569</v>
      </c>
      <c r="BO208">
        <v>1932289074</v>
      </c>
      <c r="BP208">
        <v>1951539835</v>
      </c>
    </row>
    <row r="209" spans="1:68" x14ac:dyDescent="0.35">
      <c r="A209" t="s">
        <v>125</v>
      </c>
      <c r="B209" t="s">
        <v>515</v>
      </c>
      <c r="E209">
        <v>2435403</v>
      </c>
      <c r="F209">
        <v>2526347</v>
      </c>
      <c r="G209">
        <v>2620910</v>
      </c>
      <c r="H209">
        <v>2719341</v>
      </c>
      <c r="I209">
        <v>2821968</v>
      </c>
      <c r="J209">
        <v>2928771</v>
      </c>
      <c r="K209">
        <v>3039887</v>
      </c>
      <c r="L209">
        <v>3157242</v>
      </c>
      <c r="M209">
        <v>3282711</v>
      </c>
      <c r="N209">
        <v>3417114</v>
      </c>
      <c r="O209">
        <v>3562470</v>
      </c>
      <c r="P209">
        <v>3724031</v>
      </c>
      <c r="Q209">
        <v>3905722</v>
      </c>
      <c r="R209">
        <v>4106344</v>
      </c>
      <c r="S209">
        <v>4323632</v>
      </c>
      <c r="T209">
        <v>4556287</v>
      </c>
      <c r="U209">
        <v>4807933</v>
      </c>
      <c r="V209">
        <v>5083048</v>
      </c>
      <c r="W209">
        <v>5381902</v>
      </c>
      <c r="X209">
        <v>5703698</v>
      </c>
      <c r="Y209">
        <v>6047997</v>
      </c>
      <c r="Z209">
        <v>6420551</v>
      </c>
      <c r="AA209">
        <v>6824486</v>
      </c>
      <c r="AB209">
        <v>7252941</v>
      </c>
      <c r="AC209">
        <v>7697307</v>
      </c>
      <c r="AD209">
        <v>8151779</v>
      </c>
      <c r="AE209">
        <v>8628639</v>
      </c>
      <c r="AF209">
        <v>9130194</v>
      </c>
      <c r="AG209">
        <v>9629165</v>
      </c>
      <c r="AH209">
        <v>10128394</v>
      </c>
      <c r="AI209">
        <v>10640691</v>
      </c>
      <c r="AJ209">
        <v>11160744</v>
      </c>
      <c r="AK209">
        <v>11686676</v>
      </c>
      <c r="AL209">
        <v>12215862</v>
      </c>
      <c r="AM209">
        <v>12750040</v>
      </c>
      <c r="AN209">
        <v>13289245</v>
      </c>
      <c r="AO209">
        <v>13831009</v>
      </c>
      <c r="AP209">
        <v>14374943</v>
      </c>
      <c r="AQ209">
        <v>14922185</v>
      </c>
      <c r="AR209">
        <v>15472075</v>
      </c>
      <c r="AS209">
        <v>16177722</v>
      </c>
      <c r="AT209">
        <v>17041397</v>
      </c>
      <c r="AU209">
        <v>17910910</v>
      </c>
      <c r="AV209">
        <v>18786767</v>
      </c>
      <c r="AW209">
        <v>19669480</v>
      </c>
      <c r="AX209">
        <v>20559890</v>
      </c>
      <c r="AY209">
        <v>21459144</v>
      </c>
      <c r="AZ209">
        <v>22368313</v>
      </c>
      <c r="BA209">
        <v>23287877</v>
      </c>
      <c r="BB209">
        <v>24217654</v>
      </c>
      <c r="BC209">
        <v>23978487</v>
      </c>
      <c r="BD209">
        <v>25091867</v>
      </c>
      <c r="BE209">
        <v>26168861</v>
      </c>
      <c r="BF209">
        <v>27624004</v>
      </c>
      <c r="BG209">
        <v>28309273</v>
      </c>
      <c r="BH209">
        <v>29816382</v>
      </c>
      <c r="BI209">
        <v>30954198</v>
      </c>
      <c r="BJ209">
        <v>30977355</v>
      </c>
      <c r="BK209">
        <v>30196281</v>
      </c>
      <c r="BL209">
        <v>30063799</v>
      </c>
      <c r="BM209">
        <v>31552510</v>
      </c>
      <c r="BN209">
        <v>30784383</v>
      </c>
      <c r="BO209">
        <v>32175224</v>
      </c>
      <c r="BP209">
        <v>33264292</v>
      </c>
    </row>
    <row r="210" spans="1:68" x14ac:dyDescent="0.35">
      <c r="A210" t="s">
        <v>126</v>
      </c>
      <c r="B210" t="s">
        <v>516</v>
      </c>
      <c r="E210">
        <v>8364489</v>
      </c>
      <c r="F210">
        <v>8634941</v>
      </c>
      <c r="G210">
        <v>8919028</v>
      </c>
      <c r="H210">
        <v>9218077</v>
      </c>
      <c r="I210">
        <v>9531109</v>
      </c>
      <c r="J210">
        <v>9858030</v>
      </c>
      <c r="K210">
        <v>10197578</v>
      </c>
      <c r="L210">
        <v>10550597</v>
      </c>
      <c r="M210">
        <v>10917999</v>
      </c>
      <c r="N210">
        <v>11298936</v>
      </c>
      <c r="O210">
        <v>11695771</v>
      </c>
      <c r="P210">
        <v>12105539</v>
      </c>
      <c r="Q210">
        <v>12527856</v>
      </c>
      <c r="R210">
        <v>13049315</v>
      </c>
      <c r="S210">
        <v>13580723</v>
      </c>
      <c r="T210">
        <v>14064798</v>
      </c>
      <c r="U210">
        <v>14569716</v>
      </c>
      <c r="V210">
        <v>15086614</v>
      </c>
      <c r="W210">
        <v>15695003</v>
      </c>
      <c r="X210">
        <v>16355352</v>
      </c>
      <c r="Y210">
        <v>17058905</v>
      </c>
      <c r="Z210">
        <v>17780572</v>
      </c>
      <c r="AA210">
        <v>18486645</v>
      </c>
      <c r="AB210">
        <v>19109770</v>
      </c>
      <c r="AC210">
        <v>19546528</v>
      </c>
      <c r="AD210">
        <v>19905872</v>
      </c>
      <c r="AE210">
        <v>20288238</v>
      </c>
      <c r="AF210">
        <v>20704904</v>
      </c>
      <c r="AG210">
        <v>21138431</v>
      </c>
      <c r="AH210">
        <v>21578022</v>
      </c>
      <c r="AI210">
        <v>22021481</v>
      </c>
      <c r="AJ210">
        <v>22470676</v>
      </c>
      <c r="AK210">
        <v>22927355</v>
      </c>
      <c r="AL210">
        <v>23445592</v>
      </c>
      <c r="AM210">
        <v>24043948</v>
      </c>
      <c r="AN210">
        <v>24672143</v>
      </c>
      <c r="AO210">
        <v>25231528</v>
      </c>
      <c r="AP210">
        <v>25799821</v>
      </c>
      <c r="AQ210">
        <v>26458999</v>
      </c>
      <c r="AR210">
        <v>27130613</v>
      </c>
      <c r="AS210">
        <v>27816745</v>
      </c>
      <c r="AT210">
        <v>28516770</v>
      </c>
      <c r="AU210">
        <v>29228727</v>
      </c>
      <c r="AV210">
        <v>29896035</v>
      </c>
      <c r="AW210">
        <v>30556637</v>
      </c>
      <c r="AX210">
        <v>31262444</v>
      </c>
      <c r="AY210">
        <v>31992435</v>
      </c>
      <c r="AZ210">
        <v>32764135</v>
      </c>
      <c r="BA210">
        <v>33623980</v>
      </c>
      <c r="BB210">
        <v>34569113</v>
      </c>
      <c r="BC210">
        <v>35414399</v>
      </c>
      <c r="BD210">
        <v>36140806</v>
      </c>
      <c r="BE210">
        <v>36923178</v>
      </c>
      <c r="BF210">
        <v>37785849</v>
      </c>
      <c r="BG210">
        <v>38823318</v>
      </c>
      <c r="BH210">
        <v>40024431</v>
      </c>
      <c r="BI210">
        <v>41259892</v>
      </c>
      <c r="BJ210">
        <v>42714306</v>
      </c>
      <c r="BK210">
        <v>44230596</v>
      </c>
      <c r="BL210">
        <v>45548175</v>
      </c>
      <c r="BM210">
        <v>46789231</v>
      </c>
      <c r="BN210">
        <v>48066924</v>
      </c>
      <c r="BO210">
        <v>49383346</v>
      </c>
      <c r="BP210">
        <v>50042791</v>
      </c>
    </row>
    <row r="211" spans="1:68" x14ac:dyDescent="0.35">
      <c r="A211" t="s">
        <v>127</v>
      </c>
      <c r="B211" t="s">
        <v>517</v>
      </c>
      <c r="E211">
        <v>3340907</v>
      </c>
      <c r="F211">
        <v>3436375</v>
      </c>
      <c r="G211">
        <v>3534686</v>
      </c>
      <c r="H211">
        <v>3635876</v>
      </c>
      <c r="I211">
        <v>3740535</v>
      </c>
      <c r="J211">
        <v>3849788</v>
      </c>
      <c r="K211">
        <v>3964299</v>
      </c>
      <c r="L211">
        <v>4083870</v>
      </c>
      <c r="M211">
        <v>4207587</v>
      </c>
      <c r="N211">
        <v>4334974</v>
      </c>
      <c r="O211">
        <v>4466328</v>
      </c>
      <c r="P211">
        <v>4601864</v>
      </c>
      <c r="Q211">
        <v>4741631</v>
      </c>
      <c r="R211">
        <v>4885181</v>
      </c>
      <c r="S211">
        <v>5029437</v>
      </c>
      <c r="T211">
        <v>5170810</v>
      </c>
      <c r="U211">
        <v>5308564</v>
      </c>
      <c r="V211">
        <v>5439549</v>
      </c>
      <c r="W211">
        <v>5568096</v>
      </c>
      <c r="X211">
        <v>5702895</v>
      </c>
      <c r="Y211">
        <v>5845638</v>
      </c>
      <c r="Z211">
        <v>5997160</v>
      </c>
      <c r="AA211">
        <v>6156961</v>
      </c>
      <c r="AB211">
        <v>6324504</v>
      </c>
      <c r="AC211">
        <v>6499364</v>
      </c>
      <c r="AD211">
        <v>6683287</v>
      </c>
      <c r="AE211">
        <v>6878192</v>
      </c>
      <c r="AF211">
        <v>7081530</v>
      </c>
      <c r="AG211">
        <v>7289618</v>
      </c>
      <c r="AH211">
        <v>7502207</v>
      </c>
      <c r="AI211">
        <v>7720523</v>
      </c>
      <c r="AJ211">
        <v>7943085</v>
      </c>
      <c r="AK211">
        <v>8168395</v>
      </c>
      <c r="AL211">
        <v>8396288</v>
      </c>
      <c r="AM211">
        <v>8624078</v>
      </c>
      <c r="AN211">
        <v>8848101</v>
      </c>
      <c r="AO211">
        <v>9067014</v>
      </c>
      <c r="AP211">
        <v>9283495</v>
      </c>
      <c r="AQ211">
        <v>9502952</v>
      </c>
      <c r="AR211">
        <v>9730887</v>
      </c>
      <c r="AS211">
        <v>9968260</v>
      </c>
      <c r="AT211">
        <v>10212942</v>
      </c>
      <c r="AU211">
        <v>10466214</v>
      </c>
      <c r="AV211">
        <v>10721176</v>
      </c>
      <c r="AW211">
        <v>10975704</v>
      </c>
      <c r="AX211">
        <v>11235472</v>
      </c>
      <c r="AY211">
        <v>11500094</v>
      </c>
      <c r="AZ211">
        <v>11770344</v>
      </c>
      <c r="BA211">
        <v>12048959</v>
      </c>
      <c r="BB211">
        <v>12337389</v>
      </c>
      <c r="BC211">
        <v>12635413</v>
      </c>
      <c r="BD211">
        <v>12958897</v>
      </c>
      <c r="BE211">
        <v>13310495</v>
      </c>
      <c r="BF211">
        <v>13710849</v>
      </c>
      <c r="BG211">
        <v>14152102</v>
      </c>
      <c r="BH211">
        <v>14593331</v>
      </c>
      <c r="BI211">
        <v>15034521</v>
      </c>
      <c r="BJ211">
        <v>15475002</v>
      </c>
      <c r="BK211">
        <v>15914498</v>
      </c>
      <c r="BL211">
        <v>16352922</v>
      </c>
      <c r="BM211">
        <v>16789219</v>
      </c>
      <c r="BN211">
        <v>17220867</v>
      </c>
      <c r="BO211">
        <v>17651103</v>
      </c>
      <c r="BP211">
        <v>18077573</v>
      </c>
    </row>
    <row r="212" spans="1:68" x14ac:dyDescent="0.35">
      <c r="A212" t="s">
        <v>128</v>
      </c>
      <c r="B212" t="s">
        <v>518</v>
      </c>
      <c r="E212">
        <v>1646400</v>
      </c>
      <c r="F212">
        <v>1702400</v>
      </c>
      <c r="G212">
        <v>1750200</v>
      </c>
      <c r="H212">
        <v>1795000</v>
      </c>
      <c r="I212">
        <v>1841600</v>
      </c>
      <c r="J212">
        <v>1886900</v>
      </c>
      <c r="K212">
        <v>1934400</v>
      </c>
      <c r="L212">
        <v>1977600</v>
      </c>
      <c r="M212">
        <v>2012000</v>
      </c>
      <c r="N212">
        <v>2042500</v>
      </c>
      <c r="O212">
        <v>2074507</v>
      </c>
      <c r="P212">
        <v>2112900</v>
      </c>
      <c r="Q212">
        <v>2152400</v>
      </c>
      <c r="R212">
        <v>2193000</v>
      </c>
      <c r="S212">
        <v>2229800</v>
      </c>
      <c r="T212">
        <v>2262600</v>
      </c>
      <c r="U212">
        <v>2293300</v>
      </c>
      <c r="V212">
        <v>2325300</v>
      </c>
      <c r="W212">
        <v>2353600</v>
      </c>
      <c r="X212">
        <v>2383500</v>
      </c>
      <c r="Y212">
        <v>2413945</v>
      </c>
      <c r="Z212">
        <v>2532835</v>
      </c>
      <c r="AA212">
        <v>2646466</v>
      </c>
      <c r="AB212">
        <v>2681061</v>
      </c>
      <c r="AC212">
        <v>2732221</v>
      </c>
      <c r="AD212">
        <v>2735957</v>
      </c>
      <c r="AE212">
        <v>2733373</v>
      </c>
      <c r="AF212">
        <v>2774789</v>
      </c>
      <c r="AG212">
        <v>2846108</v>
      </c>
      <c r="AH212">
        <v>2930901</v>
      </c>
      <c r="AI212">
        <v>3047132</v>
      </c>
      <c r="AJ212">
        <v>3135083</v>
      </c>
      <c r="AK212">
        <v>3230698</v>
      </c>
      <c r="AL212">
        <v>3313471</v>
      </c>
      <c r="AM212">
        <v>3419048</v>
      </c>
      <c r="AN212">
        <v>3524506</v>
      </c>
      <c r="AO212">
        <v>3670704</v>
      </c>
      <c r="AP212">
        <v>3796038</v>
      </c>
      <c r="AQ212">
        <v>3927213</v>
      </c>
      <c r="AR212">
        <v>3958723</v>
      </c>
      <c r="AS212">
        <v>4027887</v>
      </c>
      <c r="AT212">
        <v>4138012</v>
      </c>
      <c r="AU212">
        <v>4175950</v>
      </c>
      <c r="AV212">
        <v>4114826</v>
      </c>
      <c r="AW212">
        <v>4166664</v>
      </c>
      <c r="AX212">
        <v>4265762</v>
      </c>
      <c r="AY212">
        <v>4401365</v>
      </c>
      <c r="AZ212">
        <v>4588599</v>
      </c>
      <c r="BA212">
        <v>4839396</v>
      </c>
      <c r="BB212">
        <v>4987573</v>
      </c>
      <c r="BC212">
        <v>5076732</v>
      </c>
      <c r="BD212">
        <v>5183688</v>
      </c>
      <c r="BE212">
        <v>5312437</v>
      </c>
      <c r="BF212">
        <v>5399162</v>
      </c>
      <c r="BG212">
        <v>5469724</v>
      </c>
      <c r="BH212">
        <v>5535002</v>
      </c>
      <c r="BI212">
        <v>5607283</v>
      </c>
      <c r="BJ212">
        <v>5612253</v>
      </c>
      <c r="BK212">
        <v>5638676</v>
      </c>
      <c r="BL212">
        <v>5703569</v>
      </c>
      <c r="BM212">
        <v>5685807</v>
      </c>
      <c r="BN212">
        <v>5453566</v>
      </c>
      <c r="BO212">
        <v>5637022</v>
      </c>
      <c r="BP212">
        <v>5917648</v>
      </c>
    </row>
    <row r="213" spans="1:68" x14ac:dyDescent="0.35">
      <c r="A213" t="s">
        <v>129</v>
      </c>
      <c r="B213" t="s">
        <v>519</v>
      </c>
      <c r="E213">
        <v>139688</v>
      </c>
      <c r="F213">
        <v>142912</v>
      </c>
      <c r="G213">
        <v>146201</v>
      </c>
      <c r="H213">
        <v>149589</v>
      </c>
      <c r="I213">
        <v>153085</v>
      </c>
      <c r="J213">
        <v>156686</v>
      </c>
      <c r="K213">
        <v>160393</v>
      </c>
      <c r="L213">
        <v>164245</v>
      </c>
      <c r="M213">
        <v>168282</v>
      </c>
      <c r="N213">
        <v>172476</v>
      </c>
      <c r="O213">
        <v>176579</v>
      </c>
      <c r="P213">
        <v>180637</v>
      </c>
      <c r="Q213">
        <v>184994</v>
      </c>
      <c r="R213">
        <v>189774</v>
      </c>
      <c r="S213">
        <v>195041</v>
      </c>
      <c r="T213">
        <v>200744</v>
      </c>
      <c r="U213">
        <v>207194</v>
      </c>
      <c r="V213">
        <v>214418</v>
      </c>
      <c r="W213">
        <v>222029</v>
      </c>
      <c r="X213">
        <v>229953</v>
      </c>
      <c r="Y213">
        <v>238135</v>
      </c>
      <c r="Z213">
        <v>246555</v>
      </c>
      <c r="AA213">
        <v>255200</v>
      </c>
      <c r="AB213">
        <v>264068</v>
      </c>
      <c r="AC213">
        <v>273163</v>
      </c>
      <c r="AD213">
        <v>282455</v>
      </c>
      <c r="AE213">
        <v>291842</v>
      </c>
      <c r="AF213">
        <v>301414</v>
      </c>
      <c r="AG213">
        <v>311265</v>
      </c>
      <c r="AH213">
        <v>321282</v>
      </c>
      <c r="AI213">
        <v>331435</v>
      </c>
      <c r="AJ213">
        <v>341738</v>
      </c>
      <c r="AK213">
        <v>352205</v>
      </c>
      <c r="AL213">
        <v>362839</v>
      </c>
      <c r="AM213">
        <v>373675</v>
      </c>
      <c r="AN213">
        <v>384733</v>
      </c>
      <c r="AO213">
        <v>396009</v>
      </c>
      <c r="AP213">
        <v>407474</v>
      </c>
      <c r="AQ213">
        <v>419071</v>
      </c>
      <c r="AR213">
        <v>430500</v>
      </c>
      <c r="AS213">
        <v>440469</v>
      </c>
      <c r="AT213">
        <v>449125</v>
      </c>
      <c r="AU213">
        <v>457671</v>
      </c>
      <c r="AV213">
        <v>466154</v>
      </c>
      <c r="AW213">
        <v>474611</v>
      </c>
      <c r="AX213">
        <v>483080</v>
      </c>
      <c r="AY213">
        <v>491594</v>
      </c>
      <c r="AZ213">
        <v>500156</v>
      </c>
      <c r="BA213">
        <v>508790</v>
      </c>
      <c r="BB213">
        <v>518141</v>
      </c>
      <c r="BC213">
        <v>532968</v>
      </c>
      <c r="BD213">
        <v>552945</v>
      </c>
      <c r="BE213">
        <v>573606</v>
      </c>
      <c r="BF213">
        <v>594945</v>
      </c>
      <c r="BG213">
        <v>616908</v>
      </c>
      <c r="BH213">
        <v>639415</v>
      </c>
      <c r="BI213">
        <v>662379</v>
      </c>
      <c r="BJ213">
        <v>685672</v>
      </c>
      <c r="BK213">
        <v>709101</v>
      </c>
      <c r="BL213">
        <v>728147</v>
      </c>
      <c r="BM213">
        <v>744498</v>
      </c>
      <c r="BN213">
        <v>762591</v>
      </c>
      <c r="BO213">
        <v>781066</v>
      </c>
      <c r="BP213">
        <v>800005</v>
      </c>
    </row>
    <row r="214" spans="1:68" x14ac:dyDescent="0.35">
      <c r="A214" t="s">
        <v>130</v>
      </c>
      <c r="B214" t="s">
        <v>520</v>
      </c>
      <c r="E214">
        <v>2268356</v>
      </c>
      <c r="F214">
        <v>2304227</v>
      </c>
      <c r="G214">
        <v>2342242</v>
      </c>
      <c r="H214">
        <v>2382258</v>
      </c>
      <c r="I214">
        <v>2424390</v>
      </c>
      <c r="J214">
        <v>2468666</v>
      </c>
      <c r="K214">
        <v>2514638</v>
      </c>
      <c r="L214">
        <v>2562384</v>
      </c>
      <c r="M214">
        <v>2611532</v>
      </c>
      <c r="N214">
        <v>2661365</v>
      </c>
      <c r="O214">
        <v>2712286</v>
      </c>
      <c r="P214">
        <v>2763222</v>
      </c>
      <c r="Q214">
        <v>2814388</v>
      </c>
      <c r="R214">
        <v>2866955</v>
      </c>
      <c r="S214">
        <v>2920459</v>
      </c>
      <c r="T214">
        <v>2974657</v>
      </c>
      <c r="U214">
        <v>3028820</v>
      </c>
      <c r="V214">
        <v>3085354</v>
      </c>
      <c r="W214">
        <v>3145517</v>
      </c>
      <c r="X214">
        <v>3207499</v>
      </c>
      <c r="Y214">
        <v>3272089</v>
      </c>
      <c r="Z214">
        <v>3338940</v>
      </c>
      <c r="AA214">
        <v>3408183</v>
      </c>
      <c r="AB214">
        <v>3481646</v>
      </c>
      <c r="AC214">
        <v>3558758</v>
      </c>
      <c r="AD214">
        <v>3638438</v>
      </c>
      <c r="AE214">
        <v>3728380</v>
      </c>
      <c r="AF214">
        <v>3829718</v>
      </c>
      <c r="AG214">
        <v>3934517</v>
      </c>
      <c r="AH214">
        <v>4034037</v>
      </c>
      <c r="AI214">
        <v>4196828</v>
      </c>
      <c r="AJ214">
        <v>4246267</v>
      </c>
      <c r="AK214">
        <v>4166366</v>
      </c>
      <c r="AL214">
        <v>4157130</v>
      </c>
      <c r="AM214">
        <v>4173105</v>
      </c>
      <c r="AN214">
        <v>4179179</v>
      </c>
      <c r="AO214">
        <v>4199210</v>
      </c>
      <c r="AP214">
        <v>4253716</v>
      </c>
      <c r="AQ214">
        <v>4295785</v>
      </c>
      <c r="AR214">
        <v>4318043</v>
      </c>
      <c r="AS214">
        <v>4423611</v>
      </c>
      <c r="AT214">
        <v>4692716</v>
      </c>
      <c r="AU214">
        <v>4971435</v>
      </c>
      <c r="AV214">
        <v>5177687</v>
      </c>
      <c r="AW214">
        <v>5355717</v>
      </c>
      <c r="AX214">
        <v>5501712</v>
      </c>
      <c r="AY214">
        <v>5624466</v>
      </c>
      <c r="AZ214">
        <v>5749352</v>
      </c>
      <c r="BA214">
        <v>5894722</v>
      </c>
      <c r="BB214">
        <v>6055646</v>
      </c>
      <c r="BC214">
        <v>6222714</v>
      </c>
      <c r="BD214">
        <v>6387251</v>
      </c>
      <c r="BE214">
        <v>6551080</v>
      </c>
      <c r="BF214">
        <v>6714051</v>
      </c>
      <c r="BG214">
        <v>6876385</v>
      </c>
      <c r="BH214">
        <v>7037655</v>
      </c>
      <c r="BI214">
        <v>7205328</v>
      </c>
      <c r="BJ214">
        <v>7379299</v>
      </c>
      <c r="BK214">
        <v>7554563</v>
      </c>
      <c r="BL214">
        <v>7731991</v>
      </c>
      <c r="BM214">
        <v>7912558</v>
      </c>
      <c r="BN214">
        <v>8094602</v>
      </c>
      <c r="BO214">
        <v>8276807</v>
      </c>
      <c r="BP214">
        <v>8460512</v>
      </c>
    </row>
    <row r="215" spans="1:68" x14ac:dyDescent="0.35">
      <c r="A215" t="s">
        <v>131</v>
      </c>
      <c r="B215" t="s">
        <v>521</v>
      </c>
      <c r="E215">
        <v>2791459</v>
      </c>
      <c r="F215">
        <v>2870016</v>
      </c>
      <c r="G215">
        <v>2949204</v>
      </c>
      <c r="H215">
        <v>3028679</v>
      </c>
      <c r="I215">
        <v>3111883</v>
      </c>
      <c r="J215">
        <v>3199466</v>
      </c>
      <c r="K215">
        <v>3290961</v>
      </c>
      <c r="L215">
        <v>3385184</v>
      </c>
      <c r="M215">
        <v>3480773</v>
      </c>
      <c r="N215">
        <v>3576485</v>
      </c>
      <c r="O215">
        <v>3668796</v>
      </c>
      <c r="P215">
        <v>3757523</v>
      </c>
      <c r="Q215">
        <v>3846830</v>
      </c>
      <c r="R215">
        <v>3938068</v>
      </c>
      <c r="S215">
        <v>4029671</v>
      </c>
      <c r="T215">
        <v>4120449</v>
      </c>
      <c r="U215">
        <v>4210310</v>
      </c>
      <c r="V215">
        <v>4301256</v>
      </c>
      <c r="W215">
        <v>4394114</v>
      </c>
      <c r="X215">
        <v>4480388</v>
      </c>
      <c r="Y215">
        <v>4540382</v>
      </c>
      <c r="Z215">
        <v>4570599</v>
      </c>
      <c r="AA215">
        <v>4622477</v>
      </c>
      <c r="AB215">
        <v>4707367</v>
      </c>
      <c r="AC215">
        <v>4798003</v>
      </c>
      <c r="AD215">
        <v>4894706</v>
      </c>
      <c r="AE215">
        <v>4992769</v>
      </c>
      <c r="AF215">
        <v>5092441</v>
      </c>
      <c r="AG215">
        <v>5195833</v>
      </c>
      <c r="AH215">
        <v>5298979</v>
      </c>
      <c r="AI215">
        <v>5399726</v>
      </c>
      <c r="AJ215">
        <v>5495077</v>
      </c>
      <c r="AK215">
        <v>5585609</v>
      </c>
      <c r="AL215">
        <v>5659957</v>
      </c>
      <c r="AM215">
        <v>5714129</v>
      </c>
      <c r="AN215">
        <v>5762131</v>
      </c>
      <c r="AO215">
        <v>5805286</v>
      </c>
      <c r="AP215">
        <v>5844578</v>
      </c>
      <c r="AQ215">
        <v>5880781</v>
      </c>
      <c r="AR215">
        <v>5913900</v>
      </c>
      <c r="AS215">
        <v>5943366</v>
      </c>
      <c r="AT215">
        <v>5968060</v>
      </c>
      <c r="AU215">
        <v>5986631</v>
      </c>
      <c r="AV215">
        <v>5998599</v>
      </c>
      <c r="AW215">
        <v>6004671</v>
      </c>
      <c r="AX215">
        <v>6005578</v>
      </c>
      <c r="AY215">
        <v>6002319</v>
      </c>
      <c r="AZ215">
        <v>6009824</v>
      </c>
      <c r="BA215">
        <v>6029297</v>
      </c>
      <c r="BB215">
        <v>6048279</v>
      </c>
      <c r="BC215">
        <v>6068249</v>
      </c>
      <c r="BD215">
        <v>6090127</v>
      </c>
      <c r="BE215">
        <v>6113975</v>
      </c>
      <c r="BF215">
        <v>6138839</v>
      </c>
      <c r="BG215">
        <v>6162955</v>
      </c>
      <c r="BH215">
        <v>6183676</v>
      </c>
      <c r="BI215">
        <v>6200800</v>
      </c>
      <c r="BJ215">
        <v>6213533</v>
      </c>
      <c r="BK215">
        <v>6219807</v>
      </c>
      <c r="BL215">
        <v>6222318</v>
      </c>
      <c r="BM215">
        <v>6234673</v>
      </c>
      <c r="BN215">
        <v>6255782</v>
      </c>
      <c r="BO215">
        <v>6280319</v>
      </c>
      <c r="BP215">
        <v>6309624</v>
      </c>
    </row>
    <row r="216" spans="1:68" x14ac:dyDescent="0.35">
      <c r="A216" t="s">
        <v>522</v>
      </c>
      <c r="B216" t="s">
        <v>523</v>
      </c>
      <c r="E216">
        <v>15428</v>
      </c>
      <c r="F216">
        <v>15799</v>
      </c>
      <c r="G216">
        <v>16183</v>
      </c>
      <c r="H216">
        <v>16580</v>
      </c>
      <c r="I216">
        <v>16977</v>
      </c>
      <c r="J216">
        <v>17305</v>
      </c>
      <c r="K216">
        <v>17523</v>
      </c>
      <c r="L216">
        <v>17688</v>
      </c>
      <c r="M216">
        <v>17861</v>
      </c>
      <c r="N216">
        <v>18026</v>
      </c>
      <c r="O216">
        <v>18168</v>
      </c>
      <c r="P216">
        <v>18419</v>
      </c>
      <c r="Q216">
        <v>18787</v>
      </c>
      <c r="R216">
        <v>18992</v>
      </c>
      <c r="S216">
        <v>19030</v>
      </c>
      <c r="T216">
        <v>19046</v>
      </c>
      <c r="U216">
        <v>19110</v>
      </c>
      <c r="V216">
        <v>20017</v>
      </c>
      <c r="W216">
        <v>21026</v>
      </c>
      <c r="X216">
        <v>21320</v>
      </c>
      <c r="Y216">
        <v>21585</v>
      </c>
      <c r="Z216">
        <v>21840</v>
      </c>
      <c r="AA216">
        <v>22055</v>
      </c>
      <c r="AB216">
        <v>22229</v>
      </c>
      <c r="AC216">
        <v>22346</v>
      </c>
      <c r="AD216">
        <v>22485</v>
      </c>
      <c r="AE216">
        <v>22636</v>
      </c>
      <c r="AF216">
        <v>22686</v>
      </c>
      <c r="AG216">
        <v>22843</v>
      </c>
      <c r="AH216">
        <v>23154</v>
      </c>
      <c r="AI216">
        <v>23475</v>
      </c>
      <c r="AJ216">
        <v>23797</v>
      </c>
      <c r="AK216">
        <v>24125</v>
      </c>
      <c r="AL216">
        <v>24472</v>
      </c>
      <c r="AM216">
        <v>24823</v>
      </c>
      <c r="AN216">
        <v>25158</v>
      </c>
      <c r="AO216">
        <v>25482</v>
      </c>
      <c r="AP216">
        <v>25800</v>
      </c>
      <c r="AQ216">
        <v>26125</v>
      </c>
      <c r="AR216">
        <v>26459</v>
      </c>
      <c r="AS216">
        <v>26799</v>
      </c>
      <c r="AT216">
        <v>27143</v>
      </c>
      <c r="AU216">
        <v>27491</v>
      </c>
      <c r="AV216">
        <v>27843</v>
      </c>
      <c r="AW216">
        <v>29457</v>
      </c>
      <c r="AX216">
        <v>29836</v>
      </c>
      <c r="AY216">
        <v>30184</v>
      </c>
      <c r="AZ216">
        <v>31211</v>
      </c>
      <c r="BA216">
        <v>31662</v>
      </c>
      <c r="BB216">
        <v>33066</v>
      </c>
      <c r="BC216">
        <v>33270</v>
      </c>
      <c r="BD216">
        <v>32620</v>
      </c>
      <c r="BE216">
        <v>33469</v>
      </c>
      <c r="BF216">
        <v>33041</v>
      </c>
      <c r="BG216">
        <v>32655</v>
      </c>
      <c r="BH216">
        <v>32897</v>
      </c>
      <c r="BI216">
        <v>33101</v>
      </c>
      <c r="BJ216">
        <v>33825</v>
      </c>
      <c r="BK216">
        <v>34522</v>
      </c>
      <c r="BL216">
        <v>34663</v>
      </c>
      <c r="BM216">
        <v>34770</v>
      </c>
      <c r="BN216">
        <v>34252</v>
      </c>
      <c r="BO216">
        <v>33755</v>
      </c>
      <c r="BP216">
        <v>33860</v>
      </c>
    </row>
    <row r="217" spans="1:68" x14ac:dyDescent="0.35">
      <c r="A217" t="s">
        <v>132</v>
      </c>
      <c r="B217" t="s">
        <v>524</v>
      </c>
      <c r="E217">
        <v>2876331</v>
      </c>
      <c r="F217">
        <v>2952054</v>
      </c>
      <c r="G217">
        <v>3030091</v>
      </c>
      <c r="H217">
        <v>3110361</v>
      </c>
      <c r="I217">
        <v>3192796</v>
      </c>
      <c r="J217">
        <v>3277874</v>
      </c>
      <c r="K217">
        <v>3365106</v>
      </c>
      <c r="L217">
        <v>3454537</v>
      </c>
      <c r="M217">
        <v>3546590</v>
      </c>
      <c r="N217">
        <v>3641015</v>
      </c>
      <c r="O217">
        <v>3738448</v>
      </c>
      <c r="P217">
        <v>3837691</v>
      </c>
      <c r="Q217">
        <v>3939436</v>
      </c>
      <c r="R217">
        <v>4045592</v>
      </c>
      <c r="S217">
        <v>4151842</v>
      </c>
      <c r="T217">
        <v>4257535</v>
      </c>
      <c r="U217">
        <v>4365812</v>
      </c>
      <c r="V217">
        <v>4484050</v>
      </c>
      <c r="W217">
        <v>4814892</v>
      </c>
      <c r="X217">
        <v>5449117</v>
      </c>
      <c r="Y217">
        <v>5936154</v>
      </c>
      <c r="Z217">
        <v>5982849</v>
      </c>
      <c r="AA217">
        <v>6003840</v>
      </c>
      <c r="AB217">
        <v>6198430</v>
      </c>
      <c r="AC217">
        <v>6428389</v>
      </c>
      <c r="AD217">
        <v>6693289</v>
      </c>
      <c r="AE217">
        <v>6974788</v>
      </c>
      <c r="AF217">
        <v>7228302</v>
      </c>
      <c r="AG217">
        <v>7235360</v>
      </c>
      <c r="AH217">
        <v>7114817</v>
      </c>
      <c r="AI217">
        <v>7082811</v>
      </c>
      <c r="AJ217">
        <v>6813760</v>
      </c>
      <c r="AK217">
        <v>6495107</v>
      </c>
      <c r="AL217">
        <v>6681399</v>
      </c>
      <c r="AM217">
        <v>7026797</v>
      </c>
      <c r="AN217">
        <v>7285007</v>
      </c>
      <c r="AO217">
        <v>7554474</v>
      </c>
      <c r="AP217">
        <v>7824525</v>
      </c>
      <c r="AQ217">
        <v>8155417</v>
      </c>
      <c r="AR217">
        <v>8492059</v>
      </c>
      <c r="AS217">
        <v>8838713</v>
      </c>
      <c r="AT217">
        <v>9198493</v>
      </c>
      <c r="AU217">
        <v>9550063</v>
      </c>
      <c r="AV217">
        <v>9909157</v>
      </c>
      <c r="AW217">
        <v>10280998</v>
      </c>
      <c r="AX217">
        <v>10644228</v>
      </c>
      <c r="AY217">
        <v>10975502</v>
      </c>
      <c r="AZ217">
        <v>11322582</v>
      </c>
      <c r="BA217">
        <v>11663084</v>
      </c>
      <c r="BB217">
        <v>11961201</v>
      </c>
      <c r="BC217">
        <v>12261756</v>
      </c>
      <c r="BD217">
        <v>12348830</v>
      </c>
      <c r="BE217">
        <v>12461160</v>
      </c>
      <c r="BF217">
        <v>12869594</v>
      </c>
      <c r="BG217">
        <v>13339491</v>
      </c>
      <c r="BH217">
        <v>13806963</v>
      </c>
      <c r="BI217">
        <v>14348740</v>
      </c>
      <c r="BJ217">
        <v>14916629</v>
      </c>
      <c r="BK217">
        <v>15452487</v>
      </c>
      <c r="BL217">
        <v>16030971</v>
      </c>
      <c r="BM217">
        <v>16651191</v>
      </c>
      <c r="BN217">
        <v>17271431</v>
      </c>
      <c r="BO217">
        <v>17801897</v>
      </c>
      <c r="BP217">
        <v>18358615</v>
      </c>
    </row>
    <row r="218" spans="1:68" x14ac:dyDescent="0.35">
      <c r="A218" t="s">
        <v>172</v>
      </c>
      <c r="B218" t="s">
        <v>525</v>
      </c>
      <c r="E218">
        <v>6638992</v>
      </c>
      <c r="F218">
        <v>6689077</v>
      </c>
      <c r="G218">
        <v>6740264</v>
      </c>
      <c r="H218">
        <v>6787950</v>
      </c>
      <c r="I218">
        <v>6832855</v>
      </c>
      <c r="J218">
        <v>6876624</v>
      </c>
      <c r="K218">
        <v>6927969</v>
      </c>
      <c r="L218">
        <v>6966522</v>
      </c>
      <c r="M218">
        <v>7007586</v>
      </c>
      <c r="N218">
        <v>7123249</v>
      </c>
      <c r="O218">
        <v>7164993</v>
      </c>
      <c r="P218">
        <v>7211716</v>
      </c>
      <c r="Q218">
        <v>7252012</v>
      </c>
      <c r="R218">
        <v>7283902</v>
      </c>
      <c r="S218">
        <v>7326043</v>
      </c>
      <c r="T218">
        <v>7368717</v>
      </c>
      <c r="U218">
        <v>7418973</v>
      </c>
      <c r="V218">
        <v>7462783</v>
      </c>
      <c r="W218">
        <v>7504017</v>
      </c>
      <c r="X218">
        <v>7541997</v>
      </c>
      <c r="Y218">
        <v>7709544</v>
      </c>
      <c r="Z218">
        <v>7736787</v>
      </c>
      <c r="AA218">
        <v>7763335</v>
      </c>
      <c r="AB218">
        <v>7788100</v>
      </c>
      <c r="AC218">
        <v>7813549</v>
      </c>
      <c r="AD218">
        <v>7835902</v>
      </c>
      <c r="AE218">
        <v>7853824</v>
      </c>
      <c r="AF218">
        <v>7868027</v>
      </c>
      <c r="AG218">
        <v>7884218</v>
      </c>
      <c r="AH218">
        <v>7893787</v>
      </c>
      <c r="AI218">
        <v>7897937</v>
      </c>
      <c r="AJ218">
        <v>7595636</v>
      </c>
      <c r="AK218">
        <v>7604063</v>
      </c>
      <c r="AL218">
        <v>7614328</v>
      </c>
      <c r="AM218">
        <v>7622711</v>
      </c>
      <c r="AN218">
        <v>7628264</v>
      </c>
      <c r="AO218">
        <v>7622185</v>
      </c>
      <c r="AP218">
        <v>7598538</v>
      </c>
      <c r="AQ218">
        <v>7567745</v>
      </c>
      <c r="AR218">
        <v>7540401</v>
      </c>
      <c r="AS218">
        <v>7516346</v>
      </c>
      <c r="AT218">
        <v>7503433</v>
      </c>
      <c r="AU218">
        <v>7500031</v>
      </c>
      <c r="AV218">
        <v>7480591</v>
      </c>
      <c r="AW218">
        <v>7463157</v>
      </c>
      <c r="AX218">
        <v>7440769</v>
      </c>
      <c r="AY218">
        <v>7411569</v>
      </c>
      <c r="AZ218">
        <v>7381579</v>
      </c>
      <c r="BA218">
        <v>7350222</v>
      </c>
      <c r="BB218">
        <v>7320807</v>
      </c>
      <c r="BC218">
        <v>7291436</v>
      </c>
      <c r="BD218">
        <v>7236519</v>
      </c>
      <c r="BE218">
        <v>7201497</v>
      </c>
      <c r="BF218">
        <v>7166553</v>
      </c>
      <c r="BG218">
        <v>7131787</v>
      </c>
      <c r="BH218">
        <v>7095383</v>
      </c>
      <c r="BI218">
        <v>7058322</v>
      </c>
      <c r="BJ218">
        <v>7020858</v>
      </c>
      <c r="BK218">
        <v>6982604</v>
      </c>
      <c r="BL218">
        <v>6945235</v>
      </c>
      <c r="BM218">
        <v>6899126</v>
      </c>
      <c r="BN218">
        <v>6834326</v>
      </c>
      <c r="BO218">
        <v>6664449</v>
      </c>
      <c r="BP218">
        <v>6623183</v>
      </c>
    </row>
    <row r="219" spans="1:68" x14ac:dyDescent="0.35">
      <c r="A219" t="s">
        <v>526</v>
      </c>
      <c r="B219" t="s">
        <v>527</v>
      </c>
      <c r="E219">
        <v>227661305</v>
      </c>
      <c r="F219">
        <v>233198708</v>
      </c>
      <c r="G219">
        <v>238982373</v>
      </c>
      <c r="H219">
        <v>244989535</v>
      </c>
      <c r="I219">
        <v>251246212</v>
      </c>
      <c r="J219">
        <v>257758604</v>
      </c>
      <c r="K219">
        <v>264479457</v>
      </c>
      <c r="L219">
        <v>271449489</v>
      </c>
      <c r="M219">
        <v>278722898</v>
      </c>
      <c r="N219">
        <v>286239401</v>
      </c>
      <c r="O219">
        <v>294017921</v>
      </c>
      <c r="P219">
        <v>302040567</v>
      </c>
      <c r="Q219">
        <v>310247021</v>
      </c>
      <c r="R219">
        <v>318917185</v>
      </c>
      <c r="S219">
        <v>328040286</v>
      </c>
      <c r="T219">
        <v>337425199</v>
      </c>
      <c r="U219">
        <v>347079744</v>
      </c>
      <c r="V219">
        <v>356877632</v>
      </c>
      <c r="W219">
        <v>367414752</v>
      </c>
      <c r="X219">
        <v>378633147</v>
      </c>
      <c r="Y219">
        <v>389895986</v>
      </c>
      <c r="Z219">
        <v>401741537</v>
      </c>
      <c r="AA219">
        <v>414342715</v>
      </c>
      <c r="AB219">
        <v>426835465</v>
      </c>
      <c r="AC219">
        <v>439274231</v>
      </c>
      <c r="AD219">
        <v>452196201</v>
      </c>
      <c r="AE219">
        <v>465445260</v>
      </c>
      <c r="AF219">
        <v>479103194</v>
      </c>
      <c r="AG219">
        <v>492914897</v>
      </c>
      <c r="AH219">
        <v>506932228</v>
      </c>
      <c r="AI219">
        <v>521245205</v>
      </c>
      <c r="AJ219">
        <v>535551231</v>
      </c>
      <c r="AK219">
        <v>550203319</v>
      </c>
      <c r="AL219">
        <v>565498527</v>
      </c>
      <c r="AM219">
        <v>580727708</v>
      </c>
      <c r="AN219">
        <v>596306946</v>
      </c>
      <c r="AO219">
        <v>612477553</v>
      </c>
      <c r="AP219">
        <v>628776500</v>
      </c>
      <c r="AQ219">
        <v>645724745</v>
      </c>
      <c r="AR219">
        <v>663176821</v>
      </c>
      <c r="AS219">
        <v>681043976</v>
      </c>
      <c r="AT219">
        <v>699507383</v>
      </c>
      <c r="AU219">
        <v>718578430</v>
      </c>
      <c r="AV219">
        <v>738233350</v>
      </c>
      <c r="AW219">
        <v>758570669</v>
      </c>
      <c r="AX219">
        <v>779582255</v>
      </c>
      <c r="AY219">
        <v>801184768</v>
      </c>
      <c r="AZ219">
        <v>823479850</v>
      </c>
      <c r="BA219">
        <v>846569916</v>
      </c>
      <c r="BB219">
        <v>870259994</v>
      </c>
      <c r="BC219">
        <v>894576887</v>
      </c>
      <c r="BD219">
        <v>919440685</v>
      </c>
      <c r="BE219">
        <v>944882007</v>
      </c>
      <c r="BF219">
        <v>971142957</v>
      </c>
      <c r="BG219">
        <v>997869678</v>
      </c>
      <c r="BH219">
        <v>1025157695</v>
      </c>
      <c r="BI219">
        <v>1052729467</v>
      </c>
      <c r="BJ219">
        <v>1080845804</v>
      </c>
      <c r="BK219">
        <v>1109900238</v>
      </c>
      <c r="BL219">
        <v>1139217993</v>
      </c>
      <c r="BM219">
        <v>1168916989</v>
      </c>
      <c r="BN219">
        <v>1198912667</v>
      </c>
      <c r="BO219">
        <v>1229088695</v>
      </c>
      <c r="BP219">
        <v>1259782580</v>
      </c>
    </row>
    <row r="220" spans="1:68" x14ac:dyDescent="0.35">
      <c r="A220" t="s">
        <v>528</v>
      </c>
      <c r="B220" t="s">
        <v>529</v>
      </c>
      <c r="E220">
        <v>2931559</v>
      </c>
      <c r="F220">
        <v>2976724</v>
      </c>
      <c r="G220">
        <v>3024308</v>
      </c>
      <c r="H220">
        <v>3072669</v>
      </c>
      <c r="I220">
        <v>3129918</v>
      </c>
      <c r="J220">
        <v>3189835</v>
      </c>
      <c r="K220">
        <v>3236423</v>
      </c>
      <c r="L220">
        <v>3277648</v>
      </c>
      <c r="M220">
        <v>3321528</v>
      </c>
      <c r="N220">
        <v>3365533</v>
      </c>
      <c r="O220">
        <v>3409614</v>
      </c>
      <c r="P220">
        <v>3468646</v>
      </c>
      <c r="Q220">
        <v>3542497</v>
      </c>
      <c r="R220">
        <v>3627383</v>
      </c>
      <c r="S220">
        <v>3723259</v>
      </c>
      <c r="T220">
        <v>3821494</v>
      </c>
      <c r="U220">
        <v>3921910</v>
      </c>
      <c r="V220">
        <v>4024032</v>
      </c>
      <c r="W220">
        <v>4127657</v>
      </c>
      <c r="X220">
        <v>4232605</v>
      </c>
      <c r="Y220">
        <v>4339030</v>
      </c>
      <c r="Z220">
        <v>4447272</v>
      </c>
      <c r="AA220">
        <v>4557686</v>
      </c>
      <c r="AB220">
        <v>4661574</v>
      </c>
      <c r="AC220">
        <v>4750627</v>
      </c>
      <c r="AD220">
        <v>4834296</v>
      </c>
      <c r="AE220">
        <v>4921240</v>
      </c>
      <c r="AF220">
        <v>4962395</v>
      </c>
      <c r="AG220">
        <v>4848029</v>
      </c>
      <c r="AH220">
        <v>4713229</v>
      </c>
      <c r="AI220">
        <v>4737633</v>
      </c>
      <c r="AJ220">
        <v>4836677</v>
      </c>
      <c r="AK220">
        <v>4909749</v>
      </c>
      <c r="AL220">
        <v>4956002</v>
      </c>
      <c r="AM220">
        <v>5071184</v>
      </c>
      <c r="AN220">
        <v>5225836</v>
      </c>
      <c r="AO220">
        <v>5356925</v>
      </c>
      <c r="AP220">
        <v>5509136</v>
      </c>
      <c r="AQ220">
        <v>5620068</v>
      </c>
      <c r="AR220">
        <v>5771628</v>
      </c>
      <c r="AS220">
        <v>6032267</v>
      </c>
      <c r="AT220">
        <v>6308391</v>
      </c>
      <c r="AU220">
        <v>6596806</v>
      </c>
      <c r="AV220">
        <v>6903127</v>
      </c>
      <c r="AW220">
        <v>7233041</v>
      </c>
      <c r="AX220">
        <v>7590143</v>
      </c>
      <c r="AY220">
        <v>7976526</v>
      </c>
      <c r="AZ220">
        <v>8388788</v>
      </c>
      <c r="BA220">
        <v>8817647</v>
      </c>
      <c r="BB220">
        <v>9243556</v>
      </c>
      <c r="BC220">
        <v>9745953</v>
      </c>
      <c r="BD220">
        <v>10288109</v>
      </c>
      <c r="BE220">
        <v>10756240</v>
      </c>
      <c r="BF220">
        <v>11166275</v>
      </c>
      <c r="BG220">
        <v>11235073</v>
      </c>
      <c r="BH220">
        <v>11107561</v>
      </c>
      <c r="BI220">
        <v>10830102</v>
      </c>
      <c r="BJ220">
        <v>10259154</v>
      </c>
      <c r="BK220">
        <v>10122977</v>
      </c>
      <c r="BL220">
        <v>10423384</v>
      </c>
      <c r="BM220">
        <v>10698467</v>
      </c>
      <c r="BN220">
        <v>10865780</v>
      </c>
      <c r="BO220">
        <v>11021177</v>
      </c>
      <c r="BP220">
        <v>11483374</v>
      </c>
    </row>
    <row r="221" spans="1:68" x14ac:dyDescent="0.35">
      <c r="A221" t="s">
        <v>530</v>
      </c>
      <c r="B221" t="s">
        <v>531</v>
      </c>
      <c r="E221">
        <v>227703005</v>
      </c>
      <c r="F221">
        <v>233241597</v>
      </c>
      <c r="G221">
        <v>239026415</v>
      </c>
      <c r="H221">
        <v>245034711</v>
      </c>
      <c r="I221">
        <v>251292534</v>
      </c>
      <c r="J221">
        <v>257806104</v>
      </c>
      <c r="K221">
        <v>264528156</v>
      </c>
      <c r="L221">
        <v>271499400</v>
      </c>
      <c r="M221">
        <v>278774032</v>
      </c>
      <c r="N221">
        <v>286291766</v>
      </c>
      <c r="O221">
        <v>294071521</v>
      </c>
      <c r="P221">
        <v>302095262</v>
      </c>
      <c r="Q221">
        <v>310303050</v>
      </c>
      <c r="R221">
        <v>318974077</v>
      </c>
      <c r="S221">
        <v>328098223</v>
      </c>
      <c r="T221">
        <v>337484491</v>
      </c>
      <c r="U221">
        <v>347140248</v>
      </c>
      <c r="V221">
        <v>356939418</v>
      </c>
      <c r="W221">
        <v>367476902</v>
      </c>
      <c r="X221">
        <v>378695833</v>
      </c>
      <c r="Y221">
        <v>389959247</v>
      </c>
      <c r="Z221">
        <v>401805572</v>
      </c>
      <c r="AA221">
        <v>414407128</v>
      </c>
      <c r="AB221">
        <v>426899800</v>
      </c>
      <c r="AC221">
        <v>439338948</v>
      </c>
      <c r="AD221">
        <v>452261445</v>
      </c>
      <c r="AE221">
        <v>465510912</v>
      </c>
      <c r="AF221">
        <v>479171693</v>
      </c>
      <c r="AG221">
        <v>492983652</v>
      </c>
      <c r="AH221">
        <v>507001395</v>
      </c>
      <c r="AI221">
        <v>521314712</v>
      </c>
      <c r="AJ221">
        <v>535621670</v>
      </c>
      <c r="AK221">
        <v>550274082</v>
      </c>
      <c r="AL221">
        <v>565570780</v>
      </c>
      <c r="AM221">
        <v>580801913</v>
      </c>
      <c r="AN221">
        <v>596382250</v>
      </c>
      <c r="AO221">
        <v>612553970</v>
      </c>
      <c r="AP221">
        <v>628853819</v>
      </c>
      <c r="AQ221">
        <v>645803591</v>
      </c>
      <c r="AR221">
        <v>663257231</v>
      </c>
      <c r="AS221">
        <v>681125107</v>
      </c>
      <c r="AT221">
        <v>699588585</v>
      </c>
      <c r="AU221">
        <v>718662153</v>
      </c>
      <c r="AV221">
        <v>738316131</v>
      </c>
      <c r="AW221">
        <v>758653144</v>
      </c>
      <c r="AX221">
        <v>779665113</v>
      </c>
      <c r="AY221">
        <v>801269368</v>
      </c>
      <c r="AZ221">
        <v>823564883</v>
      </c>
      <c r="BA221">
        <v>846656872</v>
      </c>
      <c r="BB221">
        <v>870347292</v>
      </c>
      <c r="BC221">
        <v>894666657</v>
      </c>
      <c r="BD221">
        <v>919528126</v>
      </c>
      <c r="BE221">
        <v>944970310</v>
      </c>
      <c r="BF221">
        <v>971232906</v>
      </c>
      <c r="BG221">
        <v>997961037</v>
      </c>
      <c r="BH221">
        <v>1025251114</v>
      </c>
      <c r="BI221">
        <v>1052824144</v>
      </c>
      <c r="BJ221">
        <v>1080941647</v>
      </c>
      <c r="BK221">
        <v>1109997000</v>
      </c>
      <c r="BL221">
        <v>1139315618</v>
      </c>
      <c r="BM221">
        <v>1169015451</v>
      </c>
      <c r="BN221">
        <v>1199011925</v>
      </c>
      <c r="BO221">
        <v>1229208573</v>
      </c>
      <c r="BP221">
        <v>1259902353</v>
      </c>
    </row>
    <row r="222" spans="1:68" x14ac:dyDescent="0.35">
      <c r="A222" t="s">
        <v>532</v>
      </c>
      <c r="B222" t="s">
        <v>533</v>
      </c>
      <c r="E222">
        <v>8084378</v>
      </c>
      <c r="F222">
        <v>8236668</v>
      </c>
      <c r="G222">
        <v>8410874</v>
      </c>
      <c r="H222">
        <v>8590239</v>
      </c>
      <c r="I222">
        <v>8768610</v>
      </c>
      <c r="J222">
        <v>8942904</v>
      </c>
      <c r="K222">
        <v>9111088</v>
      </c>
      <c r="L222">
        <v>9271813</v>
      </c>
      <c r="M222">
        <v>9431669</v>
      </c>
      <c r="N222">
        <v>9595123</v>
      </c>
      <c r="O222">
        <v>9760009</v>
      </c>
      <c r="P222">
        <v>9930876</v>
      </c>
      <c r="Q222">
        <v>10103257</v>
      </c>
      <c r="R222">
        <v>10268857</v>
      </c>
      <c r="S222">
        <v>10428136</v>
      </c>
      <c r="T222">
        <v>10593903</v>
      </c>
      <c r="U222">
        <v>10772756</v>
      </c>
      <c r="V222">
        <v>10961285</v>
      </c>
      <c r="W222">
        <v>11149899</v>
      </c>
      <c r="X222">
        <v>11340971</v>
      </c>
      <c r="Y222">
        <v>11535614</v>
      </c>
      <c r="Z222">
        <v>11728921</v>
      </c>
      <c r="AA222">
        <v>11922906</v>
      </c>
      <c r="AB222">
        <v>12115123</v>
      </c>
      <c r="AC222">
        <v>12309661</v>
      </c>
      <c r="AD222">
        <v>12518189</v>
      </c>
      <c r="AE222">
        <v>12735312</v>
      </c>
      <c r="AF222">
        <v>12953210</v>
      </c>
      <c r="AG222">
        <v>13173930</v>
      </c>
      <c r="AH222">
        <v>13404597</v>
      </c>
      <c r="AI222">
        <v>13642451</v>
      </c>
      <c r="AJ222">
        <v>13851264</v>
      </c>
      <c r="AK222">
        <v>13980192</v>
      </c>
      <c r="AL222">
        <v>14087169</v>
      </c>
      <c r="AM222">
        <v>14226027</v>
      </c>
      <c r="AN222">
        <v>14351327</v>
      </c>
      <c r="AO222">
        <v>14521521</v>
      </c>
      <c r="AP222">
        <v>14718417</v>
      </c>
      <c r="AQ222">
        <v>14919372</v>
      </c>
      <c r="AR222">
        <v>15004319</v>
      </c>
      <c r="AS222">
        <v>15104549</v>
      </c>
      <c r="AT222">
        <v>15353612</v>
      </c>
      <c r="AU222">
        <v>15628745</v>
      </c>
      <c r="AV222">
        <v>15866947</v>
      </c>
      <c r="AW222">
        <v>16075494</v>
      </c>
      <c r="AX222">
        <v>16293669</v>
      </c>
      <c r="AY222">
        <v>16531026</v>
      </c>
      <c r="AZ222">
        <v>16783557</v>
      </c>
      <c r="BA222">
        <v>17023254</v>
      </c>
      <c r="BB222">
        <v>17267231</v>
      </c>
      <c r="BC222">
        <v>17486029</v>
      </c>
      <c r="BD222">
        <v>17614955</v>
      </c>
      <c r="BE222">
        <v>17799404</v>
      </c>
      <c r="BF222">
        <v>18019613</v>
      </c>
      <c r="BG222">
        <v>18260446</v>
      </c>
      <c r="BH222">
        <v>18501574</v>
      </c>
      <c r="BI222">
        <v>18738677</v>
      </c>
      <c r="BJ222">
        <v>19007273</v>
      </c>
      <c r="BK222">
        <v>19225348</v>
      </c>
      <c r="BL222">
        <v>19408893</v>
      </c>
      <c r="BM222">
        <v>19572194</v>
      </c>
      <c r="BN222">
        <v>19777900</v>
      </c>
      <c r="BO222">
        <v>20005272</v>
      </c>
      <c r="BP222">
        <v>20253539</v>
      </c>
    </row>
    <row r="223" spans="1:68" x14ac:dyDescent="0.35">
      <c r="A223" t="s">
        <v>534</v>
      </c>
      <c r="B223" t="s">
        <v>535</v>
      </c>
      <c r="E223">
        <v>68012</v>
      </c>
      <c r="F223">
        <v>68707</v>
      </c>
      <c r="G223">
        <v>69403</v>
      </c>
      <c r="H223">
        <v>70112</v>
      </c>
      <c r="I223">
        <v>70865</v>
      </c>
      <c r="J223">
        <v>71680</v>
      </c>
      <c r="K223">
        <v>72576</v>
      </c>
      <c r="L223">
        <v>73596</v>
      </c>
      <c r="M223">
        <v>74765</v>
      </c>
      <c r="N223">
        <v>76083</v>
      </c>
      <c r="O223">
        <v>77626</v>
      </c>
      <c r="P223">
        <v>79330</v>
      </c>
      <c r="Q223">
        <v>81041</v>
      </c>
      <c r="R223">
        <v>82798</v>
      </c>
      <c r="S223">
        <v>84672</v>
      </c>
      <c r="T223">
        <v>86708</v>
      </c>
      <c r="U223">
        <v>88922</v>
      </c>
      <c r="V223">
        <v>91301</v>
      </c>
      <c r="W223">
        <v>93794</v>
      </c>
      <c r="X223">
        <v>96252</v>
      </c>
      <c r="Y223">
        <v>98544</v>
      </c>
      <c r="Z223">
        <v>100615</v>
      </c>
      <c r="AA223">
        <v>102508</v>
      </c>
      <c r="AB223">
        <v>104380</v>
      </c>
      <c r="AC223">
        <v>106394</v>
      </c>
      <c r="AD223">
        <v>108658</v>
      </c>
      <c r="AE223">
        <v>111150</v>
      </c>
      <c r="AF223">
        <v>113919</v>
      </c>
      <c r="AG223">
        <v>116939</v>
      </c>
      <c r="AH223">
        <v>119979</v>
      </c>
      <c r="AI223">
        <v>122980</v>
      </c>
      <c r="AJ223">
        <v>125697</v>
      </c>
      <c r="AK223">
        <v>128110</v>
      </c>
      <c r="AL223">
        <v>130467</v>
      </c>
      <c r="AM223">
        <v>132732</v>
      </c>
      <c r="AN223">
        <v>134895</v>
      </c>
      <c r="AO223">
        <v>136962</v>
      </c>
      <c r="AP223">
        <v>138922</v>
      </c>
      <c r="AQ223">
        <v>140751</v>
      </c>
      <c r="AR223">
        <v>142442</v>
      </c>
      <c r="AS223">
        <v>144018</v>
      </c>
      <c r="AT223">
        <v>146375</v>
      </c>
      <c r="AU223">
        <v>149922</v>
      </c>
      <c r="AV223">
        <v>153814</v>
      </c>
      <c r="AW223">
        <v>157705</v>
      </c>
      <c r="AX223">
        <v>161639</v>
      </c>
      <c r="AY223">
        <v>165638</v>
      </c>
      <c r="AZ223">
        <v>169700</v>
      </c>
      <c r="BA223">
        <v>173793</v>
      </c>
      <c r="BB223">
        <v>177853</v>
      </c>
      <c r="BC223">
        <v>181802</v>
      </c>
      <c r="BD223">
        <v>185649</v>
      </c>
      <c r="BE223">
        <v>189439</v>
      </c>
      <c r="BF223">
        <v>193148</v>
      </c>
      <c r="BG223">
        <v>196767</v>
      </c>
      <c r="BH223">
        <v>200291</v>
      </c>
      <c r="BI223">
        <v>203689</v>
      </c>
      <c r="BJ223">
        <v>206970</v>
      </c>
      <c r="BK223">
        <v>210187</v>
      </c>
      <c r="BL223">
        <v>213392</v>
      </c>
      <c r="BM223">
        <v>217435</v>
      </c>
      <c r="BN223">
        <v>221961</v>
      </c>
      <c r="BO223">
        <v>226305</v>
      </c>
      <c r="BP223">
        <v>230871</v>
      </c>
    </row>
    <row r="224" spans="1:68" x14ac:dyDescent="0.35">
      <c r="A224" t="s">
        <v>536</v>
      </c>
      <c r="B224" t="s">
        <v>537</v>
      </c>
      <c r="E224">
        <v>263918</v>
      </c>
      <c r="F224">
        <v>272791</v>
      </c>
      <c r="G224">
        <v>283912</v>
      </c>
      <c r="H224">
        <v>297034</v>
      </c>
      <c r="I224">
        <v>309041</v>
      </c>
      <c r="J224">
        <v>320000</v>
      </c>
      <c r="K224">
        <v>331135</v>
      </c>
      <c r="L224">
        <v>342679</v>
      </c>
      <c r="M224">
        <v>354616</v>
      </c>
      <c r="N224">
        <v>366906</v>
      </c>
      <c r="O224">
        <v>379442</v>
      </c>
      <c r="P224">
        <v>391932</v>
      </c>
      <c r="Q224">
        <v>397413</v>
      </c>
      <c r="R224">
        <v>395772</v>
      </c>
      <c r="S224">
        <v>393676</v>
      </c>
      <c r="T224">
        <v>391170</v>
      </c>
      <c r="U224">
        <v>388289</v>
      </c>
      <c r="V224">
        <v>385067</v>
      </c>
      <c r="W224">
        <v>381502</v>
      </c>
      <c r="X224">
        <v>377602</v>
      </c>
      <c r="Y224">
        <v>375377</v>
      </c>
      <c r="Z224">
        <v>375459</v>
      </c>
      <c r="AA224">
        <v>376555</v>
      </c>
      <c r="AB224">
        <v>378746</v>
      </c>
      <c r="AC224">
        <v>382193</v>
      </c>
      <c r="AD224">
        <v>386972</v>
      </c>
      <c r="AE224">
        <v>392330</v>
      </c>
      <c r="AF224">
        <v>396911</v>
      </c>
      <c r="AG224">
        <v>402227</v>
      </c>
      <c r="AH224">
        <v>408409</v>
      </c>
      <c r="AI224">
        <v>412493</v>
      </c>
      <c r="AJ224">
        <v>415013</v>
      </c>
      <c r="AK224">
        <v>417589</v>
      </c>
      <c r="AL224">
        <v>419352</v>
      </c>
      <c r="AM224">
        <v>422375</v>
      </c>
      <c r="AN224">
        <v>429606</v>
      </c>
      <c r="AO224">
        <v>438830</v>
      </c>
      <c r="AP224">
        <v>448067</v>
      </c>
      <c r="AQ224">
        <v>457406</v>
      </c>
      <c r="AR224">
        <v>466916</v>
      </c>
      <c r="AS224">
        <v>476643</v>
      </c>
      <c r="AT224">
        <v>486560</v>
      </c>
      <c r="AU224">
        <v>496551</v>
      </c>
      <c r="AV224">
        <v>506414</v>
      </c>
      <c r="AW224">
        <v>513923</v>
      </c>
      <c r="AX224">
        <v>519313</v>
      </c>
      <c r="AY224">
        <v>524997</v>
      </c>
      <c r="AZ224">
        <v>531016</v>
      </c>
      <c r="BA224">
        <v>537245</v>
      </c>
      <c r="BB224">
        <v>543568</v>
      </c>
      <c r="BC224">
        <v>549923</v>
      </c>
      <c r="BD224">
        <v>556269</v>
      </c>
      <c r="BE224">
        <v>562633</v>
      </c>
      <c r="BF224">
        <v>569020</v>
      </c>
      <c r="BG224">
        <v>575373</v>
      </c>
      <c r="BH224">
        <v>581627</v>
      </c>
      <c r="BI224">
        <v>587757</v>
      </c>
      <c r="BJ224">
        <v>593713</v>
      </c>
      <c r="BK224">
        <v>599513</v>
      </c>
      <c r="BL224">
        <v>605768</v>
      </c>
      <c r="BM224">
        <v>612317</v>
      </c>
      <c r="BN224">
        <v>617896</v>
      </c>
      <c r="BO224">
        <v>623164</v>
      </c>
      <c r="BP224">
        <v>628886</v>
      </c>
    </row>
    <row r="225" spans="1:68" x14ac:dyDescent="0.35">
      <c r="A225" t="s">
        <v>134</v>
      </c>
      <c r="B225" t="s">
        <v>538</v>
      </c>
      <c r="E225">
        <v>4068095</v>
      </c>
      <c r="F225">
        <v>4191667</v>
      </c>
      <c r="G225">
        <v>4238188</v>
      </c>
      <c r="H225">
        <v>4282017</v>
      </c>
      <c r="I225">
        <v>4327341</v>
      </c>
      <c r="J225">
        <v>4370983</v>
      </c>
      <c r="K225">
        <v>4411666</v>
      </c>
      <c r="L225">
        <v>4449367</v>
      </c>
      <c r="M225">
        <v>4483915</v>
      </c>
      <c r="N225">
        <v>4518607</v>
      </c>
      <c r="O225">
        <v>4538223</v>
      </c>
      <c r="P225">
        <v>4557449</v>
      </c>
      <c r="Q225">
        <v>4596622</v>
      </c>
      <c r="R225">
        <v>4641445</v>
      </c>
      <c r="S225">
        <v>4689623</v>
      </c>
      <c r="T225">
        <v>4739105</v>
      </c>
      <c r="U225">
        <v>4789507</v>
      </c>
      <c r="V225">
        <v>4840501</v>
      </c>
      <c r="W225">
        <v>4890125</v>
      </c>
      <c r="X225">
        <v>4938973</v>
      </c>
      <c r="Y225">
        <v>4979815</v>
      </c>
      <c r="Z225">
        <v>5016105</v>
      </c>
      <c r="AA225">
        <v>5055099</v>
      </c>
      <c r="AB225">
        <v>5091971</v>
      </c>
      <c r="AC225">
        <v>5127097</v>
      </c>
      <c r="AD225">
        <v>5161768</v>
      </c>
      <c r="AE225">
        <v>5193838</v>
      </c>
      <c r="AF225">
        <v>5222840</v>
      </c>
      <c r="AG225">
        <v>5250596</v>
      </c>
      <c r="AH225">
        <v>5275942</v>
      </c>
      <c r="AI225">
        <v>5299187</v>
      </c>
      <c r="AJ225">
        <v>5303294</v>
      </c>
      <c r="AK225">
        <v>5305016</v>
      </c>
      <c r="AL225">
        <v>5325305</v>
      </c>
      <c r="AM225">
        <v>5346331</v>
      </c>
      <c r="AN225">
        <v>5361999</v>
      </c>
      <c r="AO225">
        <v>5373361</v>
      </c>
      <c r="AP225">
        <v>5383291</v>
      </c>
      <c r="AQ225">
        <v>5390516</v>
      </c>
      <c r="AR225">
        <v>5396020</v>
      </c>
      <c r="AS225">
        <v>5388720</v>
      </c>
      <c r="AT225">
        <v>5378867</v>
      </c>
      <c r="AU225">
        <v>5376912</v>
      </c>
      <c r="AV225">
        <v>5373374</v>
      </c>
      <c r="AW225">
        <v>5372280</v>
      </c>
      <c r="AX225">
        <v>5372807</v>
      </c>
      <c r="AY225">
        <v>5373054</v>
      </c>
      <c r="AZ225">
        <v>5374622</v>
      </c>
      <c r="BA225">
        <v>5379233</v>
      </c>
      <c r="BB225">
        <v>5386406</v>
      </c>
      <c r="BC225">
        <v>5391428</v>
      </c>
      <c r="BD225">
        <v>5398384</v>
      </c>
      <c r="BE225">
        <v>5407579</v>
      </c>
      <c r="BF225">
        <v>5413393</v>
      </c>
      <c r="BG225">
        <v>5418649</v>
      </c>
      <c r="BH225">
        <v>5423801</v>
      </c>
      <c r="BI225">
        <v>5430798</v>
      </c>
      <c r="BJ225">
        <v>5439232</v>
      </c>
      <c r="BK225">
        <v>5446771</v>
      </c>
      <c r="BL225">
        <v>5454147</v>
      </c>
      <c r="BM225">
        <v>5458827</v>
      </c>
      <c r="BN225">
        <v>5447247</v>
      </c>
      <c r="BO225">
        <v>5431752</v>
      </c>
      <c r="BP225">
        <v>5426740</v>
      </c>
    </row>
    <row r="226" spans="1:68" x14ac:dyDescent="0.35">
      <c r="A226" t="s">
        <v>135</v>
      </c>
      <c r="B226" t="s">
        <v>539</v>
      </c>
      <c r="E226">
        <v>1584720</v>
      </c>
      <c r="F226">
        <v>1594131</v>
      </c>
      <c r="G226">
        <v>1603649</v>
      </c>
      <c r="H226">
        <v>1616971</v>
      </c>
      <c r="I226">
        <v>1632114</v>
      </c>
      <c r="J226">
        <v>1649160</v>
      </c>
      <c r="K226">
        <v>1669905</v>
      </c>
      <c r="L226">
        <v>1689528</v>
      </c>
      <c r="M226">
        <v>1704546</v>
      </c>
      <c r="N226">
        <v>1713874</v>
      </c>
      <c r="O226">
        <v>1724891</v>
      </c>
      <c r="P226">
        <v>1738335</v>
      </c>
      <c r="Q226">
        <v>1752233</v>
      </c>
      <c r="R226">
        <v>1766697</v>
      </c>
      <c r="S226">
        <v>1776132</v>
      </c>
      <c r="T226">
        <v>1793581</v>
      </c>
      <c r="U226">
        <v>1820249</v>
      </c>
      <c r="V226">
        <v>1842377</v>
      </c>
      <c r="W226">
        <v>1862548</v>
      </c>
      <c r="X226">
        <v>1882599</v>
      </c>
      <c r="Y226">
        <v>1901315</v>
      </c>
      <c r="Z226">
        <v>1906531</v>
      </c>
      <c r="AA226">
        <v>1910334</v>
      </c>
      <c r="AB226">
        <v>1922321</v>
      </c>
      <c r="AC226">
        <v>1932154</v>
      </c>
      <c r="AD226">
        <v>1941641</v>
      </c>
      <c r="AE226">
        <v>1965964</v>
      </c>
      <c r="AF226">
        <v>1989776</v>
      </c>
      <c r="AG226">
        <v>1995196</v>
      </c>
      <c r="AH226">
        <v>1996351</v>
      </c>
      <c r="AI226">
        <v>1998161</v>
      </c>
      <c r="AJ226">
        <v>1999429</v>
      </c>
      <c r="AK226">
        <v>1996498</v>
      </c>
      <c r="AL226">
        <v>1991746</v>
      </c>
      <c r="AM226">
        <v>1989443</v>
      </c>
      <c r="AN226">
        <v>1989872</v>
      </c>
      <c r="AO226">
        <v>1988628</v>
      </c>
      <c r="AP226">
        <v>1985956</v>
      </c>
      <c r="AQ226">
        <v>1981629</v>
      </c>
      <c r="AR226">
        <v>1983045</v>
      </c>
      <c r="AS226">
        <v>1988925</v>
      </c>
      <c r="AT226">
        <v>1992060</v>
      </c>
      <c r="AU226">
        <v>1994530</v>
      </c>
      <c r="AV226">
        <v>1995733</v>
      </c>
      <c r="AW226">
        <v>1997012</v>
      </c>
      <c r="AX226">
        <v>2000474</v>
      </c>
      <c r="AY226">
        <v>2006868</v>
      </c>
      <c r="AZ226">
        <v>2018122</v>
      </c>
      <c r="BA226">
        <v>2021316</v>
      </c>
      <c r="BB226">
        <v>2039669</v>
      </c>
      <c r="BC226">
        <v>2048583</v>
      </c>
      <c r="BD226">
        <v>2052843</v>
      </c>
      <c r="BE226">
        <v>2057159</v>
      </c>
      <c r="BF226">
        <v>2059953</v>
      </c>
      <c r="BG226">
        <v>2061980</v>
      </c>
      <c r="BH226">
        <v>2063531</v>
      </c>
      <c r="BI226">
        <v>2065042</v>
      </c>
      <c r="BJ226">
        <v>2066388</v>
      </c>
      <c r="BK226">
        <v>2073894</v>
      </c>
      <c r="BL226">
        <v>2088385</v>
      </c>
      <c r="BM226">
        <v>2102419</v>
      </c>
      <c r="BN226">
        <v>2108079</v>
      </c>
      <c r="BO226">
        <v>2112076</v>
      </c>
      <c r="BP226">
        <v>2120461</v>
      </c>
    </row>
    <row r="227" spans="1:68" x14ac:dyDescent="0.35">
      <c r="A227" t="s">
        <v>136</v>
      </c>
      <c r="B227" t="s">
        <v>540</v>
      </c>
      <c r="E227">
        <v>7484656</v>
      </c>
      <c r="F227">
        <v>7519998</v>
      </c>
      <c r="G227">
        <v>7561588</v>
      </c>
      <c r="H227">
        <v>7604328</v>
      </c>
      <c r="I227">
        <v>7661354</v>
      </c>
      <c r="J227">
        <v>7733853</v>
      </c>
      <c r="K227">
        <v>7807797</v>
      </c>
      <c r="L227">
        <v>7867931</v>
      </c>
      <c r="M227">
        <v>7912273</v>
      </c>
      <c r="N227">
        <v>7968072</v>
      </c>
      <c r="O227">
        <v>8042801</v>
      </c>
      <c r="P227">
        <v>8098334</v>
      </c>
      <c r="Q227">
        <v>8122300</v>
      </c>
      <c r="R227">
        <v>8136312</v>
      </c>
      <c r="S227">
        <v>8159955</v>
      </c>
      <c r="T227">
        <v>8192437</v>
      </c>
      <c r="U227">
        <v>8222286</v>
      </c>
      <c r="V227">
        <v>8251540</v>
      </c>
      <c r="W227">
        <v>8275599</v>
      </c>
      <c r="X227">
        <v>8293678</v>
      </c>
      <c r="Y227">
        <v>8310531</v>
      </c>
      <c r="Z227">
        <v>8320503</v>
      </c>
      <c r="AA227">
        <v>8325263</v>
      </c>
      <c r="AB227">
        <v>8329033</v>
      </c>
      <c r="AC227">
        <v>8336605</v>
      </c>
      <c r="AD227">
        <v>8350386</v>
      </c>
      <c r="AE227">
        <v>8369829</v>
      </c>
      <c r="AF227">
        <v>8397804</v>
      </c>
      <c r="AG227">
        <v>8436489</v>
      </c>
      <c r="AH227">
        <v>8492964</v>
      </c>
      <c r="AI227">
        <v>8558835</v>
      </c>
      <c r="AJ227">
        <v>8617375</v>
      </c>
      <c r="AK227">
        <v>8668067</v>
      </c>
      <c r="AL227">
        <v>8718561</v>
      </c>
      <c r="AM227">
        <v>8780745</v>
      </c>
      <c r="AN227">
        <v>8826939</v>
      </c>
      <c r="AO227">
        <v>8840998</v>
      </c>
      <c r="AP227">
        <v>8846062</v>
      </c>
      <c r="AQ227">
        <v>8850974</v>
      </c>
      <c r="AR227">
        <v>8857874</v>
      </c>
      <c r="AS227">
        <v>8872109</v>
      </c>
      <c r="AT227">
        <v>8895960</v>
      </c>
      <c r="AU227">
        <v>8924958</v>
      </c>
      <c r="AV227">
        <v>8958229</v>
      </c>
      <c r="AW227">
        <v>8993531</v>
      </c>
      <c r="AX227">
        <v>9029572</v>
      </c>
      <c r="AY227">
        <v>9080505</v>
      </c>
      <c r="AZ227">
        <v>9148092</v>
      </c>
      <c r="BA227">
        <v>9219637</v>
      </c>
      <c r="BB227">
        <v>9298515</v>
      </c>
      <c r="BC227">
        <v>9378126</v>
      </c>
      <c r="BD227">
        <v>9449213</v>
      </c>
      <c r="BE227">
        <v>9519374</v>
      </c>
      <c r="BF227">
        <v>9600379</v>
      </c>
      <c r="BG227">
        <v>9696110</v>
      </c>
      <c r="BH227">
        <v>9799186</v>
      </c>
      <c r="BI227">
        <v>9923085</v>
      </c>
      <c r="BJ227">
        <v>10057698</v>
      </c>
      <c r="BK227">
        <v>10175214</v>
      </c>
      <c r="BL227">
        <v>10278887</v>
      </c>
      <c r="BM227">
        <v>10353442</v>
      </c>
      <c r="BN227">
        <v>10415811</v>
      </c>
      <c r="BO227">
        <v>10486941</v>
      </c>
      <c r="BP227">
        <v>10536632</v>
      </c>
    </row>
    <row r="228" spans="1:68" x14ac:dyDescent="0.35">
      <c r="A228" t="s">
        <v>541</v>
      </c>
      <c r="B228" t="s">
        <v>542</v>
      </c>
      <c r="E228">
        <v>345337</v>
      </c>
      <c r="F228">
        <v>353264</v>
      </c>
      <c r="G228">
        <v>361365</v>
      </c>
      <c r="H228">
        <v>369759</v>
      </c>
      <c r="I228">
        <v>378656</v>
      </c>
      <c r="J228">
        <v>388336</v>
      </c>
      <c r="K228">
        <v>398766</v>
      </c>
      <c r="L228">
        <v>409031</v>
      </c>
      <c r="M228">
        <v>419147</v>
      </c>
      <c r="N228">
        <v>429875</v>
      </c>
      <c r="O228">
        <v>441216</v>
      </c>
      <c r="P228">
        <v>453183</v>
      </c>
      <c r="Q228">
        <v>465788</v>
      </c>
      <c r="R228">
        <v>479038</v>
      </c>
      <c r="S228">
        <v>492988</v>
      </c>
      <c r="T228">
        <v>507673</v>
      </c>
      <c r="U228">
        <v>523330</v>
      </c>
      <c r="V228">
        <v>540348</v>
      </c>
      <c r="W228">
        <v>558446</v>
      </c>
      <c r="X228">
        <v>577199</v>
      </c>
      <c r="Y228">
        <v>596644</v>
      </c>
      <c r="Z228">
        <v>616808</v>
      </c>
      <c r="AA228">
        <v>637652</v>
      </c>
      <c r="AB228">
        <v>658957</v>
      </c>
      <c r="AC228">
        <v>680783</v>
      </c>
      <c r="AD228">
        <v>706196</v>
      </c>
      <c r="AE228">
        <v>734732</v>
      </c>
      <c r="AF228">
        <v>763811</v>
      </c>
      <c r="AG228">
        <v>799798</v>
      </c>
      <c r="AH228">
        <v>837800</v>
      </c>
      <c r="AI228">
        <v>872428</v>
      </c>
      <c r="AJ228">
        <v>908189</v>
      </c>
      <c r="AK228">
        <v>943416</v>
      </c>
      <c r="AL228">
        <v>971318</v>
      </c>
      <c r="AM228">
        <v>971212</v>
      </c>
      <c r="AN228">
        <v>970433</v>
      </c>
      <c r="AO228">
        <v>989841</v>
      </c>
      <c r="AP228">
        <v>1006635</v>
      </c>
      <c r="AQ228">
        <v>1019653</v>
      </c>
      <c r="AR228">
        <v>1030782</v>
      </c>
      <c r="AS228">
        <v>1041414</v>
      </c>
      <c r="AT228">
        <v>1051064</v>
      </c>
      <c r="AU228">
        <v>1059441</v>
      </c>
      <c r="AV228">
        <v>1066700</v>
      </c>
      <c r="AW228">
        <v>1073159</v>
      </c>
      <c r="AX228">
        <v>1079022</v>
      </c>
      <c r="AY228">
        <v>1084436</v>
      </c>
      <c r="AZ228">
        <v>1090705</v>
      </c>
      <c r="BA228">
        <v>1098091</v>
      </c>
      <c r="BB228">
        <v>1105153</v>
      </c>
      <c r="BC228">
        <v>1111650</v>
      </c>
      <c r="BD228">
        <v>1117833</v>
      </c>
      <c r="BE228">
        <v>1123863</v>
      </c>
      <c r="BF228">
        <v>1129990</v>
      </c>
      <c r="BG228">
        <v>1136299</v>
      </c>
      <c r="BH228">
        <v>1142813</v>
      </c>
      <c r="BI228">
        <v>1149507</v>
      </c>
      <c r="BJ228">
        <v>1158195</v>
      </c>
      <c r="BK228">
        <v>1168929</v>
      </c>
      <c r="BL228">
        <v>1179874</v>
      </c>
      <c r="BM228">
        <v>1192729</v>
      </c>
      <c r="BN228">
        <v>1206593</v>
      </c>
      <c r="BO228">
        <v>1218917</v>
      </c>
      <c r="BP228">
        <v>1230506</v>
      </c>
    </row>
    <row r="229" spans="1:68" x14ac:dyDescent="0.35">
      <c r="A229" t="s">
        <v>543</v>
      </c>
      <c r="B229" t="s">
        <v>544</v>
      </c>
      <c r="E229">
        <v>2715</v>
      </c>
      <c r="F229">
        <v>2970</v>
      </c>
      <c r="G229">
        <v>3264</v>
      </c>
      <c r="H229">
        <v>3584</v>
      </c>
      <c r="I229">
        <v>3922</v>
      </c>
      <c r="J229">
        <v>4282</v>
      </c>
      <c r="K229">
        <v>4664</v>
      </c>
      <c r="L229">
        <v>5071</v>
      </c>
      <c r="M229">
        <v>5500</v>
      </c>
      <c r="N229">
        <v>5948</v>
      </c>
      <c r="O229">
        <v>6414</v>
      </c>
      <c r="P229">
        <v>6888</v>
      </c>
      <c r="Q229">
        <v>7380</v>
      </c>
      <c r="R229">
        <v>7917</v>
      </c>
      <c r="S229">
        <v>8492</v>
      </c>
      <c r="T229">
        <v>9094</v>
      </c>
      <c r="U229">
        <v>9716</v>
      </c>
      <c r="V229">
        <v>10364</v>
      </c>
      <c r="W229">
        <v>11039</v>
      </c>
      <c r="X229">
        <v>11723</v>
      </c>
      <c r="Y229">
        <v>12410</v>
      </c>
      <c r="Z229">
        <v>13302</v>
      </c>
      <c r="AA229">
        <v>14607</v>
      </c>
      <c r="AB229">
        <v>16133</v>
      </c>
      <c r="AC229">
        <v>17694</v>
      </c>
      <c r="AD229">
        <v>19291</v>
      </c>
      <c r="AE229">
        <v>20930</v>
      </c>
      <c r="AF229">
        <v>22617</v>
      </c>
      <c r="AG229">
        <v>24357</v>
      </c>
      <c r="AH229">
        <v>26169</v>
      </c>
      <c r="AI229">
        <v>28061</v>
      </c>
      <c r="AJ229">
        <v>30046</v>
      </c>
      <c r="AK229">
        <v>31567</v>
      </c>
      <c r="AL229">
        <v>32026</v>
      </c>
      <c r="AM229">
        <v>31917</v>
      </c>
      <c r="AN229">
        <v>31772</v>
      </c>
      <c r="AO229">
        <v>31598</v>
      </c>
      <c r="AP229">
        <v>31404</v>
      </c>
      <c r="AQ229">
        <v>31193</v>
      </c>
      <c r="AR229">
        <v>30977</v>
      </c>
      <c r="AS229">
        <v>30773</v>
      </c>
      <c r="AT229">
        <v>30726</v>
      </c>
      <c r="AU229">
        <v>30960</v>
      </c>
      <c r="AV229">
        <v>31327</v>
      </c>
      <c r="AW229">
        <v>31690</v>
      </c>
      <c r="AX229">
        <v>32057</v>
      </c>
      <c r="AY229">
        <v>32428</v>
      </c>
      <c r="AZ229">
        <v>32791</v>
      </c>
      <c r="BA229">
        <v>33145</v>
      </c>
      <c r="BB229">
        <v>33491</v>
      </c>
      <c r="BC229">
        <v>33794</v>
      </c>
      <c r="BD229">
        <v>34267</v>
      </c>
      <c r="BE229">
        <v>35023</v>
      </c>
      <c r="BF229">
        <v>35854</v>
      </c>
      <c r="BG229">
        <v>36672</v>
      </c>
      <c r="BH229">
        <v>37471</v>
      </c>
      <c r="BI229">
        <v>38249</v>
      </c>
      <c r="BJ229">
        <v>38996</v>
      </c>
      <c r="BK229">
        <v>39712</v>
      </c>
      <c r="BL229">
        <v>40385</v>
      </c>
      <c r="BM229">
        <v>41008</v>
      </c>
      <c r="BN229">
        <v>41571</v>
      </c>
      <c r="BO229">
        <v>42139</v>
      </c>
      <c r="BP229">
        <v>42749</v>
      </c>
    </row>
    <row r="230" spans="1:68" x14ac:dyDescent="0.35">
      <c r="A230" t="s">
        <v>545</v>
      </c>
      <c r="B230" t="s">
        <v>546</v>
      </c>
      <c r="E230">
        <v>41700</v>
      </c>
      <c r="F230">
        <v>42889</v>
      </c>
      <c r="G230">
        <v>44042</v>
      </c>
      <c r="H230">
        <v>45176</v>
      </c>
      <c r="I230">
        <v>46322</v>
      </c>
      <c r="J230">
        <v>47500</v>
      </c>
      <c r="K230">
        <v>48699</v>
      </c>
      <c r="L230">
        <v>49911</v>
      </c>
      <c r="M230">
        <v>51134</v>
      </c>
      <c r="N230">
        <v>52365</v>
      </c>
      <c r="O230">
        <v>53600</v>
      </c>
      <c r="P230">
        <v>54695</v>
      </c>
      <c r="Q230">
        <v>56029</v>
      </c>
      <c r="R230">
        <v>56892</v>
      </c>
      <c r="S230">
        <v>57937</v>
      </c>
      <c r="T230">
        <v>59292</v>
      </c>
      <c r="U230">
        <v>60504</v>
      </c>
      <c r="V230">
        <v>61786</v>
      </c>
      <c r="W230">
        <v>62150</v>
      </c>
      <c r="X230">
        <v>62686</v>
      </c>
      <c r="Y230">
        <v>63261</v>
      </c>
      <c r="Z230">
        <v>64035</v>
      </c>
      <c r="AA230">
        <v>64413</v>
      </c>
      <c r="AB230">
        <v>64335</v>
      </c>
      <c r="AC230">
        <v>64717</v>
      </c>
      <c r="AD230">
        <v>65244</v>
      </c>
      <c r="AE230">
        <v>65652</v>
      </c>
      <c r="AF230">
        <v>68499</v>
      </c>
      <c r="AG230">
        <v>68755</v>
      </c>
      <c r="AH230">
        <v>69167</v>
      </c>
      <c r="AI230">
        <v>69507</v>
      </c>
      <c r="AJ230">
        <v>70439</v>
      </c>
      <c r="AK230">
        <v>70763</v>
      </c>
      <c r="AL230">
        <v>72253</v>
      </c>
      <c r="AM230">
        <v>74205</v>
      </c>
      <c r="AN230">
        <v>75304</v>
      </c>
      <c r="AO230">
        <v>76417</v>
      </c>
      <c r="AP230">
        <v>77319</v>
      </c>
      <c r="AQ230">
        <v>78846</v>
      </c>
      <c r="AR230">
        <v>80410</v>
      </c>
      <c r="AS230">
        <v>81131</v>
      </c>
      <c r="AT230">
        <v>81202</v>
      </c>
      <c r="AU230">
        <v>83723</v>
      </c>
      <c r="AV230">
        <v>82781</v>
      </c>
      <c r="AW230">
        <v>82475</v>
      </c>
      <c r="AX230">
        <v>82858</v>
      </c>
      <c r="AY230">
        <v>84600</v>
      </c>
      <c r="AZ230">
        <v>85033</v>
      </c>
      <c r="BA230">
        <v>86956</v>
      </c>
      <c r="BB230">
        <v>87298</v>
      </c>
      <c r="BC230">
        <v>89770</v>
      </c>
      <c r="BD230">
        <v>87441</v>
      </c>
      <c r="BE230">
        <v>88303</v>
      </c>
      <c r="BF230">
        <v>89949</v>
      </c>
      <c r="BG230">
        <v>91359</v>
      </c>
      <c r="BH230">
        <v>93419</v>
      </c>
      <c r="BI230">
        <v>94677</v>
      </c>
      <c r="BJ230">
        <v>95843</v>
      </c>
      <c r="BK230">
        <v>96762</v>
      </c>
      <c r="BL230">
        <v>97625</v>
      </c>
      <c r="BM230">
        <v>98462</v>
      </c>
      <c r="BN230">
        <v>99258</v>
      </c>
      <c r="BO230">
        <v>119878</v>
      </c>
      <c r="BP230">
        <v>119773</v>
      </c>
    </row>
    <row r="231" spans="1:68" x14ac:dyDescent="0.35">
      <c r="A231" t="s">
        <v>171</v>
      </c>
      <c r="B231" t="s">
        <v>547</v>
      </c>
      <c r="E231">
        <v>4673500</v>
      </c>
      <c r="F231">
        <v>4815466</v>
      </c>
      <c r="G231">
        <v>4959340</v>
      </c>
      <c r="H231">
        <v>5110467</v>
      </c>
      <c r="I231">
        <v>5269087</v>
      </c>
      <c r="J231">
        <v>5435267</v>
      </c>
      <c r="K231">
        <v>5609047</v>
      </c>
      <c r="L231">
        <v>5790198</v>
      </c>
      <c r="M231">
        <v>5978742</v>
      </c>
      <c r="N231">
        <v>6175166</v>
      </c>
      <c r="O231">
        <v>6380609</v>
      </c>
      <c r="P231">
        <v>6598094</v>
      </c>
      <c r="Q231">
        <v>6826024</v>
      </c>
      <c r="R231">
        <v>7060321</v>
      </c>
      <c r="S231">
        <v>7302160</v>
      </c>
      <c r="T231">
        <v>7554364</v>
      </c>
      <c r="U231">
        <v>7817320</v>
      </c>
      <c r="V231">
        <v>8090501</v>
      </c>
      <c r="W231">
        <v>8372759</v>
      </c>
      <c r="X231">
        <v>8661909</v>
      </c>
      <c r="Y231">
        <v>8957663</v>
      </c>
      <c r="Z231">
        <v>9260189</v>
      </c>
      <c r="AA231">
        <v>9572511</v>
      </c>
      <c r="AB231">
        <v>9904809</v>
      </c>
      <c r="AC231">
        <v>10258398</v>
      </c>
      <c r="AD231">
        <v>10625672</v>
      </c>
      <c r="AE231">
        <v>11002844</v>
      </c>
      <c r="AF231">
        <v>11388923</v>
      </c>
      <c r="AG231">
        <v>11782264</v>
      </c>
      <c r="AH231">
        <v>12179060</v>
      </c>
      <c r="AI231">
        <v>12579208</v>
      </c>
      <c r="AJ231">
        <v>12980821</v>
      </c>
      <c r="AK231">
        <v>13385571</v>
      </c>
      <c r="AL231">
        <v>13795686</v>
      </c>
      <c r="AM231">
        <v>14208583</v>
      </c>
      <c r="AN231">
        <v>14616801</v>
      </c>
      <c r="AO231">
        <v>15018104</v>
      </c>
      <c r="AP231">
        <v>15417542</v>
      </c>
      <c r="AQ231">
        <v>15820413</v>
      </c>
      <c r="AR231">
        <v>16228061</v>
      </c>
      <c r="AS231">
        <v>16637888</v>
      </c>
      <c r="AT231">
        <v>17051338</v>
      </c>
      <c r="AU231">
        <v>17468332</v>
      </c>
      <c r="AV231">
        <v>17889296</v>
      </c>
      <c r="AW231">
        <v>18336875</v>
      </c>
      <c r="AX231">
        <v>18814091</v>
      </c>
      <c r="AY231">
        <v>19637022</v>
      </c>
      <c r="AZ231">
        <v>20884125</v>
      </c>
      <c r="BA231">
        <v>21636564</v>
      </c>
      <c r="BB231">
        <v>21976969</v>
      </c>
      <c r="BC231">
        <v>22482421</v>
      </c>
      <c r="BD231">
        <v>22878098</v>
      </c>
      <c r="BE231">
        <v>22759763</v>
      </c>
      <c r="BF231">
        <v>21666917</v>
      </c>
      <c r="BG231">
        <v>20273659</v>
      </c>
      <c r="BH231">
        <v>19424618</v>
      </c>
      <c r="BI231">
        <v>19193834</v>
      </c>
      <c r="BJ231">
        <v>19224668</v>
      </c>
      <c r="BK231">
        <v>19577845</v>
      </c>
      <c r="BL231">
        <v>20353534</v>
      </c>
      <c r="BM231">
        <v>21049429</v>
      </c>
      <c r="BN231">
        <v>21628839</v>
      </c>
      <c r="BO231">
        <v>22462173</v>
      </c>
      <c r="BP231">
        <v>23594623</v>
      </c>
    </row>
    <row r="232" spans="1:68" x14ac:dyDescent="0.35">
      <c r="A232" t="s">
        <v>548</v>
      </c>
      <c r="B232" t="s">
        <v>549</v>
      </c>
      <c r="E232">
        <v>5599</v>
      </c>
      <c r="F232">
        <v>5622</v>
      </c>
      <c r="G232">
        <v>5636</v>
      </c>
      <c r="H232">
        <v>5647</v>
      </c>
      <c r="I232">
        <v>5657</v>
      </c>
      <c r="J232">
        <v>5658</v>
      </c>
      <c r="K232">
        <v>5654</v>
      </c>
      <c r="L232">
        <v>5657</v>
      </c>
      <c r="M232">
        <v>5656</v>
      </c>
      <c r="N232">
        <v>5652</v>
      </c>
      <c r="O232">
        <v>5667</v>
      </c>
      <c r="P232">
        <v>5754</v>
      </c>
      <c r="Q232">
        <v>5915</v>
      </c>
      <c r="R232">
        <v>6090</v>
      </c>
      <c r="S232">
        <v>6273</v>
      </c>
      <c r="T232">
        <v>6463</v>
      </c>
      <c r="U232">
        <v>6660</v>
      </c>
      <c r="V232">
        <v>6864</v>
      </c>
      <c r="W232">
        <v>7083</v>
      </c>
      <c r="X232">
        <v>7306</v>
      </c>
      <c r="Y232">
        <v>7564</v>
      </c>
      <c r="Z232">
        <v>7908</v>
      </c>
      <c r="AA232">
        <v>8297</v>
      </c>
      <c r="AB232">
        <v>8697</v>
      </c>
      <c r="AC232">
        <v>9107</v>
      </c>
      <c r="AD232">
        <v>9521</v>
      </c>
      <c r="AE232">
        <v>9941</v>
      </c>
      <c r="AF232">
        <v>10361</v>
      </c>
      <c r="AG232">
        <v>10775</v>
      </c>
      <c r="AH232">
        <v>11193</v>
      </c>
      <c r="AI232">
        <v>11688</v>
      </c>
      <c r="AJ232">
        <v>12305</v>
      </c>
      <c r="AK232">
        <v>12970</v>
      </c>
      <c r="AL232">
        <v>13648</v>
      </c>
      <c r="AM232">
        <v>14344</v>
      </c>
      <c r="AN232">
        <v>15052</v>
      </c>
      <c r="AO232">
        <v>15765</v>
      </c>
      <c r="AP232">
        <v>16482</v>
      </c>
      <c r="AQ232">
        <v>17212</v>
      </c>
      <c r="AR232">
        <v>17959</v>
      </c>
      <c r="AS232">
        <v>18730</v>
      </c>
      <c r="AT232">
        <v>19576</v>
      </c>
      <c r="AU232">
        <v>20597</v>
      </c>
      <c r="AV232">
        <v>21727</v>
      </c>
      <c r="AW232">
        <v>22856</v>
      </c>
      <c r="AX232">
        <v>23988</v>
      </c>
      <c r="AY232">
        <v>25123</v>
      </c>
      <c r="AZ232">
        <v>26270</v>
      </c>
      <c r="BA232">
        <v>27427</v>
      </c>
      <c r="BB232">
        <v>28588</v>
      </c>
      <c r="BC232">
        <v>29739</v>
      </c>
      <c r="BD232">
        <v>30846</v>
      </c>
      <c r="BE232">
        <v>32127</v>
      </c>
      <c r="BF232">
        <v>33653</v>
      </c>
      <c r="BG232">
        <v>35050</v>
      </c>
      <c r="BH232">
        <v>36605</v>
      </c>
      <c r="BI232">
        <v>38315</v>
      </c>
      <c r="BJ232">
        <v>39913</v>
      </c>
      <c r="BK232">
        <v>41559</v>
      </c>
      <c r="BL232">
        <v>43166</v>
      </c>
      <c r="BM232">
        <v>44386</v>
      </c>
      <c r="BN232">
        <v>45243</v>
      </c>
      <c r="BO232">
        <v>45847</v>
      </c>
      <c r="BP232">
        <v>46198</v>
      </c>
    </row>
    <row r="233" spans="1:68" x14ac:dyDescent="0.35">
      <c r="A233" t="s">
        <v>138</v>
      </c>
      <c r="B233" t="s">
        <v>550</v>
      </c>
      <c r="E233">
        <v>3049838</v>
      </c>
      <c r="F233">
        <v>3111947</v>
      </c>
      <c r="G233">
        <v>3175598</v>
      </c>
      <c r="H233">
        <v>3240905</v>
      </c>
      <c r="I233">
        <v>3307479</v>
      </c>
      <c r="J233">
        <v>3374220</v>
      </c>
      <c r="K233">
        <v>3440903</v>
      </c>
      <c r="L233">
        <v>3508512</v>
      </c>
      <c r="M233">
        <v>3578231</v>
      </c>
      <c r="N233">
        <v>3651113</v>
      </c>
      <c r="O233">
        <v>3727828</v>
      </c>
      <c r="P233">
        <v>3807316</v>
      </c>
      <c r="Q233">
        <v>3893252</v>
      </c>
      <c r="R233">
        <v>3985909</v>
      </c>
      <c r="S233">
        <v>4078356</v>
      </c>
      <c r="T233">
        <v>4167234</v>
      </c>
      <c r="U233">
        <v>4251297</v>
      </c>
      <c r="V233">
        <v>4331667</v>
      </c>
      <c r="W233">
        <v>4411366</v>
      </c>
      <c r="X233">
        <v>4505384</v>
      </c>
      <c r="Y233">
        <v>4515453</v>
      </c>
      <c r="Z233">
        <v>4520959</v>
      </c>
      <c r="AA233">
        <v>4738483</v>
      </c>
      <c r="AB233">
        <v>4979130</v>
      </c>
      <c r="AC233">
        <v>5045145</v>
      </c>
      <c r="AD233">
        <v>5096269</v>
      </c>
      <c r="AE233">
        <v>5251069</v>
      </c>
      <c r="AF233">
        <v>5438309</v>
      </c>
      <c r="AG233">
        <v>5625602</v>
      </c>
      <c r="AH233">
        <v>5819586</v>
      </c>
      <c r="AI233">
        <v>5982833</v>
      </c>
      <c r="AJ233">
        <v>6205676</v>
      </c>
      <c r="AK233">
        <v>6474656</v>
      </c>
      <c r="AL233">
        <v>6629146</v>
      </c>
      <c r="AM233">
        <v>6783450</v>
      </c>
      <c r="AN233">
        <v>7089064</v>
      </c>
      <c r="AO233">
        <v>7410108</v>
      </c>
      <c r="AP233">
        <v>7670366</v>
      </c>
      <c r="AQ233">
        <v>7938840</v>
      </c>
      <c r="AR233">
        <v>8222705</v>
      </c>
      <c r="AS233">
        <v>8512093</v>
      </c>
      <c r="AT233">
        <v>8804124</v>
      </c>
      <c r="AU233">
        <v>9116192</v>
      </c>
      <c r="AV233">
        <v>9487833</v>
      </c>
      <c r="AW233">
        <v>9920036</v>
      </c>
      <c r="AX233">
        <v>10328092</v>
      </c>
      <c r="AY233">
        <v>10706424</v>
      </c>
      <c r="AZ233">
        <v>11081660</v>
      </c>
      <c r="BA233">
        <v>11476296</v>
      </c>
      <c r="BB233">
        <v>11893754</v>
      </c>
      <c r="BC233">
        <v>12312575</v>
      </c>
      <c r="BD233">
        <v>12754997</v>
      </c>
      <c r="BE233">
        <v>13210998</v>
      </c>
      <c r="BF233">
        <v>13691079</v>
      </c>
      <c r="BG233">
        <v>14188678</v>
      </c>
      <c r="BH233">
        <v>14647621</v>
      </c>
      <c r="BI233">
        <v>15114655</v>
      </c>
      <c r="BJ233">
        <v>15622759</v>
      </c>
      <c r="BK233">
        <v>16156531</v>
      </c>
      <c r="BL233">
        <v>16685223</v>
      </c>
      <c r="BM233">
        <v>17224679</v>
      </c>
      <c r="BN233">
        <v>17828273</v>
      </c>
      <c r="BO233">
        <v>18455316</v>
      </c>
      <c r="BP233">
        <v>19319064</v>
      </c>
    </row>
    <row r="234" spans="1:68" x14ac:dyDescent="0.35">
      <c r="A234" t="s">
        <v>551</v>
      </c>
      <c r="B234" t="s">
        <v>552</v>
      </c>
      <c r="E234">
        <v>884252517</v>
      </c>
      <c r="F234">
        <v>883558197</v>
      </c>
      <c r="G234">
        <v>895224912</v>
      </c>
      <c r="H234">
        <v>918259043</v>
      </c>
      <c r="I234">
        <v>940909509</v>
      </c>
      <c r="J234">
        <v>964163938</v>
      </c>
      <c r="K234">
        <v>990719244</v>
      </c>
      <c r="L234">
        <v>1016529846</v>
      </c>
      <c r="M234">
        <v>1043349620</v>
      </c>
      <c r="N234">
        <v>1071912603</v>
      </c>
      <c r="O234">
        <v>1101240545</v>
      </c>
      <c r="P234">
        <v>1131095541</v>
      </c>
      <c r="Q234">
        <v>1159220113</v>
      </c>
      <c r="R234">
        <v>1186384756</v>
      </c>
      <c r="S234">
        <v>1212035036</v>
      </c>
      <c r="T234">
        <v>1235222835</v>
      </c>
      <c r="U234">
        <v>1256698596</v>
      </c>
      <c r="V234">
        <v>1276830008</v>
      </c>
      <c r="W234">
        <v>1297059239</v>
      </c>
      <c r="X234">
        <v>1317673957</v>
      </c>
      <c r="Y234">
        <v>1338009609</v>
      </c>
      <c r="Z234">
        <v>1358992800</v>
      </c>
      <c r="AA234">
        <v>1382326011</v>
      </c>
      <c r="AB234">
        <v>1405938773</v>
      </c>
      <c r="AC234">
        <v>1428557744</v>
      </c>
      <c r="AD234">
        <v>1451742188</v>
      </c>
      <c r="AE234">
        <v>1476236205</v>
      </c>
      <c r="AF234">
        <v>1502192372</v>
      </c>
      <c r="AG234">
        <v>1528559240</v>
      </c>
      <c r="AH234">
        <v>1554321275</v>
      </c>
      <c r="AI234">
        <v>1579651917</v>
      </c>
      <c r="AJ234">
        <v>1604095270</v>
      </c>
      <c r="AK234">
        <v>1627147885</v>
      </c>
      <c r="AL234">
        <v>1649557492</v>
      </c>
      <c r="AM234">
        <v>1671877438</v>
      </c>
      <c r="AN234">
        <v>1693960469</v>
      </c>
      <c r="AO234">
        <v>1715764488</v>
      </c>
      <c r="AP234">
        <v>1737429846</v>
      </c>
      <c r="AQ234">
        <v>1758263635</v>
      </c>
      <c r="AR234">
        <v>1777464322</v>
      </c>
      <c r="AS234">
        <v>1795374943</v>
      </c>
      <c r="AT234">
        <v>1812475067</v>
      </c>
      <c r="AU234">
        <v>1828744767</v>
      </c>
      <c r="AV234">
        <v>1844349334</v>
      </c>
      <c r="AW234">
        <v>1859450104</v>
      </c>
      <c r="AX234">
        <v>1874487158</v>
      </c>
      <c r="AY234">
        <v>1889507244</v>
      </c>
      <c r="AZ234">
        <v>1904568042</v>
      </c>
      <c r="BA234">
        <v>1919570287</v>
      </c>
      <c r="BB234">
        <v>1934167856</v>
      </c>
      <c r="BC234">
        <v>1948643347</v>
      </c>
      <c r="BD234">
        <v>1964036970</v>
      </c>
      <c r="BE234">
        <v>1981382735</v>
      </c>
      <c r="BF234">
        <v>1998548872</v>
      </c>
      <c r="BG234">
        <v>2014960984</v>
      </c>
      <c r="BH234">
        <v>2030504270</v>
      </c>
      <c r="BI234">
        <v>2045816761</v>
      </c>
      <c r="BJ234">
        <v>2061449949</v>
      </c>
      <c r="BK234">
        <v>2074796982</v>
      </c>
      <c r="BL234">
        <v>2086281644</v>
      </c>
      <c r="BM234">
        <v>2095759417</v>
      </c>
      <c r="BN234">
        <v>2102350702</v>
      </c>
      <c r="BO234">
        <v>2107261123</v>
      </c>
      <c r="BP234">
        <v>2111139152</v>
      </c>
    </row>
    <row r="235" spans="1:68" x14ac:dyDescent="0.35">
      <c r="A235" t="s">
        <v>553</v>
      </c>
      <c r="B235" t="s">
        <v>554</v>
      </c>
      <c r="E235">
        <v>308759361</v>
      </c>
      <c r="F235">
        <v>313483586</v>
      </c>
      <c r="G235">
        <v>318186127</v>
      </c>
      <c r="H235">
        <v>322961499</v>
      </c>
      <c r="I235">
        <v>327774760</v>
      </c>
      <c r="J235">
        <v>332375189</v>
      </c>
      <c r="K235">
        <v>336304737</v>
      </c>
      <c r="L235">
        <v>340454289</v>
      </c>
      <c r="M235">
        <v>344535295</v>
      </c>
      <c r="N235">
        <v>348509849</v>
      </c>
      <c r="O235">
        <v>352139347</v>
      </c>
      <c r="P235">
        <v>355796328</v>
      </c>
      <c r="Q235">
        <v>359698417</v>
      </c>
      <c r="R235">
        <v>363554198</v>
      </c>
      <c r="S235">
        <v>367431547</v>
      </c>
      <c r="T235">
        <v>371336064</v>
      </c>
      <c r="U235">
        <v>375469327</v>
      </c>
      <c r="V235">
        <v>379635878</v>
      </c>
      <c r="W235">
        <v>383687824</v>
      </c>
      <c r="X235">
        <v>387559928</v>
      </c>
      <c r="Y235">
        <v>391562181</v>
      </c>
      <c r="Z235">
        <v>395441598</v>
      </c>
      <c r="AA235">
        <v>399353523</v>
      </c>
      <c r="AB235">
        <v>403378262</v>
      </c>
      <c r="AC235">
        <v>407686015</v>
      </c>
      <c r="AD235">
        <v>411980043</v>
      </c>
      <c r="AE235">
        <v>416211558</v>
      </c>
      <c r="AF235">
        <v>420430601</v>
      </c>
      <c r="AG235">
        <v>424466137</v>
      </c>
      <c r="AH235">
        <v>428221424</v>
      </c>
      <c r="AI235">
        <v>430990546</v>
      </c>
      <c r="AJ235">
        <v>433132067</v>
      </c>
      <c r="AK235">
        <v>434844448.5</v>
      </c>
      <c r="AL235">
        <v>436152186</v>
      </c>
      <c r="AM235">
        <v>437106290.5</v>
      </c>
      <c r="AN235">
        <v>437796116</v>
      </c>
      <c r="AO235">
        <v>438325525.5</v>
      </c>
      <c r="AP235">
        <v>438638045.5</v>
      </c>
      <c r="AQ235">
        <v>438735254.5</v>
      </c>
      <c r="AR235">
        <v>438650260</v>
      </c>
      <c r="AS235">
        <v>438423540.5</v>
      </c>
      <c r="AT235">
        <v>438100367.5</v>
      </c>
      <c r="AU235">
        <v>437806951</v>
      </c>
      <c r="AV235">
        <v>437905932</v>
      </c>
      <c r="AW235">
        <v>438136035.5</v>
      </c>
      <c r="AX235">
        <v>438333195.5</v>
      </c>
      <c r="AY235">
        <v>438714358</v>
      </c>
      <c r="AZ235">
        <v>438680282.5</v>
      </c>
      <c r="BA235">
        <v>439732746</v>
      </c>
      <c r="BB235">
        <v>441304973</v>
      </c>
      <c r="BC235">
        <v>442936599</v>
      </c>
      <c r="BD235">
        <v>444846099.5</v>
      </c>
      <c r="BE235">
        <v>446979977</v>
      </c>
      <c r="BF235">
        <v>449310524</v>
      </c>
      <c r="BG235">
        <v>451696196.5</v>
      </c>
      <c r="BH235">
        <v>454002756.5</v>
      </c>
      <c r="BI235">
        <v>456330266.5</v>
      </c>
      <c r="BJ235">
        <v>458504366.5</v>
      </c>
      <c r="BK235">
        <v>460515553.5</v>
      </c>
      <c r="BL235">
        <v>462573906</v>
      </c>
      <c r="BM235">
        <v>463913014.5</v>
      </c>
      <c r="BN235">
        <v>463790894</v>
      </c>
      <c r="BO235">
        <v>461440170.5</v>
      </c>
      <c r="BP235">
        <v>459025452</v>
      </c>
    </row>
    <row r="236" spans="1:68" x14ac:dyDescent="0.35">
      <c r="A236" t="s">
        <v>139</v>
      </c>
      <c r="B236" t="s">
        <v>555</v>
      </c>
      <c r="E236">
        <v>1673110</v>
      </c>
      <c r="F236">
        <v>1702717</v>
      </c>
      <c r="G236">
        <v>1732959</v>
      </c>
      <c r="H236">
        <v>1765072</v>
      </c>
      <c r="I236">
        <v>1803440</v>
      </c>
      <c r="J236">
        <v>1853771</v>
      </c>
      <c r="K236">
        <v>1918513</v>
      </c>
      <c r="L236">
        <v>1995890</v>
      </c>
      <c r="M236">
        <v>2080226</v>
      </c>
      <c r="N236">
        <v>2164814</v>
      </c>
      <c r="O236">
        <v>2244773</v>
      </c>
      <c r="P236">
        <v>2317976</v>
      </c>
      <c r="Q236">
        <v>2384994</v>
      </c>
      <c r="R236">
        <v>2448749</v>
      </c>
      <c r="S236">
        <v>2511760</v>
      </c>
      <c r="T236">
        <v>2574622</v>
      </c>
      <c r="U236">
        <v>2637796</v>
      </c>
      <c r="V236">
        <v>2701894</v>
      </c>
      <c r="W236">
        <v>2768148</v>
      </c>
      <c r="X236">
        <v>2839854</v>
      </c>
      <c r="Y236">
        <v>2920894</v>
      </c>
      <c r="Z236">
        <v>3013043</v>
      </c>
      <c r="AA236">
        <v>3115042</v>
      </c>
      <c r="AB236">
        <v>3222899</v>
      </c>
      <c r="AC236">
        <v>3332837</v>
      </c>
      <c r="AD236">
        <v>3441091</v>
      </c>
      <c r="AE236">
        <v>3547952</v>
      </c>
      <c r="AF236">
        <v>3657508</v>
      </c>
      <c r="AG236">
        <v>3769742</v>
      </c>
      <c r="AH236">
        <v>3883411</v>
      </c>
      <c r="AI236">
        <v>3998761</v>
      </c>
      <c r="AJ236">
        <v>4115560</v>
      </c>
      <c r="AK236">
        <v>4233617</v>
      </c>
      <c r="AL236">
        <v>4207453</v>
      </c>
      <c r="AM236">
        <v>4222940</v>
      </c>
      <c r="AN236">
        <v>4410832</v>
      </c>
      <c r="AO236">
        <v>4577860</v>
      </c>
      <c r="AP236">
        <v>4725030</v>
      </c>
      <c r="AQ236">
        <v>4860913</v>
      </c>
      <c r="AR236">
        <v>5000269</v>
      </c>
      <c r="AS236">
        <v>5140037</v>
      </c>
      <c r="AT236">
        <v>5277382</v>
      </c>
      <c r="AU236">
        <v>5413274</v>
      </c>
      <c r="AV236">
        <v>5552167</v>
      </c>
      <c r="AW236">
        <v>5696508</v>
      </c>
      <c r="AX236">
        <v>5844631</v>
      </c>
      <c r="AY236">
        <v>6010668</v>
      </c>
      <c r="AZ236">
        <v>6188344</v>
      </c>
      <c r="BA236">
        <v>6368812</v>
      </c>
      <c r="BB236">
        <v>6551865</v>
      </c>
      <c r="BC236">
        <v>6732590</v>
      </c>
      <c r="BD236">
        <v>6916474</v>
      </c>
      <c r="BE236">
        <v>7100736</v>
      </c>
      <c r="BF236">
        <v>7285442</v>
      </c>
      <c r="BG236">
        <v>7472450</v>
      </c>
      <c r="BH236">
        <v>7663195</v>
      </c>
      <c r="BI236">
        <v>7858289</v>
      </c>
      <c r="BJ236">
        <v>8057140</v>
      </c>
      <c r="BK236">
        <v>8258778</v>
      </c>
      <c r="BL236">
        <v>8463068</v>
      </c>
      <c r="BM236">
        <v>8669720</v>
      </c>
      <c r="BN236">
        <v>8878379</v>
      </c>
      <c r="BO236">
        <v>9089738</v>
      </c>
      <c r="BP236">
        <v>9304337</v>
      </c>
    </row>
    <row r="237" spans="1:68" x14ac:dyDescent="0.35">
      <c r="A237" t="s">
        <v>140</v>
      </c>
      <c r="B237" t="s">
        <v>556</v>
      </c>
      <c r="E237">
        <v>26851747</v>
      </c>
      <c r="F237">
        <v>27650334</v>
      </c>
      <c r="G237">
        <v>28481040</v>
      </c>
      <c r="H237">
        <v>29342322</v>
      </c>
      <c r="I237">
        <v>30232141</v>
      </c>
      <c r="J237">
        <v>31149337</v>
      </c>
      <c r="K237">
        <v>32086071</v>
      </c>
      <c r="L237">
        <v>33037801</v>
      </c>
      <c r="M237">
        <v>34002560</v>
      </c>
      <c r="N237">
        <v>34973782</v>
      </c>
      <c r="O237">
        <v>35954408</v>
      </c>
      <c r="P237">
        <v>36937387</v>
      </c>
      <c r="Q237">
        <v>37933929</v>
      </c>
      <c r="R237">
        <v>38947787</v>
      </c>
      <c r="S237">
        <v>39952891</v>
      </c>
      <c r="T237">
        <v>40940005</v>
      </c>
      <c r="U237">
        <v>41896504</v>
      </c>
      <c r="V237">
        <v>42843974</v>
      </c>
      <c r="W237">
        <v>43788976</v>
      </c>
      <c r="X237">
        <v>44718434</v>
      </c>
      <c r="Y237">
        <v>45650022</v>
      </c>
      <c r="Z237">
        <v>46575855</v>
      </c>
      <c r="AA237">
        <v>47494577</v>
      </c>
      <c r="AB237">
        <v>48423309</v>
      </c>
      <c r="AC237">
        <v>49351708</v>
      </c>
      <c r="AD237">
        <v>50270753</v>
      </c>
      <c r="AE237">
        <v>51177834</v>
      </c>
      <c r="AF237">
        <v>52074105</v>
      </c>
      <c r="AG237">
        <v>52969595</v>
      </c>
      <c r="AH237">
        <v>53848956</v>
      </c>
      <c r="AI237">
        <v>54738329</v>
      </c>
      <c r="AJ237">
        <v>55637434</v>
      </c>
      <c r="AK237">
        <v>56528834</v>
      </c>
      <c r="AL237">
        <v>57408198</v>
      </c>
      <c r="AM237">
        <v>58260854</v>
      </c>
      <c r="AN237">
        <v>59098232</v>
      </c>
      <c r="AO237">
        <v>59920064</v>
      </c>
      <c r="AP237">
        <v>60724584</v>
      </c>
      <c r="AQ237">
        <v>61522630</v>
      </c>
      <c r="AR237">
        <v>62299043</v>
      </c>
      <c r="AS237">
        <v>63007815</v>
      </c>
      <c r="AT237">
        <v>63651141</v>
      </c>
      <c r="AU237">
        <v>64266437</v>
      </c>
      <c r="AV237">
        <v>64868166</v>
      </c>
      <c r="AW237">
        <v>65452047</v>
      </c>
      <c r="AX237">
        <v>66017420</v>
      </c>
      <c r="AY237">
        <v>66567687</v>
      </c>
      <c r="AZ237">
        <v>67102394</v>
      </c>
      <c r="BA237">
        <v>67619830</v>
      </c>
      <c r="BB237">
        <v>68121080</v>
      </c>
      <c r="BC237">
        <v>68579447</v>
      </c>
      <c r="BD237">
        <v>69007208</v>
      </c>
      <c r="BE237">
        <v>69436098</v>
      </c>
      <c r="BF237">
        <v>69845114</v>
      </c>
      <c r="BG237">
        <v>70216367</v>
      </c>
      <c r="BH237">
        <v>70540795</v>
      </c>
      <c r="BI237">
        <v>70859841</v>
      </c>
      <c r="BJ237">
        <v>71160187</v>
      </c>
      <c r="BK237">
        <v>71376079</v>
      </c>
      <c r="BL237">
        <v>71522271</v>
      </c>
      <c r="BM237">
        <v>71641484</v>
      </c>
      <c r="BN237">
        <v>71727332</v>
      </c>
      <c r="BO237">
        <v>71735329</v>
      </c>
      <c r="BP237">
        <v>71702435</v>
      </c>
    </row>
    <row r="238" spans="1:68" x14ac:dyDescent="0.35">
      <c r="A238" t="s">
        <v>141</v>
      </c>
      <c r="B238" t="s">
        <v>557</v>
      </c>
      <c r="E238">
        <v>2112131</v>
      </c>
      <c r="F238">
        <v>2181805</v>
      </c>
      <c r="G238">
        <v>2255026</v>
      </c>
      <c r="H238">
        <v>2331736</v>
      </c>
      <c r="I238">
        <v>2411260</v>
      </c>
      <c r="J238">
        <v>2492998</v>
      </c>
      <c r="K238">
        <v>2577184</v>
      </c>
      <c r="L238">
        <v>2664130</v>
      </c>
      <c r="M238">
        <v>2753848</v>
      </c>
      <c r="N238">
        <v>2845273</v>
      </c>
      <c r="O238">
        <v>2936779</v>
      </c>
      <c r="P238">
        <v>3028837</v>
      </c>
      <c r="Q238">
        <v>3123691</v>
      </c>
      <c r="R238">
        <v>3222290</v>
      </c>
      <c r="S238">
        <v>3324499</v>
      </c>
      <c r="T238">
        <v>3430425</v>
      </c>
      <c r="U238">
        <v>3540076</v>
      </c>
      <c r="V238">
        <v>3653265</v>
      </c>
      <c r="W238">
        <v>3768508</v>
      </c>
      <c r="X238">
        <v>3882691</v>
      </c>
      <c r="Y238">
        <v>3995256</v>
      </c>
      <c r="Z238">
        <v>4109022</v>
      </c>
      <c r="AA238">
        <v>4227171</v>
      </c>
      <c r="AB238">
        <v>4350874</v>
      </c>
      <c r="AC238">
        <v>4480026</v>
      </c>
      <c r="AD238">
        <v>4619003</v>
      </c>
      <c r="AE238">
        <v>4772139</v>
      </c>
      <c r="AF238">
        <v>4939059</v>
      </c>
      <c r="AG238">
        <v>5114989</v>
      </c>
      <c r="AH238">
        <v>5267249</v>
      </c>
      <c r="AI238">
        <v>5398768</v>
      </c>
      <c r="AJ238">
        <v>5541205</v>
      </c>
      <c r="AK238">
        <v>5649400</v>
      </c>
      <c r="AL238">
        <v>5724993</v>
      </c>
      <c r="AM238">
        <v>5825368</v>
      </c>
      <c r="AN238">
        <v>5948584</v>
      </c>
      <c r="AO238">
        <v>6066523</v>
      </c>
      <c r="AP238">
        <v>6139829</v>
      </c>
      <c r="AQ238">
        <v>6176397</v>
      </c>
      <c r="AR238">
        <v>6208370</v>
      </c>
      <c r="AS238">
        <v>6284735</v>
      </c>
      <c r="AT238">
        <v>6407377</v>
      </c>
      <c r="AU238">
        <v>6531669</v>
      </c>
      <c r="AV238">
        <v>6658575</v>
      </c>
      <c r="AW238">
        <v>6790547</v>
      </c>
      <c r="AX238">
        <v>6924720</v>
      </c>
      <c r="AY238">
        <v>7057566</v>
      </c>
      <c r="AZ238">
        <v>7194477</v>
      </c>
      <c r="BA238">
        <v>7338403</v>
      </c>
      <c r="BB238">
        <v>7490230</v>
      </c>
      <c r="BC238">
        <v>7652141</v>
      </c>
      <c r="BD238">
        <v>7824785</v>
      </c>
      <c r="BE238">
        <v>8014084</v>
      </c>
      <c r="BF238">
        <v>8216724</v>
      </c>
      <c r="BG238">
        <v>8425552</v>
      </c>
      <c r="BH238">
        <v>8643840</v>
      </c>
      <c r="BI238">
        <v>8865631</v>
      </c>
      <c r="BJ238">
        <v>9085946</v>
      </c>
      <c r="BK238">
        <v>9307333</v>
      </c>
      <c r="BL238">
        <v>9529966</v>
      </c>
      <c r="BM238">
        <v>9749310</v>
      </c>
      <c r="BN238">
        <v>9966908</v>
      </c>
      <c r="BO238">
        <v>10182222</v>
      </c>
      <c r="BP238">
        <v>10389799</v>
      </c>
    </row>
    <row r="239" spans="1:68" x14ac:dyDescent="0.35">
      <c r="A239" t="s">
        <v>180</v>
      </c>
      <c r="B239" t="s">
        <v>558</v>
      </c>
      <c r="E239">
        <v>1643457</v>
      </c>
      <c r="F239">
        <v>1695400</v>
      </c>
      <c r="G239">
        <v>1749214</v>
      </c>
      <c r="H239">
        <v>1804272</v>
      </c>
      <c r="I239">
        <v>1859997</v>
      </c>
      <c r="J239">
        <v>1915916</v>
      </c>
      <c r="K239">
        <v>1971737</v>
      </c>
      <c r="L239">
        <v>2027403</v>
      </c>
      <c r="M239">
        <v>2083069</v>
      </c>
      <c r="N239">
        <v>2139024</v>
      </c>
      <c r="O239">
        <v>2195616</v>
      </c>
      <c r="P239">
        <v>2253119</v>
      </c>
      <c r="Q239">
        <v>2311430</v>
      </c>
      <c r="R239">
        <v>2370919</v>
      </c>
      <c r="S239">
        <v>2432028</v>
      </c>
      <c r="T239">
        <v>2494570</v>
      </c>
      <c r="U239">
        <v>2558521</v>
      </c>
      <c r="V239">
        <v>2623948</v>
      </c>
      <c r="W239">
        <v>2691088</v>
      </c>
      <c r="X239">
        <v>2760358</v>
      </c>
      <c r="Y239">
        <v>2832203</v>
      </c>
      <c r="Z239">
        <v>2907187</v>
      </c>
      <c r="AA239">
        <v>2985557</v>
      </c>
      <c r="AB239">
        <v>3067534</v>
      </c>
      <c r="AC239">
        <v>3154079</v>
      </c>
      <c r="AD239">
        <v>3247534</v>
      </c>
      <c r="AE239">
        <v>3347809</v>
      </c>
      <c r="AF239">
        <v>3452731</v>
      </c>
      <c r="AG239">
        <v>3559363</v>
      </c>
      <c r="AH239">
        <v>3662459</v>
      </c>
      <c r="AI239">
        <v>3760562</v>
      </c>
      <c r="AJ239">
        <v>3855894</v>
      </c>
      <c r="AK239">
        <v>3944689</v>
      </c>
      <c r="AL239">
        <v>4032407</v>
      </c>
      <c r="AM239">
        <v>4116662</v>
      </c>
      <c r="AN239">
        <v>4191203</v>
      </c>
      <c r="AO239">
        <v>4263819</v>
      </c>
      <c r="AP239">
        <v>4336730</v>
      </c>
      <c r="AQ239">
        <v>4410507</v>
      </c>
      <c r="AR239">
        <v>4492170</v>
      </c>
      <c r="AS239">
        <v>4582677</v>
      </c>
      <c r="AT239">
        <v>4675409</v>
      </c>
      <c r="AU239">
        <v>4769465</v>
      </c>
      <c r="AV239">
        <v>4863865</v>
      </c>
      <c r="AW239">
        <v>4958093</v>
      </c>
      <c r="AX239">
        <v>5052257</v>
      </c>
      <c r="AY239">
        <v>5147105</v>
      </c>
      <c r="AZ239">
        <v>5244046</v>
      </c>
      <c r="BA239">
        <v>5345029</v>
      </c>
      <c r="BB239">
        <v>5451592</v>
      </c>
      <c r="BC239">
        <v>5564356</v>
      </c>
      <c r="BD239">
        <v>5683417</v>
      </c>
      <c r="BE239">
        <v>5808546</v>
      </c>
      <c r="BF239">
        <v>5939341</v>
      </c>
      <c r="BG239">
        <v>6075283</v>
      </c>
      <c r="BH239">
        <v>6215770</v>
      </c>
      <c r="BI239">
        <v>6360041</v>
      </c>
      <c r="BJ239">
        <v>6507061</v>
      </c>
      <c r="BK239">
        <v>6655524</v>
      </c>
      <c r="BL239">
        <v>6803944</v>
      </c>
      <c r="BM239">
        <v>6949912</v>
      </c>
      <c r="BN239">
        <v>7092043</v>
      </c>
      <c r="BO239">
        <v>7230193</v>
      </c>
      <c r="BP239">
        <v>7364438</v>
      </c>
    </row>
    <row r="240" spans="1:68" x14ac:dyDescent="0.35">
      <c r="A240" t="s">
        <v>559</v>
      </c>
      <c r="B240" t="s">
        <v>560</v>
      </c>
      <c r="E240">
        <v>208671107</v>
      </c>
      <c r="F240">
        <v>214582669</v>
      </c>
      <c r="G240">
        <v>220668336</v>
      </c>
      <c r="H240">
        <v>226899749</v>
      </c>
      <c r="I240">
        <v>233255631</v>
      </c>
      <c r="J240">
        <v>239708690</v>
      </c>
      <c r="K240">
        <v>246239963</v>
      </c>
      <c r="L240">
        <v>252838271</v>
      </c>
      <c r="M240">
        <v>259494716</v>
      </c>
      <c r="N240">
        <v>266211242</v>
      </c>
      <c r="O240">
        <v>272962813</v>
      </c>
      <c r="P240">
        <v>279784152</v>
      </c>
      <c r="Q240">
        <v>286726529</v>
      </c>
      <c r="R240">
        <v>293783764</v>
      </c>
      <c r="S240">
        <v>300937685</v>
      </c>
      <c r="T240">
        <v>308171037</v>
      </c>
      <c r="U240">
        <v>315490913</v>
      </c>
      <c r="V240">
        <v>322954210</v>
      </c>
      <c r="W240">
        <v>330579364</v>
      </c>
      <c r="X240">
        <v>338302777</v>
      </c>
      <c r="Y240">
        <v>346105657</v>
      </c>
      <c r="Z240">
        <v>353922621</v>
      </c>
      <c r="AA240">
        <v>361763155</v>
      </c>
      <c r="AB240">
        <v>369728268</v>
      </c>
      <c r="AC240">
        <v>377777260</v>
      </c>
      <c r="AD240">
        <v>385830246</v>
      </c>
      <c r="AE240">
        <v>393862440</v>
      </c>
      <c r="AF240">
        <v>401890697</v>
      </c>
      <c r="AG240">
        <v>409945610</v>
      </c>
      <c r="AH240">
        <v>418004229</v>
      </c>
      <c r="AI240">
        <v>426091608</v>
      </c>
      <c r="AJ240">
        <v>434138780</v>
      </c>
      <c r="AK240">
        <v>442150885</v>
      </c>
      <c r="AL240">
        <v>450131381</v>
      </c>
      <c r="AM240">
        <v>458042874</v>
      </c>
      <c r="AN240">
        <v>465939463</v>
      </c>
      <c r="AO240">
        <v>473775482</v>
      </c>
      <c r="AP240">
        <v>481555614</v>
      </c>
      <c r="AQ240">
        <v>489346270</v>
      </c>
      <c r="AR240">
        <v>497065139</v>
      </c>
      <c r="AS240">
        <v>504556065</v>
      </c>
      <c r="AT240">
        <v>511809816</v>
      </c>
      <c r="AU240">
        <v>518881965</v>
      </c>
      <c r="AV240">
        <v>525787222</v>
      </c>
      <c r="AW240">
        <v>532556401</v>
      </c>
      <c r="AX240">
        <v>539188798</v>
      </c>
      <c r="AY240">
        <v>545805913</v>
      </c>
      <c r="AZ240">
        <v>552399650</v>
      </c>
      <c r="BA240">
        <v>558968822</v>
      </c>
      <c r="BB240">
        <v>565454932</v>
      </c>
      <c r="BC240">
        <v>571822092</v>
      </c>
      <c r="BD240">
        <v>578171855</v>
      </c>
      <c r="BE240">
        <v>584524334</v>
      </c>
      <c r="BF240">
        <v>590809938</v>
      </c>
      <c r="BG240">
        <v>597023419</v>
      </c>
      <c r="BH240">
        <v>603091701</v>
      </c>
      <c r="BI240">
        <v>609017063</v>
      </c>
      <c r="BJ240">
        <v>614776664</v>
      </c>
      <c r="BK240">
        <v>620274430</v>
      </c>
      <c r="BL240">
        <v>625467307</v>
      </c>
      <c r="BM240">
        <v>630051021</v>
      </c>
      <c r="BN240">
        <v>633862610</v>
      </c>
      <c r="BO240">
        <v>637837815</v>
      </c>
      <c r="BP240">
        <v>642397939</v>
      </c>
    </row>
    <row r="241" spans="1:68" x14ac:dyDescent="0.35">
      <c r="A241" t="s">
        <v>142</v>
      </c>
      <c r="B241" t="s">
        <v>561</v>
      </c>
      <c r="E241">
        <v>468118</v>
      </c>
      <c r="F241">
        <v>475291</v>
      </c>
      <c r="G241">
        <v>482774</v>
      </c>
      <c r="H241">
        <v>490564</v>
      </c>
      <c r="I241">
        <v>498659</v>
      </c>
      <c r="J241">
        <v>507034</v>
      </c>
      <c r="K241">
        <v>515696</v>
      </c>
      <c r="L241">
        <v>524648</v>
      </c>
      <c r="M241">
        <v>533875</v>
      </c>
      <c r="N241">
        <v>543356</v>
      </c>
      <c r="O241">
        <v>553069</v>
      </c>
      <c r="P241">
        <v>562966</v>
      </c>
      <c r="Q241">
        <v>572962</v>
      </c>
      <c r="R241">
        <v>582855</v>
      </c>
      <c r="S241">
        <v>590827</v>
      </c>
      <c r="T241">
        <v>598158</v>
      </c>
      <c r="U241">
        <v>607620</v>
      </c>
      <c r="V241">
        <v>618315</v>
      </c>
      <c r="W241">
        <v>628775</v>
      </c>
      <c r="X241">
        <v>638719</v>
      </c>
      <c r="Y241">
        <v>649871</v>
      </c>
      <c r="Z241">
        <v>660493</v>
      </c>
      <c r="AA241">
        <v>669149</v>
      </c>
      <c r="AB241">
        <v>677707</v>
      </c>
      <c r="AC241">
        <v>686777</v>
      </c>
      <c r="AD241">
        <v>696665</v>
      </c>
      <c r="AE241">
        <v>707185</v>
      </c>
      <c r="AF241">
        <v>718476</v>
      </c>
      <c r="AG241">
        <v>730745</v>
      </c>
      <c r="AH241">
        <v>744856</v>
      </c>
      <c r="AI241">
        <v>760345</v>
      </c>
      <c r="AJ241">
        <v>778278</v>
      </c>
      <c r="AK241">
        <v>799318</v>
      </c>
      <c r="AL241">
        <v>821437</v>
      </c>
      <c r="AM241">
        <v>844493</v>
      </c>
      <c r="AN241">
        <v>868146</v>
      </c>
      <c r="AO241">
        <v>892282</v>
      </c>
      <c r="AP241">
        <v>917184</v>
      </c>
      <c r="AQ241">
        <v>942530</v>
      </c>
      <c r="AR241">
        <v>834697</v>
      </c>
      <c r="AS241">
        <v>745088</v>
      </c>
      <c r="AT241">
        <v>812249</v>
      </c>
      <c r="AU241">
        <v>879159</v>
      </c>
      <c r="AV241">
        <v>916878</v>
      </c>
      <c r="AW241">
        <v>929074</v>
      </c>
      <c r="AX241">
        <v>948311</v>
      </c>
      <c r="AY241">
        <v>976597</v>
      </c>
      <c r="AZ241">
        <v>1004889</v>
      </c>
      <c r="BA241">
        <v>1032429</v>
      </c>
      <c r="BB241">
        <v>1058782</v>
      </c>
      <c r="BC241">
        <v>1084679</v>
      </c>
      <c r="BD241">
        <v>1110207</v>
      </c>
      <c r="BE241">
        <v>1134885</v>
      </c>
      <c r="BF241">
        <v>1158695</v>
      </c>
      <c r="BG241">
        <v>1181903</v>
      </c>
      <c r="BH241">
        <v>1205131</v>
      </c>
      <c r="BI241">
        <v>1228312</v>
      </c>
      <c r="BJ241">
        <v>1251703</v>
      </c>
      <c r="BK241">
        <v>1275959</v>
      </c>
      <c r="BL241">
        <v>1300945</v>
      </c>
      <c r="BM241">
        <v>1326053</v>
      </c>
      <c r="BN241">
        <v>1350139</v>
      </c>
      <c r="BO241">
        <v>1369295</v>
      </c>
      <c r="BP241">
        <v>1384286</v>
      </c>
    </row>
    <row r="242" spans="1:68" x14ac:dyDescent="0.35">
      <c r="A242" t="s">
        <v>562</v>
      </c>
      <c r="B242" t="s">
        <v>563</v>
      </c>
      <c r="E242">
        <v>97138700</v>
      </c>
      <c r="F242">
        <v>99660885</v>
      </c>
      <c r="G242">
        <v>102288730</v>
      </c>
      <c r="H242">
        <v>105030514</v>
      </c>
      <c r="I242">
        <v>107860080</v>
      </c>
      <c r="J242">
        <v>110767062</v>
      </c>
      <c r="K242">
        <v>113811829</v>
      </c>
      <c r="L242">
        <v>117013328</v>
      </c>
      <c r="M242">
        <v>120310263</v>
      </c>
      <c r="N242">
        <v>123706020</v>
      </c>
      <c r="O242">
        <v>127174194</v>
      </c>
      <c r="P242">
        <v>130683752</v>
      </c>
      <c r="Q242">
        <v>134260715</v>
      </c>
      <c r="R242">
        <v>137949196</v>
      </c>
      <c r="S242">
        <v>141784043</v>
      </c>
      <c r="T242">
        <v>145952255</v>
      </c>
      <c r="U242">
        <v>150378878</v>
      </c>
      <c r="V242">
        <v>154855804</v>
      </c>
      <c r="W242">
        <v>159473249</v>
      </c>
      <c r="X242">
        <v>164323587</v>
      </c>
      <c r="Y242">
        <v>169488204</v>
      </c>
      <c r="Z242">
        <v>175548888</v>
      </c>
      <c r="AA242">
        <v>181764163</v>
      </c>
      <c r="AB242">
        <v>187576228</v>
      </c>
      <c r="AC242">
        <v>193686969</v>
      </c>
      <c r="AD242">
        <v>199910202</v>
      </c>
      <c r="AE242">
        <v>206230968</v>
      </c>
      <c r="AF242">
        <v>212583142</v>
      </c>
      <c r="AG242">
        <v>218765632</v>
      </c>
      <c r="AH242">
        <v>224910078</v>
      </c>
      <c r="AI242">
        <v>231142716</v>
      </c>
      <c r="AJ242">
        <v>237242525</v>
      </c>
      <c r="AK242">
        <v>243006527</v>
      </c>
      <c r="AL242">
        <v>248145520</v>
      </c>
      <c r="AM242">
        <v>253110225</v>
      </c>
      <c r="AN242">
        <v>258324534</v>
      </c>
      <c r="AO242">
        <v>263460571</v>
      </c>
      <c r="AP242">
        <v>268644503</v>
      </c>
      <c r="AQ242">
        <v>274017047</v>
      </c>
      <c r="AR242">
        <v>279491826</v>
      </c>
      <c r="AS242">
        <v>285048915</v>
      </c>
      <c r="AT242">
        <v>290670664</v>
      </c>
      <c r="AU242">
        <v>295864477</v>
      </c>
      <c r="AV242">
        <v>301290340</v>
      </c>
      <c r="AW242">
        <v>307535303</v>
      </c>
      <c r="AX242">
        <v>314062602</v>
      </c>
      <c r="AY242">
        <v>320645346</v>
      </c>
      <c r="AZ242">
        <v>326940526</v>
      </c>
      <c r="BA242">
        <v>333108281</v>
      </c>
      <c r="BB242">
        <v>339506517</v>
      </c>
      <c r="BC242">
        <v>346086741</v>
      </c>
      <c r="BD242">
        <v>352669280</v>
      </c>
      <c r="BE242">
        <v>359359831</v>
      </c>
      <c r="BF242">
        <v>366377897</v>
      </c>
      <c r="BG242">
        <v>373333494</v>
      </c>
      <c r="BH242">
        <v>379959947</v>
      </c>
      <c r="BI242">
        <v>386631346</v>
      </c>
      <c r="BJ242">
        <v>393349907</v>
      </c>
      <c r="BK242">
        <v>400206414</v>
      </c>
      <c r="BL242">
        <v>407148671</v>
      </c>
      <c r="BM242">
        <v>413658033</v>
      </c>
      <c r="BN242">
        <v>420057840</v>
      </c>
      <c r="BO242">
        <v>427185536</v>
      </c>
      <c r="BP242">
        <v>434952414</v>
      </c>
    </row>
    <row r="243" spans="1:68" x14ac:dyDescent="0.35">
      <c r="A243" t="s">
        <v>564</v>
      </c>
      <c r="B243" t="s">
        <v>565</v>
      </c>
      <c r="E243">
        <v>66170</v>
      </c>
      <c r="F243">
        <v>68037</v>
      </c>
      <c r="G243">
        <v>69940</v>
      </c>
      <c r="H243">
        <v>71885</v>
      </c>
      <c r="I243">
        <v>73879</v>
      </c>
      <c r="J243">
        <v>75924</v>
      </c>
      <c r="K243">
        <v>78002</v>
      </c>
      <c r="L243">
        <v>79814</v>
      </c>
      <c r="M243">
        <v>81353</v>
      </c>
      <c r="N243">
        <v>82885</v>
      </c>
      <c r="O243">
        <v>84401</v>
      </c>
      <c r="P243">
        <v>85896</v>
      </c>
      <c r="Q243">
        <v>87356</v>
      </c>
      <c r="R243">
        <v>88805</v>
      </c>
      <c r="S243">
        <v>90683</v>
      </c>
      <c r="T243">
        <v>93017</v>
      </c>
      <c r="U243">
        <v>95325</v>
      </c>
      <c r="V243">
        <v>96725</v>
      </c>
      <c r="W243">
        <v>97204</v>
      </c>
      <c r="X243">
        <v>97544</v>
      </c>
      <c r="Y243">
        <v>97769</v>
      </c>
      <c r="Z243">
        <v>97909</v>
      </c>
      <c r="AA243">
        <v>97980</v>
      </c>
      <c r="AB243">
        <v>97998</v>
      </c>
      <c r="AC243">
        <v>97990</v>
      </c>
      <c r="AD243">
        <v>97984</v>
      </c>
      <c r="AE243">
        <v>98010</v>
      </c>
      <c r="AF243">
        <v>98376</v>
      </c>
      <c r="AG243">
        <v>98969</v>
      </c>
      <c r="AH243">
        <v>99403</v>
      </c>
      <c r="AI243">
        <v>99700</v>
      </c>
      <c r="AJ243">
        <v>99895</v>
      </c>
      <c r="AK243">
        <v>100022</v>
      </c>
      <c r="AL243">
        <v>100103</v>
      </c>
      <c r="AM243">
        <v>100166</v>
      </c>
      <c r="AN243">
        <v>100225</v>
      </c>
      <c r="AO243">
        <v>100275</v>
      </c>
      <c r="AP243">
        <v>100674</v>
      </c>
      <c r="AQ243">
        <v>101388</v>
      </c>
      <c r="AR243">
        <v>102046</v>
      </c>
      <c r="AS243">
        <v>102677</v>
      </c>
      <c r="AT243">
        <v>103288</v>
      </c>
      <c r="AU243">
        <v>103874</v>
      </c>
      <c r="AV243">
        <v>104464</v>
      </c>
      <c r="AW243">
        <v>105071</v>
      </c>
      <c r="AX243">
        <v>105671</v>
      </c>
      <c r="AY243">
        <v>106253</v>
      </c>
      <c r="AZ243">
        <v>106726</v>
      </c>
      <c r="BA243">
        <v>107020</v>
      </c>
      <c r="BB243">
        <v>107203</v>
      </c>
      <c r="BC243">
        <v>107400</v>
      </c>
      <c r="BD243">
        <v>107570</v>
      </c>
      <c r="BE243">
        <v>107460</v>
      </c>
      <c r="BF243">
        <v>107078</v>
      </c>
      <c r="BG243">
        <v>106609</v>
      </c>
      <c r="BH243">
        <v>106095</v>
      </c>
      <c r="BI243">
        <v>105524</v>
      </c>
      <c r="BJ243">
        <v>105356</v>
      </c>
      <c r="BK243">
        <v>105567</v>
      </c>
      <c r="BL243">
        <v>105669</v>
      </c>
      <c r="BM243">
        <v>105704</v>
      </c>
      <c r="BN243">
        <v>105490</v>
      </c>
      <c r="BO243">
        <v>105042</v>
      </c>
      <c r="BP243">
        <v>104597</v>
      </c>
    </row>
    <row r="244" spans="1:68" x14ac:dyDescent="0.35">
      <c r="A244" t="s">
        <v>566</v>
      </c>
      <c r="B244" t="s">
        <v>567</v>
      </c>
      <c r="E244">
        <v>562663671</v>
      </c>
      <c r="F244">
        <v>576552257</v>
      </c>
      <c r="G244">
        <v>590723078</v>
      </c>
      <c r="H244">
        <v>605163476</v>
      </c>
      <c r="I244">
        <v>619975727</v>
      </c>
      <c r="J244">
        <v>634743361</v>
      </c>
      <c r="K244">
        <v>649326080</v>
      </c>
      <c r="L244">
        <v>664339452</v>
      </c>
      <c r="M244">
        <v>679739334</v>
      </c>
      <c r="N244">
        <v>695251697</v>
      </c>
      <c r="O244">
        <v>711535056</v>
      </c>
      <c r="P244">
        <v>727496928</v>
      </c>
      <c r="Q244">
        <v>743820087</v>
      </c>
      <c r="R244">
        <v>761620615</v>
      </c>
      <c r="S244">
        <v>780131997</v>
      </c>
      <c r="T244">
        <v>799327643</v>
      </c>
      <c r="U244">
        <v>818897740</v>
      </c>
      <c r="V244">
        <v>839003065</v>
      </c>
      <c r="W244">
        <v>859247929</v>
      </c>
      <c r="X244">
        <v>880093189</v>
      </c>
      <c r="Y244">
        <v>901830096</v>
      </c>
      <c r="Z244">
        <v>923378190</v>
      </c>
      <c r="AA244">
        <v>945429976</v>
      </c>
      <c r="AB244">
        <v>968588030</v>
      </c>
      <c r="AC244">
        <v>992249656</v>
      </c>
      <c r="AD244">
        <v>1016278162</v>
      </c>
      <c r="AE244">
        <v>1040673027</v>
      </c>
      <c r="AF244">
        <v>1065320678</v>
      </c>
      <c r="AG244">
        <v>1090292188</v>
      </c>
      <c r="AH244">
        <v>1115781733</v>
      </c>
      <c r="AI244">
        <v>1141498254</v>
      </c>
      <c r="AJ244">
        <v>1167357434</v>
      </c>
      <c r="AK244">
        <v>1193900392</v>
      </c>
      <c r="AL244">
        <v>1221219670</v>
      </c>
      <c r="AM244">
        <v>1248304394</v>
      </c>
      <c r="AN244">
        <v>1275163648</v>
      </c>
      <c r="AO244">
        <v>1302319006</v>
      </c>
      <c r="AP244">
        <v>1329609793</v>
      </c>
      <c r="AQ244">
        <v>1357088282</v>
      </c>
      <c r="AR244">
        <v>1384716971</v>
      </c>
      <c r="AS244">
        <v>1412194936</v>
      </c>
      <c r="AT244">
        <v>1439704270</v>
      </c>
      <c r="AU244">
        <v>1467185462</v>
      </c>
      <c r="AV244">
        <v>1494191087</v>
      </c>
      <c r="AW244">
        <v>1520797241</v>
      </c>
      <c r="AX244">
        <v>1546744163</v>
      </c>
      <c r="AY244">
        <v>1572294133</v>
      </c>
      <c r="AZ244">
        <v>1597352539</v>
      </c>
      <c r="BA244">
        <v>1622028899</v>
      </c>
      <c r="BB244">
        <v>1647212835</v>
      </c>
      <c r="BC244">
        <v>1672490146</v>
      </c>
      <c r="BD244">
        <v>1697466396</v>
      </c>
      <c r="BE244">
        <v>1721780232</v>
      </c>
      <c r="BF244">
        <v>1744358673</v>
      </c>
      <c r="BG244">
        <v>1766896416</v>
      </c>
      <c r="BH244">
        <v>1788492725</v>
      </c>
      <c r="BI244">
        <v>1809951345</v>
      </c>
      <c r="BJ244">
        <v>1831474329</v>
      </c>
      <c r="BK244">
        <v>1852836645</v>
      </c>
      <c r="BL244">
        <v>1874070006</v>
      </c>
      <c r="BM244">
        <v>1895144142</v>
      </c>
      <c r="BN244">
        <v>1914263569</v>
      </c>
      <c r="BO244">
        <v>1932289074</v>
      </c>
      <c r="BP244">
        <v>1951539835</v>
      </c>
    </row>
    <row r="245" spans="1:68" x14ac:dyDescent="0.35">
      <c r="A245" t="s">
        <v>568</v>
      </c>
      <c r="B245" t="s">
        <v>569</v>
      </c>
      <c r="E245">
        <v>227703005</v>
      </c>
      <c r="F245">
        <v>233241597</v>
      </c>
      <c r="G245">
        <v>239026415</v>
      </c>
      <c r="H245">
        <v>245034711</v>
      </c>
      <c r="I245">
        <v>251292534</v>
      </c>
      <c r="J245">
        <v>257806104</v>
      </c>
      <c r="K245">
        <v>264528156</v>
      </c>
      <c r="L245">
        <v>271499400</v>
      </c>
      <c r="M245">
        <v>278774032</v>
      </c>
      <c r="N245">
        <v>286291766</v>
      </c>
      <c r="O245">
        <v>294071521</v>
      </c>
      <c r="P245">
        <v>302095262</v>
      </c>
      <c r="Q245">
        <v>310303050</v>
      </c>
      <c r="R245">
        <v>318974077</v>
      </c>
      <c r="S245">
        <v>328098223</v>
      </c>
      <c r="T245">
        <v>337484491</v>
      </c>
      <c r="U245">
        <v>347140248</v>
      </c>
      <c r="V245">
        <v>356939418</v>
      </c>
      <c r="W245">
        <v>367476902</v>
      </c>
      <c r="X245">
        <v>378695833</v>
      </c>
      <c r="Y245">
        <v>389959247</v>
      </c>
      <c r="Z245">
        <v>401805572</v>
      </c>
      <c r="AA245">
        <v>414407128</v>
      </c>
      <c r="AB245">
        <v>426899800</v>
      </c>
      <c r="AC245">
        <v>439338948</v>
      </c>
      <c r="AD245">
        <v>452261445</v>
      </c>
      <c r="AE245">
        <v>465510912</v>
      </c>
      <c r="AF245">
        <v>479171693</v>
      </c>
      <c r="AG245">
        <v>492983652</v>
      </c>
      <c r="AH245">
        <v>507001395</v>
      </c>
      <c r="AI245">
        <v>521314712</v>
      </c>
      <c r="AJ245">
        <v>535621670</v>
      </c>
      <c r="AK245">
        <v>550274082</v>
      </c>
      <c r="AL245">
        <v>565570780</v>
      </c>
      <c r="AM245">
        <v>580801913</v>
      </c>
      <c r="AN245">
        <v>596382250</v>
      </c>
      <c r="AO245">
        <v>612553970</v>
      </c>
      <c r="AP245">
        <v>628853819</v>
      </c>
      <c r="AQ245">
        <v>645803591</v>
      </c>
      <c r="AR245">
        <v>663257231</v>
      </c>
      <c r="AS245">
        <v>681125107</v>
      </c>
      <c r="AT245">
        <v>699588585</v>
      </c>
      <c r="AU245">
        <v>718662153</v>
      </c>
      <c r="AV245">
        <v>738316131</v>
      </c>
      <c r="AW245">
        <v>758653144</v>
      </c>
      <c r="AX245">
        <v>779665113</v>
      </c>
      <c r="AY245">
        <v>801269368</v>
      </c>
      <c r="AZ245">
        <v>823564883</v>
      </c>
      <c r="BA245">
        <v>846656872</v>
      </c>
      <c r="BB245">
        <v>870347292</v>
      </c>
      <c r="BC245">
        <v>894666657</v>
      </c>
      <c r="BD245">
        <v>919528126</v>
      </c>
      <c r="BE245">
        <v>944970310</v>
      </c>
      <c r="BF245">
        <v>971232906</v>
      </c>
      <c r="BG245">
        <v>997961037</v>
      </c>
      <c r="BH245">
        <v>1025251114</v>
      </c>
      <c r="BI245">
        <v>1052824144</v>
      </c>
      <c r="BJ245">
        <v>1080941647</v>
      </c>
      <c r="BK245">
        <v>1109997000</v>
      </c>
      <c r="BL245">
        <v>1139315618</v>
      </c>
      <c r="BM245">
        <v>1169015451</v>
      </c>
      <c r="BN245">
        <v>1199011925</v>
      </c>
      <c r="BO245">
        <v>1229208573</v>
      </c>
      <c r="BP245">
        <v>1259902353</v>
      </c>
    </row>
    <row r="246" spans="1:68" x14ac:dyDescent="0.35">
      <c r="A246" t="s">
        <v>211</v>
      </c>
      <c r="B246" t="s">
        <v>570</v>
      </c>
      <c r="E246">
        <v>844943</v>
      </c>
      <c r="F246">
        <v>863144</v>
      </c>
      <c r="G246">
        <v>880194</v>
      </c>
      <c r="H246">
        <v>896804</v>
      </c>
      <c r="I246">
        <v>912963</v>
      </c>
      <c r="J246">
        <v>928425</v>
      </c>
      <c r="K246">
        <v>942937</v>
      </c>
      <c r="L246">
        <v>956418</v>
      </c>
      <c r="M246">
        <v>969006</v>
      </c>
      <c r="N246">
        <v>980706</v>
      </c>
      <c r="O246">
        <v>991471</v>
      </c>
      <c r="P246">
        <v>1002585</v>
      </c>
      <c r="Q246">
        <v>1014921</v>
      </c>
      <c r="R246">
        <v>1027851</v>
      </c>
      <c r="S246">
        <v>1040761</v>
      </c>
      <c r="T246">
        <v>1053469</v>
      </c>
      <c r="U246">
        <v>1066311</v>
      </c>
      <c r="V246">
        <v>1079554</v>
      </c>
      <c r="W246">
        <v>1093380</v>
      </c>
      <c r="X246">
        <v>1107639</v>
      </c>
      <c r="Y246">
        <v>1121744</v>
      </c>
      <c r="Z246">
        <v>1135132</v>
      </c>
      <c r="AA246">
        <v>1147927</v>
      </c>
      <c r="AB246">
        <v>1160534</v>
      </c>
      <c r="AC246">
        <v>1172984</v>
      </c>
      <c r="AD246">
        <v>1187366</v>
      </c>
      <c r="AE246">
        <v>1203124</v>
      </c>
      <c r="AF246">
        <v>1217364</v>
      </c>
      <c r="AG246">
        <v>1230069</v>
      </c>
      <c r="AH246">
        <v>1241600</v>
      </c>
      <c r="AI246">
        <v>1252208</v>
      </c>
      <c r="AJ246">
        <v>1262171</v>
      </c>
      <c r="AK246">
        <v>1271674</v>
      </c>
      <c r="AL246">
        <v>1280466</v>
      </c>
      <c r="AM246">
        <v>1288341</v>
      </c>
      <c r="AN246">
        <v>1295169</v>
      </c>
      <c r="AO246">
        <v>1300928</v>
      </c>
      <c r="AP246">
        <v>1305836</v>
      </c>
      <c r="AQ246">
        <v>1310225</v>
      </c>
      <c r="AR246">
        <v>1314708</v>
      </c>
      <c r="AS246">
        <v>1319774</v>
      </c>
      <c r="AT246">
        <v>1325567</v>
      </c>
      <c r="AU246">
        <v>1332011</v>
      </c>
      <c r="AV246">
        <v>1338709</v>
      </c>
      <c r="AW246">
        <v>1345380</v>
      </c>
      <c r="AX246">
        <v>1294494</v>
      </c>
      <c r="AY246">
        <v>1297944</v>
      </c>
      <c r="AZ246">
        <v>1303188</v>
      </c>
      <c r="BA246">
        <v>1308587</v>
      </c>
      <c r="BB246">
        <v>1310106</v>
      </c>
      <c r="BC246">
        <v>1317714</v>
      </c>
      <c r="BD246">
        <v>1328019</v>
      </c>
      <c r="BE246">
        <v>1335194</v>
      </c>
      <c r="BF246">
        <v>1340557</v>
      </c>
      <c r="BG246">
        <v>1345343</v>
      </c>
      <c r="BH246">
        <v>1349667</v>
      </c>
      <c r="BI246">
        <v>1353895</v>
      </c>
      <c r="BJ246">
        <v>1356633</v>
      </c>
      <c r="BK246">
        <v>1359193</v>
      </c>
      <c r="BL246">
        <v>1363985</v>
      </c>
      <c r="BM246">
        <v>1366725</v>
      </c>
      <c r="BN246">
        <v>1367558</v>
      </c>
      <c r="BO246">
        <v>1365805</v>
      </c>
      <c r="BP246">
        <v>1367510</v>
      </c>
    </row>
    <row r="247" spans="1:68" x14ac:dyDescent="0.35">
      <c r="A247" t="s">
        <v>143</v>
      </c>
      <c r="B247" t="s">
        <v>571</v>
      </c>
      <c r="E247">
        <v>4267288</v>
      </c>
      <c r="F247">
        <v>4316278</v>
      </c>
      <c r="G247">
        <v>4369136</v>
      </c>
      <c r="H247">
        <v>4427131</v>
      </c>
      <c r="I247">
        <v>4489869</v>
      </c>
      <c r="J247">
        <v>4561385</v>
      </c>
      <c r="K247">
        <v>4652287</v>
      </c>
      <c r="L247">
        <v>4760970</v>
      </c>
      <c r="M247">
        <v>4879899</v>
      </c>
      <c r="N247">
        <v>5004697</v>
      </c>
      <c r="O247">
        <v>5131396</v>
      </c>
      <c r="P247">
        <v>5261658</v>
      </c>
      <c r="Q247">
        <v>5396557</v>
      </c>
      <c r="R247">
        <v>5537242</v>
      </c>
      <c r="S247">
        <v>5684674</v>
      </c>
      <c r="T247">
        <v>5839262</v>
      </c>
      <c r="U247">
        <v>5996994</v>
      </c>
      <c r="V247">
        <v>6155931</v>
      </c>
      <c r="W247">
        <v>6309390</v>
      </c>
      <c r="X247">
        <v>6456419</v>
      </c>
      <c r="Y247">
        <v>6606195</v>
      </c>
      <c r="Z247">
        <v>6758284</v>
      </c>
      <c r="AA247">
        <v>6908642</v>
      </c>
      <c r="AB247">
        <v>7053800</v>
      </c>
      <c r="AC247">
        <v>7220044</v>
      </c>
      <c r="AD247">
        <v>7409903</v>
      </c>
      <c r="AE247">
        <v>7600301</v>
      </c>
      <c r="AF247">
        <v>7789987</v>
      </c>
      <c r="AG247">
        <v>7974440</v>
      </c>
      <c r="AH247">
        <v>8151660</v>
      </c>
      <c r="AI247">
        <v>8324509</v>
      </c>
      <c r="AJ247">
        <v>8501827</v>
      </c>
      <c r="AK247">
        <v>8682512</v>
      </c>
      <c r="AL247">
        <v>8857910</v>
      </c>
      <c r="AM247">
        <v>9018448</v>
      </c>
      <c r="AN247">
        <v>9161258</v>
      </c>
      <c r="AO247">
        <v>9294432</v>
      </c>
      <c r="AP247">
        <v>9421270</v>
      </c>
      <c r="AQ247">
        <v>9541667</v>
      </c>
      <c r="AR247">
        <v>9655963</v>
      </c>
      <c r="AS247">
        <v>9764935</v>
      </c>
      <c r="AT247">
        <v>9869677</v>
      </c>
      <c r="AU247">
        <v>9971515</v>
      </c>
      <c r="AV247">
        <v>10071632</v>
      </c>
      <c r="AW247">
        <v>10166163</v>
      </c>
      <c r="AX247">
        <v>10255472</v>
      </c>
      <c r="AY247">
        <v>10346410</v>
      </c>
      <c r="AZ247">
        <v>10441702</v>
      </c>
      <c r="BA247">
        <v>10542635</v>
      </c>
      <c r="BB247">
        <v>10650681</v>
      </c>
      <c r="BC247">
        <v>10765980</v>
      </c>
      <c r="BD247">
        <v>10886035</v>
      </c>
      <c r="BE247">
        <v>11009647</v>
      </c>
      <c r="BF247">
        <v>11141361</v>
      </c>
      <c r="BG247">
        <v>11274288</v>
      </c>
      <c r="BH247">
        <v>11402264</v>
      </c>
      <c r="BI247">
        <v>11528674</v>
      </c>
      <c r="BJ247">
        <v>11650498</v>
      </c>
      <c r="BK247">
        <v>11765514</v>
      </c>
      <c r="BL247">
        <v>11875081</v>
      </c>
      <c r="BM247">
        <v>11974057</v>
      </c>
      <c r="BN247">
        <v>12048622</v>
      </c>
      <c r="BO247">
        <v>12119334</v>
      </c>
      <c r="BP247">
        <v>12200431</v>
      </c>
    </row>
    <row r="248" spans="1:68" x14ac:dyDescent="0.35">
      <c r="A248" t="s">
        <v>572</v>
      </c>
      <c r="B248" t="s">
        <v>573</v>
      </c>
      <c r="E248">
        <v>28329898</v>
      </c>
      <c r="F248">
        <v>29119238</v>
      </c>
      <c r="G248">
        <v>29916147</v>
      </c>
      <c r="H248">
        <v>30726841</v>
      </c>
      <c r="I248">
        <v>31543072</v>
      </c>
      <c r="J248">
        <v>32345220</v>
      </c>
      <c r="K248">
        <v>33177672</v>
      </c>
      <c r="L248">
        <v>34050421</v>
      </c>
      <c r="M248">
        <v>34921684</v>
      </c>
      <c r="N248">
        <v>35787774</v>
      </c>
      <c r="O248">
        <v>36638465</v>
      </c>
      <c r="P248">
        <v>37518611</v>
      </c>
      <c r="Q248">
        <v>38430221</v>
      </c>
      <c r="R248">
        <v>39329533</v>
      </c>
      <c r="S248">
        <v>40210234</v>
      </c>
      <c r="T248">
        <v>41053126</v>
      </c>
      <c r="U248">
        <v>41899984</v>
      </c>
      <c r="V248">
        <v>42773298</v>
      </c>
      <c r="W248">
        <v>43645306</v>
      </c>
      <c r="X248">
        <v>44510429</v>
      </c>
      <c r="Y248">
        <v>45408815</v>
      </c>
      <c r="Z248">
        <v>46321190</v>
      </c>
      <c r="AA248">
        <v>47322096</v>
      </c>
      <c r="AB248">
        <v>48447410</v>
      </c>
      <c r="AC248">
        <v>49574069</v>
      </c>
      <c r="AD248">
        <v>50687115</v>
      </c>
      <c r="AE248">
        <v>51777772</v>
      </c>
      <c r="AF248">
        <v>52843670</v>
      </c>
      <c r="AG248">
        <v>53909626</v>
      </c>
      <c r="AH248">
        <v>54976723</v>
      </c>
      <c r="AI248">
        <v>56015628</v>
      </c>
      <c r="AJ248">
        <v>57009887</v>
      </c>
      <c r="AK248">
        <v>57990118</v>
      </c>
      <c r="AL248">
        <v>58999167</v>
      </c>
      <c r="AM248">
        <v>60033836</v>
      </c>
      <c r="AN248">
        <v>61024503</v>
      </c>
      <c r="AO248">
        <v>61951134</v>
      </c>
      <c r="AP248">
        <v>62852966</v>
      </c>
      <c r="AQ248">
        <v>63734383</v>
      </c>
      <c r="AR248">
        <v>64591923</v>
      </c>
      <c r="AS248">
        <v>65425961</v>
      </c>
      <c r="AT248">
        <v>66245128</v>
      </c>
      <c r="AU248">
        <v>67048795</v>
      </c>
      <c r="AV248">
        <v>67831730</v>
      </c>
      <c r="AW248">
        <v>68592617</v>
      </c>
      <c r="AX248">
        <v>69329557</v>
      </c>
      <c r="AY248">
        <v>70045349</v>
      </c>
      <c r="AZ248">
        <v>70158112</v>
      </c>
      <c r="BA248">
        <v>71051678</v>
      </c>
      <c r="BB248">
        <v>72039206</v>
      </c>
      <c r="BC248">
        <v>73142150</v>
      </c>
      <c r="BD248">
        <v>74223629</v>
      </c>
      <c r="BE248">
        <v>75175827</v>
      </c>
      <c r="BF248">
        <v>76147624</v>
      </c>
      <c r="BG248">
        <v>77181884</v>
      </c>
      <c r="BH248">
        <v>78218479</v>
      </c>
      <c r="BI248">
        <v>79277962</v>
      </c>
      <c r="BJ248">
        <v>80312698</v>
      </c>
      <c r="BK248">
        <v>81407204</v>
      </c>
      <c r="BL248">
        <v>82579440</v>
      </c>
      <c r="BM248">
        <v>83384680</v>
      </c>
      <c r="BN248">
        <v>84147318</v>
      </c>
      <c r="BO248">
        <v>84979913</v>
      </c>
      <c r="BP248">
        <v>85325965</v>
      </c>
    </row>
    <row r="249" spans="1:68" x14ac:dyDescent="0.35">
      <c r="A249" t="s">
        <v>574</v>
      </c>
      <c r="B249" t="s">
        <v>575</v>
      </c>
      <c r="E249">
        <v>5598</v>
      </c>
      <c r="F249">
        <v>5648</v>
      </c>
      <c r="G249">
        <v>5699</v>
      </c>
      <c r="H249">
        <v>5751</v>
      </c>
      <c r="I249">
        <v>5752</v>
      </c>
      <c r="J249">
        <v>5715</v>
      </c>
      <c r="K249">
        <v>5686</v>
      </c>
      <c r="L249">
        <v>5652</v>
      </c>
      <c r="M249">
        <v>5624</v>
      </c>
      <c r="N249">
        <v>5631</v>
      </c>
      <c r="O249">
        <v>5663</v>
      </c>
      <c r="P249">
        <v>5685</v>
      </c>
      <c r="Q249">
        <v>5692</v>
      </c>
      <c r="R249">
        <v>5681</v>
      </c>
      <c r="S249">
        <v>5822</v>
      </c>
      <c r="T249">
        <v>6117</v>
      </c>
      <c r="U249">
        <v>6404</v>
      </c>
      <c r="V249">
        <v>6686</v>
      </c>
      <c r="W249">
        <v>6957</v>
      </c>
      <c r="X249">
        <v>7184</v>
      </c>
      <c r="Y249">
        <v>7366</v>
      </c>
      <c r="Z249">
        <v>7526</v>
      </c>
      <c r="AA249">
        <v>7664</v>
      </c>
      <c r="AB249">
        <v>7789</v>
      </c>
      <c r="AC249">
        <v>7902</v>
      </c>
      <c r="AD249">
        <v>8046</v>
      </c>
      <c r="AE249">
        <v>8217</v>
      </c>
      <c r="AF249">
        <v>8371</v>
      </c>
      <c r="AG249">
        <v>8518</v>
      </c>
      <c r="AH249">
        <v>8662</v>
      </c>
      <c r="AI249">
        <v>8798</v>
      </c>
      <c r="AJ249">
        <v>8928</v>
      </c>
      <c r="AK249">
        <v>9038</v>
      </c>
      <c r="AL249">
        <v>9126</v>
      </c>
      <c r="AM249">
        <v>9207</v>
      </c>
      <c r="AN249">
        <v>9280</v>
      </c>
      <c r="AO249">
        <v>9342</v>
      </c>
      <c r="AP249">
        <v>9400</v>
      </c>
      <c r="AQ249">
        <v>9451</v>
      </c>
      <c r="AR249">
        <v>9496</v>
      </c>
      <c r="AS249">
        <v>9544</v>
      </c>
      <c r="AT249">
        <v>9586</v>
      </c>
      <c r="AU249">
        <v>9623</v>
      </c>
      <c r="AV249">
        <v>9695</v>
      </c>
      <c r="AW249">
        <v>9816</v>
      </c>
      <c r="AX249">
        <v>9940</v>
      </c>
      <c r="AY249">
        <v>10056</v>
      </c>
      <c r="AZ249">
        <v>10182</v>
      </c>
      <c r="BA249">
        <v>10321</v>
      </c>
      <c r="BB249">
        <v>10461</v>
      </c>
      <c r="BC249">
        <v>10614</v>
      </c>
      <c r="BD249">
        <v>10780</v>
      </c>
      <c r="BE249">
        <v>10934</v>
      </c>
      <c r="BF249">
        <v>11001</v>
      </c>
      <c r="BG249">
        <v>10984</v>
      </c>
      <c r="BH249">
        <v>10963</v>
      </c>
      <c r="BI249">
        <v>10930</v>
      </c>
      <c r="BJ249">
        <v>10869</v>
      </c>
      <c r="BK249">
        <v>10751</v>
      </c>
      <c r="BL249">
        <v>10581</v>
      </c>
      <c r="BM249">
        <v>10399</v>
      </c>
      <c r="BN249">
        <v>10194</v>
      </c>
      <c r="BO249">
        <v>9992</v>
      </c>
      <c r="BP249">
        <v>9816</v>
      </c>
    </row>
    <row r="250" spans="1:68" x14ac:dyDescent="0.35">
      <c r="A250" t="s">
        <v>146</v>
      </c>
      <c r="B250" t="s">
        <v>576</v>
      </c>
      <c r="E250">
        <v>9901419</v>
      </c>
      <c r="F250">
        <v>10187886</v>
      </c>
      <c r="G250">
        <v>10487756</v>
      </c>
      <c r="H250">
        <v>10799528</v>
      </c>
      <c r="I250">
        <v>11127826</v>
      </c>
      <c r="J250">
        <v>11470728</v>
      </c>
      <c r="K250">
        <v>11827459</v>
      </c>
      <c r="L250">
        <v>12200109</v>
      </c>
      <c r="M250">
        <v>12602076</v>
      </c>
      <c r="N250">
        <v>13036700</v>
      </c>
      <c r="O250">
        <v>13492677</v>
      </c>
      <c r="P250">
        <v>13971451</v>
      </c>
      <c r="Q250">
        <v>14479308</v>
      </c>
      <c r="R250">
        <v>15010101</v>
      </c>
      <c r="S250">
        <v>15561630</v>
      </c>
      <c r="T250">
        <v>16138361</v>
      </c>
      <c r="U250">
        <v>16736211</v>
      </c>
      <c r="V250">
        <v>17352929</v>
      </c>
      <c r="W250">
        <v>17976566</v>
      </c>
      <c r="X250">
        <v>18592038</v>
      </c>
      <c r="Y250">
        <v>19189769</v>
      </c>
      <c r="Z250">
        <v>19784703</v>
      </c>
      <c r="AA250">
        <v>20398571</v>
      </c>
      <c r="AB250">
        <v>21079874</v>
      </c>
      <c r="AC250">
        <v>21779066</v>
      </c>
      <c r="AD250">
        <v>22501693</v>
      </c>
      <c r="AE250">
        <v>23258959</v>
      </c>
      <c r="AF250">
        <v>24030378</v>
      </c>
      <c r="AG250">
        <v>24769686</v>
      </c>
      <c r="AH250">
        <v>25438759</v>
      </c>
      <c r="AI250">
        <v>26110207</v>
      </c>
      <c r="AJ250">
        <v>26780436</v>
      </c>
      <c r="AK250">
        <v>27457588</v>
      </c>
      <c r="AL250">
        <v>28332692</v>
      </c>
      <c r="AM250">
        <v>29442356</v>
      </c>
      <c r="AN250">
        <v>30383497</v>
      </c>
      <c r="AO250">
        <v>30945762</v>
      </c>
      <c r="AP250">
        <v>31578089</v>
      </c>
      <c r="AQ250">
        <v>32420458</v>
      </c>
      <c r="AR250">
        <v>33300330</v>
      </c>
      <c r="AS250">
        <v>34260139</v>
      </c>
      <c r="AT250">
        <v>35198299</v>
      </c>
      <c r="AU250">
        <v>36121304</v>
      </c>
      <c r="AV250">
        <v>37089555</v>
      </c>
      <c r="AW250">
        <v>38109668</v>
      </c>
      <c r="AX250">
        <v>39182076</v>
      </c>
      <c r="AY250">
        <v>40294902</v>
      </c>
      <c r="AZ250">
        <v>41435512</v>
      </c>
      <c r="BA250">
        <v>42570728</v>
      </c>
      <c r="BB250">
        <v>43633982</v>
      </c>
      <c r="BC250">
        <v>44758488</v>
      </c>
      <c r="BD250">
        <v>46029367</v>
      </c>
      <c r="BE250">
        <v>47374260</v>
      </c>
      <c r="BF250">
        <v>48824128</v>
      </c>
      <c r="BG250">
        <v>50351512</v>
      </c>
      <c r="BH250">
        <v>52020962</v>
      </c>
      <c r="BI250">
        <v>53824013</v>
      </c>
      <c r="BJ250">
        <v>55652890</v>
      </c>
      <c r="BK250">
        <v>57437145</v>
      </c>
      <c r="BL250">
        <v>59174891</v>
      </c>
      <c r="BM250">
        <v>60972798</v>
      </c>
      <c r="BN250">
        <v>62830412</v>
      </c>
      <c r="BO250">
        <v>64711821</v>
      </c>
      <c r="BP250">
        <v>66617606</v>
      </c>
    </row>
    <row r="251" spans="1:68" x14ac:dyDescent="0.35">
      <c r="A251" t="s">
        <v>147</v>
      </c>
      <c r="B251" t="s">
        <v>577</v>
      </c>
      <c r="E251">
        <v>7640973</v>
      </c>
      <c r="F251">
        <v>7862217</v>
      </c>
      <c r="G251">
        <v>8092231</v>
      </c>
      <c r="H251">
        <v>8333663</v>
      </c>
      <c r="I251">
        <v>8586363</v>
      </c>
      <c r="J251">
        <v>8849203</v>
      </c>
      <c r="K251">
        <v>9122864</v>
      </c>
      <c r="L251">
        <v>9408924</v>
      </c>
      <c r="M251">
        <v>9708632</v>
      </c>
      <c r="N251">
        <v>10014858</v>
      </c>
      <c r="O251">
        <v>10321603</v>
      </c>
      <c r="P251">
        <v>10618206</v>
      </c>
      <c r="Q251">
        <v>10885796</v>
      </c>
      <c r="R251">
        <v>11144236</v>
      </c>
      <c r="S251">
        <v>11424846</v>
      </c>
      <c r="T251">
        <v>11725240</v>
      </c>
      <c r="U251">
        <v>12037294</v>
      </c>
      <c r="V251">
        <v>12359669</v>
      </c>
      <c r="W251">
        <v>12692113</v>
      </c>
      <c r="X251">
        <v>13002163</v>
      </c>
      <c r="Y251">
        <v>13275741</v>
      </c>
      <c r="Z251">
        <v>13556452</v>
      </c>
      <c r="AA251">
        <v>13873631</v>
      </c>
      <c r="AB251">
        <v>14221881</v>
      </c>
      <c r="AC251">
        <v>14607677</v>
      </c>
      <c r="AD251">
        <v>15023681</v>
      </c>
      <c r="AE251">
        <v>15467579</v>
      </c>
      <c r="AF251">
        <v>15954170</v>
      </c>
      <c r="AG251">
        <v>16470483</v>
      </c>
      <c r="AH251">
        <v>17010698</v>
      </c>
      <c r="AI251">
        <v>17569897</v>
      </c>
      <c r="AJ251">
        <v>18155901</v>
      </c>
      <c r="AK251">
        <v>18785032</v>
      </c>
      <c r="AL251">
        <v>19445161</v>
      </c>
      <c r="AM251">
        <v>20108801</v>
      </c>
      <c r="AN251">
        <v>20665667</v>
      </c>
      <c r="AO251">
        <v>21231550</v>
      </c>
      <c r="AP251">
        <v>21856046</v>
      </c>
      <c r="AQ251">
        <v>22515806</v>
      </c>
      <c r="AR251">
        <v>23257281</v>
      </c>
      <c r="AS251">
        <v>24000150</v>
      </c>
      <c r="AT251">
        <v>24745676</v>
      </c>
      <c r="AU251">
        <v>25532870</v>
      </c>
      <c r="AV251">
        <v>26352124</v>
      </c>
      <c r="AW251">
        <v>27154515</v>
      </c>
      <c r="AX251">
        <v>27963289</v>
      </c>
      <c r="AY251">
        <v>28794003</v>
      </c>
      <c r="AZ251">
        <v>29653430</v>
      </c>
      <c r="BA251">
        <v>30539553</v>
      </c>
      <c r="BB251">
        <v>31451151</v>
      </c>
      <c r="BC251">
        <v>32390802</v>
      </c>
      <c r="BD251">
        <v>33354543</v>
      </c>
      <c r="BE251">
        <v>34337438</v>
      </c>
      <c r="BF251">
        <v>35337042</v>
      </c>
      <c r="BG251">
        <v>36395539</v>
      </c>
      <c r="BH251">
        <v>37531446</v>
      </c>
      <c r="BI251">
        <v>38799152</v>
      </c>
      <c r="BJ251">
        <v>40177388</v>
      </c>
      <c r="BK251">
        <v>41565831</v>
      </c>
      <c r="BL251">
        <v>42999637</v>
      </c>
      <c r="BM251">
        <v>44457152</v>
      </c>
      <c r="BN251">
        <v>45910930</v>
      </c>
      <c r="BO251">
        <v>47312719</v>
      </c>
      <c r="BP251">
        <v>48656601</v>
      </c>
    </row>
    <row r="252" spans="1:68" x14ac:dyDescent="0.35">
      <c r="A252" t="s">
        <v>148</v>
      </c>
      <c r="B252" t="s">
        <v>578</v>
      </c>
      <c r="E252">
        <v>42824093</v>
      </c>
      <c r="F252">
        <v>43399766</v>
      </c>
      <c r="G252">
        <v>43943674</v>
      </c>
      <c r="H252">
        <v>44462372</v>
      </c>
      <c r="I252">
        <v>44951156</v>
      </c>
      <c r="J252">
        <v>45386892</v>
      </c>
      <c r="K252">
        <v>45802519</v>
      </c>
      <c r="L252">
        <v>46215988</v>
      </c>
      <c r="M252">
        <v>46614325</v>
      </c>
      <c r="N252">
        <v>46976256</v>
      </c>
      <c r="O252">
        <v>47261306</v>
      </c>
      <c r="P252">
        <v>47573287</v>
      </c>
      <c r="Q252">
        <v>47946893</v>
      </c>
      <c r="R252">
        <v>48277121</v>
      </c>
      <c r="S252">
        <v>48576570</v>
      </c>
      <c r="T252">
        <v>48865229</v>
      </c>
      <c r="U252">
        <v>49120842</v>
      </c>
      <c r="V252">
        <v>49336481</v>
      </c>
      <c r="W252">
        <v>49521243</v>
      </c>
      <c r="X252">
        <v>49721381</v>
      </c>
      <c r="Y252">
        <v>49955152</v>
      </c>
      <c r="Z252">
        <v>50189281</v>
      </c>
      <c r="AA252">
        <v>50402724</v>
      </c>
      <c r="AB252">
        <v>50637029</v>
      </c>
      <c r="AC252">
        <v>50887599</v>
      </c>
      <c r="AD252">
        <v>51108770</v>
      </c>
      <c r="AE252">
        <v>51318745</v>
      </c>
      <c r="AF252">
        <v>51515732</v>
      </c>
      <c r="AG252">
        <v>51724853</v>
      </c>
      <c r="AH252">
        <v>51917817</v>
      </c>
      <c r="AI252">
        <v>52054092</v>
      </c>
      <c r="AJ252">
        <v>52170961</v>
      </c>
      <c r="AK252">
        <v>52323671</v>
      </c>
      <c r="AL252">
        <v>52350126</v>
      </c>
      <c r="AM252">
        <v>52075998</v>
      </c>
      <c r="AN252">
        <v>51665539</v>
      </c>
      <c r="AO252">
        <v>51226109</v>
      </c>
      <c r="AP252">
        <v>50786885</v>
      </c>
      <c r="AQ252">
        <v>50379731</v>
      </c>
      <c r="AR252">
        <v>49976446</v>
      </c>
      <c r="AS252">
        <v>49556660</v>
      </c>
      <c r="AT252">
        <v>49106855</v>
      </c>
      <c r="AU252">
        <v>48677281</v>
      </c>
      <c r="AV252">
        <v>48315136</v>
      </c>
      <c r="AW252">
        <v>47979507</v>
      </c>
      <c r="AX252">
        <v>47585556</v>
      </c>
      <c r="AY252">
        <v>47278694</v>
      </c>
      <c r="AZ252">
        <v>47062798</v>
      </c>
      <c r="BA252">
        <v>46819175</v>
      </c>
      <c r="BB252">
        <v>46623731</v>
      </c>
      <c r="BC252">
        <v>46456003</v>
      </c>
      <c r="BD252">
        <v>46307853</v>
      </c>
      <c r="BE252">
        <v>46210056</v>
      </c>
      <c r="BF252">
        <v>46126770</v>
      </c>
      <c r="BG252">
        <v>45972380</v>
      </c>
      <c r="BH252">
        <v>45784896</v>
      </c>
      <c r="BI252">
        <v>45616832</v>
      </c>
      <c r="BJ252">
        <v>45436041</v>
      </c>
      <c r="BK252">
        <v>45208907</v>
      </c>
      <c r="BL252">
        <v>44957458</v>
      </c>
      <c r="BM252">
        <v>44680014</v>
      </c>
      <c r="BN252">
        <v>44298640</v>
      </c>
      <c r="BO252">
        <v>41048766</v>
      </c>
      <c r="BP252">
        <v>37732836</v>
      </c>
    </row>
    <row r="253" spans="1:68" x14ac:dyDescent="0.35">
      <c r="A253" t="s">
        <v>579</v>
      </c>
      <c r="B253" t="s">
        <v>580</v>
      </c>
      <c r="E253">
        <v>1151246171</v>
      </c>
      <c r="F253">
        <v>1157236371</v>
      </c>
      <c r="G253">
        <v>1175758905</v>
      </c>
      <c r="H253">
        <v>1205761615</v>
      </c>
      <c r="I253">
        <v>1235532729</v>
      </c>
      <c r="J253">
        <v>1265912842</v>
      </c>
      <c r="K253">
        <v>1299737542</v>
      </c>
      <c r="L253">
        <v>1332979967</v>
      </c>
      <c r="M253">
        <v>1367299098</v>
      </c>
      <c r="N253">
        <v>1403445442</v>
      </c>
      <c r="O253">
        <v>1440343911</v>
      </c>
      <c r="P253">
        <v>1477949343</v>
      </c>
      <c r="Q253">
        <v>1513991094</v>
      </c>
      <c r="R253">
        <v>1549182616</v>
      </c>
      <c r="S253">
        <v>1583012320</v>
      </c>
      <c r="T253">
        <v>1614742060</v>
      </c>
      <c r="U253">
        <v>1645061375</v>
      </c>
      <c r="V253">
        <v>1674062472</v>
      </c>
      <c r="W253">
        <v>1703227037</v>
      </c>
      <c r="X253">
        <v>1732702484</v>
      </c>
      <c r="Y253">
        <v>1762072766</v>
      </c>
      <c r="Z253">
        <v>1792730147</v>
      </c>
      <c r="AA253">
        <v>1825758794</v>
      </c>
      <c r="AB253">
        <v>1858552665</v>
      </c>
      <c r="AC253">
        <v>1890479402</v>
      </c>
      <c r="AD253">
        <v>1923010539</v>
      </c>
      <c r="AE253">
        <v>1957000565</v>
      </c>
      <c r="AF253">
        <v>1992426026</v>
      </c>
      <c r="AG253">
        <v>2027952940</v>
      </c>
      <c r="AH253">
        <v>2062796618</v>
      </c>
      <c r="AI253">
        <v>2096593239</v>
      </c>
      <c r="AJ253">
        <v>2128601939</v>
      </c>
      <c r="AK253">
        <v>2158767697</v>
      </c>
      <c r="AL253">
        <v>2187242084</v>
      </c>
      <c r="AM253">
        <v>2214929283</v>
      </c>
      <c r="AN253">
        <v>2242150016</v>
      </c>
      <c r="AO253">
        <v>2269106622</v>
      </c>
      <c r="AP253">
        <v>2295734465</v>
      </c>
      <c r="AQ253">
        <v>2321603483</v>
      </c>
      <c r="AR253">
        <v>2346285766</v>
      </c>
      <c r="AS253">
        <v>2370143667</v>
      </c>
      <c r="AT253">
        <v>2393030152</v>
      </c>
      <c r="AU253">
        <v>2414655860</v>
      </c>
      <c r="AV253">
        <v>2435771343</v>
      </c>
      <c r="AW253">
        <v>2457078476</v>
      </c>
      <c r="AX253">
        <v>2478418555</v>
      </c>
      <c r="AY253">
        <v>2498967829</v>
      </c>
      <c r="AZ253">
        <v>2517879064</v>
      </c>
      <c r="BA253">
        <v>2538141198</v>
      </c>
      <c r="BB253">
        <v>2558895693</v>
      </c>
      <c r="BC253">
        <v>2579440265</v>
      </c>
      <c r="BD253">
        <v>2600803082</v>
      </c>
      <c r="BE253">
        <v>2624582981</v>
      </c>
      <c r="BF253">
        <v>2648822485</v>
      </c>
      <c r="BG253">
        <v>2672149754</v>
      </c>
      <c r="BH253">
        <v>2694528031</v>
      </c>
      <c r="BI253">
        <v>2716145902</v>
      </c>
      <c r="BJ253">
        <v>2738073366</v>
      </c>
      <c r="BK253">
        <v>2758643432</v>
      </c>
      <c r="BL253">
        <v>2777172392</v>
      </c>
      <c r="BM253">
        <v>2792212417</v>
      </c>
      <c r="BN253">
        <v>2803460465</v>
      </c>
      <c r="BO253">
        <v>2810662434</v>
      </c>
      <c r="BP253">
        <v>2816864459</v>
      </c>
    </row>
    <row r="254" spans="1:68" x14ac:dyDescent="0.35">
      <c r="A254" t="s">
        <v>149</v>
      </c>
      <c r="B254" t="s">
        <v>581</v>
      </c>
      <c r="E254">
        <v>2529957</v>
      </c>
      <c r="F254">
        <v>2562044</v>
      </c>
      <c r="G254">
        <v>2593298</v>
      </c>
      <c r="H254">
        <v>2623766</v>
      </c>
      <c r="I254">
        <v>2653180</v>
      </c>
      <c r="J254">
        <v>2681169</v>
      </c>
      <c r="K254">
        <v>2707646</v>
      </c>
      <c r="L254">
        <v>2732277</v>
      </c>
      <c r="M254">
        <v>2754606</v>
      </c>
      <c r="N254">
        <v>2773974</v>
      </c>
      <c r="O254">
        <v>2790807</v>
      </c>
      <c r="P254">
        <v>2806462</v>
      </c>
      <c r="Q254">
        <v>2821644</v>
      </c>
      <c r="R254">
        <v>2837133</v>
      </c>
      <c r="S254">
        <v>2853944</v>
      </c>
      <c r="T254">
        <v>2872320</v>
      </c>
      <c r="U254">
        <v>2891392</v>
      </c>
      <c r="V254">
        <v>2909461</v>
      </c>
      <c r="W254">
        <v>2925715</v>
      </c>
      <c r="X254">
        <v>2939903</v>
      </c>
      <c r="Y254">
        <v>2951953</v>
      </c>
      <c r="Z254">
        <v>2963246</v>
      </c>
      <c r="AA254">
        <v>2975492</v>
      </c>
      <c r="AB254">
        <v>2988778</v>
      </c>
      <c r="AC254">
        <v>3002488</v>
      </c>
      <c r="AD254">
        <v>3017037</v>
      </c>
      <c r="AE254">
        <v>3032845</v>
      </c>
      <c r="AF254">
        <v>3049896</v>
      </c>
      <c r="AG254">
        <v>3067961</v>
      </c>
      <c r="AH254">
        <v>3086255</v>
      </c>
      <c r="AI254">
        <v>3104403</v>
      </c>
      <c r="AJ254">
        <v>3122354</v>
      </c>
      <c r="AK254">
        <v>3139702</v>
      </c>
      <c r="AL254">
        <v>3156345</v>
      </c>
      <c r="AM254">
        <v>3172834</v>
      </c>
      <c r="AN254">
        <v>3189440</v>
      </c>
      <c r="AO254">
        <v>3206324</v>
      </c>
      <c r="AP254">
        <v>3223345</v>
      </c>
      <c r="AQ254">
        <v>3239280</v>
      </c>
      <c r="AR254">
        <v>3254015</v>
      </c>
      <c r="AS254">
        <v>3266206</v>
      </c>
      <c r="AT254">
        <v>3274251</v>
      </c>
      <c r="AU254">
        <v>3278867</v>
      </c>
      <c r="AV254">
        <v>3281186</v>
      </c>
      <c r="AW254">
        <v>3283148</v>
      </c>
      <c r="AX254">
        <v>3285771</v>
      </c>
      <c r="AY254">
        <v>3289506</v>
      </c>
      <c r="AZ254">
        <v>3295153</v>
      </c>
      <c r="BA254">
        <v>3302177</v>
      </c>
      <c r="BB254">
        <v>3310091</v>
      </c>
      <c r="BC254">
        <v>3318580</v>
      </c>
      <c r="BD254">
        <v>3326825</v>
      </c>
      <c r="BE254">
        <v>3335401</v>
      </c>
      <c r="BF254">
        <v>3345337</v>
      </c>
      <c r="BG254">
        <v>3356334</v>
      </c>
      <c r="BH254">
        <v>3368017</v>
      </c>
      <c r="BI254">
        <v>3379283</v>
      </c>
      <c r="BJ254">
        <v>3388438</v>
      </c>
      <c r="BK254">
        <v>3394534</v>
      </c>
      <c r="BL254">
        <v>3397206</v>
      </c>
      <c r="BM254">
        <v>3398968</v>
      </c>
      <c r="BN254">
        <v>3396695</v>
      </c>
      <c r="BO254">
        <v>3390913</v>
      </c>
      <c r="BP254">
        <v>3388081</v>
      </c>
    </row>
    <row r="255" spans="1:68" x14ac:dyDescent="0.35">
      <c r="A255" t="s">
        <v>150</v>
      </c>
      <c r="B255" t="s">
        <v>582</v>
      </c>
      <c r="E255">
        <v>180671000</v>
      </c>
      <c r="F255">
        <v>183691000</v>
      </c>
      <c r="G255">
        <v>186538000</v>
      </c>
      <c r="H255">
        <v>189242000</v>
      </c>
      <c r="I255">
        <v>191889000</v>
      </c>
      <c r="J255">
        <v>194303000</v>
      </c>
      <c r="K255">
        <v>196560000</v>
      </c>
      <c r="L255">
        <v>198712000</v>
      </c>
      <c r="M255">
        <v>200706000</v>
      </c>
      <c r="N255">
        <v>202677000</v>
      </c>
      <c r="O255">
        <v>205052000</v>
      </c>
      <c r="P255">
        <v>207661000</v>
      </c>
      <c r="Q255">
        <v>209896000</v>
      </c>
      <c r="R255">
        <v>211909000</v>
      </c>
      <c r="S255">
        <v>213854000</v>
      </c>
      <c r="T255">
        <v>215973000</v>
      </c>
      <c r="U255">
        <v>218035000</v>
      </c>
      <c r="V255">
        <v>220239000</v>
      </c>
      <c r="W255">
        <v>222585000</v>
      </c>
      <c r="X255">
        <v>225055000</v>
      </c>
      <c r="Y255">
        <v>227225000</v>
      </c>
      <c r="Z255">
        <v>229466000</v>
      </c>
      <c r="AA255">
        <v>231664000</v>
      </c>
      <c r="AB255">
        <v>233792000</v>
      </c>
      <c r="AC255">
        <v>235825000</v>
      </c>
      <c r="AD255">
        <v>237924000</v>
      </c>
      <c r="AE255">
        <v>240133000</v>
      </c>
      <c r="AF255">
        <v>242289000</v>
      </c>
      <c r="AG255">
        <v>244499000</v>
      </c>
      <c r="AH255">
        <v>246819000</v>
      </c>
      <c r="AI255">
        <v>249623000</v>
      </c>
      <c r="AJ255">
        <v>252981000</v>
      </c>
      <c r="AK255">
        <v>256514000</v>
      </c>
      <c r="AL255">
        <v>259919000</v>
      </c>
      <c r="AM255">
        <v>263126000</v>
      </c>
      <c r="AN255">
        <v>266278000</v>
      </c>
      <c r="AO255">
        <v>269394000</v>
      </c>
      <c r="AP255">
        <v>272657000</v>
      </c>
      <c r="AQ255">
        <v>275854000</v>
      </c>
      <c r="AR255">
        <v>279040000</v>
      </c>
      <c r="AS255">
        <v>282162411</v>
      </c>
      <c r="AT255">
        <v>284968955</v>
      </c>
      <c r="AU255">
        <v>287625193</v>
      </c>
      <c r="AV255">
        <v>290107933</v>
      </c>
      <c r="AW255">
        <v>292805298</v>
      </c>
      <c r="AX255">
        <v>295516599</v>
      </c>
      <c r="AY255">
        <v>298379912</v>
      </c>
      <c r="AZ255">
        <v>301231207</v>
      </c>
      <c r="BA255">
        <v>304093966</v>
      </c>
      <c r="BB255">
        <v>306771529</v>
      </c>
      <c r="BC255">
        <v>309327143</v>
      </c>
      <c r="BD255">
        <v>311583481</v>
      </c>
      <c r="BE255">
        <v>313877662</v>
      </c>
      <c r="BF255">
        <v>316059947</v>
      </c>
      <c r="BG255">
        <v>318386329</v>
      </c>
      <c r="BH255">
        <v>320738994</v>
      </c>
      <c r="BI255">
        <v>323071755</v>
      </c>
      <c r="BJ255">
        <v>325122128</v>
      </c>
      <c r="BK255">
        <v>326838199</v>
      </c>
      <c r="BL255">
        <v>328329953</v>
      </c>
      <c r="BM255">
        <v>331526933</v>
      </c>
      <c r="BN255">
        <v>332048977</v>
      </c>
      <c r="BO255">
        <v>333271411</v>
      </c>
      <c r="BP255">
        <v>334914895</v>
      </c>
    </row>
    <row r="256" spans="1:68" x14ac:dyDescent="0.35">
      <c r="A256" t="s">
        <v>151</v>
      </c>
      <c r="B256" t="s">
        <v>583</v>
      </c>
      <c r="E256">
        <v>8209109</v>
      </c>
      <c r="F256">
        <v>8517711</v>
      </c>
      <c r="G256">
        <v>8854368</v>
      </c>
      <c r="H256">
        <v>9202246</v>
      </c>
      <c r="I256">
        <v>9557611</v>
      </c>
      <c r="J256">
        <v>9921681</v>
      </c>
      <c r="K256">
        <v>10289294</v>
      </c>
      <c r="L256">
        <v>10659180</v>
      </c>
      <c r="M256">
        <v>11032155</v>
      </c>
      <c r="N256">
        <v>11403150</v>
      </c>
      <c r="O256">
        <v>11762638</v>
      </c>
      <c r="P256">
        <v>12111511</v>
      </c>
      <c r="Q256">
        <v>12465106</v>
      </c>
      <c r="R256">
        <v>12831047</v>
      </c>
      <c r="S256">
        <v>13209011</v>
      </c>
      <c r="T256">
        <v>13598521</v>
      </c>
      <c r="U256">
        <v>13998620</v>
      </c>
      <c r="V256">
        <v>14408822</v>
      </c>
      <c r="W256">
        <v>14816349</v>
      </c>
      <c r="X256">
        <v>15215587</v>
      </c>
      <c r="Y256">
        <v>15619936</v>
      </c>
      <c r="Z256">
        <v>16035032</v>
      </c>
      <c r="AA256">
        <v>16462736</v>
      </c>
      <c r="AB256">
        <v>16908400</v>
      </c>
      <c r="AC256">
        <v>17378846</v>
      </c>
      <c r="AD256">
        <v>17875339</v>
      </c>
      <c r="AE256">
        <v>18395621</v>
      </c>
      <c r="AF256">
        <v>18930070</v>
      </c>
      <c r="AG256">
        <v>19460630</v>
      </c>
      <c r="AH256">
        <v>19977183</v>
      </c>
      <c r="AI256">
        <v>20464956</v>
      </c>
      <c r="AJ256">
        <v>20962910</v>
      </c>
      <c r="AK256">
        <v>21485090</v>
      </c>
      <c r="AL256">
        <v>21987955</v>
      </c>
      <c r="AM256">
        <v>22463291</v>
      </c>
      <c r="AN256">
        <v>22917589</v>
      </c>
      <c r="AO256">
        <v>23351981</v>
      </c>
      <c r="AP256">
        <v>23758960</v>
      </c>
      <c r="AQ256">
        <v>24134929</v>
      </c>
      <c r="AR256">
        <v>24476008</v>
      </c>
      <c r="AS256">
        <v>24787054</v>
      </c>
      <c r="AT256">
        <v>25090283</v>
      </c>
      <c r="AU256">
        <v>25399980</v>
      </c>
      <c r="AV256">
        <v>25711259</v>
      </c>
      <c r="AW256">
        <v>26029350</v>
      </c>
      <c r="AX256">
        <v>26356975</v>
      </c>
      <c r="AY256">
        <v>26699043</v>
      </c>
      <c r="AZ256">
        <v>27076008</v>
      </c>
      <c r="BA256">
        <v>27494774</v>
      </c>
      <c r="BB256">
        <v>27939328</v>
      </c>
      <c r="BC256">
        <v>28385506</v>
      </c>
      <c r="BD256">
        <v>28823196</v>
      </c>
      <c r="BE256">
        <v>29261903</v>
      </c>
      <c r="BF256">
        <v>29724065</v>
      </c>
      <c r="BG256">
        <v>30222994</v>
      </c>
      <c r="BH256">
        <v>30749346</v>
      </c>
      <c r="BI256">
        <v>31284568</v>
      </c>
      <c r="BJ256">
        <v>31819178</v>
      </c>
      <c r="BK256">
        <v>32373490</v>
      </c>
      <c r="BL256">
        <v>32964701</v>
      </c>
      <c r="BM256">
        <v>33586372</v>
      </c>
      <c r="BN256">
        <v>34243696</v>
      </c>
      <c r="BO256">
        <v>34938955</v>
      </c>
      <c r="BP256">
        <v>35652307</v>
      </c>
    </row>
    <row r="257" spans="1:68" x14ac:dyDescent="0.35">
      <c r="A257" t="s">
        <v>584</v>
      </c>
      <c r="B257" t="s">
        <v>585</v>
      </c>
      <c r="E257">
        <v>84388</v>
      </c>
      <c r="F257">
        <v>85870</v>
      </c>
      <c r="G257">
        <v>87236</v>
      </c>
      <c r="H257">
        <v>88523</v>
      </c>
      <c r="I257">
        <v>89749</v>
      </c>
      <c r="J257">
        <v>90927</v>
      </c>
      <c r="K257">
        <v>92052</v>
      </c>
      <c r="L257">
        <v>93124</v>
      </c>
      <c r="M257">
        <v>94123</v>
      </c>
      <c r="N257">
        <v>95058</v>
      </c>
      <c r="O257">
        <v>95964</v>
      </c>
      <c r="P257">
        <v>96872</v>
      </c>
      <c r="Q257">
        <v>97790</v>
      </c>
      <c r="R257">
        <v>98691</v>
      </c>
      <c r="S257">
        <v>99556</v>
      </c>
      <c r="T257">
        <v>100387</v>
      </c>
      <c r="U257">
        <v>101197</v>
      </c>
      <c r="V257">
        <v>101999</v>
      </c>
      <c r="W257">
        <v>102775</v>
      </c>
      <c r="X257">
        <v>103478</v>
      </c>
      <c r="Y257">
        <v>104213</v>
      </c>
      <c r="Z257">
        <v>105073</v>
      </c>
      <c r="AA257">
        <v>105969</v>
      </c>
      <c r="AB257">
        <v>106838</v>
      </c>
      <c r="AC257">
        <v>107687</v>
      </c>
      <c r="AD257">
        <v>108506</v>
      </c>
      <c r="AE257">
        <v>109281</v>
      </c>
      <c r="AF257">
        <v>110001</v>
      </c>
      <c r="AG257">
        <v>110658</v>
      </c>
      <c r="AH257">
        <v>111272</v>
      </c>
      <c r="AI257">
        <v>111812</v>
      </c>
      <c r="AJ257">
        <v>112222</v>
      </c>
      <c r="AK257">
        <v>112509</v>
      </c>
      <c r="AL257">
        <v>112735</v>
      </c>
      <c r="AM257">
        <v>112918</v>
      </c>
      <c r="AN257">
        <v>113047</v>
      </c>
      <c r="AO257">
        <v>113119</v>
      </c>
      <c r="AP257">
        <v>113141</v>
      </c>
      <c r="AQ257">
        <v>113180</v>
      </c>
      <c r="AR257">
        <v>113366</v>
      </c>
      <c r="AS257">
        <v>113545</v>
      </c>
      <c r="AT257">
        <v>113501</v>
      </c>
      <c r="AU257">
        <v>113347</v>
      </c>
      <c r="AV257">
        <v>113141</v>
      </c>
      <c r="AW257">
        <v>112835</v>
      </c>
      <c r="AX257">
        <v>112450</v>
      </c>
      <c r="AY257">
        <v>112014</v>
      </c>
      <c r="AZ257">
        <v>111531</v>
      </c>
      <c r="BA257">
        <v>111028</v>
      </c>
      <c r="BB257">
        <v>110508</v>
      </c>
      <c r="BC257">
        <v>109959</v>
      </c>
      <c r="BD257">
        <v>109349</v>
      </c>
      <c r="BE257">
        <v>108736</v>
      </c>
      <c r="BF257">
        <v>108135</v>
      </c>
      <c r="BG257">
        <v>107535</v>
      </c>
      <c r="BH257">
        <v>106960</v>
      </c>
      <c r="BI257">
        <v>106349</v>
      </c>
      <c r="BJ257">
        <v>105663</v>
      </c>
      <c r="BK257">
        <v>104926</v>
      </c>
      <c r="BL257">
        <v>104167</v>
      </c>
      <c r="BM257">
        <v>103526</v>
      </c>
      <c r="BN257">
        <v>102841</v>
      </c>
      <c r="BO257">
        <v>102046</v>
      </c>
      <c r="BP257">
        <v>101323</v>
      </c>
    </row>
    <row r="258" spans="1:68" x14ac:dyDescent="0.35">
      <c r="A258" t="s">
        <v>173</v>
      </c>
      <c r="B258" t="s">
        <v>586</v>
      </c>
      <c r="E258">
        <v>8160090</v>
      </c>
      <c r="F258">
        <v>8455915</v>
      </c>
      <c r="G258">
        <v>8756870</v>
      </c>
      <c r="H258">
        <v>9064021</v>
      </c>
      <c r="I258">
        <v>9377712</v>
      </c>
      <c r="J258">
        <v>9697790</v>
      </c>
      <c r="K258">
        <v>10024854</v>
      </c>
      <c r="L258">
        <v>10358513</v>
      </c>
      <c r="M258">
        <v>10697530</v>
      </c>
      <c r="N258">
        <v>11040280</v>
      </c>
      <c r="O258">
        <v>11387790</v>
      </c>
      <c r="P258">
        <v>11741008</v>
      </c>
      <c r="Q258">
        <v>12099180</v>
      </c>
      <c r="R258">
        <v>12463537</v>
      </c>
      <c r="S258">
        <v>12835351</v>
      </c>
      <c r="T258">
        <v>13215892</v>
      </c>
      <c r="U258">
        <v>13606284</v>
      </c>
      <c r="V258">
        <v>14006812</v>
      </c>
      <c r="W258">
        <v>14416684</v>
      </c>
      <c r="X258">
        <v>14834552</v>
      </c>
      <c r="Y258">
        <v>15258218</v>
      </c>
      <c r="Z258">
        <v>15687297</v>
      </c>
      <c r="AA258">
        <v>16121874</v>
      </c>
      <c r="AB258">
        <v>16562205</v>
      </c>
      <c r="AC258">
        <v>17008841</v>
      </c>
      <c r="AD258">
        <v>17461434</v>
      </c>
      <c r="AE258">
        <v>17923536</v>
      </c>
      <c r="AF258">
        <v>18394963</v>
      </c>
      <c r="AG258">
        <v>18871020</v>
      </c>
      <c r="AH258">
        <v>19348921</v>
      </c>
      <c r="AI258">
        <v>19827010</v>
      </c>
      <c r="AJ258">
        <v>20304896</v>
      </c>
      <c r="AK258">
        <v>20780948</v>
      </c>
      <c r="AL258">
        <v>21254520</v>
      </c>
      <c r="AM258">
        <v>21725188</v>
      </c>
      <c r="AN258">
        <v>22193821</v>
      </c>
      <c r="AO258">
        <v>22662113</v>
      </c>
      <c r="AP258">
        <v>23131685</v>
      </c>
      <c r="AQ258">
        <v>23601337</v>
      </c>
      <c r="AR258">
        <v>24066593</v>
      </c>
      <c r="AS258">
        <v>24526708</v>
      </c>
      <c r="AT258">
        <v>24979922</v>
      </c>
      <c r="AU258">
        <v>25435671</v>
      </c>
      <c r="AV258">
        <v>25892703</v>
      </c>
      <c r="AW258">
        <v>26340838</v>
      </c>
      <c r="AX258">
        <v>26785804</v>
      </c>
      <c r="AY258">
        <v>27224686</v>
      </c>
      <c r="AZ258">
        <v>27649363</v>
      </c>
      <c r="BA258">
        <v>28053696</v>
      </c>
      <c r="BB258">
        <v>28438298</v>
      </c>
      <c r="BC258">
        <v>28813101</v>
      </c>
      <c r="BD258">
        <v>29185212</v>
      </c>
      <c r="BE258">
        <v>29553826</v>
      </c>
      <c r="BF258">
        <v>29912198</v>
      </c>
      <c r="BG258">
        <v>30254079</v>
      </c>
      <c r="BH258">
        <v>30573972</v>
      </c>
      <c r="BI258">
        <v>30765720</v>
      </c>
      <c r="BJ258">
        <v>30565323</v>
      </c>
      <c r="BK258">
        <v>29807592</v>
      </c>
      <c r="BL258">
        <v>28938098</v>
      </c>
      <c r="BM258">
        <v>28444077</v>
      </c>
      <c r="BN258">
        <v>28237826</v>
      </c>
      <c r="BO258">
        <v>28213017</v>
      </c>
      <c r="BP258">
        <v>28300854</v>
      </c>
    </row>
    <row r="259" spans="1:68" x14ac:dyDescent="0.35">
      <c r="A259" t="s">
        <v>587</v>
      </c>
      <c r="B259" t="s">
        <v>588</v>
      </c>
      <c r="E259">
        <v>7950</v>
      </c>
      <c r="F259">
        <v>8034</v>
      </c>
      <c r="G259">
        <v>8070</v>
      </c>
      <c r="H259">
        <v>8114</v>
      </c>
      <c r="I259">
        <v>8168</v>
      </c>
      <c r="J259">
        <v>8257</v>
      </c>
      <c r="K259">
        <v>8413</v>
      </c>
      <c r="L259">
        <v>8646</v>
      </c>
      <c r="M259">
        <v>9000</v>
      </c>
      <c r="N259">
        <v>9533</v>
      </c>
      <c r="O259">
        <v>9933</v>
      </c>
      <c r="P259">
        <v>10095</v>
      </c>
      <c r="Q259">
        <v>10235</v>
      </c>
      <c r="R259">
        <v>10367</v>
      </c>
      <c r="S259">
        <v>10494</v>
      </c>
      <c r="T259">
        <v>10606</v>
      </c>
      <c r="U259">
        <v>10709</v>
      </c>
      <c r="V259">
        <v>10800</v>
      </c>
      <c r="W259">
        <v>10886</v>
      </c>
      <c r="X259">
        <v>10965</v>
      </c>
      <c r="Y259">
        <v>11130</v>
      </c>
      <c r="Z259">
        <v>11479</v>
      </c>
      <c r="AA259">
        <v>11921</v>
      </c>
      <c r="AB259">
        <v>12370</v>
      </c>
      <c r="AC259">
        <v>12820</v>
      </c>
      <c r="AD259">
        <v>13269</v>
      </c>
      <c r="AE259">
        <v>13726</v>
      </c>
      <c r="AF259">
        <v>14194</v>
      </c>
      <c r="AG259">
        <v>14680</v>
      </c>
      <c r="AH259">
        <v>15180</v>
      </c>
      <c r="AI259">
        <v>15704</v>
      </c>
      <c r="AJ259">
        <v>16187</v>
      </c>
      <c r="AK259">
        <v>16593</v>
      </c>
      <c r="AL259">
        <v>16989</v>
      </c>
      <c r="AM259">
        <v>17406</v>
      </c>
      <c r="AN259">
        <v>17840</v>
      </c>
      <c r="AO259">
        <v>18287</v>
      </c>
      <c r="AP259">
        <v>18756</v>
      </c>
      <c r="AQ259">
        <v>19238</v>
      </c>
      <c r="AR259">
        <v>19730</v>
      </c>
      <c r="AS259">
        <v>20241</v>
      </c>
      <c r="AT259">
        <v>20796</v>
      </c>
      <c r="AU259">
        <v>21430</v>
      </c>
      <c r="AV259">
        <v>22134</v>
      </c>
      <c r="AW259">
        <v>22881</v>
      </c>
      <c r="AX259">
        <v>23665</v>
      </c>
      <c r="AY259">
        <v>24493</v>
      </c>
      <c r="AZ259">
        <v>25366</v>
      </c>
      <c r="BA259">
        <v>26288</v>
      </c>
      <c r="BB259">
        <v>27218</v>
      </c>
      <c r="BC259">
        <v>27675</v>
      </c>
      <c r="BD259">
        <v>28710</v>
      </c>
      <c r="BE259">
        <v>30345</v>
      </c>
      <c r="BF259">
        <v>31703</v>
      </c>
      <c r="BG259">
        <v>32962</v>
      </c>
      <c r="BH259">
        <v>34498</v>
      </c>
      <c r="BI259">
        <v>33878</v>
      </c>
      <c r="BJ259">
        <v>32699</v>
      </c>
      <c r="BK259">
        <v>34657</v>
      </c>
      <c r="BL259">
        <v>36395</v>
      </c>
      <c r="BM259">
        <v>37135</v>
      </c>
      <c r="BN259">
        <v>37809</v>
      </c>
      <c r="BO259">
        <v>38319</v>
      </c>
      <c r="BP259">
        <v>38985</v>
      </c>
    </row>
    <row r="260" spans="1:68" x14ac:dyDescent="0.35">
      <c r="A260" t="s">
        <v>589</v>
      </c>
      <c r="B260" t="s">
        <v>590</v>
      </c>
      <c r="E260">
        <v>32500</v>
      </c>
      <c r="F260">
        <v>34300</v>
      </c>
      <c r="G260">
        <v>35000</v>
      </c>
      <c r="H260">
        <v>39800</v>
      </c>
      <c r="I260">
        <v>40800</v>
      </c>
      <c r="J260">
        <v>43500</v>
      </c>
      <c r="K260">
        <v>46200</v>
      </c>
      <c r="L260">
        <v>49100</v>
      </c>
      <c r="M260">
        <v>55700</v>
      </c>
      <c r="N260">
        <v>60300</v>
      </c>
      <c r="O260">
        <v>63476</v>
      </c>
      <c r="P260">
        <v>70937</v>
      </c>
      <c r="Q260">
        <v>76319</v>
      </c>
      <c r="R260">
        <v>84121</v>
      </c>
      <c r="S260">
        <v>89941</v>
      </c>
      <c r="T260">
        <v>94484</v>
      </c>
      <c r="U260">
        <v>96166</v>
      </c>
      <c r="V260">
        <v>93203</v>
      </c>
      <c r="W260">
        <v>95929</v>
      </c>
      <c r="X260">
        <v>96183</v>
      </c>
      <c r="Y260">
        <v>99636</v>
      </c>
      <c r="Z260">
        <v>99853</v>
      </c>
      <c r="AA260">
        <v>100068</v>
      </c>
      <c r="AB260">
        <v>100348</v>
      </c>
      <c r="AC260">
        <v>100600</v>
      </c>
      <c r="AD260">
        <v>100760</v>
      </c>
      <c r="AE260">
        <v>100842</v>
      </c>
      <c r="AF260">
        <v>100901</v>
      </c>
      <c r="AG260">
        <v>100952</v>
      </c>
      <c r="AH260">
        <v>101041</v>
      </c>
      <c r="AI260">
        <v>103963</v>
      </c>
      <c r="AJ260">
        <v>104807</v>
      </c>
      <c r="AK260">
        <v>105712</v>
      </c>
      <c r="AL260">
        <v>106578</v>
      </c>
      <c r="AM260">
        <v>107318</v>
      </c>
      <c r="AN260">
        <v>107818</v>
      </c>
      <c r="AO260">
        <v>108095</v>
      </c>
      <c r="AP260">
        <v>108357</v>
      </c>
      <c r="AQ260">
        <v>108537</v>
      </c>
      <c r="AR260">
        <v>108599</v>
      </c>
      <c r="AS260">
        <v>108642</v>
      </c>
      <c r="AT260">
        <v>108549</v>
      </c>
      <c r="AU260">
        <v>108509</v>
      </c>
      <c r="AV260">
        <v>108505</v>
      </c>
      <c r="AW260">
        <v>108466</v>
      </c>
      <c r="AX260">
        <v>108453</v>
      </c>
      <c r="AY260">
        <v>108369</v>
      </c>
      <c r="AZ260">
        <v>108337</v>
      </c>
      <c r="BA260">
        <v>108397</v>
      </c>
      <c r="BB260">
        <v>108404</v>
      </c>
      <c r="BC260">
        <v>108357</v>
      </c>
      <c r="BD260">
        <v>108290</v>
      </c>
      <c r="BE260">
        <v>108188</v>
      </c>
      <c r="BF260">
        <v>108041</v>
      </c>
      <c r="BG260">
        <v>107882</v>
      </c>
      <c r="BH260">
        <v>107712</v>
      </c>
      <c r="BI260">
        <v>107516</v>
      </c>
      <c r="BJ260">
        <v>107281</v>
      </c>
      <c r="BK260">
        <v>107001</v>
      </c>
      <c r="BL260">
        <v>106669</v>
      </c>
      <c r="BM260">
        <v>106290</v>
      </c>
      <c r="BN260">
        <v>105870</v>
      </c>
      <c r="BO260">
        <v>105413</v>
      </c>
      <c r="BP260">
        <v>104917</v>
      </c>
    </row>
    <row r="261" spans="1:68" x14ac:dyDescent="0.35">
      <c r="A261" t="s">
        <v>591</v>
      </c>
      <c r="B261" t="s">
        <v>592</v>
      </c>
      <c r="E261">
        <v>32531933</v>
      </c>
      <c r="F261">
        <v>33409059</v>
      </c>
      <c r="G261">
        <v>34288560</v>
      </c>
      <c r="H261">
        <v>35249101</v>
      </c>
      <c r="I261">
        <v>36201563</v>
      </c>
      <c r="J261">
        <v>37129656</v>
      </c>
      <c r="K261">
        <v>38024836</v>
      </c>
      <c r="L261">
        <v>38895080</v>
      </c>
      <c r="M261">
        <v>39734609</v>
      </c>
      <c r="N261">
        <v>40582096</v>
      </c>
      <c r="O261">
        <v>41475230</v>
      </c>
      <c r="P261">
        <v>42449276</v>
      </c>
      <c r="Q261">
        <v>43429168</v>
      </c>
      <c r="R261">
        <v>44409861</v>
      </c>
      <c r="S261">
        <v>45413537</v>
      </c>
      <c r="T261">
        <v>46482903</v>
      </c>
      <c r="U261">
        <v>47684931</v>
      </c>
      <c r="V261">
        <v>48954872</v>
      </c>
      <c r="W261">
        <v>50249552</v>
      </c>
      <c r="X261">
        <v>51378211</v>
      </c>
      <c r="Y261">
        <v>52490101</v>
      </c>
      <c r="Z261">
        <v>53738141</v>
      </c>
      <c r="AA261">
        <v>55011289</v>
      </c>
      <c r="AB261">
        <v>56337921</v>
      </c>
      <c r="AC261">
        <v>57706067</v>
      </c>
      <c r="AD261">
        <v>59060622</v>
      </c>
      <c r="AE261">
        <v>60347048</v>
      </c>
      <c r="AF261">
        <v>61584651</v>
      </c>
      <c r="AG261">
        <v>62843228</v>
      </c>
      <c r="AH261">
        <v>64147348</v>
      </c>
      <c r="AI261">
        <v>65504552</v>
      </c>
      <c r="AJ261">
        <v>66891775</v>
      </c>
      <c r="AK261">
        <v>68260337</v>
      </c>
      <c r="AL261">
        <v>69586384</v>
      </c>
      <c r="AM261">
        <v>70854391</v>
      </c>
      <c r="AN261">
        <v>72049940</v>
      </c>
      <c r="AO261">
        <v>73156447</v>
      </c>
      <c r="AP261">
        <v>74226889</v>
      </c>
      <c r="AQ261">
        <v>75299660</v>
      </c>
      <c r="AR261">
        <v>76287452</v>
      </c>
      <c r="AS261">
        <v>77154011</v>
      </c>
      <c r="AT261">
        <v>77969361</v>
      </c>
      <c r="AU261">
        <v>78772224</v>
      </c>
      <c r="AV261">
        <v>79563777</v>
      </c>
      <c r="AW261">
        <v>80338971</v>
      </c>
      <c r="AX261">
        <v>81088313</v>
      </c>
      <c r="AY261">
        <v>82167897</v>
      </c>
      <c r="AZ261">
        <v>83633375</v>
      </c>
      <c r="BA261">
        <v>85175788</v>
      </c>
      <c r="BB261">
        <v>86460018</v>
      </c>
      <c r="BC261">
        <v>87455152</v>
      </c>
      <c r="BD261">
        <v>88468314</v>
      </c>
      <c r="BE261">
        <v>89510356</v>
      </c>
      <c r="BF261">
        <v>90573104</v>
      </c>
      <c r="BG261">
        <v>91679578</v>
      </c>
      <c r="BH261">
        <v>92823254</v>
      </c>
      <c r="BI261">
        <v>94000117</v>
      </c>
      <c r="BJ261">
        <v>95176977</v>
      </c>
      <c r="BK261">
        <v>96237319</v>
      </c>
      <c r="BL261">
        <v>97173776</v>
      </c>
      <c r="BM261">
        <v>98079191</v>
      </c>
      <c r="BN261">
        <v>98935098</v>
      </c>
      <c r="BO261">
        <v>99680655</v>
      </c>
      <c r="BP261">
        <v>100352192</v>
      </c>
    </row>
    <row r="262" spans="1:68" x14ac:dyDescent="0.35">
      <c r="A262" t="s">
        <v>593</v>
      </c>
      <c r="B262" t="s">
        <v>594</v>
      </c>
      <c r="E262">
        <v>64431</v>
      </c>
      <c r="F262">
        <v>66264</v>
      </c>
      <c r="G262">
        <v>68174</v>
      </c>
      <c r="H262">
        <v>70159</v>
      </c>
      <c r="I262">
        <v>72219</v>
      </c>
      <c r="J262">
        <v>74358</v>
      </c>
      <c r="K262">
        <v>76590</v>
      </c>
      <c r="L262">
        <v>78921</v>
      </c>
      <c r="M262">
        <v>81314</v>
      </c>
      <c r="N262">
        <v>83755</v>
      </c>
      <c r="O262">
        <v>86266</v>
      </c>
      <c r="P262">
        <v>88862</v>
      </c>
      <c r="Q262">
        <v>91562</v>
      </c>
      <c r="R262">
        <v>94362</v>
      </c>
      <c r="S262">
        <v>97260</v>
      </c>
      <c r="T262">
        <v>100269</v>
      </c>
      <c r="U262">
        <v>103388</v>
      </c>
      <c r="V262">
        <v>106618</v>
      </c>
      <c r="W262">
        <v>109963</v>
      </c>
      <c r="X262">
        <v>113040</v>
      </c>
      <c r="Y262">
        <v>115660</v>
      </c>
      <c r="Z262">
        <v>118249</v>
      </c>
      <c r="AA262">
        <v>121035</v>
      </c>
      <c r="AB262">
        <v>123998</v>
      </c>
      <c r="AC262">
        <v>127109</v>
      </c>
      <c r="AD262">
        <v>130356</v>
      </c>
      <c r="AE262">
        <v>133720</v>
      </c>
      <c r="AF262">
        <v>137187</v>
      </c>
      <c r="AG262">
        <v>140756</v>
      </c>
      <c r="AH262">
        <v>144393</v>
      </c>
      <c r="AI262">
        <v>148063</v>
      </c>
      <c r="AJ262">
        <v>151793</v>
      </c>
      <c r="AK262">
        <v>155608</v>
      </c>
      <c r="AL262">
        <v>159463</v>
      </c>
      <c r="AM262">
        <v>163314</v>
      </c>
      <c r="AN262">
        <v>167137</v>
      </c>
      <c r="AO262">
        <v>170911</v>
      </c>
      <c r="AP262">
        <v>174626</v>
      </c>
      <c r="AQ262">
        <v>178313</v>
      </c>
      <c r="AR262">
        <v>182048</v>
      </c>
      <c r="AS262">
        <v>186281</v>
      </c>
      <c r="AT262">
        <v>191031</v>
      </c>
      <c r="AU262">
        <v>195863</v>
      </c>
      <c r="AV262">
        <v>200746</v>
      </c>
      <c r="AW262">
        <v>205711</v>
      </c>
      <c r="AX262">
        <v>210760</v>
      </c>
      <c r="AY262">
        <v>215923</v>
      </c>
      <c r="AZ262">
        <v>221276</v>
      </c>
      <c r="BA262">
        <v>226896</v>
      </c>
      <c r="BB262">
        <v>232731</v>
      </c>
      <c r="BC262">
        <v>238248</v>
      </c>
      <c r="BD262">
        <v>243474</v>
      </c>
      <c r="BE262">
        <v>248883</v>
      </c>
      <c r="BF262">
        <v>254482</v>
      </c>
      <c r="BG262">
        <v>260240</v>
      </c>
      <c r="BH262">
        <v>266101</v>
      </c>
      <c r="BI262">
        <v>272087</v>
      </c>
      <c r="BJ262">
        <v>278507</v>
      </c>
      <c r="BK262">
        <v>285259</v>
      </c>
      <c r="BL262">
        <v>291985</v>
      </c>
      <c r="BM262">
        <v>298858</v>
      </c>
      <c r="BN262">
        <v>305868</v>
      </c>
      <c r="BO262">
        <v>313046</v>
      </c>
      <c r="BP262">
        <v>320409</v>
      </c>
    </row>
    <row r="263" spans="1:68" x14ac:dyDescent="0.35">
      <c r="A263" t="s">
        <v>595</v>
      </c>
      <c r="B263" t="s">
        <v>596</v>
      </c>
      <c r="E263">
        <v>3021529236</v>
      </c>
      <c r="F263">
        <v>3062769479</v>
      </c>
      <c r="G263">
        <v>3117373096</v>
      </c>
      <c r="H263">
        <v>3184063049</v>
      </c>
      <c r="I263">
        <v>3251253200</v>
      </c>
      <c r="J263">
        <v>3318997522</v>
      </c>
      <c r="K263">
        <v>3389087189</v>
      </c>
      <c r="L263">
        <v>3459014378</v>
      </c>
      <c r="M263">
        <v>3530702399</v>
      </c>
      <c r="N263">
        <v>3604811636</v>
      </c>
      <c r="O263">
        <v>3680587906</v>
      </c>
      <c r="P263">
        <v>3758612691</v>
      </c>
      <c r="Q263">
        <v>3834445609</v>
      </c>
      <c r="R263">
        <v>3911067849</v>
      </c>
      <c r="S263">
        <v>3987293598</v>
      </c>
      <c r="T263">
        <v>4062070090</v>
      </c>
      <c r="U263">
        <v>4135757570</v>
      </c>
      <c r="V263">
        <v>4208958121</v>
      </c>
      <c r="W263">
        <v>4283430290</v>
      </c>
      <c r="X263">
        <v>4360055566</v>
      </c>
      <c r="Y263">
        <v>4437602155</v>
      </c>
      <c r="Z263">
        <v>4516925444</v>
      </c>
      <c r="AA263">
        <v>4599538535</v>
      </c>
      <c r="AB263">
        <v>4682924030</v>
      </c>
      <c r="AC263">
        <v>4766039787</v>
      </c>
      <c r="AD263">
        <v>4850740398</v>
      </c>
      <c r="AE263">
        <v>4937711316</v>
      </c>
      <c r="AF263">
        <v>5027029981</v>
      </c>
      <c r="AG263">
        <v>5117166674</v>
      </c>
      <c r="AH263">
        <v>5207654611</v>
      </c>
      <c r="AI263">
        <v>5299246388</v>
      </c>
      <c r="AJ263">
        <v>5388495973</v>
      </c>
      <c r="AK263">
        <v>5477123965.5</v>
      </c>
      <c r="AL263">
        <v>5564778620</v>
      </c>
      <c r="AM263">
        <v>5650853176.5</v>
      </c>
      <c r="AN263">
        <v>5736505516</v>
      </c>
      <c r="AO263">
        <v>5822614625.5</v>
      </c>
      <c r="AP263">
        <v>5908466556.5</v>
      </c>
      <c r="AQ263">
        <v>5994040063.5</v>
      </c>
      <c r="AR263">
        <v>6078404337</v>
      </c>
      <c r="AS263">
        <v>6161884825.5</v>
      </c>
      <c r="AT263">
        <v>6245109995.5</v>
      </c>
      <c r="AU263">
        <v>6327526596</v>
      </c>
      <c r="AV263">
        <v>6409664474</v>
      </c>
      <c r="AW263">
        <v>6492626975.5</v>
      </c>
      <c r="AX263">
        <v>6575644307.5</v>
      </c>
      <c r="AY263">
        <v>6659721142</v>
      </c>
      <c r="AZ263">
        <v>6744171461.5</v>
      </c>
      <c r="BA263">
        <v>6830129091</v>
      </c>
      <c r="BB263">
        <v>6916129027</v>
      </c>
      <c r="BC263">
        <v>7000671233</v>
      </c>
      <c r="BD263">
        <v>7086201663.5</v>
      </c>
      <c r="BE263">
        <v>7175816385</v>
      </c>
      <c r="BF263">
        <v>7265314967</v>
      </c>
      <c r="BG263">
        <v>7353910925.5</v>
      </c>
      <c r="BH263">
        <v>7441471720.5</v>
      </c>
      <c r="BI263">
        <v>7528523333.5</v>
      </c>
      <c r="BJ263">
        <v>7614113551.5</v>
      </c>
      <c r="BK263">
        <v>7696494847.5</v>
      </c>
      <c r="BL263">
        <v>7776892015</v>
      </c>
      <c r="BM263">
        <v>7856138789.5</v>
      </c>
      <c r="BN263">
        <v>7921184346</v>
      </c>
      <c r="BO263">
        <v>7989981519.5</v>
      </c>
      <c r="BP263">
        <v>8061876001</v>
      </c>
    </row>
    <row r="264" spans="1:68" x14ac:dyDescent="0.35">
      <c r="A264" t="s">
        <v>597</v>
      </c>
      <c r="B264" t="s">
        <v>598</v>
      </c>
      <c r="E264">
        <v>112490</v>
      </c>
      <c r="F264">
        <v>115496</v>
      </c>
      <c r="G264">
        <v>118597</v>
      </c>
      <c r="H264">
        <v>121764</v>
      </c>
      <c r="I264">
        <v>124894</v>
      </c>
      <c r="J264">
        <v>127978</v>
      </c>
      <c r="K264">
        <v>131073</v>
      </c>
      <c r="L264">
        <v>133764</v>
      </c>
      <c r="M264">
        <v>136020</v>
      </c>
      <c r="N264">
        <v>138233</v>
      </c>
      <c r="O264">
        <v>140400</v>
      </c>
      <c r="P264">
        <v>142503</v>
      </c>
      <c r="Q264">
        <v>144538</v>
      </c>
      <c r="R264">
        <v>146516</v>
      </c>
      <c r="S264">
        <v>149431</v>
      </c>
      <c r="T264">
        <v>153344</v>
      </c>
      <c r="U264">
        <v>157113</v>
      </c>
      <c r="V264">
        <v>159753</v>
      </c>
      <c r="W264">
        <v>161375</v>
      </c>
      <c r="X264">
        <v>162882</v>
      </c>
      <c r="Y264">
        <v>164322</v>
      </c>
      <c r="Z264">
        <v>165678</v>
      </c>
      <c r="AA264">
        <v>166484</v>
      </c>
      <c r="AB264">
        <v>166714</v>
      </c>
      <c r="AC264">
        <v>166796</v>
      </c>
      <c r="AD264">
        <v>166849</v>
      </c>
      <c r="AE264">
        <v>167061</v>
      </c>
      <c r="AF264">
        <v>167661</v>
      </c>
      <c r="AG264">
        <v>168346</v>
      </c>
      <c r="AH264">
        <v>168768</v>
      </c>
      <c r="AI264">
        <v>169042</v>
      </c>
      <c r="AJ264">
        <v>169368</v>
      </c>
      <c r="AK264">
        <v>170331</v>
      </c>
      <c r="AL264">
        <v>171774</v>
      </c>
      <c r="AM264">
        <v>173159</v>
      </c>
      <c r="AN264">
        <v>174571</v>
      </c>
      <c r="AO264">
        <v>176071</v>
      </c>
      <c r="AP264">
        <v>177547</v>
      </c>
      <c r="AQ264">
        <v>178905</v>
      </c>
      <c r="AR264">
        <v>180275</v>
      </c>
      <c r="AS264">
        <v>181685</v>
      </c>
      <c r="AT264">
        <v>183166</v>
      </c>
      <c r="AU264">
        <v>184471</v>
      </c>
      <c r="AV264">
        <v>185430</v>
      </c>
      <c r="AW264">
        <v>186249</v>
      </c>
      <c r="AX264">
        <v>186978</v>
      </c>
      <c r="AY264">
        <v>187709</v>
      </c>
      <c r="AZ264">
        <v>188753</v>
      </c>
      <c r="BA264">
        <v>190107</v>
      </c>
      <c r="BB264">
        <v>191513</v>
      </c>
      <c r="BC264">
        <v>193023</v>
      </c>
      <c r="BD264">
        <v>194713</v>
      </c>
      <c r="BE264">
        <v>196498</v>
      </c>
      <c r="BF264">
        <v>198268</v>
      </c>
      <c r="BG264">
        <v>200037</v>
      </c>
      <c r="BH264">
        <v>201782</v>
      </c>
      <c r="BI264">
        <v>203499</v>
      </c>
      <c r="BJ264">
        <v>205415</v>
      </c>
      <c r="BK264">
        <v>207582</v>
      </c>
      <c r="BL264">
        <v>209780</v>
      </c>
      <c r="BM264">
        <v>211944</v>
      </c>
      <c r="BN264">
        <v>213779</v>
      </c>
      <c r="BO264">
        <v>215261</v>
      </c>
      <c r="BP264">
        <v>216663</v>
      </c>
    </row>
    <row r="265" spans="1:68" x14ac:dyDescent="0.35">
      <c r="A265" t="s">
        <v>599</v>
      </c>
      <c r="B265" t="s">
        <v>600</v>
      </c>
      <c r="E265">
        <v>984846</v>
      </c>
      <c r="F265">
        <v>1011421</v>
      </c>
      <c r="G265">
        <v>1036950</v>
      </c>
      <c r="H265">
        <v>1062737</v>
      </c>
      <c r="I265">
        <v>1090270</v>
      </c>
      <c r="J265">
        <v>1120168</v>
      </c>
      <c r="K265">
        <v>1152586</v>
      </c>
      <c r="L265">
        <v>1187667</v>
      </c>
      <c r="M265">
        <v>1214208</v>
      </c>
      <c r="N265">
        <v>1231460</v>
      </c>
      <c r="O265">
        <v>1249555</v>
      </c>
      <c r="P265">
        <v>1273021</v>
      </c>
      <c r="Q265">
        <v>1301579</v>
      </c>
      <c r="R265">
        <v>1331176</v>
      </c>
      <c r="S265">
        <v>1363123</v>
      </c>
      <c r="T265">
        <v>1397686</v>
      </c>
      <c r="U265">
        <v>1434880</v>
      </c>
      <c r="V265">
        <v>1474457</v>
      </c>
      <c r="W265">
        <v>1516249</v>
      </c>
      <c r="X265">
        <v>1559787</v>
      </c>
      <c r="Y265">
        <v>1604818</v>
      </c>
      <c r="Z265">
        <v>1646565</v>
      </c>
      <c r="AA265">
        <v>1683166</v>
      </c>
      <c r="AB265">
        <v>1719245</v>
      </c>
      <c r="AC265">
        <v>1756818</v>
      </c>
      <c r="AD265">
        <v>1796018</v>
      </c>
      <c r="AE265">
        <v>1836972</v>
      </c>
      <c r="AF265">
        <v>1880590</v>
      </c>
      <c r="AG265">
        <v>1917882</v>
      </c>
      <c r="AH265">
        <v>1946339</v>
      </c>
      <c r="AI265">
        <v>1973790</v>
      </c>
      <c r="AJ265">
        <v>2005362</v>
      </c>
      <c r="AK265">
        <v>2039723</v>
      </c>
      <c r="AL265">
        <v>2072664</v>
      </c>
      <c r="AM265">
        <v>2105256</v>
      </c>
      <c r="AN265">
        <v>2137514</v>
      </c>
      <c r="AO265">
        <v>2168753</v>
      </c>
      <c r="AP265">
        <v>2197284</v>
      </c>
      <c r="AQ265">
        <v>2078964</v>
      </c>
      <c r="AR265">
        <v>1871524</v>
      </c>
      <c r="AS265">
        <v>1802493</v>
      </c>
      <c r="AT265">
        <v>1820009</v>
      </c>
      <c r="AU265">
        <v>1829462</v>
      </c>
      <c r="AV265">
        <v>1826434</v>
      </c>
      <c r="AW265">
        <v>1822773</v>
      </c>
      <c r="AX265">
        <v>1818354</v>
      </c>
      <c r="AY265">
        <v>1813079</v>
      </c>
      <c r="AZ265">
        <v>1807094</v>
      </c>
      <c r="BA265">
        <v>1800858</v>
      </c>
      <c r="BB265">
        <v>1794681</v>
      </c>
      <c r="BC265">
        <v>1788743</v>
      </c>
      <c r="BD265">
        <v>1791949</v>
      </c>
      <c r="BE265">
        <v>1807126</v>
      </c>
      <c r="BF265">
        <v>1818119</v>
      </c>
      <c r="BG265">
        <v>1812788</v>
      </c>
      <c r="BH265">
        <v>1788274</v>
      </c>
      <c r="BI265">
        <v>1777568</v>
      </c>
      <c r="BJ265">
        <v>1791019</v>
      </c>
      <c r="BK265">
        <v>1797086</v>
      </c>
      <c r="BL265">
        <v>1788891</v>
      </c>
      <c r="BM265">
        <v>1790152</v>
      </c>
      <c r="BN265">
        <v>1786080</v>
      </c>
      <c r="BO265">
        <v>1768096</v>
      </c>
      <c r="BP265">
        <v>1756366</v>
      </c>
    </row>
    <row r="266" spans="1:68" x14ac:dyDescent="0.35">
      <c r="A266" t="s">
        <v>177</v>
      </c>
      <c r="B266" t="s">
        <v>601</v>
      </c>
      <c r="E266">
        <v>5532301</v>
      </c>
      <c r="F266">
        <v>5655232</v>
      </c>
      <c r="G266">
        <v>5782221</v>
      </c>
      <c r="H266">
        <v>5911135</v>
      </c>
      <c r="I266">
        <v>6048006</v>
      </c>
      <c r="J266">
        <v>6195593</v>
      </c>
      <c r="K266">
        <v>6351494</v>
      </c>
      <c r="L266">
        <v>6516444</v>
      </c>
      <c r="M266">
        <v>6690524</v>
      </c>
      <c r="N266">
        <v>6875859</v>
      </c>
      <c r="O266">
        <v>7065279</v>
      </c>
      <c r="P266">
        <v>7257462</v>
      </c>
      <c r="Q266">
        <v>7460068</v>
      </c>
      <c r="R266">
        <v>7672796</v>
      </c>
      <c r="S266">
        <v>7896783</v>
      </c>
      <c r="T266">
        <v>8133598</v>
      </c>
      <c r="U266">
        <v>8384113</v>
      </c>
      <c r="V266">
        <v>8648222</v>
      </c>
      <c r="W266">
        <v>8926586</v>
      </c>
      <c r="X266">
        <v>9224194</v>
      </c>
      <c r="Y266">
        <v>9543358</v>
      </c>
      <c r="Z266">
        <v>9882362</v>
      </c>
      <c r="AA266">
        <v>10241006</v>
      </c>
      <c r="AB266">
        <v>10621499</v>
      </c>
      <c r="AC266">
        <v>11025597</v>
      </c>
      <c r="AD266">
        <v>11453825</v>
      </c>
      <c r="AE266">
        <v>11901040</v>
      </c>
      <c r="AF266">
        <v>12369912</v>
      </c>
      <c r="AG266">
        <v>12859708</v>
      </c>
      <c r="AH266">
        <v>13364174</v>
      </c>
      <c r="AI266">
        <v>13887862</v>
      </c>
      <c r="AJ266">
        <v>14430201</v>
      </c>
      <c r="AK266">
        <v>14989494</v>
      </c>
      <c r="AL266">
        <v>15563914</v>
      </c>
      <c r="AM266">
        <v>16149147</v>
      </c>
      <c r="AN266">
        <v>16740058</v>
      </c>
      <c r="AO266">
        <v>17313177</v>
      </c>
      <c r="AP266">
        <v>17873936</v>
      </c>
      <c r="AQ266">
        <v>18446013</v>
      </c>
      <c r="AR266">
        <v>19029420</v>
      </c>
      <c r="AS266">
        <v>19624141</v>
      </c>
      <c r="AT266">
        <v>20226147</v>
      </c>
      <c r="AU266">
        <v>20835086</v>
      </c>
      <c r="AV266">
        <v>21456379</v>
      </c>
      <c r="AW266">
        <v>22095167</v>
      </c>
      <c r="AX266">
        <v>22790085</v>
      </c>
      <c r="AY266">
        <v>23543083</v>
      </c>
      <c r="AZ266">
        <v>24318082</v>
      </c>
      <c r="BA266">
        <v>25111941</v>
      </c>
      <c r="BB266">
        <v>25927724</v>
      </c>
      <c r="BC266">
        <v>26754387</v>
      </c>
      <c r="BD266">
        <v>27582897</v>
      </c>
      <c r="BE266">
        <v>28433647</v>
      </c>
      <c r="BF266">
        <v>29312952</v>
      </c>
      <c r="BG266">
        <v>30226309</v>
      </c>
      <c r="BH266">
        <v>31159379</v>
      </c>
      <c r="BI266">
        <v>32109010</v>
      </c>
      <c r="BJ266">
        <v>33090921</v>
      </c>
      <c r="BK266">
        <v>34085182</v>
      </c>
      <c r="BL266">
        <v>35111408</v>
      </c>
      <c r="BM266">
        <v>36134863</v>
      </c>
      <c r="BN266">
        <v>37140230</v>
      </c>
      <c r="BO266">
        <v>38222876</v>
      </c>
      <c r="BP266">
        <v>39390799</v>
      </c>
    </row>
    <row r="267" spans="1:68" x14ac:dyDescent="0.35">
      <c r="A267" t="s">
        <v>156</v>
      </c>
      <c r="B267" t="s">
        <v>602</v>
      </c>
      <c r="E267">
        <v>16440172</v>
      </c>
      <c r="F267">
        <v>16908035</v>
      </c>
      <c r="G267">
        <v>17418522</v>
      </c>
      <c r="H267">
        <v>17954564</v>
      </c>
      <c r="I267">
        <v>18511361</v>
      </c>
      <c r="J267">
        <v>19089380</v>
      </c>
      <c r="K267">
        <v>19690087</v>
      </c>
      <c r="L267">
        <v>20314066</v>
      </c>
      <c r="M267">
        <v>20957287</v>
      </c>
      <c r="N267">
        <v>21614676</v>
      </c>
      <c r="O267">
        <v>22279984</v>
      </c>
      <c r="P267">
        <v>22942143</v>
      </c>
      <c r="Q267">
        <v>23609456</v>
      </c>
      <c r="R267">
        <v>24294263</v>
      </c>
      <c r="S267">
        <v>24989108</v>
      </c>
      <c r="T267">
        <v>25690940</v>
      </c>
      <c r="U267">
        <v>26395450</v>
      </c>
      <c r="V267">
        <v>27118952</v>
      </c>
      <c r="W267">
        <v>27869507</v>
      </c>
      <c r="X267">
        <v>28634162</v>
      </c>
      <c r="Y267">
        <v>29518857</v>
      </c>
      <c r="Z267">
        <v>30541044</v>
      </c>
      <c r="AA267">
        <v>31615339</v>
      </c>
      <c r="AB267">
        <v>32739304</v>
      </c>
      <c r="AC267">
        <v>33892788</v>
      </c>
      <c r="AD267">
        <v>35042093</v>
      </c>
      <c r="AE267">
        <v>36180515</v>
      </c>
      <c r="AF267">
        <v>37326190</v>
      </c>
      <c r="AG267">
        <v>38480649</v>
      </c>
      <c r="AH267">
        <v>39628575</v>
      </c>
      <c r="AI267">
        <v>40746268</v>
      </c>
      <c r="AJ267">
        <v>41687898</v>
      </c>
      <c r="AK267">
        <v>42443509</v>
      </c>
      <c r="AL267">
        <v>43297156</v>
      </c>
      <c r="AM267">
        <v>44004139</v>
      </c>
      <c r="AN267">
        <v>44541554</v>
      </c>
      <c r="AO267">
        <v>45123018</v>
      </c>
      <c r="AP267">
        <v>45666838</v>
      </c>
      <c r="AQ267">
        <v>46223880</v>
      </c>
      <c r="AR267">
        <v>46730335</v>
      </c>
      <c r="AS267">
        <v>47159719</v>
      </c>
      <c r="AT267">
        <v>47566800</v>
      </c>
      <c r="AU267">
        <v>48019415</v>
      </c>
      <c r="AV267">
        <v>48500348</v>
      </c>
      <c r="AW267">
        <v>48991421</v>
      </c>
      <c r="AX267">
        <v>49490033</v>
      </c>
      <c r="AY267">
        <v>49998277</v>
      </c>
      <c r="AZ267">
        <v>50528584</v>
      </c>
      <c r="BA267">
        <v>51114599</v>
      </c>
      <c r="BB267">
        <v>51728516</v>
      </c>
      <c r="BC267">
        <v>52344051</v>
      </c>
      <c r="BD267">
        <v>52995205</v>
      </c>
      <c r="BE267">
        <v>53782567</v>
      </c>
      <c r="BF267">
        <v>54678791</v>
      </c>
      <c r="BG267">
        <v>55594838</v>
      </c>
      <c r="BH267">
        <v>56723537</v>
      </c>
      <c r="BI267">
        <v>57259551</v>
      </c>
      <c r="BJ267">
        <v>57635162</v>
      </c>
      <c r="BK267">
        <v>58613001</v>
      </c>
      <c r="BL267">
        <v>59587885</v>
      </c>
      <c r="BM267">
        <v>60562381</v>
      </c>
      <c r="BN267">
        <v>61502603</v>
      </c>
      <c r="BO267">
        <v>62378410</v>
      </c>
      <c r="BP267">
        <v>63212384</v>
      </c>
    </row>
    <row r="268" spans="1:68" x14ac:dyDescent="0.35">
      <c r="A268" t="s">
        <v>157</v>
      </c>
      <c r="B268" t="s">
        <v>603</v>
      </c>
      <c r="E268">
        <v>3153729</v>
      </c>
      <c r="F268">
        <v>3254086</v>
      </c>
      <c r="G268">
        <v>3358099</v>
      </c>
      <c r="H268">
        <v>3465907</v>
      </c>
      <c r="I268">
        <v>3577017</v>
      </c>
      <c r="J268">
        <v>3692086</v>
      </c>
      <c r="K268">
        <v>3812003</v>
      </c>
      <c r="L268">
        <v>3936343</v>
      </c>
      <c r="M268">
        <v>4065593</v>
      </c>
      <c r="N268">
        <v>4197116</v>
      </c>
      <c r="O268">
        <v>4321718</v>
      </c>
      <c r="P268">
        <v>4442525</v>
      </c>
      <c r="Q268">
        <v>4569309</v>
      </c>
      <c r="R268">
        <v>4702693</v>
      </c>
      <c r="S268">
        <v>4842746</v>
      </c>
      <c r="T268">
        <v>4990086</v>
      </c>
      <c r="U268">
        <v>5143842</v>
      </c>
      <c r="V268">
        <v>5302480</v>
      </c>
      <c r="W268">
        <v>5465374</v>
      </c>
      <c r="X268">
        <v>5631728</v>
      </c>
      <c r="Y268">
        <v>5802833</v>
      </c>
      <c r="Z268">
        <v>5983289</v>
      </c>
      <c r="AA268">
        <v>6178637</v>
      </c>
      <c r="AB268">
        <v>6381038</v>
      </c>
      <c r="AC268">
        <v>6580490</v>
      </c>
      <c r="AD268">
        <v>6780953</v>
      </c>
      <c r="AE268">
        <v>6986471</v>
      </c>
      <c r="AF268">
        <v>7191282</v>
      </c>
      <c r="AG268">
        <v>7391440</v>
      </c>
      <c r="AH268">
        <v>7589216</v>
      </c>
      <c r="AI268">
        <v>7786169</v>
      </c>
      <c r="AJ268">
        <v>7981650</v>
      </c>
      <c r="AK268">
        <v>8176680</v>
      </c>
      <c r="AL268">
        <v>8373921</v>
      </c>
      <c r="AM268">
        <v>8576269</v>
      </c>
      <c r="AN268">
        <v>8785763</v>
      </c>
      <c r="AO268">
        <v>9004053</v>
      </c>
      <c r="AP268">
        <v>9237063</v>
      </c>
      <c r="AQ268">
        <v>9482408</v>
      </c>
      <c r="AR268">
        <v>9740005</v>
      </c>
      <c r="AS268">
        <v>10017631</v>
      </c>
      <c r="AT268">
        <v>10325185</v>
      </c>
      <c r="AU268">
        <v>10647949</v>
      </c>
      <c r="AV268">
        <v>10983595</v>
      </c>
      <c r="AW268">
        <v>11338198</v>
      </c>
      <c r="AX268">
        <v>11718819</v>
      </c>
      <c r="AY268">
        <v>12129553</v>
      </c>
      <c r="AZ268">
        <v>12565085</v>
      </c>
      <c r="BA268">
        <v>13021324</v>
      </c>
      <c r="BB268">
        <v>13490389</v>
      </c>
      <c r="BC268">
        <v>13965594</v>
      </c>
      <c r="BD268">
        <v>14437796</v>
      </c>
      <c r="BE268">
        <v>14913629</v>
      </c>
      <c r="BF268">
        <v>15398997</v>
      </c>
      <c r="BG268">
        <v>15895315</v>
      </c>
      <c r="BH268">
        <v>16399089</v>
      </c>
      <c r="BI268">
        <v>16914423</v>
      </c>
      <c r="BJ268">
        <v>17441320</v>
      </c>
      <c r="BK268">
        <v>17973569</v>
      </c>
      <c r="BL268">
        <v>18513839</v>
      </c>
      <c r="BM268">
        <v>19059395</v>
      </c>
      <c r="BN268">
        <v>19603607</v>
      </c>
      <c r="BO268">
        <v>20152938</v>
      </c>
      <c r="BP268">
        <v>20723965</v>
      </c>
    </row>
    <row r="269" spans="1:68" x14ac:dyDescent="0.35">
      <c r="A269" t="s">
        <v>158</v>
      </c>
      <c r="B269" t="s">
        <v>604</v>
      </c>
      <c r="E269">
        <v>3809389</v>
      </c>
      <c r="F269">
        <v>3930401</v>
      </c>
      <c r="G269">
        <v>4055959</v>
      </c>
      <c r="H269">
        <v>4185877</v>
      </c>
      <c r="I269">
        <v>4320006</v>
      </c>
      <c r="J269">
        <v>4458462</v>
      </c>
      <c r="K269">
        <v>4601217</v>
      </c>
      <c r="L269">
        <v>4748307</v>
      </c>
      <c r="M269">
        <v>4900440</v>
      </c>
      <c r="N269">
        <v>5058181</v>
      </c>
      <c r="O269">
        <v>5215918</v>
      </c>
      <c r="P269">
        <v>5374712</v>
      </c>
      <c r="Q269">
        <v>5542445</v>
      </c>
      <c r="R269">
        <v>5720404</v>
      </c>
      <c r="S269">
        <v>5908328</v>
      </c>
      <c r="T269">
        <v>6098658</v>
      </c>
      <c r="U269">
        <v>6287105</v>
      </c>
      <c r="V269">
        <v>6449512</v>
      </c>
      <c r="W269">
        <v>6543575</v>
      </c>
      <c r="X269">
        <v>6647556</v>
      </c>
      <c r="Y269">
        <v>7041303</v>
      </c>
      <c r="Z269">
        <v>7498635</v>
      </c>
      <c r="AA269">
        <v>7796496</v>
      </c>
      <c r="AB269">
        <v>8098404</v>
      </c>
      <c r="AC269">
        <v>8391488</v>
      </c>
      <c r="AD269">
        <v>8686813</v>
      </c>
      <c r="AE269">
        <v>8982578</v>
      </c>
      <c r="AF269">
        <v>9284644</v>
      </c>
      <c r="AG269">
        <v>9583094</v>
      </c>
      <c r="AH269">
        <v>9864798</v>
      </c>
      <c r="AI269">
        <v>10137281</v>
      </c>
      <c r="AJ269">
        <v>10404816</v>
      </c>
      <c r="AK269">
        <v>10702700</v>
      </c>
      <c r="AL269">
        <v>10860288</v>
      </c>
      <c r="AM269">
        <v>10873148</v>
      </c>
      <c r="AN269">
        <v>10974599</v>
      </c>
      <c r="AO269">
        <v>11158360</v>
      </c>
      <c r="AP269">
        <v>11369827</v>
      </c>
      <c r="AQ269">
        <v>11594297</v>
      </c>
      <c r="AR269">
        <v>11783458</v>
      </c>
      <c r="AS269">
        <v>11892055</v>
      </c>
      <c r="AT269">
        <v>11971901</v>
      </c>
      <c r="AU269">
        <v>12087653</v>
      </c>
      <c r="AV269">
        <v>12232323</v>
      </c>
      <c r="AW269">
        <v>12365896</v>
      </c>
      <c r="AX269">
        <v>12483432</v>
      </c>
      <c r="AY269">
        <v>12636445</v>
      </c>
      <c r="AZ269">
        <v>12804058</v>
      </c>
      <c r="BA269">
        <v>12959149</v>
      </c>
      <c r="BB269">
        <v>13142790</v>
      </c>
      <c r="BC269">
        <v>13356548</v>
      </c>
      <c r="BD269">
        <v>13595424</v>
      </c>
      <c r="BE269">
        <v>13817887</v>
      </c>
      <c r="BF269">
        <v>14013808</v>
      </c>
      <c r="BG269">
        <v>14207359</v>
      </c>
      <c r="BH269">
        <v>14399013</v>
      </c>
      <c r="BI269">
        <v>14600294</v>
      </c>
      <c r="BJ269">
        <v>14812482</v>
      </c>
      <c r="BK269">
        <v>15034452</v>
      </c>
      <c r="BL269">
        <v>15271368</v>
      </c>
      <c r="BM269">
        <v>15526888</v>
      </c>
      <c r="BN269">
        <v>15797210</v>
      </c>
      <c r="BO269">
        <v>16069056</v>
      </c>
      <c r="BP269">
        <v>16340822</v>
      </c>
    </row>
    <row r="272" spans="1:68" x14ac:dyDescent="0.35">
      <c r="A272">
        <f>COUNTA(Table2[Country Name])</f>
        <v>266</v>
      </c>
    </row>
  </sheetData>
  <mergeCells count="1">
    <mergeCell ref="E2:BP2"/>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FA3E0-9713-4A65-88D1-1A5098225745}">
  <dimension ref="A1:R36"/>
  <sheetViews>
    <sheetView showGridLines="0" showRowColHeaders="0" tabSelected="1" zoomScale="81" zoomScaleNormal="100" workbookViewId="0">
      <selection activeCell="A17" sqref="A17"/>
    </sheetView>
  </sheetViews>
  <sheetFormatPr defaultRowHeight="14.5" x14ac:dyDescent="0.35"/>
  <cols>
    <col min="2" max="2" width="16.7265625" customWidth="1"/>
    <col min="3" max="3" width="23.453125" bestFit="1" customWidth="1"/>
    <col min="4" max="4" width="10.54296875" bestFit="1" customWidth="1"/>
    <col min="16" max="16" width="14" customWidth="1"/>
    <col min="18" max="18" width="18.7265625" bestFit="1" customWidth="1"/>
  </cols>
  <sheetData>
    <row r="1" spans="2:18" x14ac:dyDescent="0.35">
      <c r="B1" s="99" t="s">
        <v>634</v>
      </c>
      <c r="C1" s="99"/>
      <c r="O1" s="99" t="s">
        <v>634</v>
      </c>
      <c r="P1" s="99"/>
      <c r="Q1" s="22"/>
    </row>
    <row r="2" spans="2:18" x14ac:dyDescent="0.35">
      <c r="B2" s="37" t="s">
        <v>617</v>
      </c>
      <c r="C2" s="10" t="s">
        <v>628</v>
      </c>
      <c r="D2" s="10" t="s">
        <v>629</v>
      </c>
      <c r="O2" s="10" t="s">
        <v>617</v>
      </c>
      <c r="P2" s="10" t="s">
        <v>641</v>
      </c>
      <c r="R2" s="43" t="s">
        <v>628</v>
      </c>
    </row>
    <row r="3" spans="2:18" x14ac:dyDescent="0.35">
      <c r="B3">
        <v>2007</v>
      </c>
      <c r="C3">
        <f>VLOOKUP("Singapore",'2007'!$A$4:$U$153,21,FALSE)</f>
        <v>4588599</v>
      </c>
      <c r="O3">
        <v>2007</v>
      </c>
      <c r="P3">
        <f>VLOOKUP("Singapore",'2007'!A4:B153, 2,FALSE)</f>
        <v>4.1903357648355506</v>
      </c>
      <c r="R3" s="60">
        <f>VLOOKUP("Singapore",'2007'!$A$4:$U$153,21,FALSE)</f>
        <v>4588599</v>
      </c>
    </row>
    <row r="4" spans="2:18" x14ac:dyDescent="0.35">
      <c r="B4">
        <v>2010</v>
      </c>
      <c r="C4">
        <f>VLOOKUP("Singapore",'2010'!$A$5:$V$5,22,FALSE)</f>
        <v>5076732</v>
      </c>
      <c r="O4">
        <v>2010</v>
      </c>
      <c r="P4">
        <f>VLOOKUP("Singapore",'2010'!A5:B154, 2,FALSE)</f>
        <v>4.0900850000000002</v>
      </c>
      <c r="R4" s="61">
        <f>VLOOKUP("Singapore",'2010'!$A$5:$V$5,22,FALSE)</f>
        <v>5076732</v>
      </c>
    </row>
    <row r="5" spans="2:18" x14ac:dyDescent="0.35">
      <c r="B5">
        <v>2012</v>
      </c>
      <c r="C5">
        <f>VLOOKUP("Singapore",'2012'!$A$4:$V$4,22,FALSE)</f>
        <v>5312437</v>
      </c>
      <c r="O5">
        <v>2012</v>
      </c>
      <c r="P5">
        <f>VLOOKUP("Singapore",'2012'!A4:B158, 2,FALSE)</f>
        <v>4.125813</v>
      </c>
      <c r="R5" s="60">
        <f>VLOOKUP("Singapore",'2012'!$A$4:$V$4,22,FALSE)</f>
        <v>5312437</v>
      </c>
    </row>
    <row r="6" spans="2:18" x14ac:dyDescent="0.35">
      <c r="B6">
        <v>2014</v>
      </c>
      <c r="C6">
        <f>VLOOKUP("Singapore",'2014'!$A$8:$V$8,22,FALSE)</f>
        <v>5469724</v>
      </c>
      <c r="O6">
        <v>2014</v>
      </c>
      <c r="P6">
        <f>VLOOKUP("Singapore",'2014'!A4:B163, 2,FALSE)</f>
        <v>4.004448</v>
      </c>
      <c r="R6" s="61">
        <f>VLOOKUP("Singapore",'2014'!$A$8:$V$8,22,FALSE)</f>
        <v>5469724</v>
      </c>
    </row>
    <row r="7" spans="2:18" x14ac:dyDescent="0.35">
      <c r="B7">
        <v>2016</v>
      </c>
      <c r="C7">
        <f>VLOOKUP("Singapore",'2016'!$A$8:$V$8,22,FALSE)</f>
        <v>5607283</v>
      </c>
      <c r="O7">
        <v>2016</v>
      </c>
      <c r="P7">
        <f>VLOOKUP("Singapore",'2016'!A4:B163, 2,FALSE)</f>
        <v>4.1436320000000002</v>
      </c>
      <c r="R7" s="60">
        <f>VLOOKUP("Singapore",'2016'!$A$8:$V$8,22,FALSE)</f>
        <v>5607283</v>
      </c>
    </row>
    <row r="8" spans="2:18" x14ac:dyDescent="0.35">
      <c r="B8">
        <v>2018</v>
      </c>
      <c r="C8">
        <f>VLOOKUP("Singapore",'2018'!$A$10:$V$10,22,FALSE)</f>
        <v>5638676</v>
      </c>
      <c r="O8">
        <v>2018</v>
      </c>
      <c r="P8">
        <f>VLOOKUP("Singapore",'2018'!A4:B163, 2,FALSE)</f>
        <v>3.9961190000000002</v>
      </c>
      <c r="R8" s="61">
        <f>VLOOKUP("Singapore",'2018'!$A$10:$V$10,22,FALSE)</f>
        <v>5638676</v>
      </c>
    </row>
    <row r="9" spans="2:18" x14ac:dyDescent="0.35">
      <c r="B9">
        <v>2023</v>
      </c>
      <c r="C9">
        <f>VLOOKUP("Singapore",_xlfn.ANCHORARRAY('2023_Analysis_Hub'!$Y$3),2,FALSE)</f>
        <v>5917648</v>
      </c>
      <c r="D9" s="53">
        <f>POWER(C9/C3,1/16) -1</f>
        <v>1.602481212989959E-2</v>
      </c>
      <c r="O9">
        <v>2023</v>
      </c>
      <c r="P9">
        <f>VLOOKUP("Singapore",'2023_Analysis_Hub'!A3:B141, 2,FALSE)</f>
        <v>4.3166666666666673</v>
      </c>
      <c r="R9" s="60">
        <f>VLOOKUP("Singapore",_xlfn.ANCHORARRAY('2023_Analysis_Hub'!$Y$3),2,FALSE)</f>
        <v>5917648</v>
      </c>
    </row>
    <row r="17" spans="1:4" x14ac:dyDescent="0.35">
      <c r="B17" s="99" t="s">
        <v>640</v>
      </c>
      <c r="C17" s="99"/>
    </row>
    <row r="18" spans="1:4" x14ac:dyDescent="0.35">
      <c r="A18" s="100" t="s">
        <v>633</v>
      </c>
      <c r="B18" s="100"/>
      <c r="C18" s="100"/>
      <c r="D18" s="100"/>
    </row>
    <row r="19" spans="1:4" x14ac:dyDescent="0.35">
      <c r="A19" s="10" t="s">
        <v>635</v>
      </c>
      <c r="B19" s="10" t="s">
        <v>619</v>
      </c>
      <c r="C19" s="59" t="s">
        <v>636</v>
      </c>
    </row>
    <row r="20" spans="1:4" x14ac:dyDescent="0.35">
      <c r="A20" s="10">
        <v>2007</v>
      </c>
      <c r="B20" s="56">
        <v>4588599</v>
      </c>
      <c r="C20" s="10" t="s">
        <v>637</v>
      </c>
    </row>
    <row r="21" spans="1:4" x14ac:dyDescent="0.35">
      <c r="A21" s="57">
        <v>2008</v>
      </c>
      <c r="B21" s="58">
        <v>4764090</v>
      </c>
      <c r="C21" s="10" t="s">
        <v>638</v>
      </c>
    </row>
    <row r="22" spans="1:4" x14ac:dyDescent="0.35">
      <c r="A22" s="57">
        <v>2009</v>
      </c>
      <c r="B22" s="58">
        <v>4928092</v>
      </c>
      <c r="C22" s="10" t="s">
        <v>638</v>
      </c>
    </row>
    <row r="23" spans="1:4" x14ac:dyDescent="0.35">
      <c r="A23" s="10">
        <v>2010</v>
      </c>
      <c r="B23" s="56">
        <v>5076732</v>
      </c>
      <c r="C23" s="10" t="s">
        <v>637</v>
      </c>
    </row>
    <row r="24" spans="1:4" x14ac:dyDescent="0.35">
      <c r="A24" s="57">
        <v>2011</v>
      </c>
      <c r="B24" s="58">
        <v>5206138</v>
      </c>
      <c r="C24" s="10" t="s">
        <v>638</v>
      </c>
    </row>
    <row r="25" spans="1:4" x14ac:dyDescent="0.35">
      <c r="A25" s="10">
        <v>2012</v>
      </c>
      <c r="B25" s="56">
        <v>5312437</v>
      </c>
      <c r="C25" s="10" t="s">
        <v>637</v>
      </c>
    </row>
    <row r="26" spans="1:4" x14ac:dyDescent="0.35">
      <c r="A26" s="57">
        <v>2013</v>
      </c>
      <c r="B26" s="58">
        <v>5395444</v>
      </c>
      <c r="C26" s="10" t="s">
        <v>639</v>
      </c>
    </row>
    <row r="27" spans="1:4" x14ac:dyDescent="0.35">
      <c r="A27" s="10">
        <v>2014</v>
      </c>
      <c r="B27" s="56">
        <v>5469724</v>
      </c>
      <c r="C27" s="10" t="s">
        <v>637</v>
      </c>
    </row>
    <row r="28" spans="1:4" x14ac:dyDescent="0.35">
      <c r="A28" s="57">
        <v>2015</v>
      </c>
      <c r="B28" s="58">
        <v>5546300</v>
      </c>
      <c r="C28" s="10" t="s">
        <v>638</v>
      </c>
    </row>
    <row r="29" spans="1:4" x14ac:dyDescent="0.35">
      <c r="A29" s="10">
        <v>2016</v>
      </c>
      <c r="B29" s="56">
        <v>5607283</v>
      </c>
      <c r="C29" s="10" t="s">
        <v>637</v>
      </c>
    </row>
    <row r="30" spans="1:4" x14ac:dyDescent="0.35">
      <c r="A30" s="57">
        <v>2017</v>
      </c>
      <c r="B30" s="58">
        <v>5634640</v>
      </c>
      <c r="C30" s="10" t="s">
        <v>638</v>
      </c>
    </row>
    <row r="31" spans="1:4" x14ac:dyDescent="0.35">
      <c r="A31" s="10">
        <v>2018</v>
      </c>
      <c r="B31" s="56">
        <v>5638676</v>
      </c>
      <c r="C31" s="10" t="s">
        <v>637</v>
      </c>
    </row>
    <row r="32" spans="1:4" x14ac:dyDescent="0.35">
      <c r="A32" s="57">
        <v>2019</v>
      </c>
      <c r="B32" s="58">
        <v>5636779</v>
      </c>
      <c r="C32" s="10" t="s">
        <v>638</v>
      </c>
    </row>
    <row r="33" spans="1:3" x14ac:dyDescent="0.35">
      <c r="A33" s="57">
        <v>2020</v>
      </c>
      <c r="B33" s="58">
        <v>5646339</v>
      </c>
      <c r="C33" s="10" t="s">
        <v>639</v>
      </c>
    </row>
    <row r="34" spans="1:3" x14ac:dyDescent="0.35">
      <c r="A34" s="57">
        <v>2021</v>
      </c>
      <c r="B34" s="58">
        <v>5684745</v>
      </c>
      <c r="C34" s="10" t="s">
        <v>639</v>
      </c>
    </row>
    <row r="35" spans="1:3" x14ac:dyDescent="0.35">
      <c r="A35" s="57">
        <v>2022</v>
      </c>
      <c r="B35" s="58">
        <v>5769385</v>
      </c>
      <c r="C35" s="10" t="s">
        <v>639</v>
      </c>
    </row>
    <row r="36" spans="1:3" x14ac:dyDescent="0.35">
      <c r="A36" s="10">
        <v>2023</v>
      </c>
      <c r="B36" s="56">
        <v>5917648</v>
      </c>
      <c r="C36" s="10" t="s">
        <v>637</v>
      </c>
    </row>
  </sheetData>
  <mergeCells count="4">
    <mergeCell ref="B1:C1"/>
    <mergeCell ref="B17:C17"/>
    <mergeCell ref="A18:D18"/>
    <mergeCell ref="O1:P1"/>
  </mergeCells>
  <pageMargins left="0.7" right="0.7" top="0.75" bottom="0.75" header="0.3" footer="0.3"/>
  <drawing r:id="rId1"/>
  <legacy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F4323E-5B4E-4DF8-9AD1-5CCAAADFF761}">
  <ds:schemaRefs>
    <ds:schemaRef ds:uri="http://schemas.microsoft.com/DataMashup"/>
  </ds:schemaRefs>
</ds:datastoreItem>
</file>

<file path=docMetadata/LabelInfo.xml><?xml version="1.0" encoding="utf-8"?>
<clbl:labelList xmlns:clbl="http://schemas.microsoft.com/office/2020/mipLabelMetadata">
  <clbl:label id="{e9333c23-cac7-42f4-9989-5cee3d4a79c0}" enabled="0" method="" siteId="{e9333c23-cac7-42f4-9989-5cee3d4a79c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13</vt:i4>
      </vt:variant>
      <vt:variant>
        <vt:lpstr>Charts</vt:lpstr>
      </vt:variant>
      <vt:variant>
        <vt:i4>1</vt:i4>
      </vt:variant>
      <vt:variant>
        <vt:lpstr>Named Ranges</vt:lpstr>
      </vt:variant>
      <vt:variant>
        <vt:i4>1</vt:i4>
      </vt:variant>
    </vt:vector>
  </HeadingPairs>
  <TitlesOfParts>
    <vt:vector size="15" baseType="lpstr">
      <vt:lpstr>exec_summary</vt:lpstr>
      <vt:lpstr>2023_Analysis_Hub</vt:lpstr>
      <vt:lpstr>Regression_Data</vt:lpstr>
      <vt:lpstr>Multiple_Regression_CAGR_LPI</vt:lpstr>
      <vt:lpstr>LPI_performance_time_series </vt:lpstr>
      <vt:lpstr>2018</vt:lpstr>
      <vt:lpstr>2016</vt:lpstr>
      <vt:lpstr>2014</vt:lpstr>
      <vt:lpstr>2012</vt:lpstr>
      <vt:lpstr>2010</vt:lpstr>
      <vt:lpstr>2007</vt:lpstr>
      <vt:lpstr>world_pop_table</vt:lpstr>
      <vt:lpstr>singapore_trend_analysis </vt:lpstr>
      <vt:lpstr>avg_LPI_column_chart</vt:lpstr>
      <vt:lpstr>'2023_Analysis_Hub'!CAGR_Column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Anasuya Raj</dc:creator>
  <cp:lastModifiedBy>Auerbach, Nathan - auerbank</cp:lastModifiedBy>
  <dcterms:created xsi:type="dcterms:W3CDTF">2014-01-30T22:02:49Z</dcterms:created>
  <dcterms:modified xsi:type="dcterms:W3CDTF">2025-06-12T16:32:12Z</dcterms:modified>
</cp:coreProperties>
</file>