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updateLinks="never" codeName="ThisWorkbook" defaultThemeVersion="124226"/>
  <mc:AlternateContent xmlns:mc="http://schemas.openxmlformats.org/markup-compatibility/2006">
    <mc:Choice Requires="x15">
      <x15ac:absPath xmlns:x15ac="http://schemas.microsoft.com/office/spreadsheetml/2010/11/ac" url="C:\Users\USER\Dropbox\"/>
    </mc:Choice>
  </mc:AlternateContent>
  <xr:revisionPtr revIDLastSave="0" documentId="13_ncr:1_{0CDFD10C-286C-475A-9101-A3CA55328A62}" xr6:coauthVersionLast="47" xr6:coauthVersionMax="47" xr10:uidLastSave="{00000000-0000-0000-0000-000000000000}"/>
  <bookViews>
    <workbookView xWindow="-105" yWindow="0" windowWidth="14610" windowHeight="15585" tabRatio="875" firstSheet="1" activeTab="5" xr2:uid="{00000000-000D-0000-FFFF-FFFF00000000}"/>
  </bookViews>
  <sheets>
    <sheet name="Plan A assumptions" sheetId="1" r:id="rId1"/>
    <sheet name="Plan A" sheetId="2" r:id="rId2"/>
    <sheet name="Mortgage Loan Repayment " sheetId="11" r:id="rId3"/>
    <sheet name="Plan B Assumptions" sheetId="20" r:id="rId4"/>
    <sheet name="Plan B" sheetId="19" r:id="rId5"/>
    <sheet name="Analysis" sheetId="17" r:id="rId6"/>
    <sheet name="Line Chart" sheetId="14" r:id="rId7"/>
    <sheet name="Column Chart" sheetId="3" r:id="rId8"/>
  </sheets>
  <definedNames>
    <definedName name="tax" localSheetId="3">'Plan B Assumptions'!$A$49:$B$54</definedName>
    <definedName name="tax">'Plan A assumptions'!$A$49:$B$54</definedName>
  </definedNames>
  <calcPr calcId="181029"/>
</workbook>
</file>

<file path=xl/calcChain.xml><?xml version="1.0" encoding="utf-8"?>
<calcChain xmlns="http://schemas.openxmlformats.org/spreadsheetml/2006/main">
  <c r="B6" i="2" l="1"/>
  <c r="C32" i="17"/>
  <c r="C31" i="17"/>
  <c r="B31" i="17"/>
  <c r="C30" i="17"/>
  <c r="B30" i="17"/>
  <c r="K39" i="19"/>
  <c r="L39" i="19"/>
  <c r="M39" i="19"/>
  <c r="P39" i="19" s="1"/>
  <c r="J39" i="19"/>
  <c r="J44" i="19" s="1"/>
  <c r="I39" i="19"/>
  <c r="H39" i="19"/>
  <c r="C39" i="19"/>
  <c r="D39" i="19"/>
  <c r="E39" i="19"/>
  <c r="F39" i="19"/>
  <c r="G39" i="19"/>
  <c r="B39" i="19"/>
  <c r="B27" i="19"/>
  <c r="B25" i="19"/>
  <c r="G23" i="19"/>
  <c r="H23" i="19"/>
  <c r="I23" i="19"/>
  <c r="J23" i="19"/>
  <c r="K25" i="19" s="1"/>
  <c r="K23" i="19"/>
  <c r="L23" i="19"/>
  <c r="M25" i="19" s="1"/>
  <c r="M23" i="19"/>
  <c r="E23" i="19"/>
  <c r="F23" i="19"/>
  <c r="D23" i="19"/>
  <c r="C23" i="19"/>
  <c r="B23" i="19"/>
  <c r="C22" i="19"/>
  <c r="D22" i="19"/>
  <c r="E22" i="19"/>
  <c r="E24" i="19" s="1"/>
  <c r="F22" i="19"/>
  <c r="G22" i="19"/>
  <c r="G52" i="19" s="1"/>
  <c r="H22" i="19"/>
  <c r="I22" i="19"/>
  <c r="J22" i="19"/>
  <c r="J25" i="19" s="1"/>
  <c r="K22" i="19"/>
  <c r="K24" i="19" s="1"/>
  <c r="L22" i="19"/>
  <c r="M22" i="19"/>
  <c r="B22" i="19"/>
  <c r="B19" i="19"/>
  <c r="B18" i="19"/>
  <c r="B17" i="19"/>
  <c r="M16" i="19"/>
  <c r="C16" i="19"/>
  <c r="D16" i="19"/>
  <c r="E16" i="19"/>
  <c r="F16" i="19"/>
  <c r="G18" i="19" s="1"/>
  <c r="G16" i="19"/>
  <c r="H16" i="19"/>
  <c r="I16" i="19"/>
  <c r="J16" i="19"/>
  <c r="K18" i="19" s="1"/>
  <c r="K16" i="19"/>
  <c r="L16" i="19"/>
  <c r="B16" i="19"/>
  <c r="C15" i="19"/>
  <c r="D15" i="19"/>
  <c r="E15" i="19"/>
  <c r="F15" i="19"/>
  <c r="F18" i="19" s="1"/>
  <c r="G15" i="19"/>
  <c r="H15" i="19"/>
  <c r="I15" i="19"/>
  <c r="J15" i="19"/>
  <c r="J18" i="19" s="1"/>
  <c r="K15" i="19"/>
  <c r="L15" i="19"/>
  <c r="M15" i="19"/>
  <c r="B15" i="19"/>
  <c r="P7" i="19"/>
  <c r="P6" i="19"/>
  <c r="N7" i="19"/>
  <c r="N8" i="19"/>
  <c r="N6" i="19"/>
  <c r="C7" i="19"/>
  <c r="D7" i="19"/>
  <c r="E7" i="19"/>
  <c r="F7" i="19"/>
  <c r="F8" i="19" s="1"/>
  <c r="G7" i="19"/>
  <c r="H7" i="19"/>
  <c r="I7" i="19"/>
  <c r="J7" i="19"/>
  <c r="K7" i="19"/>
  <c r="L7" i="19"/>
  <c r="M7" i="19"/>
  <c r="B7" i="19"/>
  <c r="C6" i="19"/>
  <c r="D6" i="19"/>
  <c r="E6" i="19"/>
  <c r="E8" i="19" s="1"/>
  <c r="F6" i="19"/>
  <c r="G6" i="19"/>
  <c r="H6" i="19"/>
  <c r="I6" i="19"/>
  <c r="I8" i="19" s="1"/>
  <c r="I34" i="19" s="1"/>
  <c r="J6" i="19"/>
  <c r="J8" i="19" s="1"/>
  <c r="K6" i="19"/>
  <c r="L6" i="19"/>
  <c r="M6" i="19"/>
  <c r="B6" i="19"/>
  <c r="B40" i="20"/>
  <c r="B39" i="20"/>
  <c r="P11" i="20"/>
  <c r="P10" i="20"/>
  <c r="L11" i="20"/>
  <c r="N11" i="20" s="1"/>
  <c r="M11" i="20"/>
  <c r="L10" i="20"/>
  <c r="M10" i="20"/>
  <c r="K11" i="20"/>
  <c r="K10" i="20"/>
  <c r="N10" i="20" s="1"/>
  <c r="G11" i="20"/>
  <c r="H11" i="20"/>
  <c r="G10" i="20"/>
  <c r="H10" i="20"/>
  <c r="F11" i="20"/>
  <c r="F10" i="20"/>
  <c r="B45" i="20"/>
  <c r="B44" i="20"/>
  <c r="N5" i="20"/>
  <c r="N4" i="20"/>
  <c r="P56" i="19"/>
  <c r="M56" i="19"/>
  <c r="L56" i="19"/>
  <c r="K56" i="19"/>
  <c r="J56" i="19"/>
  <c r="I56" i="19"/>
  <c r="H56" i="19"/>
  <c r="G56" i="19"/>
  <c r="F56" i="19"/>
  <c r="E56" i="19"/>
  <c r="D56" i="19"/>
  <c r="C56" i="19"/>
  <c r="B56" i="19"/>
  <c r="N56" i="19" s="1"/>
  <c r="P52" i="19"/>
  <c r="B44" i="19"/>
  <c r="P43" i="19"/>
  <c r="M43" i="19"/>
  <c r="L43" i="19"/>
  <c r="K43" i="19"/>
  <c r="J43" i="19"/>
  <c r="I43" i="19"/>
  <c r="H43" i="19"/>
  <c r="G43" i="19"/>
  <c r="F43" i="19"/>
  <c r="E43" i="19"/>
  <c r="D43" i="19"/>
  <c r="C43" i="19"/>
  <c r="B43" i="19"/>
  <c r="P42" i="19"/>
  <c r="M42" i="19"/>
  <c r="L42" i="19"/>
  <c r="K42" i="19"/>
  <c r="J42" i="19"/>
  <c r="I42" i="19"/>
  <c r="H42" i="19"/>
  <c r="G42" i="19"/>
  <c r="F42" i="19"/>
  <c r="E42" i="19"/>
  <c r="D42" i="19"/>
  <c r="C42" i="19"/>
  <c r="B42" i="19"/>
  <c r="N42" i="19" s="1"/>
  <c r="P41" i="19"/>
  <c r="M41" i="19"/>
  <c r="L41" i="19"/>
  <c r="K41" i="19"/>
  <c r="J41" i="19"/>
  <c r="I41" i="19"/>
  <c r="H41" i="19"/>
  <c r="G41" i="19"/>
  <c r="F41" i="19"/>
  <c r="E41" i="19"/>
  <c r="D41" i="19"/>
  <c r="C41" i="19"/>
  <c r="B41" i="19"/>
  <c r="N41" i="19" s="1"/>
  <c r="P40" i="19"/>
  <c r="M40" i="19"/>
  <c r="L40" i="19"/>
  <c r="K40" i="19"/>
  <c r="J40" i="19"/>
  <c r="I40" i="19"/>
  <c r="I44" i="19" s="1"/>
  <c r="H40" i="19"/>
  <c r="G40" i="19"/>
  <c r="F40" i="19"/>
  <c r="E40" i="19"/>
  <c r="E44" i="19" s="1"/>
  <c r="D40" i="19"/>
  <c r="C40" i="19"/>
  <c r="B40" i="19"/>
  <c r="N40" i="19" s="1"/>
  <c r="P38" i="19"/>
  <c r="O38" i="19"/>
  <c r="M38" i="19"/>
  <c r="L38" i="19"/>
  <c r="L44" i="19" s="1"/>
  <c r="K38" i="19"/>
  <c r="J38" i="19"/>
  <c r="I38" i="19"/>
  <c r="H38" i="19"/>
  <c r="G38" i="19"/>
  <c r="F38" i="19"/>
  <c r="E38" i="19"/>
  <c r="D38" i="19"/>
  <c r="D44" i="19" s="1"/>
  <c r="C38" i="19"/>
  <c r="B38" i="19"/>
  <c r="N38" i="19" s="1"/>
  <c r="I25" i="19"/>
  <c r="F25" i="19"/>
  <c r="E25" i="19"/>
  <c r="P22" i="19"/>
  <c r="O22" i="19"/>
  <c r="L25" i="19"/>
  <c r="H25" i="19"/>
  <c r="D25" i="19"/>
  <c r="P18" i="19"/>
  <c r="H18" i="19"/>
  <c r="L18" i="19"/>
  <c r="D18" i="19"/>
  <c r="C18" i="19"/>
  <c r="P15" i="19"/>
  <c r="O15" i="19"/>
  <c r="G17" i="19"/>
  <c r="M8" i="19"/>
  <c r="M34" i="19" s="1"/>
  <c r="O7" i="19"/>
  <c r="L8" i="19"/>
  <c r="H8" i="19"/>
  <c r="D8" i="19"/>
  <c r="O6" i="19"/>
  <c r="O8" i="19" s="1"/>
  <c r="O35" i="19" s="1"/>
  <c r="K8" i="19"/>
  <c r="G8" i="19"/>
  <c r="C8" i="19"/>
  <c r="C34" i="19" s="1"/>
  <c r="B8" i="19"/>
  <c r="P24" i="2"/>
  <c r="P27" i="2"/>
  <c r="P26" i="2"/>
  <c r="P19" i="2"/>
  <c r="P17" i="2"/>
  <c r="P57" i="2"/>
  <c r="P56" i="2"/>
  <c r="P55" i="2"/>
  <c r="P54" i="2"/>
  <c r="P53" i="2"/>
  <c r="P52" i="2"/>
  <c r="P51" i="2"/>
  <c r="M57" i="2"/>
  <c r="L57" i="2"/>
  <c r="N56" i="2"/>
  <c r="C57" i="2"/>
  <c r="D57" i="2"/>
  <c r="E57" i="2"/>
  <c r="F57" i="2"/>
  <c r="G57" i="2"/>
  <c r="H57" i="2"/>
  <c r="I57" i="2"/>
  <c r="J57" i="2"/>
  <c r="K57" i="2"/>
  <c r="C56" i="2"/>
  <c r="D56" i="2"/>
  <c r="E56" i="2"/>
  <c r="F56" i="2"/>
  <c r="G56" i="2"/>
  <c r="H56" i="2"/>
  <c r="I56" i="2"/>
  <c r="J56" i="2"/>
  <c r="K56" i="2"/>
  <c r="L56" i="2"/>
  <c r="M56" i="2"/>
  <c r="B56" i="2"/>
  <c r="C55" i="2"/>
  <c r="D55" i="2"/>
  <c r="E55" i="2"/>
  <c r="F55" i="2"/>
  <c r="G55" i="2"/>
  <c r="H55" i="2"/>
  <c r="I55" i="2"/>
  <c r="J55" i="2"/>
  <c r="K55" i="2"/>
  <c r="L55" i="2"/>
  <c r="M55" i="2"/>
  <c r="N55" i="2"/>
  <c r="C54" i="2"/>
  <c r="D54" i="2"/>
  <c r="E54" i="2"/>
  <c r="F54" i="2"/>
  <c r="G54" i="2"/>
  <c r="H54" i="2"/>
  <c r="I54" i="2"/>
  <c r="J54" i="2"/>
  <c r="K54" i="2"/>
  <c r="L54" i="2"/>
  <c r="M54" i="2"/>
  <c r="N54" i="2"/>
  <c r="C53" i="2"/>
  <c r="D53" i="2"/>
  <c r="E53" i="2"/>
  <c r="F53" i="2"/>
  <c r="G53" i="2"/>
  <c r="H53" i="2"/>
  <c r="I53" i="2"/>
  <c r="J53" i="2"/>
  <c r="K53" i="2"/>
  <c r="L53" i="2"/>
  <c r="M53" i="2"/>
  <c r="N53" i="2"/>
  <c r="C52" i="2"/>
  <c r="D52" i="2"/>
  <c r="E52" i="2"/>
  <c r="F52" i="2"/>
  <c r="G52" i="2"/>
  <c r="H52" i="2"/>
  <c r="I52" i="2"/>
  <c r="J52" i="2"/>
  <c r="K52" i="2"/>
  <c r="L52" i="2"/>
  <c r="M52" i="2"/>
  <c r="N52" i="2"/>
  <c r="C51" i="2"/>
  <c r="D51" i="2"/>
  <c r="E51" i="2"/>
  <c r="F51" i="2"/>
  <c r="G51" i="2"/>
  <c r="H51" i="2"/>
  <c r="I51" i="2"/>
  <c r="J51" i="2"/>
  <c r="K51" i="2"/>
  <c r="L51" i="2"/>
  <c r="M51" i="2"/>
  <c r="N51" i="2"/>
  <c r="B52" i="2"/>
  <c r="P45" i="2"/>
  <c r="P44" i="2"/>
  <c r="P43" i="2"/>
  <c r="P42" i="2"/>
  <c r="P41" i="2"/>
  <c r="N40" i="2"/>
  <c r="N41" i="2"/>
  <c r="N42" i="2"/>
  <c r="N43" i="2"/>
  <c r="N44" i="2"/>
  <c r="N39" i="2"/>
  <c r="C45" i="2"/>
  <c r="D45" i="2"/>
  <c r="E45" i="2"/>
  <c r="F45" i="2"/>
  <c r="G45" i="2"/>
  <c r="H45" i="2"/>
  <c r="I45" i="2"/>
  <c r="J45" i="2"/>
  <c r="K45" i="2"/>
  <c r="L45" i="2"/>
  <c r="M45" i="2"/>
  <c r="N45" i="2"/>
  <c r="O45" i="2"/>
  <c r="C44" i="2"/>
  <c r="D44" i="2"/>
  <c r="E44" i="2"/>
  <c r="F44" i="2"/>
  <c r="G44" i="2"/>
  <c r="H44" i="2"/>
  <c r="I44" i="2"/>
  <c r="J44" i="2"/>
  <c r="K44" i="2"/>
  <c r="L44" i="2"/>
  <c r="M44" i="2"/>
  <c r="B44" i="2"/>
  <c r="C43" i="2"/>
  <c r="D43" i="2"/>
  <c r="E43" i="2"/>
  <c r="F43" i="2"/>
  <c r="G43" i="2"/>
  <c r="H43" i="2"/>
  <c r="I43" i="2"/>
  <c r="J43" i="2"/>
  <c r="K43" i="2"/>
  <c r="L43" i="2"/>
  <c r="M43" i="2"/>
  <c r="C42" i="2"/>
  <c r="D42" i="2"/>
  <c r="E42" i="2"/>
  <c r="F42" i="2"/>
  <c r="G42" i="2"/>
  <c r="H42" i="2"/>
  <c r="I42" i="2"/>
  <c r="J42" i="2"/>
  <c r="K42" i="2"/>
  <c r="L42" i="2"/>
  <c r="M42" i="2"/>
  <c r="C41" i="2"/>
  <c r="D41" i="2"/>
  <c r="E41" i="2"/>
  <c r="F41" i="2"/>
  <c r="G41" i="2"/>
  <c r="H41" i="2"/>
  <c r="I41" i="2"/>
  <c r="J41" i="2"/>
  <c r="K41" i="2"/>
  <c r="L41" i="2"/>
  <c r="M41" i="2"/>
  <c r="B43" i="2"/>
  <c r="B42" i="2"/>
  <c r="B41" i="2"/>
  <c r="P40" i="2"/>
  <c r="C40" i="2"/>
  <c r="D40" i="2"/>
  <c r="E40" i="2"/>
  <c r="F40" i="2"/>
  <c r="G40" i="2"/>
  <c r="H40" i="2"/>
  <c r="I40" i="2"/>
  <c r="J40" i="2"/>
  <c r="K40" i="2"/>
  <c r="L40" i="2"/>
  <c r="M40" i="2"/>
  <c r="B40" i="2"/>
  <c r="I39" i="2"/>
  <c r="H39" i="2"/>
  <c r="P39" i="2"/>
  <c r="K39" i="2"/>
  <c r="L39" i="2"/>
  <c r="M39" i="2"/>
  <c r="J39" i="2"/>
  <c r="C39" i="2"/>
  <c r="D39" i="2"/>
  <c r="E39" i="2"/>
  <c r="F39" i="2"/>
  <c r="G39" i="2"/>
  <c r="B39" i="2"/>
  <c r="I38" i="2"/>
  <c r="J38" i="2"/>
  <c r="K38" i="2"/>
  <c r="L38" i="2"/>
  <c r="M38" i="2"/>
  <c r="O38" i="2"/>
  <c r="P38" i="2"/>
  <c r="H38" i="2"/>
  <c r="C38" i="2"/>
  <c r="D38" i="2"/>
  <c r="E38" i="2"/>
  <c r="F38" i="2"/>
  <c r="G38" i="2"/>
  <c r="B38" i="2"/>
  <c r="N38" i="2" s="1"/>
  <c r="P34" i="2"/>
  <c r="B18" i="2"/>
  <c r="C25" i="2"/>
  <c r="B25" i="2"/>
  <c r="B23" i="2"/>
  <c r="D16" i="2"/>
  <c r="E18" i="2" s="1"/>
  <c r="E16" i="2"/>
  <c r="F18" i="2" s="1"/>
  <c r="H16" i="2"/>
  <c r="I18" i="2" s="1"/>
  <c r="I16" i="2"/>
  <c r="J18" i="2" s="1"/>
  <c r="L16" i="2"/>
  <c r="M18" i="2" s="1"/>
  <c r="B16" i="2"/>
  <c r="C18" i="2" s="1"/>
  <c r="C22" i="2"/>
  <c r="D22" i="2"/>
  <c r="E22" i="2"/>
  <c r="F22" i="2"/>
  <c r="G22" i="2"/>
  <c r="H22" i="2"/>
  <c r="H24" i="2" s="1"/>
  <c r="I22" i="2"/>
  <c r="H23" i="2" s="1"/>
  <c r="I25" i="2" s="1"/>
  <c r="J22" i="2"/>
  <c r="K22" i="2"/>
  <c r="L22" i="2"/>
  <c r="M22" i="2"/>
  <c r="O22" i="2"/>
  <c r="P22" i="2"/>
  <c r="M23" i="2" s="1"/>
  <c r="P25" i="2" s="1"/>
  <c r="C15" i="2"/>
  <c r="D15" i="2"/>
  <c r="D17" i="2" s="1"/>
  <c r="E15" i="2"/>
  <c r="E17" i="2" s="1"/>
  <c r="E19" i="2" s="1"/>
  <c r="F15" i="2"/>
  <c r="G15" i="2"/>
  <c r="F16" i="2" s="1"/>
  <c r="H15" i="2"/>
  <c r="H17" i="2" s="1"/>
  <c r="I15" i="2"/>
  <c r="I17" i="2" s="1"/>
  <c r="I19" i="2" s="1"/>
  <c r="J15" i="2"/>
  <c r="K15" i="2"/>
  <c r="J16" i="2" s="1"/>
  <c r="L15" i="2"/>
  <c r="L17" i="2" s="1"/>
  <c r="M15" i="2"/>
  <c r="O15" i="2"/>
  <c r="P15" i="2"/>
  <c r="M16" i="2" s="1"/>
  <c r="P18" i="2" s="1"/>
  <c r="B15" i="2"/>
  <c r="B17" i="2" s="1"/>
  <c r="B19" i="2" s="1"/>
  <c r="B27" i="2" s="1"/>
  <c r="B22" i="2"/>
  <c r="B24" i="2" s="1"/>
  <c r="B26" i="2" s="1"/>
  <c r="C7" i="2"/>
  <c r="D7" i="2"/>
  <c r="E7" i="2"/>
  <c r="E8" i="2" s="1"/>
  <c r="E35" i="2" s="1"/>
  <c r="F7" i="2"/>
  <c r="G7" i="2"/>
  <c r="H7" i="2"/>
  <c r="I7" i="2"/>
  <c r="J7" i="2"/>
  <c r="K7" i="2"/>
  <c r="L7" i="2"/>
  <c r="M7" i="2"/>
  <c r="N7" i="2"/>
  <c r="O7" i="2"/>
  <c r="P7" i="2"/>
  <c r="B7" i="2"/>
  <c r="C6" i="2"/>
  <c r="D6" i="2"/>
  <c r="E6" i="2"/>
  <c r="F6" i="2"/>
  <c r="G6" i="2"/>
  <c r="H6" i="2"/>
  <c r="I6" i="2"/>
  <c r="J6" i="2"/>
  <c r="K6" i="2"/>
  <c r="K8" i="2" s="1"/>
  <c r="L6" i="2"/>
  <c r="M6" i="2"/>
  <c r="N6" i="2"/>
  <c r="O6" i="2"/>
  <c r="P6" i="2"/>
  <c r="C8" i="2"/>
  <c r="C34" i="2" s="1"/>
  <c r="G8" i="2"/>
  <c r="G34" i="2" s="1"/>
  <c r="H8" i="2"/>
  <c r="H35" i="2" s="1"/>
  <c r="L8" i="2"/>
  <c r="L35" i="2" s="1"/>
  <c r="O8" i="2"/>
  <c r="O35" i="2" s="1"/>
  <c r="P8" i="2"/>
  <c r="P35" i="2" s="1"/>
  <c r="C15" i="11"/>
  <c r="F15" i="11" s="1"/>
  <c r="G14" i="11"/>
  <c r="F14" i="11"/>
  <c r="C14" i="11"/>
  <c r="G13" i="11"/>
  <c r="F13" i="11"/>
  <c r="C13" i="11"/>
  <c r="G12" i="11"/>
  <c r="F12" i="11"/>
  <c r="E13" i="11"/>
  <c r="E14" i="11"/>
  <c r="E15" i="11"/>
  <c r="E16" i="11"/>
  <c r="E17" i="11"/>
  <c r="E18" i="11"/>
  <c r="E19" i="11"/>
  <c r="E20" i="11"/>
  <c r="E21" i="11"/>
  <c r="E22" i="11"/>
  <c r="E23" i="11"/>
  <c r="E24" i="11"/>
  <c r="E25" i="11"/>
  <c r="E26" i="11"/>
  <c r="E27" i="11"/>
  <c r="E28" i="11"/>
  <c r="E29" i="11"/>
  <c r="E30" i="11"/>
  <c r="E31" i="11"/>
  <c r="E32" i="11"/>
  <c r="E33" i="11"/>
  <c r="E34" i="11"/>
  <c r="E35" i="11"/>
  <c r="E36" i="11"/>
  <c r="E37" i="11"/>
  <c r="E38" i="11"/>
  <c r="E39" i="11"/>
  <c r="E40" i="11"/>
  <c r="E41" i="11"/>
  <c r="E42" i="11"/>
  <c r="E43" i="11"/>
  <c r="E44" i="11"/>
  <c r="E45" i="11"/>
  <c r="E46" i="11"/>
  <c r="E47" i="11"/>
  <c r="E48" i="11"/>
  <c r="E49" i="11"/>
  <c r="E50" i="11"/>
  <c r="E51" i="11"/>
  <c r="E52" i="11"/>
  <c r="E53" i="11"/>
  <c r="E54" i="11"/>
  <c r="E55" i="11"/>
  <c r="E56" i="11"/>
  <c r="E57" i="11"/>
  <c r="E58" i="11"/>
  <c r="E59" i="11"/>
  <c r="E60" i="11"/>
  <c r="E61" i="11"/>
  <c r="E62" i="11"/>
  <c r="E63" i="11"/>
  <c r="E64" i="11"/>
  <c r="E65" i="11"/>
  <c r="E66" i="11"/>
  <c r="E67" i="11"/>
  <c r="E68" i="11"/>
  <c r="E69" i="11"/>
  <c r="E70" i="11"/>
  <c r="E71" i="11"/>
  <c r="E72" i="11"/>
  <c r="E73" i="11"/>
  <c r="E74" i="11"/>
  <c r="E75" i="11"/>
  <c r="E76" i="11"/>
  <c r="E77" i="11"/>
  <c r="E78" i="11"/>
  <c r="E79" i="11"/>
  <c r="E80" i="11"/>
  <c r="E81" i="11"/>
  <c r="E82" i="11"/>
  <c r="E83" i="11"/>
  <c r="E84" i="11"/>
  <c r="E85" i="11"/>
  <c r="E86" i="11"/>
  <c r="E87" i="11"/>
  <c r="E88" i="11"/>
  <c r="E89" i="11"/>
  <c r="E90" i="11"/>
  <c r="E91" i="11"/>
  <c r="E92" i="11"/>
  <c r="E93" i="11"/>
  <c r="E94" i="11"/>
  <c r="E95" i="11"/>
  <c r="E96" i="11"/>
  <c r="E97" i="11"/>
  <c r="E98" i="11"/>
  <c r="E99" i="11"/>
  <c r="E100" i="11"/>
  <c r="E101" i="11"/>
  <c r="E102" i="11"/>
  <c r="E103" i="11"/>
  <c r="E104" i="11"/>
  <c r="E105" i="11"/>
  <c r="E106" i="11"/>
  <c r="E107" i="11"/>
  <c r="E108" i="11"/>
  <c r="E109" i="11"/>
  <c r="E110" i="11"/>
  <c r="E111" i="11"/>
  <c r="E112" i="11"/>
  <c r="E113" i="11"/>
  <c r="E114" i="11"/>
  <c r="E115" i="11"/>
  <c r="E116" i="11"/>
  <c r="E117" i="11"/>
  <c r="E118" i="11"/>
  <c r="E119" i="11"/>
  <c r="E120" i="11"/>
  <c r="E121" i="11"/>
  <c r="E122" i="11"/>
  <c r="E123" i="11"/>
  <c r="E124" i="11"/>
  <c r="E125" i="11"/>
  <c r="E126" i="11"/>
  <c r="E127" i="11"/>
  <c r="E128" i="11"/>
  <c r="E129" i="11"/>
  <c r="E130" i="11"/>
  <c r="E131" i="11"/>
  <c r="E12" i="11"/>
  <c r="C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B8" i="2" l="1"/>
  <c r="P44" i="19"/>
  <c r="M44" i="19"/>
  <c r="N39" i="19"/>
  <c r="H44" i="19"/>
  <c r="F44" i="19"/>
  <c r="P25" i="19"/>
  <c r="K26" i="19"/>
  <c r="C24" i="19"/>
  <c r="L24" i="19"/>
  <c r="L26" i="19" s="1"/>
  <c r="B24" i="19"/>
  <c r="B26" i="19" s="1"/>
  <c r="D24" i="19"/>
  <c r="D26" i="19" s="1"/>
  <c r="J24" i="19"/>
  <c r="J26" i="19" s="1"/>
  <c r="P8" i="19"/>
  <c r="P34" i="19" s="1"/>
  <c r="E34" i="19"/>
  <c r="E51" i="19"/>
  <c r="E35" i="19"/>
  <c r="M36" i="19"/>
  <c r="M51" i="19"/>
  <c r="M35" i="19"/>
  <c r="H34" i="19"/>
  <c r="H35" i="19"/>
  <c r="H51" i="19"/>
  <c r="L51" i="19"/>
  <c r="L35" i="19"/>
  <c r="L34" i="19"/>
  <c r="P35" i="19"/>
  <c r="D51" i="19"/>
  <c r="D35" i="19"/>
  <c r="D34" i="19"/>
  <c r="D36" i="19" s="1"/>
  <c r="D45" i="19" s="1"/>
  <c r="D54" i="19" s="1"/>
  <c r="K51" i="19"/>
  <c r="K35" i="19"/>
  <c r="N15" i="19"/>
  <c r="F17" i="19"/>
  <c r="F19" i="19" s="1"/>
  <c r="G51" i="19"/>
  <c r="G53" i="19" s="1"/>
  <c r="G35" i="19"/>
  <c r="C25" i="19"/>
  <c r="B52" i="19"/>
  <c r="J52" i="19"/>
  <c r="O34" i="19"/>
  <c r="O36" i="19" s="1"/>
  <c r="O45" i="19" s="1"/>
  <c r="I51" i="19"/>
  <c r="C52" i="19"/>
  <c r="K52" i="19"/>
  <c r="C51" i="19"/>
  <c r="C35" i="19"/>
  <c r="C36" i="19" s="1"/>
  <c r="C45" i="19" s="1"/>
  <c r="C54" i="19" s="1"/>
  <c r="K34" i="19"/>
  <c r="C17" i="19"/>
  <c r="C19" i="19" s="1"/>
  <c r="G19" i="19"/>
  <c r="K17" i="19"/>
  <c r="K19" i="19" s="1"/>
  <c r="K27" i="19" s="1"/>
  <c r="I17" i="19"/>
  <c r="J17" i="19"/>
  <c r="J19" i="19" s="1"/>
  <c r="G24" i="19"/>
  <c r="P24" i="19"/>
  <c r="P26" i="19" s="1"/>
  <c r="G34" i="19"/>
  <c r="G36" i="19" s="1"/>
  <c r="B34" i="19"/>
  <c r="B36" i="19" s="1"/>
  <c r="B45" i="19" s="1"/>
  <c r="B54" i="19" s="1"/>
  <c r="B51" i="19"/>
  <c r="B35" i="19"/>
  <c r="F34" i="19"/>
  <c r="F51" i="19"/>
  <c r="F35" i="19"/>
  <c r="J34" i="19"/>
  <c r="J51" i="19"/>
  <c r="J35" i="19"/>
  <c r="N34" i="19"/>
  <c r="N36" i="19" s="1"/>
  <c r="N51" i="19"/>
  <c r="N35" i="19"/>
  <c r="E52" i="19"/>
  <c r="E53" i="19" s="1"/>
  <c r="E18" i="19"/>
  <c r="I52" i="19"/>
  <c r="I18" i="19"/>
  <c r="M52" i="19"/>
  <c r="M53" i="19" s="1"/>
  <c r="M18" i="19"/>
  <c r="E17" i="19"/>
  <c r="M17" i="19"/>
  <c r="E26" i="19"/>
  <c r="I24" i="19"/>
  <c r="I26" i="19" s="1"/>
  <c r="M24" i="19"/>
  <c r="M26" i="19" s="1"/>
  <c r="H24" i="19"/>
  <c r="H26" i="19" s="1"/>
  <c r="I35" i="19"/>
  <c r="I36" i="19" s="1"/>
  <c r="I45" i="19" s="1"/>
  <c r="I54" i="19" s="1"/>
  <c r="C44" i="19"/>
  <c r="G44" i="19"/>
  <c r="K44" i="19"/>
  <c r="N43" i="19"/>
  <c r="F52" i="19"/>
  <c r="P17" i="19"/>
  <c r="P19" i="19" s="1"/>
  <c r="P27" i="19" s="1"/>
  <c r="D52" i="19"/>
  <c r="H52" i="19"/>
  <c r="L52" i="19"/>
  <c r="N22" i="19"/>
  <c r="F17" i="2"/>
  <c r="F19" i="2" s="1"/>
  <c r="G18" i="2"/>
  <c r="H26" i="2"/>
  <c r="P36" i="2"/>
  <c r="K24" i="2"/>
  <c r="K26" i="2" s="1"/>
  <c r="J17" i="2"/>
  <c r="J19" i="2" s="1"/>
  <c r="K18" i="2"/>
  <c r="K34" i="2"/>
  <c r="K35" i="2"/>
  <c r="M17" i="2"/>
  <c r="M19" i="2" s="1"/>
  <c r="J24" i="2"/>
  <c r="J26" i="2" s="1"/>
  <c r="M24" i="2"/>
  <c r="M26" i="2" s="1"/>
  <c r="L23" i="2"/>
  <c r="M25" i="2" s="1"/>
  <c r="C35" i="2"/>
  <c r="C36" i="2" s="1"/>
  <c r="D8" i="2"/>
  <c r="K16" i="2"/>
  <c r="G16" i="2"/>
  <c r="C16" i="2"/>
  <c r="K23" i="2"/>
  <c r="L25" i="2" s="1"/>
  <c r="G23" i="2"/>
  <c r="H25" i="2" s="1"/>
  <c r="C23" i="2"/>
  <c r="D25" i="2" s="1"/>
  <c r="N25" i="2" s="1"/>
  <c r="N22" i="2"/>
  <c r="L34" i="2"/>
  <c r="L36" i="2" s="1"/>
  <c r="H34" i="2"/>
  <c r="H36" i="2" s="1"/>
  <c r="O34" i="2"/>
  <c r="O36" i="2" s="1"/>
  <c r="D23" i="2"/>
  <c r="E25" i="2" s="1"/>
  <c r="E34" i="2"/>
  <c r="E36" i="2" s="1"/>
  <c r="G35" i="2"/>
  <c r="G36" i="2" s="1"/>
  <c r="J23" i="2"/>
  <c r="K25" i="2" s="1"/>
  <c r="F23" i="2"/>
  <c r="G25" i="2" s="1"/>
  <c r="N8" i="2"/>
  <c r="I23" i="2"/>
  <c r="J25" i="2" s="1"/>
  <c r="E23" i="2"/>
  <c r="F25" i="2" s="1"/>
  <c r="N15" i="2"/>
  <c r="M8" i="2"/>
  <c r="I8" i="2"/>
  <c r="J8" i="2"/>
  <c r="F8" i="2"/>
  <c r="G15" i="11"/>
  <c r="C16" i="11" s="1"/>
  <c r="B34" i="2" l="1"/>
  <c r="B51" i="2"/>
  <c r="B53" i="2" s="1"/>
  <c r="B35" i="2"/>
  <c r="M45" i="19"/>
  <c r="M54" i="19" s="1"/>
  <c r="N44" i="19"/>
  <c r="J27" i="19"/>
  <c r="G25" i="19"/>
  <c r="G26" i="19" s="1"/>
  <c r="G27" i="19" s="1"/>
  <c r="F24" i="19"/>
  <c r="F26" i="19" s="1"/>
  <c r="F27" i="19" s="1"/>
  <c r="N23" i="19"/>
  <c r="N24" i="19" s="1"/>
  <c r="C26" i="19"/>
  <c r="C27" i="19" s="1"/>
  <c r="N18" i="19"/>
  <c r="F53" i="19"/>
  <c r="I53" i="19"/>
  <c r="I55" i="19" s="1"/>
  <c r="I57" i="19" s="1"/>
  <c r="B53" i="19"/>
  <c r="B55" i="19" s="1"/>
  <c r="B57" i="19" s="1"/>
  <c r="P51" i="19"/>
  <c r="P53" i="19" s="1"/>
  <c r="H36" i="19"/>
  <c r="H45" i="19" s="1"/>
  <c r="H54" i="19" s="1"/>
  <c r="M55" i="19"/>
  <c r="M57" i="19" s="1"/>
  <c r="E36" i="19"/>
  <c r="E45" i="19" s="1"/>
  <c r="E54" i="19" s="1"/>
  <c r="E55" i="19" s="1"/>
  <c r="E57" i="19" s="1"/>
  <c r="M19" i="19"/>
  <c r="M27" i="19" s="1"/>
  <c r="J53" i="19"/>
  <c r="F36" i="19"/>
  <c r="F45" i="19" s="1"/>
  <c r="F54" i="19" s="1"/>
  <c r="F55" i="19" s="1"/>
  <c r="F57" i="19" s="1"/>
  <c r="G45" i="19"/>
  <c r="G54" i="19" s="1"/>
  <c r="G55" i="19" s="1"/>
  <c r="G57" i="19" s="1"/>
  <c r="H17" i="19"/>
  <c r="H19" i="19" s="1"/>
  <c r="H27" i="19" s="1"/>
  <c r="C53" i="19"/>
  <c r="C55" i="19" s="1"/>
  <c r="C57" i="19" s="1"/>
  <c r="K53" i="19"/>
  <c r="L36" i="19"/>
  <c r="L45" i="19" s="1"/>
  <c r="L54" i="19" s="1"/>
  <c r="H53" i="19"/>
  <c r="H55" i="19" s="1"/>
  <c r="H57" i="19" s="1"/>
  <c r="E19" i="19"/>
  <c r="E27" i="19" s="1"/>
  <c r="J36" i="19"/>
  <c r="J45" i="19" s="1"/>
  <c r="J54" i="19" s="1"/>
  <c r="I19" i="19"/>
  <c r="I27" i="19" s="1"/>
  <c r="L17" i="19"/>
  <c r="L19" i="19" s="1"/>
  <c r="L27" i="19" s="1"/>
  <c r="D53" i="19"/>
  <c r="D55" i="19" s="1"/>
  <c r="D57" i="19" s="1"/>
  <c r="N45" i="19"/>
  <c r="N54" i="19" s="1"/>
  <c r="N16" i="19"/>
  <c r="K36" i="19"/>
  <c r="K45" i="19" s="1"/>
  <c r="K54" i="19" s="1"/>
  <c r="D17" i="19"/>
  <c r="D19" i="19" s="1"/>
  <c r="D27" i="19" s="1"/>
  <c r="N52" i="19"/>
  <c r="N53" i="19" s="1"/>
  <c r="N17" i="19"/>
  <c r="P36" i="19"/>
  <c r="P45" i="19" s="1"/>
  <c r="P54" i="19" s="1"/>
  <c r="P55" i="19" s="1"/>
  <c r="P57" i="19" s="1"/>
  <c r="L53" i="19"/>
  <c r="I35" i="2"/>
  <c r="I34" i="2"/>
  <c r="I36" i="2" s="1"/>
  <c r="G17" i="2"/>
  <c r="G19" i="2" s="1"/>
  <c r="H18" i="2"/>
  <c r="H19" i="2" s="1"/>
  <c r="H27" i="2" s="1"/>
  <c r="I24" i="2"/>
  <c r="I26" i="2" s="1"/>
  <c r="I27" i="2" s="1"/>
  <c r="K36" i="2"/>
  <c r="L24" i="2"/>
  <c r="L26" i="2" s="1"/>
  <c r="J34" i="2"/>
  <c r="J36" i="2" s="1"/>
  <c r="J35" i="2"/>
  <c r="C17" i="2"/>
  <c r="C19" i="2" s="1"/>
  <c r="D18" i="2"/>
  <c r="N16" i="2"/>
  <c r="N17" i="2" s="1"/>
  <c r="E24" i="2"/>
  <c r="E26" i="2" s="1"/>
  <c r="E27" i="2" s="1"/>
  <c r="J27" i="2"/>
  <c r="M35" i="2"/>
  <c r="M34" i="2"/>
  <c r="M36" i="2" s="1"/>
  <c r="N34" i="2"/>
  <c r="N35" i="2"/>
  <c r="K17" i="2"/>
  <c r="K19" i="2" s="1"/>
  <c r="K27" i="2" s="1"/>
  <c r="L18" i="2"/>
  <c r="L19" i="2" s="1"/>
  <c r="L27" i="2" s="1"/>
  <c r="C24" i="2"/>
  <c r="C26" i="2" s="1"/>
  <c r="N23" i="2"/>
  <c r="N24" i="2" s="1"/>
  <c r="N26" i="2" s="1"/>
  <c r="F34" i="2"/>
  <c r="F36" i="2" s="1"/>
  <c r="F35" i="2"/>
  <c r="D35" i="2"/>
  <c r="D34" i="2"/>
  <c r="D36" i="2" s="1"/>
  <c r="F24" i="2"/>
  <c r="F26" i="2" s="1"/>
  <c r="M27" i="2"/>
  <c r="G24" i="2"/>
  <c r="G26" i="2" s="1"/>
  <c r="D24" i="2"/>
  <c r="D26" i="2" s="1"/>
  <c r="F27" i="2"/>
  <c r="F16" i="11"/>
  <c r="G16" i="11" s="1"/>
  <c r="C17" i="11" s="1"/>
  <c r="B36" i="2" l="1"/>
  <c r="B45" i="2" s="1"/>
  <c r="B54" i="2" s="1"/>
  <c r="B55" i="2" s="1"/>
  <c r="B57" i="2" s="1"/>
  <c r="N57" i="2" s="1"/>
  <c r="B32" i="17" s="1"/>
  <c r="N25" i="19"/>
  <c r="N26" i="19" s="1"/>
  <c r="N19" i="19"/>
  <c r="N55" i="19"/>
  <c r="L55" i="19"/>
  <c r="L57" i="19" s="1"/>
  <c r="K55" i="19"/>
  <c r="K57" i="19" s="1"/>
  <c r="J55" i="19"/>
  <c r="J57" i="19" s="1"/>
  <c r="N18" i="2"/>
  <c r="N19" i="2" s="1"/>
  <c r="N27" i="2" s="1"/>
  <c r="D19" i="2"/>
  <c r="D27" i="2" s="1"/>
  <c r="G27" i="2"/>
  <c r="C27" i="2"/>
  <c r="N36" i="2"/>
  <c r="F17" i="11"/>
  <c r="G17" i="11" s="1"/>
  <c r="C18" i="11" s="1"/>
  <c r="F18" i="11" s="1"/>
  <c r="G18" i="11" s="1"/>
  <c r="C19" i="11" s="1"/>
  <c r="N57" i="19" l="1"/>
  <c r="N27" i="19"/>
  <c r="F19" i="11"/>
  <c r="G19" i="11"/>
  <c r="C20" i="11" s="1"/>
  <c r="F20" i="11" l="1"/>
  <c r="G20" i="11"/>
  <c r="C21" i="11" s="1"/>
  <c r="F21" i="11" l="1"/>
  <c r="G21" i="11"/>
  <c r="C22" i="11" s="1"/>
  <c r="F22" i="11" s="1"/>
  <c r="G22" i="11" s="1"/>
  <c r="C23" i="11" s="1"/>
  <c r="F23" i="11" l="1"/>
  <c r="G23" i="11"/>
  <c r="C24" i="11" s="1"/>
  <c r="G24" i="11" l="1"/>
  <c r="C25" i="11" s="1"/>
  <c r="F24" i="11"/>
  <c r="F25" i="11" l="1"/>
  <c r="G25" i="11" s="1"/>
  <c r="C26" i="11" s="1"/>
  <c r="F26" i="11" s="1"/>
  <c r="G26" i="11" s="1"/>
  <c r="C27" i="11" s="1"/>
  <c r="F27" i="11" l="1"/>
  <c r="G27" i="11" s="1"/>
  <c r="C28" i="11" s="1"/>
  <c r="F28" i="11" l="1"/>
  <c r="G28" i="11" s="1"/>
  <c r="C29" i="11" s="1"/>
  <c r="F29" i="11" l="1"/>
  <c r="G29" i="11" s="1"/>
  <c r="C30" i="11" s="1"/>
  <c r="F30" i="11" s="1"/>
  <c r="G30" i="11" s="1"/>
  <c r="C31" i="11" s="1"/>
  <c r="F31" i="11" l="1"/>
  <c r="G31" i="11"/>
  <c r="C32" i="11" s="1"/>
  <c r="F32" i="11" l="1"/>
  <c r="G32" i="11"/>
  <c r="C33" i="11" s="1"/>
  <c r="F33" i="11" l="1"/>
  <c r="G33" i="11" s="1"/>
  <c r="C34" i="11" s="1"/>
  <c r="F34" i="11" s="1"/>
  <c r="G34" i="11" s="1"/>
  <c r="C35" i="11" s="1"/>
  <c r="F35" i="11" l="1"/>
  <c r="G35" i="11"/>
  <c r="C36" i="11" s="1"/>
  <c r="F36" i="11" l="1"/>
  <c r="G36" i="11"/>
  <c r="C37" i="11" s="1"/>
  <c r="F37" i="11" l="1"/>
  <c r="G37" i="11"/>
  <c r="C38" i="11" s="1"/>
  <c r="F38" i="11" s="1"/>
  <c r="G38" i="11" s="1"/>
  <c r="C39" i="11" s="1"/>
  <c r="F39" i="11" l="1"/>
  <c r="G39" i="11" s="1"/>
  <c r="C40" i="11" s="1"/>
  <c r="F40" i="11" l="1"/>
  <c r="G40" i="11" s="1"/>
  <c r="C41" i="11" s="1"/>
  <c r="F41" i="11" l="1"/>
  <c r="G41" i="11" s="1"/>
  <c r="C42" i="11" s="1"/>
  <c r="F42" i="11" s="1"/>
  <c r="G42" i="11" s="1"/>
  <c r="C43" i="11" s="1"/>
  <c r="F43" i="11" l="1"/>
  <c r="G43" i="11" s="1"/>
  <c r="C44" i="11" s="1"/>
  <c r="F44" i="11" l="1"/>
  <c r="G44" i="11"/>
  <c r="C45" i="11" s="1"/>
  <c r="F45" i="11" l="1"/>
  <c r="G45" i="11" s="1"/>
  <c r="C46" i="11" s="1"/>
  <c r="F46" i="11" s="1"/>
  <c r="G46" i="11" s="1"/>
  <c r="C47" i="11" s="1"/>
  <c r="F47" i="11" l="1"/>
  <c r="G47" i="11"/>
  <c r="C48" i="11" s="1"/>
  <c r="F48" i="11" l="1"/>
  <c r="G48" i="11"/>
  <c r="C49" i="11" s="1"/>
  <c r="F49" i="11" l="1"/>
  <c r="G49" i="11" s="1"/>
  <c r="C50" i="11" s="1"/>
  <c r="F50" i="11" s="1"/>
  <c r="G50" i="11" s="1"/>
  <c r="C51" i="11" s="1"/>
  <c r="F51" i="11" l="1"/>
  <c r="G51" i="11"/>
  <c r="C52" i="11" s="1"/>
  <c r="F52" i="11" l="1"/>
  <c r="G52" i="11"/>
  <c r="C53" i="11" s="1"/>
  <c r="F53" i="11" l="1"/>
  <c r="G53" i="11"/>
  <c r="C54" i="11" s="1"/>
  <c r="F54" i="11" s="1"/>
  <c r="G54" i="11" s="1"/>
  <c r="C55" i="11" s="1"/>
  <c r="F55" i="11" l="1"/>
  <c r="G55" i="11" s="1"/>
  <c r="C56" i="11" s="1"/>
  <c r="F56" i="11" l="1"/>
  <c r="G56" i="11" s="1"/>
  <c r="C57" i="11" s="1"/>
  <c r="F57" i="11" l="1"/>
  <c r="G57" i="11" s="1"/>
  <c r="C58" i="11" s="1"/>
  <c r="F58" i="11" s="1"/>
  <c r="G58" i="11" s="1"/>
  <c r="C59" i="11" s="1"/>
  <c r="F59" i="11" l="1"/>
  <c r="G59" i="11"/>
  <c r="C60" i="11" s="1"/>
  <c r="F60" i="11" l="1"/>
  <c r="G60" i="11"/>
  <c r="C61" i="11" s="1"/>
  <c r="F61" i="11" l="1"/>
  <c r="G61" i="11" s="1"/>
  <c r="C62" i="11" s="1"/>
  <c r="F62" i="11" s="1"/>
  <c r="G62" i="11" s="1"/>
  <c r="C63" i="11" s="1"/>
  <c r="F63" i="11" l="1"/>
  <c r="G63" i="11"/>
  <c r="C64" i="11" s="1"/>
  <c r="F64" i="11" l="1"/>
  <c r="G64" i="11"/>
  <c r="C65" i="11" s="1"/>
  <c r="F65" i="11" l="1"/>
  <c r="G65" i="11"/>
  <c r="C66" i="11" s="1"/>
  <c r="F66" i="11" s="1"/>
  <c r="G66" i="11" s="1"/>
  <c r="C67" i="11" s="1"/>
  <c r="F67" i="11" l="1"/>
  <c r="G67" i="11"/>
  <c r="C68" i="11" s="1"/>
  <c r="F68" i="11" l="1"/>
  <c r="G68" i="11"/>
  <c r="C69" i="11" s="1"/>
  <c r="F69" i="11" l="1"/>
  <c r="G69" i="11"/>
  <c r="C70" i="11" s="1"/>
  <c r="F70" i="11" s="1"/>
  <c r="G70" i="11" s="1"/>
  <c r="C71" i="11" s="1"/>
  <c r="F71" i="11" l="1"/>
  <c r="G71" i="11" s="1"/>
  <c r="C72" i="11" s="1"/>
  <c r="F72" i="11" l="1"/>
  <c r="G72" i="11" s="1"/>
  <c r="C73" i="11" s="1"/>
  <c r="F73" i="11" l="1"/>
  <c r="G73" i="11" s="1"/>
  <c r="C74" i="11" s="1"/>
  <c r="F74" i="11" s="1"/>
  <c r="G74" i="11" s="1"/>
  <c r="C75" i="11" s="1"/>
  <c r="F75" i="11" l="1"/>
  <c r="G75" i="11"/>
  <c r="C76" i="11" s="1"/>
  <c r="F76" i="11" l="1"/>
  <c r="G76" i="11"/>
  <c r="C77" i="11" s="1"/>
  <c r="F77" i="11" l="1"/>
  <c r="G77" i="11" s="1"/>
  <c r="C78" i="11" s="1"/>
  <c r="F78" i="11" s="1"/>
  <c r="G78" i="11" s="1"/>
  <c r="C79" i="11" s="1"/>
  <c r="F79" i="11" l="1"/>
  <c r="G79" i="11"/>
  <c r="C80" i="11" s="1"/>
  <c r="F80" i="11" l="1"/>
  <c r="G80" i="11"/>
  <c r="C81" i="11" s="1"/>
  <c r="F81" i="11" l="1"/>
  <c r="G81" i="11" s="1"/>
  <c r="C82" i="11" s="1"/>
  <c r="F82" i="11" s="1"/>
  <c r="G82" i="11" s="1"/>
  <c r="C83" i="11" s="1"/>
  <c r="F83" i="11" l="1"/>
  <c r="G83" i="11"/>
  <c r="C84" i="11" s="1"/>
  <c r="F84" i="11" l="1"/>
  <c r="G84" i="11"/>
  <c r="C85" i="11" s="1"/>
  <c r="F85" i="11" l="1"/>
  <c r="G85" i="11" s="1"/>
  <c r="C86" i="11" s="1"/>
  <c r="F86" i="11" s="1"/>
  <c r="G86" i="11" s="1"/>
  <c r="C87" i="11" s="1"/>
  <c r="F87" i="11" l="1"/>
  <c r="G87" i="11"/>
  <c r="C88" i="11" s="1"/>
  <c r="F88" i="11" l="1"/>
  <c r="G88" i="11" s="1"/>
  <c r="C89" i="11" s="1"/>
  <c r="F89" i="11" l="1"/>
  <c r="G89" i="11" s="1"/>
  <c r="C90" i="11" s="1"/>
  <c r="F90" i="11" s="1"/>
  <c r="G90" i="11" s="1"/>
  <c r="C91" i="11" s="1"/>
  <c r="F91" i="11" l="1"/>
  <c r="G91" i="11"/>
  <c r="C92" i="11" s="1"/>
  <c r="F92" i="11" l="1"/>
  <c r="G92" i="11" s="1"/>
  <c r="C93" i="11" s="1"/>
  <c r="F93" i="11" l="1"/>
  <c r="G93" i="11" s="1"/>
  <c r="C94" i="11" s="1"/>
  <c r="F94" i="11" s="1"/>
  <c r="G94" i="11" s="1"/>
  <c r="C95" i="11" s="1"/>
  <c r="F95" i="11" l="1"/>
  <c r="G95" i="11"/>
  <c r="C96" i="11" s="1"/>
  <c r="F96" i="11" l="1"/>
  <c r="G96" i="11"/>
  <c r="C97" i="11" s="1"/>
  <c r="F97" i="11" l="1"/>
  <c r="G97" i="11"/>
  <c r="C98" i="11" s="1"/>
  <c r="F98" i="11" s="1"/>
  <c r="G98" i="11" s="1"/>
  <c r="C99" i="11" s="1"/>
  <c r="F99" i="11" l="1"/>
  <c r="G99" i="11" s="1"/>
  <c r="C100" i="11" s="1"/>
  <c r="F100" i="11" l="1"/>
  <c r="G100" i="11"/>
  <c r="C101" i="11" s="1"/>
  <c r="F101" i="11" l="1"/>
  <c r="G101" i="11"/>
  <c r="C102" i="11" s="1"/>
  <c r="F102" i="11" s="1"/>
  <c r="G102" i="11" s="1"/>
  <c r="C103" i="11" s="1"/>
  <c r="F103" i="11" l="1"/>
  <c r="G103" i="11"/>
  <c r="C104" i="11" s="1"/>
  <c r="F104" i="11" l="1"/>
  <c r="G104" i="11" s="1"/>
  <c r="C105" i="11" s="1"/>
  <c r="F105" i="11" l="1"/>
  <c r="G105" i="11" s="1"/>
  <c r="C106" i="11" s="1"/>
  <c r="F106" i="11" s="1"/>
  <c r="G106" i="11" s="1"/>
  <c r="C107" i="11" s="1"/>
  <c r="F107" i="11" l="1"/>
  <c r="G107" i="11"/>
  <c r="C108" i="11" s="1"/>
  <c r="F108" i="11" l="1"/>
  <c r="G108" i="11"/>
  <c r="C109" i="11" s="1"/>
  <c r="F109" i="11" l="1"/>
  <c r="G109" i="11" s="1"/>
  <c r="C110" i="11" s="1"/>
  <c r="F110" i="11" s="1"/>
  <c r="G110" i="11" s="1"/>
  <c r="C111" i="11" s="1"/>
  <c r="F111" i="11" l="1"/>
  <c r="G111" i="11" s="1"/>
  <c r="C112" i="11" s="1"/>
  <c r="F112" i="11" l="1"/>
  <c r="G112" i="11"/>
  <c r="C113" i="11" s="1"/>
  <c r="F113" i="11" l="1"/>
  <c r="G113" i="11" s="1"/>
  <c r="C114" i="11" s="1"/>
  <c r="F114" i="11" s="1"/>
  <c r="G114" i="11" s="1"/>
  <c r="C115" i="11" s="1"/>
  <c r="F115" i="11" l="1"/>
  <c r="G115" i="11"/>
  <c r="C116" i="11" s="1"/>
  <c r="F116" i="11" l="1"/>
  <c r="G116" i="11" s="1"/>
  <c r="C117" i="11" s="1"/>
  <c r="F117" i="11" l="1"/>
  <c r="G117" i="11"/>
  <c r="C118" i="11" s="1"/>
  <c r="F118" i="11" s="1"/>
  <c r="G118" i="11" s="1"/>
  <c r="C119" i="11" s="1"/>
  <c r="F119" i="11" l="1"/>
  <c r="G119" i="11"/>
  <c r="C120" i="11" s="1"/>
  <c r="F120" i="11" l="1"/>
  <c r="G120" i="11" s="1"/>
  <c r="C121" i="11" s="1"/>
  <c r="F121" i="11" l="1"/>
  <c r="G121" i="11" s="1"/>
  <c r="C122" i="11" s="1"/>
  <c r="F122" i="11" s="1"/>
  <c r="G122" i="11" s="1"/>
  <c r="C123" i="11" s="1"/>
  <c r="F123" i="11" l="1"/>
  <c r="G123" i="11" s="1"/>
  <c r="C124" i="11" s="1"/>
  <c r="F124" i="11" l="1"/>
  <c r="G124" i="11" s="1"/>
  <c r="C125" i="11" s="1"/>
  <c r="F125" i="11" l="1"/>
  <c r="G125" i="11" s="1"/>
  <c r="C126" i="11" s="1"/>
  <c r="F126" i="11" s="1"/>
  <c r="G126" i="11" s="1"/>
  <c r="C127" i="11" s="1"/>
  <c r="F127" i="11" l="1"/>
  <c r="G127" i="11"/>
  <c r="C128" i="11" s="1"/>
  <c r="F128" i="11" l="1"/>
  <c r="G128" i="11"/>
  <c r="C129" i="11" s="1"/>
  <c r="F129" i="11" l="1"/>
  <c r="G129" i="11"/>
  <c r="C130" i="11" s="1"/>
  <c r="F130" i="11" s="1"/>
  <c r="G130" i="11" s="1"/>
  <c r="C131" i="11" s="1"/>
  <c r="F131" i="11" l="1"/>
  <c r="G131" i="11"/>
  <c r="D12" i="11" l="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94" i="11"/>
  <c r="B95" i="11"/>
  <c r="B96" i="11"/>
  <c r="B97" i="11"/>
  <c r="B98" i="11"/>
  <c r="B99" i="11"/>
  <c r="B100" i="11"/>
  <c r="B101" i="11"/>
  <c r="B102" i="11"/>
  <c r="B103" i="11"/>
  <c r="B104" i="11"/>
  <c r="B105" i="11"/>
  <c r="B106" i="11"/>
  <c r="B107" i="11"/>
  <c r="B108" i="11"/>
  <c r="B109" i="11"/>
  <c r="B110" i="11"/>
  <c r="B111" i="11"/>
  <c r="B112" i="11"/>
  <c r="B113" i="11"/>
  <c r="B114" i="11"/>
  <c r="B115" i="11"/>
  <c r="B116" i="11"/>
  <c r="B117" i="11"/>
  <c r="B118" i="11"/>
  <c r="B119" i="11"/>
  <c r="B120" i="11"/>
  <c r="B121" i="11"/>
  <c r="B122" i="11"/>
  <c r="B123" i="11"/>
  <c r="B124" i="11"/>
  <c r="B125" i="11"/>
  <c r="B126" i="11"/>
  <c r="B127" i="11"/>
  <c r="B128" i="11"/>
  <c r="B129" i="11"/>
  <c r="B130" i="11"/>
  <c r="B131" i="11"/>
  <c r="B15" i="11"/>
  <c r="B16" i="11"/>
  <c r="B17" i="11"/>
  <c r="B18" i="11"/>
  <c r="B19" i="11"/>
  <c r="B20" i="11"/>
  <c r="B21" i="11"/>
  <c r="B22" i="11"/>
  <c r="B13" i="11"/>
  <c r="B14" i="11"/>
  <c r="B12" i="11"/>
  <c r="B45" i="1"/>
  <c r="D9" i="11"/>
  <c r="N5" i="1"/>
  <c r="N4" i="1"/>
  <c r="D7" i="11" l="1"/>
  <c r="D5" i="11"/>
  <c r="D6" i="11"/>
  <c r="D4" i="11"/>
  <c r="B44" i="1"/>
  <c r="G4" i="1"/>
  <c r="H4" i="1"/>
  <c r="G5" i="1"/>
  <c r="H5" i="1"/>
  <c r="F5" i="1"/>
  <c r="F4" i="1"/>
  <c r="N11" i="1"/>
  <c r="N10" i="1"/>
  <c r="AB9" i="3"/>
  <c r="AA9" i="3"/>
  <c r="AB9" i="14" l="1"/>
  <c r="AA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Marc Seguin</author>
  </authors>
  <commentList>
    <comment ref="D4" authorId="0" shapeId="0" xr:uid="{00000000-0006-0000-0200-000001000000}">
      <text>
        <r>
          <rPr>
            <b/>
            <sz val="9"/>
            <color indexed="81"/>
            <rFont val="Tahoma"/>
            <family val="2"/>
          </rPr>
          <t>Enter the relevant information from the Assignment instructions</t>
        </r>
      </text>
    </comment>
    <comment ref="D5" authorId="0" shapeId="0" xr:uid="{00000000-0006-0000-0200-000002000000}">
      <text>
        <r>
          <rPr>
            <b/>
            <sz val="9"/>
            <color indexed="81"/>
            <rFont val="Tahoma"/>
            <family val="2"/>
          </rPr>
          <t>Enter the relevant information from the Assignment instructions</t>
        </r>
      </text>
    </comment>
    <comment ref="D6" authorId="0" shapeId="0" xr:uid="{00000000-0006-0000-0200-000003000000}">
      <text>
        <r>
          <rPr>
            <b/>
            <sz val="9"/>
            <color indexed="81"/>
            <rFont val="Tahoma"/>
            <family val="2"/>
          </rPr>
          <t>Enter the relevant information from the Assignment instructions</t>
        </r>
      </text>
    </comment>
    <comment ref="D7" authorId="0" shapeId="0" xr:uid="{00000000-0006-0000-0200-000004000000}">
      <text>
        <r>
          <rPr>
            <b/>
            <sz val="9"/>
            <color indexed="81"/>
            <rFont val="Tahoma"/>
            <family val="2"/>
          </rPr>
          <t>Enter the relevant information from the Assignment instructions</t>
        </r>
      </text>
    </comment>
    <comment ref="D9" authorId="0" shapeId="0" xr:uid="{00000000-0006-0000-0200-000005000000}">
      <text>
        <r>
          <rPr>
            <b/>
            <sz val="9"/>
            <color indexed="81"/>
            <rFont val="Tahoma"/>
            <family val="2"/>
          </rPr>
          <t>Calculate the scheduled monthly payment</t>
        </r>
      </text>
    </comment>
  </commentList>
</comments>
</file>

<file path=xl/sharedStrings.xml><?xml version="1.0" encoding="utf-8"?>
<sst xmlns="http://schemas.openxmlformats.org/spreadsheetml/2006/main" count="430" uniqueCount="127">
  <si>
    <t>May</t>
  </si>
  <si>
    <t>Operating Expenses</t>
  </si>
  <si>
    <t>Shipping</t>
  </si>
  <si>
    <t>Advertising</t>
  </si>
  <si>
    <t>Rent</t>
  </si>
  <si>
    <t>Salaries</t>
  </si>
  <si>
    <t>Utilities</t>
  </si>
  <si>
    <t>Insurance</t>
  </si>
  <si>
    <t>Ending Balance</t>
  </si>
  <si>
    <t>Interest</t>
  </si>
  <si>
    <t>Principal</t>
  </si>
  <si>
    <t>Scheduled Payment</t>
  </si>
  <si>
    <t>Beginning Balance</t>
  </si>
  <si>
    <t>Payment Date</t>
  </si>
  <si>
    <t>Sales</t>
  </si>
  <si>
    <t>Total</t>
  </si>
  <si>
    <t>Total Purchases</t>
  </si>
  <si>
    <t>Selling Commissions</t>
  </si>
  <si>
    <t>Total Variable Expenses</t>
  </si>
  <si>
    <t>Total Fixed Expenses</t>
  </si>
  <si>
    <t>Budgeted Income Statement</t>
  </si>
  <si>
    <t>Gross Profit</t>
  </si>
  <si>
    <t>Total Operating Expenses</t>
  </si>
  <si>
    <t>Net Income</t>
  </si>
  <si>
    <t>Cost of Goods Sold</t>
  </si>
  <si>
    <t>Total Sales</t>
  </si>
  <si>
    <t>Loan Calculator</t>
  </si>
  <si>
    <t>Enter Values</t>
  </si>
  <si>
    <t>Loan Amount</t>
  </si>
  <si>
    <t>Annual Interest Rate</t>
  </si>
  <si>
    <t>Loan Period in Years</t>
  </si>
  <si>
    <t>Number of Payments Per Year</t>
  </si>
  <si>
    <t>Start Date of Loan</t>
  </si>
  <si>
    <t>Sales Budget</t>
  </si>
  <si>
    <t>Merchandise Purchases Budget</t>
  </si>
  <si>
    <t>Interest expense</t>
  </si>
  <si>
    <t>Column Chart</t>
  </si>
  <si>
    <t>title</t>
  </si>
  <si>
    <t>legend or data labels</t>
  </si>
  <si>
    <t>x axis name &amp; format</t>
  </si>
  <si>
    <t>y axis name &amp; format</t>
  </si>
  <si>
    <t>Plan B</t>
  </si>
  <si>
    <t>Total Marks</t>
  </si>
  <si>
    <t>Your Marks</t>
  </si>
  <si>
    <t>Depreciation</t>
  </si>
  <si>
    <t>Canada Nets Inc.</t>
  </si>
  <si>
    <t>Net Income (loss)</t>
  </si>
  <si>
    <t>Plan A</t>
  </si>
  <si>
    <t>Summary - Plan A vs. Plan B</t>
  </si>
  <si>
    <t>Total Needs</t>
  </si>
  <si>
    <t>chart is cell referenced to data so chgs in assumptions will also chg chart</t>
  </si>
  <si>
    <t>Sales - UNITS</t>
  </si>
  <si>
    <t>Operating Expenses:</t>
  </si>
  <si>
    <t>Commissions</t>
  </si>
  <si>
    <t>Advertising Expense</t>
  </si>
  <si>
    <t>Salaries Expense</t>
  </si>
  <si>
    <t>Utilities Expense</t>
  </si>
  <si>
    <t>Insurance Expense</t>
  </si>
  <si>
    <t>Depreciation Expense</t>
  </si>
  <si>
    <t>Mortgage Interest Expense</t>
  </si>
  <si>
    <t>per month</t>
  </si>
  <si>
    <t>Loan</t>
  </si>
  <si>
    <t>APR</t>
  </si>
  <si>
    <t>Term of loan</t>
  </si>
  <si>
    <t>Useful life</t>
  </si>
  <si>
    <t>years</t>
  </si>
  <si>
    <t>Jan</t>
  </si>
  <si>
    <t>Feb</t>
  </si>
  <si>
    <t>Mar</t>
  </si>
  <si>
    <t>Apr</t>
  </si>
  <si>
    <t>Jun</t>
  </si>
  <si>
    <t>Jul</t>
  </si>
  <si>
    <t>Aug</t>
  </si>
  <si>
    <t>Sep</t>
  </si>
  <si>
    <t>Oct</t>
  </si>
  <si>
    <t>Nov</t>
  </si>
  <si>
    <t>Dec</t>
  </si>
  <si>
    <t>Plan A - Budgets</t>
  </si>
  <si>
    <t>VARIABLE EXPENSES</t>
  </si>
  <si>
    <t>FIXED EXPENSES</t>
  </si>
  <si>
    <t>Pmt No.</t>
  </si>
  <si>
    <t>Analysis - Plan A vs. Plan B</t>
  </si>
  <si>
    <t>MEMO</t>
  </si>
  <si>
    <t>To:</t>
  </si>
  <si>
    <t>From:</t>
  </si>
  <si>
    <t>Date:</t>
  </si>
  <si>
    <t>Re:</t>
  </si>
  <si>
    <t>Operating Expenses Budget</t>
  </si>
  <si>
    <t>Variance</t>
  </si>
  <si>
    <t>Line Chart</t>
  </si>
  <si>
    <t>Residual value</t>
  </si>
  <si>
    <t>*see mortgage loan repayment schedule</t>
  </si>
  <si>
    <t>Add: ending inventory</t>
  </si>
  <si>
    <t>Less: beginning inventory</t>
  </si>
  <si>
    <t>if monthly sales &lt;</t>
  </si>
  <si>
    <t>if monthly sales &gt; =</t>
  </si>
  <si>
    <t>of sales per month</t>
  </si>
  <si>
    <t xml:space="preserve">    Add: Desired ending inventory</t>
  </si>
  <si>
    <t xml:space="preserve">    Less: Beginning inventory</t>
  </si>
  <si>
    <t>Income before interest and taxes</t>
  </si>
  <si>
    <t>Ending monthly inventory</t>
  </si>
  <si>
    <t>of the following month's COGS</t>
  </si>
  <si>
    <t>*deduct 1 mark if incorrect chart type used</t>
  </si>
  <si>
    <t>Decrease in prices</t>
  </si>
  <si>
    <t>Sept</t>
  </si>
  <si>
    <t>Cubes</t>
  </si>
  <si>
    <t>Spinners</t>
  </si>
  <si>
    <t>Sales - PRICES PER Box</t>
  </si>
  <si>
    <t>Cost per Box</t>
  </si>
  <si>
    <t>Factory - building</t>
  </si>
  <si>
    <t>Fidget Widgets</t>
  </si>
  <si>
    <t>Sales - Cubes</t>
  </si>
  <si>
    <t>Purchases of Cubes</t>
  </si>
  <si>
    <t>Sales - Spinners</t>
  </si>
  <si>
    <t>Purchases of Spinners</t>
  </si>
  <si>
    <r>
      <t>Plan A - Assumptions</t>
    </r>
    <r>
      <rPr>
        <b/>
        <sz val="16"/>
        <color theme="4" tint="0.79998168889431442"/>
        <rFont val="Calibri"/>
        <family val="2"/>
        <scheme val="minor"/>
      </rPr>
      <t xml:space="preserve"> - M. Hayes</t>
    </r>
  </si>
  <si>
    <t>Beginnning Inventory of Boxs, July 1, 2020</t>
  </si>
  <si>
    <t>per month - July 2020 - December 2021</t>
  </si>
  <si>
    <t>per month - beginning in January 2021</t>
  </si>
  <si>
    <t>per month - excluding January &amp; February, 2021</t>
  </si>
  <si>
    <t>per month - January &amp; February, 2021 ONLY</t>
  </si>
  <si>
    <t>For the period ending June 30, 2022</t>
  </si>
  <si>
    <t>from Nov 2020 onwards</t>
  </si>
  <si>
    <t>For the period ending June 30, 2020</t>
  </si>
  <si>
    <t>Plan B- Budgets</t>
  </si>
  <si>
    <r>
      <t>Plan B- Assumptions</t>
    </r>
    <r>
      <rPr>
        <b/>
        <sz val="16"/>
        <color theme="4" tint="0.79998168889431442"/>
        <rFont val="Calibri"/>
        <family val="2"/>
        <scheme val="minor"/>
      </rPr>
      <t xml:space="preserve"> - M. Hayes</t>
    </r>
  </si>
  <si>
    <t>Recommend Plan B since This plan has more Net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</si>
</sst>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8" formatCode="&quot;$&quot;#,##0.00_);[Red]\(&quot;$&quot;#,##0.00\)"/>
    <numFmt numFmtId="41" formatCode="_(* #,##0_);_(* \(#,##0\);_(* &quot;-&quot;_);_(@_)"/>
    <numFmt numFmtId="44" formatCode="_(&quot;$&quot;* #,##0.00_);_(&quot;$&quot;* \(#,##0.00\);_(&quot;$&quot;* &quot;-&quot;??_);_(@_)"/>
    <numFmt numFmtId="43" formatCode="_(* #,##0.00_);_(* \(#,##0.00\);_(* &quot;-&quot;??_);_(@_)"/>
    <numFmt numFmtId="164" formatCode="_-* #,##0.00_-;\-* #,##0.00_-;_-* &quot;-&quot;??_-;_-@_-"/>
    <numFmt numFmtId="165" formatCode="_-&quot;$&quot;* #,##0.00_-;\-&quot;$&quot;* #,##0.00_-;_-&quot;$&quot;* &quot;-&quot;??_-;_-@_-"/>
    <numFmt numFmtId="166" formatCode="0_)"/>
    <numFmt numFmtId="167" formatCode="0.00?%_)"/>
    <numFmt numFmtId="168" formatCode="_-* #,##0_-;\-* #,##0_-;_-* &quot;-&quot;??_-;_-@_-"/>
    <numFmt numFmtId="169" formatCode="_(&quot;$&quot;* #,##0_);_(&quot;$&quot;* \(#,##0\);_(&quot;$&quot;* &quot;-&quot;??_);_(@_)"/>
    <numFmt numFmtId="170" formatCode="_(* #,##0_);_(* \(#,##0\);_(* &quot;-&quot;??_);_(@_)"/>
    <numFmt numFmtId="171" formatCode="[$-409]mmm\-yy;@"/>
    <numFmt numFmtId="172" formatCode="&quot;$&quot;#,##0.00"/>
  </numFmts>
  <fonts count="29" x14ac:knownFonts="1">
    <font>
      <sz val="11"/>
      <color theme="1"/>
      <name val="Calibri"/>
      <family val="2"/>
      <scheme val="minor"/>
    </font>
    <font>
      <sz val="12"/>
      <color theme="1"/>
      <name val="Calibri"/>
      <family val="2"/>
      <scheme val="minor"/>
    </font>
    <font>
      <b/>
      <sz val="11"/>
      <color theme="1"/>
      <name val="Calibri"/>
      <family val="2"/>
      <scheme val="minor"/>
    </font>
    <font>
      <sz val="10"/>
      <name val="Calibri"/>
      <family val="1"/>
      <scheme val="minor"/>
    </font>
    <font>
      <sz val="10"/>
      <name val="Arial"/>
      <family val="2"/>
    </font>
    <font>
      <sz val="11"/>
      <color theme="1"/>
      <name val="Agency FB"/>
      <family val="2"/>
    </font>
    <font>
      <sz val="11"/>
      <color rgb="FF3F3F76"/>
      <name val="Agency FB"/>
      <family val="2"/>
    </font>
    <font>
      <b/>
      <sz val="11"/>
      <color rgb="FFFA7D00"/>
      <name val="Agency FB"/>
      <family val="2"/>
    </font>
    <font>
      <sz val="12"/>
      <name val="Arial"/>
      <family val="2"/>
    </font>
    <font>
      <b/>
      <sz val="11"/>
      <color rgb="FFFF0000"/>
      <name val="Calibri"/>
      <family val="2"/>
      <scheme val="minor"/>
    </font>
    <font>
      <b/>
      <sz val="10"/>
      <color rgb="FFFF0000"/>
      <name val="Arial"/>
      <family val="2"/>
    </font>
    <font>
      <sz val="11"/>
      <color theme="1"/>
      <name val="Calibri"/>
      <family val="2"/>
      <scheme val="minor"/>
    </font>
    <font>
      <b/>
      <sz val="9"/>
      <color indexed="81"/>
      <name val="Tahoma"/>
      <family val="2"/>
    </font>
    <font>
      <b/>
      <sz val="12"/>
      <color theme="1"/>
      <name val="Calibri"/>
      <family val="2"/>
      <scheme val="minor"/>
    </font>
    <font>
      <b/>
      <sz val="12"/>
      <color rgb="FF000000"/>
      <name val="Calibri"/>
      <family val="2"/>
      <scheme val="minor"/>
    </font>
    <font>
      <b/>
      <sz val="12"/>
      <color rgb="FFFF0000"/>
      <name val="Calibri"/>
      <family val="2"/>
      <scheme val="minor"/>
    </font>
    <font>
      <sz val="10"/>
      <color rgb="FFFF0000"/>
      <name val="Calibri"/>
      <family val="2"/>
      <scheme val="minor"/>
    </font>
    <font>
      <sz val="11"/>
      <name val="Calibri"/>
      <family val="2"/>
      <scheme val="minor"/>
    </font>
    <font>
      <b/>
      <sz val="11"/>
      <name val="Calibri"/>
      <family val="2"/>
      <scheme val="minor"/>
    </font>
    <font>
      <sz val="10"/>
      <name val="Calibri"/>
      <family val="2"/>
      <scheme val="minor"/>
    </font>
    <font>
      <b/>
      <sz val="10"/>
      <name val="Calibri"/>
      <family val="2"/>
      <scheme val="minor"/>
    </font>
    <font>
      <sz val="10"/>
      <color indexed="23"/>
      <name val="Calibri"/>
      <family val="2"/>
      <scheme val="minor"/>
    </font>
    <font>
      <sz val="11"/>
      <color rgb="FF000000"/>
      <name val="Calibri"/>
      <family val="2"/>
      <scheme val="minor"/>
    </font>
    <font>
      <b/>
      <sz val="11"/>
      <color rgb="FF000000"/>
      <name val="Calibri"/>
      <family val="2"/>
      <scheme val="minor"/>
    </font>
    <font>
      <b/>
      <sz val="26"/>
      <color theme="1"/>
      <name val="Calibri"/>
      <family val="2"/>
      <scheme val="minor"/>
    </font>
    <font>
      <b/>
      <i/>
      <sz val="11"/>
      <color theme="1"/>
      <name val="Calibri"/>
      <family val="2"/>
      <scheme val="minor"/>
    </font>
    <font>
      <b/>
      <sz val="16"/>
      <name val="Calibri"/>
      <family val="2"/>
      <scheme val="minor"/>
    </font>
    <font>
      <sz val="11"/>
      <color theme="0"/>
      <name val="Calibri"/>
      <family val="2"/>
      <scheme val="minor"/>
    </font>
    <font>
      <b/>
      <sz val="16"/>
      <color theme="4" tint="0.79998168889431442"/>
      <name val="Calibri"/>
      <family val="2"/>
      <scheme val="minor"/>
    </font>
  </fonts>
  <fills count="14">
    <fill>
      <patternFill patternType="none"/>
    </fill>
    <fill>
      <patternFill patternType="gray125"/>
    </fill>
    <fill>
      <patternFill patternType="solid">
        <fgColor rgb="FFFFCC99"/>
      </patternFill>
    </fill>
    <fill>
      <patternFill patternType="solid">
        <fgColor rgb="FFF2F2F2"/>
      </patternFill>
    </fill>
    <fill>
      <patternFill patternType="solid">
        <fgColor theme="6" tint="0.79998168889431442"/>
        <bgColor theme="6" tint="0.79998168889431442"/>
      </patternFill>
    </fill>
    <fill>
      <patternFill patternType="solid">
        <fgColor indexed="26"/>
        <bgColor indexed="64"/>
      </patternFill>
    </fill>
    <fill>
      <patternFill patternType="solid">
        <fgColor indexed="9"/>
        <bgColor indexed="64"/>
      </patternFill>
    </fill>
    <fill>
      <patternFill patternType="solid">
        <fgColor indexed="47"/>
        <bgColor indexed="64"/>
      </patternFill>
    </fill>
    <fill>
      <patternFill patternType="solid">
        <fgColor theme="0"/>
        <bgColor indexed="64"/>
      </patternFill>
    </fill>
    <fill>
      <patternFill patternType="solid">
        <fgColor theme="6" tint="0.39997558519241921"/>
        <bgColor indexed="64"/>
      </patternFill>
    </fill>
    <fill>
      <patternFill patternType="solid">
        <fgColor theme="2"/>
        <bgColor indexed="64"/>
      </patternFill>
    </fill>
    <fill>
      <patternFill patternType="solid">
        <fgColor rgb="FFFFFFCC"/>
        <bgColor indexed="64"/>
      </patternFill>
    </fill>
    <fill>
      <patternFill patternType="solid">
        <fgColor theme="5" tint="0.79998168889431442"/>
        <bgColor indexed="64"/>
      </patternFill>
    </fill>
    <fill>
      <patternFill patternType="solid">
        <fgColor theme="8" tint="0.79998168889431442"/>
        <bgColor indexed="64"/>
      </patternFill>
    </fill>
  </fills>
  <borders count="29">
    <border>
      <left/>
      <right/>
      <top/>
      <bottom/>
      <diagonal/>
    </border>
    <border>
      <left style="thin">
        <color rgb="FF7F7F7F"/>
      </left>
      <right style="thin">
        <color rgb="FF7F7F7F"/>
      </right>
      <top style="thin">
        <color rgb="FF7F7F7F"/>
      </top>
      <bottom style="thin">
        <color rgb="FF7F7F7F"/>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auto="1"/>
      </left>
      <right/>
      <top/>
      <bottom/>
      <diagonal/>
    </border>
    <border>
      <left style="thin">
        <color indexed="64"/>
      </left>
      <right/>
      <top style="thin">
        <color indexed="64"/>
      </top>
      <bottom style="hair">
        <color indexed="16"/>
      </bottom>
      <diagonal/>
    </border>
    <border>
      <left/>
      <right/>
      <top style="thin">
        <color indexed="64"/>
      </top>
      <bottom style="hair">
        <color indexed="16"/>
      </bottom>
      <diagonal/>
    </border>
    <border>
      <left style="hair">
        <color indexed="16"/>
      </left>
      <right style="thin">
        <color indexed="64"/>
      </right>
      <top/>
      <bottom style="hair">
        <color indexed="16"/>
      </bottom>
      <diagonal/>
    </border>
    <border>
      <left style="thin">
        <color indexed="64"/>
      </left>
      <right/>
      <top/>
      <bottom style="thin">
        <color indexed="64"/>
      </bottom>
      <diagonal/>
    </border>
    <border>
      <left/>
      <right style="hair">
        <color indexed="16"/>
      </right>
      <top/>
      <bottom style="thin">
        <color indexed="64"/>
      </bottom>
      <diagonal/>
    </border>
    <border>
      <left style="hair">
        <color indexed="16"/>
      </left>
      <right style="thin">
        <color indexed="64"/>
      </right>
      <top/>
      <bottom style="thin">
        <color indexed="64"/>
      </bottom>
      <diagonal/>
    </border>
    <border>
      <left/>
      <right/>
      <top style="thick">
        <color indexed="5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thick">
        <color indexed="54"/>
      </top>
      <bottom style="thick">
        <color indexed="54"/>
      </bottom>
      <diagonal/>
    </border>
    <border>
      <left/>
      <right/>
      <top/>
      <bottom style="thick">
        <color indexed="54"/>
      </bottom>
      <diagonal/>
    </border>
    <border>
      <left style="thin">
        <color auto="1"/>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top style="medium">
        <color indexed="64"/>
      </top>
      <bottom style="medium">
        <color indexed="64"/>
      </bottom>
      <diagonal/>
    </border>
    <border>
      <left/>
      <right style="thin">
        <color indexed="64"/>
      </right>
      <top style="thin">
        <color indexed="64"/>
      </top>
      <bottom/>
      <diagonal/>
    </border>
    <border>
      <left/>
      <right/>
      <top/>
      <bottom style="thick">
        <color rgb="FF666699"/>
      </bottom>
      <diagonal/>
    </border>
  </borders>
  <cellStyleXfs count="16">
    <xf numFmtId="0" fontId="0" fillId="0" borderId="0"/>
    <xf numFmtId="0" fontId="3" fillId="0" borderId="0"/>
    <xf numFmtId="44" fontId="4" fillId="0" borderId="0" applyFont="0" applyFill="0" applyBorder="0" applyAlignment="0" applyProtection="0"/>
    <xf numFmtId="0" fontId="5" fillId="4" borderId="0" applyNumberFormat="0" applyBorder="0" applyAlignment="0" applyProtection="0"/>
    <xf numFmtId="0" fontId="6" fillId="2" borderId="1" applyNumberFormat="0" applyAlignment="0" applyProtection="0"/>
    <xf numFmtId="0" fontId="7" fillId="3" borderId="1" applyNumberFormat="0" applyAlignment="0" applyProtection="0"/>
    <xf numFmtId="0" fontId="4" fillId="0" borderId="0"/>
    <xf numFmtId="44" fontId="4" fillId="0" borderId="0" applyFont="0" applyFill="0" applyBorder="0" applyAlignment="0" applyProtection="0"/>
    <xf numFmtId="165" fontId="4" fillId="0" borderId="0" applyFont="0" applyFill="0" applyBorder="0" applyAlignment="0" applyProtection="0"/>
    <xf numFmtId="164" fontId="4" fillId="0" borderId="0" applyFont="0" applyFill="0" applyBorder="0" applyAlignment="0" applyProtection="0"/>
    <xf numFmtId="0" fontId="8" fillId="7" borderId="0"/>
    <xf numFmtId="0" fontId="4" fillId="0" borderId="0"/>
    <xf numFmtId="9" fontId="4" fillId="0" borderId="0" applyFont="0" applyFill="0" applyBorder="0" applyAlignment="0" applyProtection="0"/>
    <xf numFmtId="43" fontId="11" fillId="0" borderId="0" applyFont="0" applyFill="0" applyBorder="0" applyAlignment="0" applyProtection="0"/>
    <xf numFmtId="44" fontId="11" fillId="0" borderId="0" applyFont="0" applyFill="0" applyBorder="0" applyAlignment="0" applyProtection="0"/>
    <xf numFmtId="9" fontId="11" fillId="0" borderId="0" applyFont="0" applyFill="0" applyBorder="0" applyAlignment="0" applyProtection="0"/>
  </cellStyleXfs>
  <cellXfs count="122">
    <xf numFmtId="0" fontId="0" fillId="0" borderId="0" xfId="0"/>
    <xf numFmtId="0" fontId="2" fillId="0" borderId="0" xfId="0" applyFont="1"/>
    <xf numFmtId="0" fontId="2" fillId="0" borderId="0" xfId="0" applyFont="1" applyAlignment="1">
      <alignment horizontal="centerContinuous"/>
    </xf>
    <xf numFmtId="0" fontId="9" fillId="0" borderId="0" xfId="0" applyFont="1"/>
    <xf numFmtId="41" fontId="9" fillId="0" borderId="0" xfId="0" applyNumberFormat="1" applyFont="1"/>
    <xf numFmtId="0" fontId="9" fillId="0" borderId="0" xfId="0" quotePrefix="1" applyFont="1"/>
    <xf numFmtId="0" fontId="10" fillId="0" borderId="0" xfId="0" applyFont="1"/>
    <xf numFmtId="0" fontId="1" fillId="0" borderId="0" xfId="0" applyFont="1"/>
    <xf numFmtId="0" fontId="9" fillId="0" borderId="0" xfId="0" applyFont="1" applyAlignment="1">
      <alignment horizontal="center"/>
    </xf>
    <xf numFmtId="0" fontId="0" fillId="0" borderId="0" xfId="0" applyAlignment="1">
      <alignment horizontal="centerContinuous"/>
    </xf>
    <xf numFmtId="0" fontId="0" fillId="0" borderId="0" xfId="0" applyAlignment="1">
      <alignment horizontal="center"/>
    </xf>
    <xf numFmtId="41" fontId="0" fillId="0" borderId="0" xfId="0" applyNumberFormat="1"/>
    <xf numFmtId="41" fontId="0" fillId="0" borderId="0" xfId="0" applyNumberFormat="1" applyAlignment="1">
      <alignment horizontal="centerContinuous"/>
    </xf>
    <xf numFmtId="41" fontId="2" fillId="0" borderId="2" xfId="0" applyNumberFormat="1" applyFont="1" applyBorder="1" applyAlignment="1">
      <alignment horizontal="center"/>
    </xf>
    <xf numFmtId="0" fontId="14" fillId="0" borderId="0" xfId="0" applyFont="1" applyAlignment="1">
      <alignment horizontal="center"/>
    </xf>
    <xf numFmtId="0" fontId="14" fillId="0" borderId="0" xfId="0" applyFont="1" applyAlignment="1">
      <alignment horizontal="center" wrapText="1"/>
    </xf>
    <xf numFmtId="0" fontId="1" fillId="0" borderId="12" xfId="0" applyFont="1" applyBorder="1"/>
    <xf numFmtId="0" fontId="1" fillId="0" borderId="13" xfId="0" applyFont="1" applyBorder="1"/>
    <xf numFmtId="0" fontId="15" fillId="0" borderId="13" xfId="0" applyFont="1" applyBorder="1"/>
    <xf numFmtId="0" fontId="1" fillId="0" borderId="14" xfId="0" applyFont="1" applyBorder="1"/>
    <xf numFmtId="0" fontId="1" fillId="0" borderId="15" xfId="0" applyFont="1" applyBorder="1"/>
    <xf numFmtId="0" fontId="15" fillId="0" borderId="0" xfId="0" applyFont="1"/>
    <xf numFmtId="0" fontId="1" fillId="0" borderId="16" xfId="0" applyFont="1" applyBorder="1"/>
    <xf numFmtId="41" fontId="15" fillId="0" borderId="0" xfId="0" applyNumberFormat="1" applyFont="1"/>
    <xf numFmtId="0" fontId="1" fillId="0" borderId="17" xfId="0" applyFont="1" applyBorder="1"/>
    <xf numFmtId="0" fontId="1" fillId="0" borderId="18" xfId="0" applyFont="1" applyBorder="1"/>
    <xf numFmtId="0" fontId="15" fillId="0" borderId="18" xfId="0" applyFont="1" applyBorder="1"/>
    <xf numFmtId="0" fontId="1" fillId="0" borderId="19" xfId="0" applyFont="1" applyBorder="1"/>
    <xf numFmtId="0" fontId="0" fillId="0" borderId="0" xfId="0" applyAlignment="1">
      <alignment vertical="center"/>
    </xf>
    <xf numFmtId="0" fontId="9" fillId="0" borderId="0" xfId="0" applyFont="1" applyAlignment="1">
      <alignment vertical="center"/>
    </xf>
    <xf numFmtId="170" fontId="10" fillId="0" borderId="3" xfId="13" applyNumberFormat="1" applyFont="1" applyFill="1" applyBorder="1"/>
    <xf numFmtId="170" fontId="10" fillId="10" borderId="25" xfId="13" applyNumberFormat="1" applyFont="1" applyFill="1" applyBorder="1"/>
    <xf numFmtId="170" fontId="10" fillId="8" borderId="3" xfId="13" applyNumberFormat="1" applyFont="1" applyFill="1" applyBorder="1"/>
    <xf numFmtId="169" fontId="0" fillId="0" borderId="0" xfId="14" applyNumberFormat="1" applyFont="1"/>
    <xf numFmtId="0" fontId="13" fillId="0" borderId="0" xfId="0" applyFont="1"/>
    <xf numFmtId="170" fontId="0" fillId="0" borderId="0" xfId="13" applyNumberFormat="1" applyFont="1"/>
    <xf numFmtId="170" fontId="0" fillId="0" borderId="0" xfId="13" applyNumberFormat="1" applyFont="1" applyBorder="1"/>
    <xf numFmtId="170" fontId="9" fillId="0" borderId="0" xfId="13" applyNumberFormat="1" applyFont="1"/>
    <xf numFmtId="169" fontId="0" fillId="0" borderId="0" xfId="14" applyNumberFormat="1" applyFont="1" applyBorder="1"/>
    <xf numFmtId="169" fontId="9" fillId="0" borderId="0" xfId="14" applyNumberFormat="1" applyFont="1"/>
    <xf numFmtId="0" fontId="19" fillId="6" borderId="0" xfId="6" applyFont="1" applyFill="1"/>
    <xf numFmtId="0" fontId="19" fillId="0" borderId="0" xfId="6" applyFont="1" applyAlignment="1">
      <alignment horizontal="center"/>
    </xf>
    <xf numFmtId="0" fontId="19" fillId="0" borderId="0" xfId="6" applyFont="1"/>
    <xf numFmtId="0" fontId="19" fillId="6" borderId="11" xfId="6" applyFont="1" applyFill="1" applyBorder="1"/>
    <xf numFmtId="0" fontId="19" fillId="6" borderId="0" xfId="6" applyFont="1" applyFill="1" applyAlignment="1">
      <alignment horizontal="left"/>
    </xf>
    <xf numFmtId="0" fontId="20" fillId="0" borderId="0" xfId="6" applyFont="1"/>
    <xf numFmtId="0" fontId="19" fillId="0" borderId="0" xfId="6" applyFont="1" applyAlignment="1">
      <alignment horizontal="left"/>
    </xf>
    <xf numFmtId="0" fontId="19" fillId="6" borderId="0" xfId="6" applyFont="1" applyFill="1" applyAlignment="1">
      <alignment horizontal="center"/>
    </xf>
    <xf numFmtId="0" fontId="19" fillId="0" borderId="0" xfId="6" applyFont="1" applyAlignment="1">
      <alignment horizontal="right"/>
    </xf>
    <xf numFmtId="0" fontId="19" fillId="6" borderId="23" xfId="6" applyFont="1" applyFill="1" applyBorder="1"/>
    <xf numFmtId="0" fontId="19" fillId="6" borderId="24" xfId="6" applyFont="1" applyFill="1" applyBorder="1" applyAlignment="1">
      <alignment horizontal="right"/>
    </xf>
    <xf numFmtId="14" fontId="19" fillId="6" borderId="24" xfId="6" applyNumberFormat="1" applyFont="1" applyFill="1" applyBorder="1" applyAlignment="1">
      <alignment horizontal="right"/>
    </xf>
    <xf numFmtId="165" fontId="19" fillId="6" borderId="24" xfId="8" applyFont="1" applyFill="1" applyBorder="1" applyAlignment="1">
      <alignment horizontal="right"/>
    </xf>
    <xf numFmtId="44" fontId="19" fillId="6" borderId="24" xfId="6" applyNumberFormat="1" applyFont="1" applyFill="1" applyBorder="1" applyAlignment="1">
      <alignment horizontal="right"/>
    </xf>
    <xf numFmtId="0" fontId="16" fillId="0" borderId="0" xfId="6" applyFont="1" applyAlignment="1">
      <alignment wrapText="1"/>
    </xf>
    <xf numFmtId="0" fontId="16" fillId="0" borderId="0" xfId="6" applyFont="1" applyAlignment="1">
      <alignment horizontal="left"/>
    </xf>
    <xf numFmtId="0" fontId="19" fillId="0" borderId="0" xfId="6" applyFont="1" applyAlignment="1">
      <alignment wrapText="1"/>
    </xf>
    <xf numFmtId="0" fontId="19" fillId="6" borderId="3" xfId="6" applyFont="1" applyFill="1" applyBorder="1" applyAlignment="1">
      <alignment horizontal="right"/>
    </xf>
    <xf numFmtId="165" fontId="19" fillId="6" borderId="3" xfId="8" applyFont="1" applyFill="1" applyBorder="1" applyAlignment="1">
      <alignment horizontal="right"/>
    </xf>
    <xf numFmtId="168" fontId="16" fillId="0" borderId="0" xfId="9" applyNumberFormat="1" applyFont="1" applyBorder="1" applyAlignment="1">
      <alignment horizontal="left"/>
    </xf>
    <xf numFmtId="39" fontId="19" fillId="0" borderId="0" xfId="6" applyNumberFormat="1" applyFont="1" applyAlignment="1">
      <alignment wrapText="1"/>
    </xf>
    <xf numFmtId="39" fontId="20" fillId="0" borderId="0" xfId="6" applyNumberFormat="1" applyFont="1" applyAlignment="1">
      <alignment wrapText="1"/>
    </xf>
    <xf numFmtId="0" fontId="21" fillId="6" borderId="0" xfId="6" applyFont="1" applyFill="1" applyAlignment="1">
      <alignment horizontal="right"/>
    </xf>
    <xf numFmtId="14" fontId="21" fillId="6" borderId="0" xfId="6" applyNumberFormat="1" applyFont="1" applyFill="1" applyAlignment="1">
      <alignment horizontal="right"/>
    </xf>
    <xf numFmtId="39" fontId="21" fillId="6" borderId="0" xfId="7" applyNumberFormat="1" applyFont="1" applyFill="1" applyBorder="1" applyAlignment="1">
      <alignment horizontal="right"/>
    </xf>
    <xf numFmtId="43" fontId="19" fillId="6" borderId="0" xfId="7" applyNumberFormat="1" applyFont="1" applyFill="1" applyBorder="1" applyAlignment="1" applyProtection="1">
      <alignment horizontal="right"/>
      <protection locked="0"/>
    </xf>
    <xf numFmtId="0" fontId="18" fillId="6" borderId="22" xfId="6" applyFont="1" applyFill="1" applyBorder="1" applyAlignment="1">
      <alignment horizontal="center" vertical="center" wrapText="1"/>
    </xf>
    <xf numFmtId="0" fontId="17" fillId="0" borderId="0" xfId="6" applyFont="1" applyAlignment="1">
      <alignment vertical="center" wrapText="1"/>
    </xf>
    <xf numFmtId="0" fontId="17" fillId="6" borderId="4" xfId="6" applyFont="1" applyFill="1" applyBorder="1" applyAlignment="1">
      <alignment horizontal="left"/>
    </xf>
    <xf numFmtId="0" fontId="17" fillId="6" borderId="0" xfId="6" applyFont="1" applyFill="1" applyAlignment="1">
      <alignment horizontal="right"/>
    </xf>
    <xf numFmtId="0" fontId="17" fillId="6" borderId="8" xfId="6" applyFont="1" applyFill="1" applyBorder="1" applyAlignment="1">
      <alignment horizontal="left"/>
    </xf>
    <xf numFmtId="0" fontId="17" fillId="6" borderId="9" xfId="6" applyFont="1" applyFill="1" applyBorder="1" applyAlignment="1">
      <alignment horizontal="right"/>
    </xf>
    <xf numFmtId="8" fontId="17" fillId="5" borderId="10" xfId="7" applyNumberFormat="1" applyFont="1" applyFill="1" applyBorder="1" applyAlignment="1">
      <alignment horizontal="right"/>
    </xf>
    <xf numFmtId="14" fontId="0" fillId="0" borderId="0" xfId="0" applyNumberFormat="1"/>
    <xf numFmtId="8" fontId="0" fillId="0" borderId="0" xfId="0" applyNumberFormat="1"/>
    <xf numFmtId="0" fontId="13" fillId="0" borderId="0" xfId="0" applyFont="1" applyAlignment="1">
      <alignment horizontal="centerContinuous"/>
    </xf>
    <xf numFmtId="43" fontId="23" fillId="0" borderId="26" xfId="13" applyFont="1" applyBorder="1" applyAlignment="1">
      <alignment horizontal="left" vertical="center"/>
    </xf>
    <xf numFmtId="0" fontId="13" fillId="0" borderId="15" xfId="0" applyFont="1" applyBorder="1"/>
    <xf numFmtId="15" fontId="1" fillId="0" borderId="0" xfId="0" quotePrefix="1" applyNumberFormat="1" applyFont="1"/>
    <xf numFmtId="0" fontId="0" fillId="13" borderId="0" xfId="0" applyFill="1"/>
    <xf numFmtId="169" fontId="22" fillId="12" borderId="20" xfId="14" applyNumberFormat="1" applyFont="1" applyFill="1" applyBorder="1" applyAlignment="1">
      <alignment vertical="center"/>
    </xf>
    <xf numFmtId="169" fontId="22" fillId="13" borderId="21" xfId="14" applyNumberFormat="1" applyFont="1" applyFill="1" applyBorder="1" applyAlignment="1">
      <alignment vertical="center"/>
    </xf>
    <xf numFmtId="0" fontId="25" fillId="0" borderId="0" xfId="0" applyFont="1"/>
    <xf numFmtId="0" fontId="0" fillId="0" borderId="0" xfId="0" applyAlignment="1">
      <alignment horizontal="left" indent="2"/>
    </xf>
    <xf numFmtId="0" fontId="0" fillId="10" borderId="0" xfId="0" applyFill="1" applyAlignment="1">
      <alignment horizontal="left" indent="2"/>
    </xf>
    <xf numFmtId="0" fontId="26" fillId="13" borderId="0" xfId="0" applyFont="1" applyFill="1"/>
    <xf numFmtId="0" fontId="26" fillId="13" borderId="28" xfId="0" applyFont="1" applyFill="1" applyBorder="1"/>
    <xf numFmtId="0" fontId="0" fillId="13" borderId="28" xfId="0" applyFill="1" applyBorder="1"/>
    <xf numFmtId="20" fontId="0" fillId="0" borderId="0" xfId="0" applyNumberFormat="1"/>
    <xf numFmtId="171" fontId="2" fillId="0" borderId="0" xfId="0" applyNumberFormat="1" applyFont="1" applyAlignment="1">
      <alignment horizontal="center"/>
    </xf>
    <xf numFmtId="0" fontId="27" fillId="0" borderId="0" xfId="0" applyFont="1"/>
    <xf numFmtId="9" fontId="0" fillId="0" borderId="3" xfId="15" applyFont="1" applyBorder="1" applyAlignment="1">
      <alignment horizontal="center"/>
    </xf>
    <xf numFmtId="169" fontId="0" fillId="0" borderId="3" xfId="14" applyNumberFormat="1" applyFont="1" applyBorder="1" applyAlignment="1">
      <alignment horizontal="center"/>
    </xf>
    <xf numFmtId="169" fontId="0" fillId="11" borderId="3" xfId="14" applyNumberFormat="1" applyFont="1" applyFill="1" applyBorder="1"/>
    <xf numFmtId="170" fontId="0" fillId="0" borderId="0" xfId="0" applyNumberFormat="1"/>
    <xf numFmtId="170" fontId="0" fillId="0" borderId="3" xfId="13" applyNumberFormat="1" applyFont="1" applyBorder="1"/>
    <xf numFmtId="169" fontId="0" fillId="0" borderId="3" xfId="14" applyNumberFormat="1" applyFont="1" applyBorder="1"/>
    <xf numFmtId="169" fontId="17" fillId="0" borderId="3" xfId="14" applyNumberFormat="1" applyFont="1" applyBorder="1"/>
    <xf numFmtId="0" fontId="0" fillId="0" borderId="3" xfId="0" applyBorder="1" applyAlignment="1">
      <alignment horizontal="center"/>
    </xf>
    <xf numFmtId="14" fontId="17" fillId="6" borderId="7" xfId="6" applyNumberFormat="1" applyFont="1" applyFill="1" applyBorder="1" applyAlignment="1" applyProtection="1">
      <alignment horizontal="right"/>
      <protection locked="0"/>
    </xf>
    <xf numFmtId="44" fontId="17" fillId="9" borderId="3" xfId="7" applyFont="1" applyFill="1" applyBorder="1" applyAlignment="1" applyProtection="1">
      <alignment horizontal="right"/>
      <protection locked="0"/>
    </xf>
    <xf numFmtId="167" fontId="17" fillId="9" borderId="3" xfId="6" applyNumberFormat="1" applyFont="1" applyFill="1" applyBorder="1" applyAlignment="1" applyProtection="1">
      <alignment horizontal="right"/>
      <protection locked="0"/>
    </xf>
    <xf numFmtId="166" fontId="17" fillId="9" borderId="3" xfId="6" applyNumberFormat="1" applyFont="1" applyFill="1" applyBorder="1" applyAlignment="1" applyProtection="1">
      <alignment horizontal="right"/>
      <protection locked="0"/>
    </xf>
    <xf numFmtId="169" fontId="17" fillId="0" borderId="3" xfId="14" applyNumberFormat="1" applyFont="1" applyFill="1" applyBorder="1"/>
    <xf numFmtId="41" fontId="2" fillId="0" borderId="0" xfId="0" applyNumberFormat="1" applyFont="1" applyAlignment="1">
      <alignment horizontal="center"/>
    </xf>
    <xf numFmtId="0" fontId="22" fillId="0" borderId="19" xfId="0" applyFont="1" applyBorder="1" applyAlignment="1">
      <alignment horizontal="right" vertical="center"/>
    </xf>
    <xf numFmtId="3" fontId="22" fillId="0" borderId="19" xfId="0" applyNumberFormat="1" applyFont="1" applyBorder="1" applyAlignment="1">
      <alignment horizontal="right" vertical="center"/>
    </xf>
    <xf numFmtId="8" fontId="0" fillId="11" borderId="3" xfId="0" applyNumberFormat="1" applyFill="1" applyBorder="1"/>
    <xf numFmtId="44" fontId="19" fillId="6" borderId="24" xfId="14" applyFont="1" applyFill="1" applyBorder="1" applyAlignment="1">
      <alignment horizontal="right"/>
    </xf>
    <xf numFmtId="44" fontId="0" fillId="0" borderId="0" xfId="14" applyFont="1" applyBorder="1"/>
    <xf numFmtId="172" fontId="0" fillId="0" borderId="0" xfId="14" applyNumberFormat="1" applyFont="1" applyBorder="1"/>
    <xf numFmtId="172" fontId="0" fillId="0" borderId="0" xfId="0" applyNumberFormat="1"/>
    <xf numFmtId="0" fontId="1" fillId="0" borderId="3" xfId="0" applyFont="1" applyBorder="1"/>
    <xf numFmtId="44" fontId="1" fillId="0" borderId="3" xfId="14" applyFont="1" applyBorder="1"/>
    <xf numFmtId="44" fontId="1" fillId="0" borderId="3" xfId="0" applyNumberFormat="1" applyFont="1" applyBorder="1"/>
    <xf numFmtId="0" fontId="26" fillId="13" borderId="28" xfId="0" applyFont="1" applyFill="1" applyBorder="1" applyAlignment="1">
      <alignment horizontal="left"/>
    </xf>
    <xf numFmtId="0" fontId="18" fillId="6" borderId="5" xfId="6" applyFont="1" applyFill="1" applyBorder="1" applyAlignment="1">
      <alignment horizontal="center"/>
    </xf>
    <xf numFmtId="0" fontId="18" fillId="6" borderId="6" xfId="6" applyFont="1" applyFill="1" applyBorder="1" applyAlignment="1">
      <alignment horizontal="center"/>
    </xf>
    <xf numFmtId="0" fontId="18" fillId="6" borderId="27" xfId="6" applyFont="1" applyFill="1" applyBorder="1" applyAlignment="1">
      <alignment horizontal="center"/>
    </xf>
    <xf numFmtId="0" fontId="24" fillId="0" borderId="15" xfId="0" applyFont="1" applyBorder="1" applyAlignment="1">
      <alignment horizontal="center" vertical="center"/>
    </xf>
    <xf numFmtId="0" fontId="24" fillId="0" borderId="0" xfId="0" applyFont="1" applyAlignment="1">
      <alignment horizontal="center" vertical="center"/>
    </xf>
    <xf numFmtId="0" fontId="2" fillId="0" borderId="3" xfId="0" applyFont="1" applyBorder="1" applyAlignment="1">
      <alignment horizontal="center" wrapText="1"/>
    </xf>
  </cellXfs>
  <cellStyles count="16">
    <cellStyle name="20% - Accent3 2" xfId="3" xr:uid="{00000000-0005-0000-0000-000000000000}"/>
    <cellStyle name="Calculation 2" xfId="5" xr:uid="{00000000-0005-0000-0000-000001000000}"/>
    <cellStyle name="Comma" xfId="13" builtinId="3"/>
    <cellStyle name="Comma 2" xfId="9" xr:uid="{00000000-0005-0000-0000-000003000000}"/>
    <cellStyle name="Currency" xfId="14" builtinId="4"/>
    <cellStyle name="Currency 2" xfId="2" xr:uid="{00000000-0005-0000-0000-000005000000}"/>
    <cellStyle name="Currency 3" xfId="8" xr:uid="{00000000-0005-0000-0000-000006000000}"/>
    <cellStyle name="Currency_Loan Amortization1" xfId="7" xr:uid="{00000000-0005-0000-0000-000007000000}"/>
    <cellStyle name="Input 2" xfId="4" xr:uid="{00000000-0005-0000-0000-000008000000}"/>
    <cellStyle name="Normal" xfId="0" builtinId="0"/>
    <cellStyle name="Normal 2" xfId="1" xr:uid="{00000000-0005-0000-0000-00000A000000}"/>
    <cellStyle name="Normal 2 2" xfId="6" xr:uid="{00000000-0005-0000-0000-00000B000000}"/>
    <cellStyle name="Normal 3" xfId="10" xr:uid="{00000000-0005-0000-0000-00000C000000}"/>
    <cellStyle name="Normal 4" xfId="11" xr:uid="{00000000-0005-0000-0000-00000D000000}"/>
    <cellStyle name="Percent" xfId="15" builtinId="5"/>
    <cellStyle name="Percent 2" xfId="12" xr:uid="{00000000-0005-0000-0000-00000F000000}"/>
  </cellStyles>
  <dxfs count="6">
    <dxf>
      <font>
        <condense val="0"/>
        <extend val="0"/>
        <color auto="1"/>
      </font>
      <fill>
        <patternFill>
          <bgColor indexed="26"/>
        </patternFill>
      </fill>
    </dxf>
    <dxf>
      <font>
        <condense val="0"/>
        <extend val="0"/>
        <color auto="1"/>
      </font>
      <fill>
        <patternFill patternType="solid">
          <bgColor indexed="26"/>
        </patternFill>
      </fill>
      <border>
        <left/>
        <right/>
        <top/>
        <bottom style="thin">
          <color indexed="22"/>
        </bottom>
      </border>
    </dxf>
    <dxf>
      <font>
        <condense val="0"/>
        <extend val="0"/>
        <color auto="1"/>
      </font>
      <fill>
        <patternFill patternType="solid">
          <bgColor indexed="9"/>
        </patternFill>
      </fill>
      <border>
        <left/>
        <right/>
        <top/>
        <bottom style="thin">
          <color indexed="22"/>
        </bottom>
      </border>
    </dxf>
    <dxf>
      <font>
        <condense val="0"/>
        <extend val="0"/>
        <color indexed="9"/>
      </font>
      <fill>
        <patternFill patternType="solid">
          <bgColor indexed="9"/>
        </patternFill>
      </fill>
    </dxf>
    <dxf>
      <font>
        <condense val="0"/>
        <extend val="0"/>
        <color auto="1"/>
      </font>
      <fill>
        <patternFill>
          <bgColor indexed="26"/>
        </patternFill>
      </fill>
    </dxf>
    <dxf>
      <font>
        <condense val="0"/>
        <extend val="0"/>
        <color auto="1"/>
      </font>
      <fill>
        <patternFill patternType="solid">
          <bgColor indexed="26"/>
        </patternFill>
      </fill>
      <border>
        <left/>
        <right/>
        <top/>
        <bottom style="thin">
          <color indexed="22"/>
        </bottom>
      </border>
    </dxf>
  </dxfs>
  <tableStyles count="0" defaultTableStyle="TableStyleMedium9" defaultPivotStyle="PivotStyleLight16"/>
  <colors>
    <mruColors>
      <color rgb="FFFFFFCC"/>
      <color rgb="FF6666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Monthly</a:t>
            </a:r>
            <a:r>
              <a:rPr lang="en-US" sz="1800" b="1" baseline="0"/>
              <a:t> Net Income Comparison</a:t>
            </a:r>
            <a:endParaRPr lang="en-US" sz="1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Plan A</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'Plan B'!$B$50:$M$50</c:f>
              <c:strCache>
                <c:ptCount val="12"/>
                <c:pt idx="0">
                  <c:v>Jul</c:v>
                </c:pt>
                <c:pt idx="1">
                  <c:v>Aug</c:v>
                </c:pt>
                <c:pt idx="2">
                  <c:v>Sept</c:v>
                </c:pt>
                <c:pt idx="3">
                  <c:v>Oct</c:v>
                </c:pt>
                <c:pt idx="4">
                  <c:v>Nov</c:v>
                </c:pt>
                <c:pt idx="5">
                  <c:v>Dec</c:v>
                </c:pt>
                <c:pt idx="6">
                  <c:v>Jan</c:v>
                </c:pt>
                <c:pt idx="7">
                  <c:v>Feb</c:v>
                </c:pt>
                <c:pt idx="8">
                  <c:v>Mar</c:v>
                </c:pt>
                <c:pt idx="9">
                  <c:v>Apr</c:v>
                </c:pt>
                <c:pt idx="10">
                  <c:v>May</c:v>
                </c:pt>
                <c:pt idx="11">
                  <c:v>Jun</c:v>
                </c:pt>
              </c:strCache>
            </c:strRef>
          </c:cat>
          <c:val>
            <c:numRef>
              <c:f>'Plan A'!$B$57:$M$57</c:f>
              <c:numCache>
                <c:formatCode>_("$"* #,##0_);_("$"* \(#,##0\);_("$"* "-"??_);_(@_)</c:formatCode>
                <c:ptCount val="12"/>
                <c:pt idx="0">
                  <c:v>83724.367530895848</c:v>
                </c:pt>
                <c:pt idx="1">
                  <c:v>95674.367530895834</c:v>
                </c:pt>
                <c:pt idx="2">
                  <c:v>89424.367530895834</c:v>
                </c:pt>
                <c:pt idx="3">
                  <c:v>94924.367530895834</c:v>
                </c:pt>
                <c:pt idx="4">
                  <c:v>71949.367530895834</c:v>
                </c:pt>
                <c:pt idx="5">
                  <c:v>153194.36753089586</c:v>
                </c:pt>
                <c:pt idx="6">
                  <c:v>137024.36753089586</c:v>
                </c:pt>
                <c:pt idx="7">
                  <c:v>271174.36753089586</c:v>
                </c:pt>
                <c:pt idx="8">
                  <c:v>237974.36753089586</c:v>
                </c:pt>
                <c:pt idx="9">
                  <c:v>124774.36753089583</c:v>
                </c:pt>
                <c:pt idx="10">
                  <c:v>118974.36753089583</c:v>
                </c:pt>
                <c:pt idx="11">
                  <c:v>95474.367530895834</c:v>
                </c:pt>
              </c:numCache>
            </c:numRef>
          </c:val>
          <c:smooth val="0"/>
          <c:extLst>
            <c:ext xmlns:c16="http://schemas.microsoft.com/office/drawing/2014/chart" uri="{C3380CC4-5D6E-409C-BE32-E72D297353CC}">
              <c16:uniqueId val="{00000000-8F99-494E-AC91-E3C167B44B5F}"/>
            </c:ext>
          </c:extLst>
        </c:ser>
        <c:ser>
          <c:idx val="1"/>
          <c:order val="1"/>
          <c:tx>
            <c:v>Plan B</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'Plan B'!$B$50:$M$50</c:f>
              <c:strCache>
                <c:ptCount val="12"/>
                <c:pt idx="0">
                  <c:v>Jul</c:v>
                </c:pt>
                <c:pt idx="1">
                  <c:v>Aug</c:v>
                </c:pt>
                <c:pt idx="2">
                  <c:v>Sept</c:v>
                </c:pt>
                <c:pt idx="3">
                  <c:v>Oct</c:v>
                </c:pt>
                <c:pt idx="4">
                  <c:v>Nov</c:v>
                </c:pt>
                <c:pt idx="5">
                  <c:v>Dec</c:v>
                </c:pt>
                <c:pt idx="6">
                  <c:v>Jan</c:v>
                </c:pt>
                <c:pt idx="7">
                  <c:v>Feb</c:v>
                </c:pt>
                <c:pt idx="8">
                  <c:v>Mar</c:v>
                </c:pt>
                <c:pt idx="9">
                  <c:v>Apr</c:v>
                </c:pt>
                <c:pt idx="10">
                  <c:v>May</c:v>
                </c:pt>
                <c:pt idx="11">
                  <c:v>Jun</c:v>
                </c:pt>
              </c:strCache>
            </c:strRef>
          </c:cat>
          <c:val>
            <c:numRef>
              <c:f>'Plan B'!$B$57:$M$57</c:f>
              <c:numCache>
                <c:formatCode>_("$"* #,##0_);_("$"* \(#,##0\);_("$"* "-"??_);_(@_)</c:formatCode>
                <c:ptCount val="12"/>
                <c:pt idx="0">
                  <c:v>81224.367530895834</c:v>
                </c:pt>
                <c:pt idx="1">
                  <c:v>93174.367530895834</c:v>
                </c:pt>
                <c:pt idx="2">
                  <c:v>86924.367530895834</c:v>
                </c:pt>
                <c:pt idx="3">
                  <c:v>92424.367530895834</c:v>
                </c:pt>
                <c:pt idx="4">
                  <c:v>130564.36753089582</c:v>
                </c:pt>
                <c:pt idx="5">
                  <c:v>269990.36753089586</c:v>
                </c:pt>
                <c:pt idx="6">
                  <c:v>246494.36753089586</c:v>
                </c:pt>
                <c:pt idx="7">
                  <c:v>268674.36753089586</c:v>
                </c:pt>
                <c:pt idx="8">
                  <c:v>235474.36753089586</c:v>
                </c:pt>
                <c:pt idx="9">
                  <c:v>133762.36753089595</c:v>
                </c:pt>
                <c:pt idx="10">
                  <c:v>127498.36753089582</c:v>
                </c:pt>
                <c:pt idx="11">
                  <c:v>102118.36753089583</c:v>
                </c:pt>
              </c:numCache>
            </c:numRef>
          </c:val>
          <c:smooth val="0"/>
          <c:extLst>
            <c:ext xmlns:c16="http://schemas.microsoft.com/office/drawing/2014/chart" uri="{C3380CC4-5D6E-409C-BE32-E72D297353CC}">
              <c16:uniqueId val="{00000001-8F99-494E-AC91-E3C167B44B5F}"/>
            </c:ext>
          </c:extLst>
        </c:ser>
        <c:dLbls>
          <c:showLegendKey val="0"/>
          <c:showVal val="0"/>
          <c:showCatName val="0"/>
          <c:showSerName val="0"/>
          <c:showPercent val="0"/>
          <c:showBubbleSize val="0"/>
        </c:dLbls>
        <c:marker val="1"/>
        <c:smooth val="0"/>
        <c:axId val="1674523583"/>
        <c:axId val="1674525023"/>
      </c:lineChart>
      <c:catAx>
        <c:axId val="1674523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Months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525023"/>
        <c:crosses val="autoZero"/>
        <c:auto val="1"/>
        <c:lblAlgn val="ctr"/>
        <c:lblOffset val="100"/>
        <c:noMultiLvlLbl val="0"/>
      </c:catAx>
      <c:valAx>
        <c:axId val="1674525023"/>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Net Income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52358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u="sng"/>
              <a:t>Spinners</a:t>
            </a:r>
            <a:r>
              <a:rPr lang="en-US" sz="1600" b="1" u="sng" baseline="0"/>
              <a:t> and Cubes Unit Sales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'Plan A assumptions'!$A$10</c:f>
              <c:strCache>
                <c:ptCount val="1"/>
                <c:pt idx="0">
                  <c:v>Spinners</c:v>
                </c:pt>
              </c:strCache>
            </c:strRef>
          </c:tx>
          <c:spPr>
            <a:solidFill>
              <a:schemeClr val="accent1"/>
            </a:solidFill>
            <a:ln>
              <a:noFill/>
            </a:ln>
            <a:effectLst/>
            <a:sp3d/>
          </c:spPr>
          <c:invertIfNegative val="0"/>
          <c:cat>
            <c:strRef>
              <c:f>'Plan A assumptions'!$B$9:$M$9</c:f>
              <c:strCache>
                <c:ptCount val="12"/>
                <c:pt idx="0">
                  <c:v>Jul</c:v>
                </c:pt>
                <c:pt idx="1">
                  <c:v>Aug</c:v>
                </c:pt>
                <c:pt idx="2">
                  <c:v>Sept</c:v>
                </c:pt>
                <c:pt idx="3">
                  <c:v>Oct</c:v>
                </c:pt>
                <c:pt idx="4">
                  <c:v>Nov</c:v>
                </c:pt>
                <c:pt idx="5">
                  <c:v>Dec</c:v>
                </c:pt>
                <c:pt idx="6">
                  <c:v>Jan</c:v>
                </c:pt>
                <c:pt idx="7">
                  <c:v>Feb</c:v>
                </c:pt>
                <c:pt idx="8">
                  <c:v>Mar</c:v>
                </c:pt>
                <c:pt idx="9">
                  <c:v>Apr</c:v>
                </c:pt>
                <c:pt idx="10">
                  <c:v>May</c:v>
                </c:pt>
                <c:pt idx="11">
                  <c:v>Jun</c:v>
                </c:pt>
              </c:strCache>
            </c:strRef>
          </c:cat>
          <c:val>
            <c:numRef>
              <c:f>'Plan A assumptions'!$B$10:$M$10</c:f>
              <c:numCache>
                <c:formatCode>#,##0</c:formatCode>
                <c:ptCount val="12"/>
                <c:pt idx="0" formatCode="General">
                  <c:v>900</c:v>
                </c:pt>
                <c:pt idx="1">
                  <c:v>1000</c:v>
                </c:pt>
                <c:pt idx="2" formatCode="General">
                  <c:v>950</c:v>
                </c:pt>
                <c:pt idx="3" formatCode="General">
                  <c:v>750</c:v>
                </c:pt>
                <c:pt idx="4">
                  <c:v>1050</c:v>
                </c:pt>
                <c:pt idx="5">
                  <c:v>3000</c:v>
                </c:pt>
                <c:pt idx="6">
                  <c:v>3300</c:v>
                </c:pt>
                <c:pt idx="7">
                  <c:v>3400</c:v>
                </c:pt>
                <c:pt idx="8">
                  <c:v>3000</c:v>
                </c:pt>
                <c:pt idx="9">
                  <c:v>1000</c:v>
                </c:pt>
                <c:pt idx="10">
                  <c:v>1000</c:v>
                </c:pt>
                <c:pt idx="11" formatCode="General">
                  <c:v>800</c:v>
                </c:pt>
              </c:numCache>
            </c:numRef>
          </c:val>
          <c:extLst>
            <c:ext xmlns:c16="http://schemas.microsoft.com/office/drawing/2014/chart" uri="{C3380CC4-5D6E-409C-BE32-E72D297353CC}">
              <c16:uniqueId val="{00000000-A77F-4530-9C91-7D44936C94F4}"/>
            </c:ext>
          </c:extLst>
        </c:ser>
        <c:ser>
          <c:idx val="1"/>
          <c:order val="1"/>
          <c:tx>
            <c:strRef>
              <c:f>'Plan A assumptions'!$A$11</c:f>
              <c:strCache>
                <c:ptCount val="1"/>
                <c:pt idx="0">
                  <c:v>Cubes</c:v>
                </c:pt>
              </c:strCache>
            </c:strRef>
          </c:tx>
          <c:spPr>
            <a:solidFill>
              <a:schemeClr val="accent2"/>
            </a:solidFill>
            <a:ln>
              <a:noFill/>
            </a:ln>
            <a:effectLst/>
            <a:sp3d/>
          </c:spPr>
          <c:invertIfNegative val="0"/>
          <c:cat>
            <c:strRef>
              <c:f>'Plan A assumptions'!$B$9:$M$9</c:f>
              <c:strCache>
                <c:ptCount val="12"/>
                <c:pt idx="0">
                  <c:v>Jul</c:v>
                </c:pt>
                <c:pt idx="1">
                  <c:v>Aug</c:v>
                </c:pt>
                <c:pt idx="2">
                  <c:v>Sept</c:v>
                </c:pt>
                <c:pt idx="3">
                  <c:v>Oct</c:v>
                </c:pt>
                <c:pt idx="4">
                  <c:v>Nov</c:v>
                </c:pt>
                <c:pt idx="5">
                  <c:v>Dec</c:v>
                </c:pt>
                <c:pt idx="6">
                  <c:v>Jan</c:v>
                </c:pt>
                <c:pt idx="7">
                  <c:v>Feb</c:v>
                </c:pt>
                <c:pt idx="8">
                  <c:v>Mar</c:v>
                </c:pt>
                <c:pt idx="9">
                  <c:v>Apr</c:v>
                </c:pt>
                <c:pt idx="10">
                  <c:v>May</c:v>
                </c:pt>
                <c:pt idx="11">
                  <c:v>Jun</c:v>
                </c:pt>
              </c:strCache>
            </c:strRef>
          </c:cat>
          <c:val>
            <c:numRef>
              <c:f>'Plan A assumptions'!$B$11:$M$11</c:f>
              <c:numCache>
                <c:formatCode>General</c:formatCode>
                <c:ptCount val="12"/>
                <c:pt idx="0">
                  <c:v>800</c:v>
                </c:pt>
                <c:pt idx="1">
                  <c:v>900</c:v>
                </c:pt>
                <c:pt idx="2" formatCode="#,##0">
                  <c:v>1100</c:v>
                </c:pt>
                <c:pt idx="3" formatCode="#,##0">
                  <c:v>1350</c:v>
                </c:pt>
                <c:pt idx="4" formatCode="#,##0">
                  <c:v>2000</c:v>
                </c:pt>
                <c:pt idx="5" formatCode="#,##0">
                  <c:v>3100</c:v>
                </c:pt>
                <c:pt idx="6" formatCode="#,##0">
                  <c:v>2500</c:v>
                </c:pt>
                <c:pt idx="7" formatCode="#,##0">
                  <c:v>2400</c:v>
                </c:pt>
                <c:pt idx="8" formatCode="#,##0">
                  <c:v>2100</c:v>
                </c:pt>
                <c:pt idx="9" formatCode="#,##0">
                  <c:v>1700</c:v>
                </c:pt>
                <c:pt idx="10" formatCode="#,##0">
                  <c:v>1600</c:v>
                </c:pt>
                <c:pt idx="11" formatCode="#,##0">
                  <c:v>1350</c:v>
                </c:pt>
              </c:numCache>
            </c:numRef>
          </c:val>
          <c:extLst>
            <c:ext xmlns:c16="http://schemas.microsoft.com/office/drawing/2014/chart" uri="{C3380CC4-5D6E-409C-BE32-E72D297353CC}">
              <c16:uniqueId val="{00000001-A77F-4530-9C91-7D44936C94F4}"/>
            </c:ext>
          </c:extLst>
        </c:ser>
        <c:dLbls>
          <c:showLegendKey val="0"/>
          <c:showVal val="0"/>
          <c:showCatName val="0"/>
          <c:showSerName val="0"/>
          <c:showPercent val="0"/>
          <c:showBubbleSize val="0"/>
        </c:dLbls>
        <c:gapWidth val="40"/>
        <c:shape val="box"/>
        <c:axId val="2052779839"/>
        <c:axId val="2052778399"/>
        <c:axId val="0"/>
      </c:bar3DChart>
      <c:catAx>
        <c:axId val="20527798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Months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778399"/>
        <c:crosses val="autoZero"/>
        <c:auto val="1"/>
        <c:lblAlgn val="ctr"/>
        <c:lblOffset val="100"/>
        <c:noMultiLvlLbl val="0"/>
      </c:catAx>
      <c:valAx>
        <c:axId val="20527783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1"/>
                  <a:t>Unit</a:t>
                </a:r>
                <a:r>
                  <a:rPr lang="en-US" sz="1400" baseline="0"/>
                  <a:t> </a:t>
                </a:r>
                <a:r>
                  <a:rPr lang="en-US" sz="1400" b="1" baseline="0"/>
                  <a:t>Sales</a:t>
                </a:r>
                <a:endParaRPr lang="en-US" sz="1400" b="1"/>
              </a:p>
            </c:rich>
          </c:tx>
          <c:layout>
            <c:manualLayout>
              <c:xMode val="edge"/>
              <c:yMode val="edge"/>
              <c:x val="0.44362482347195437"/>
              <c:y val="0.9138371650988220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779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38100</xdr:colOff>
      <xdr:row>1</xdr:row>
      <xdr:rowOff>200024</xdr:rowOff>
    </xdr:from>
    <xdr:to>
      <xdr:col>14</xdr:col>
      <xdr:colOff>590550</xdr:colOff>
      <xdr:row>27</xdr:row>
      <xdr:rowOff>161924</xdr:rowOff>
    </xdr:to>
    <xdr:graphicFrame macro="">
      <xdr:nvGraphicFramePr>
        <xdr:cNvPr id="3" name="Chart 2">
          <a:extLst>
            <a:ext uri="{FF2B5EF4-FFF2-40B4-BE49-F238E27FC236}">
              <a16:creationId xmlns:a16="http://schemas.microsoft.com/office/drawing/2014/main" id="{B9004853-4693-41A6-6FBC-934315C103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1057</xdr:rowOff>
    </xdr:from>
    <xdr:to>
      <xdr:col>14</xdr:col>
      <xdr:colOff>592666</xdr:colOff>
      <xdr:row>27</xdr:row>
      <xdr:rowOff>169333</xdr:rowOff>
    </xdr:to>
    <xdr:graphicFrame macro="">
      <xdr:nvGraphicFramePr>
        <xdr:cNvPr id="2" name="Chart 1">
          <a:extLst>
            <a:ext uri="{FF2B5EF4-FFF2-40B4-BE49-F238E27FC236}">
              <a16:creationId xmlns:a16="http://schemas.microsoft.com/office/drawing/2014/main" id="{C5236167-B414-4583-8B39-581EB07723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theme="0" tint="-0.34998626667073579"/>
    <pageSetUpPr fitToPage="1"/>
  </sheetPr>
  <dimension ref="A1:W45"/>
  <sheetViews>
    <sheetView zoomScale="89" zoomScaleNormal="85" zoomScaleSheetLayoutView="70" workbookViewId="0">
      <selection activeCell="B45" sqref="B45"/>
    </sheetView>
  </sheetViews>
  <sheetFormatPr defaultRowHeight="15" x14ac:dyDescent="0.25"/>
  <cols>
    <col min="1" max="1" width="26" customWidth="1"/>
    <col min="2" max="14" width="10.42578125" customWidth="1"/>
    <col min="15" max="15" width="9.140625" customWidth="1"/>
    <col min="16" max="16" width="9.5703125" customWidth="1"/>
  </cols>
  <sheetData>
    <row r="1" spans="1:23" ht="21.75" thickBot="1" x14ac:dyDescent="0.4">
      <c r="A1" s="115" t="s">
        <v>115</v>
      </c>
      <c r="B1" s="115"/>
      <c r="C1" s="115"/>
      <c r="D1" s="115"/>
      <c r="E1" s="115"/>
      <c r="F1" s="115"/>
      <c r="G1" s="115"/>
      <c r="H1" s="115"/>
      <c r="I1" s="115"/>
      <c r="J1" s="115"/>
      <c r="K1" s="115"/>
      <c r="L1" s="115"/>
      <c r="M1" s="115"/>
      <c r="N1" s="115"/>
      <c r="O1" s="115"/>
      <c r="P1" s="115"/>
      <c r="W1" s="88"/>
    </row>
    <row r="2" spans="1:23" ht="15.75" thickTop="1" x14ac:dyDescent="0.25"/>
    <row r="3" spans="1:23" x14ac:dyDescent="0.25">
      <c r="A3" s="1" t="s">
        <v>107</v>
      </c>
      <c r="B3" s="89" t="s">
        <v>71</v>
      </c>
      <c r="C3" s="89" t="s">
        <v>72</v>
      </c>
      <c r="D3" s="89" t="s">
        <v>104</v>
      </c>
      <c r="E3" s="89" t="s">
        <v>74</v>
      </c>
      <c r="F3" s="89" t="s">
        <v>75</v>
      </c>
      <c r="G3" s="89" t="s">
        <v>76</v>
      </c>
      <c r="H3" s="89" t="s">
        <v>66</v>
      </c>
      <c r="I3" s="89" t="s">
        <v>67</v>
      </c>
      <c r="J3" s="89" t="s">
        <v>68</v>
      </c>
      <c r="K3" s="89" t="s">
        <v>69</v>
      </c>
      <c r="L3" s="89" t="s">
        <v>0</v>
      </c>
      <c r="M3" s="89" t="s">
        <v>70</v>
      </c>
      <c r="N3" s="89" t="s">
        <v>15</v>
      </c>
      <c r="O3" s="89"/>
      <c r="P3" s="89">
        <v>44378</v>
      </c>
    </row>
    <row r="4" spans="1:23" x14ac:dyDescent="0.25">
      <c r="A4" t="s">
        <v>106</v>
      </c>
      <c r="B4" s="103">
        <v>250</v>
      </c>
      <c r="C4" s="103">
        <v>250</v>
      </c>
      <c r="D4" s="103">
        <v>250</v>
      </c>
      <c r="E4" s="103">
        <v>250</v>
      </c>
      <c r="F4" s="103">
        <f>$E$4*90%</f>
        <v>225</v>
      </c>
      <c r="G4" s="103">
        <f t="shared" ref="G4:H4" si="0">$E$4*90%</f>
        <v>225</v>
      </c>
      <c r="H4" s="103">
        <f t="shared" si="0"/>
        <v>225</v>
      </c>
      <c r="I4" s="103">
        <v>250</v>
      </c>
      <c r="J4" s="103">
        <v>250</v>
      </c>
      <c r="K4" s="103">
        <v>250</v>
      </c>
      <c r="L4" s="103">
        <v>250</v>
      </c>
      <c r="M4" s="103">
        <v>250</v>
      </c>
      <c r="N4" s="95">
        <f>SUM(B4:M4)</f>
        <v>2925</v>
      </c>
      <c r="O4" s="35"/>
      <c r="P4" s="103">
        <v>250</v>
      </c>
    </row>
    <row r="5" spans="1:23" x14ac:dyDescent="0.25">
      <c r="A5" t="s">
        <v>105</v>
      </c>
      <c r="B5" s="97">
        <v>300</v>
      </c>
      <c r="C5" s="97">
        <v>300</v>
      </c>
      <c r="D5" s="97">
        <v>300</v>
      </c>
      <c r="E5" s="97">
        <v>300</v>
      </c>
      <c r="F5" s="103">
        <f>$E$5*90%</f>
        <v>270</v>
      </c>
      <c r="G5" s="103">
        <f t="shared" ref="G5:H5" si="1">$E$5*90%</f>
        <v>270</v>
      </c>
      <c r="H5" s="103">
        <f t="shared" si="1"/>
        <v>270</v>
      </c>
      <c r="I5" s="103">
        <v>300</v>
      </c>
      <c r="J5" s="103">
        <v>300</v>
      </c>
      <c r="K5" s="103">
        <v>300</v>
      </c>
      <c r="L5" s="103">
        <v>300</v>
      </c>
      <c r="M5" s="103">
        <v>300</v>
      </c>
      <c r="N5" s="95">
        <f>SUM(B5:M5)</f>
        <v>3510</v>
      </c>
      <c r="O5" s="35"/>
      <c r="P5" s="103">
        <v>300</v>
      </c>
    </row>
    <row r="7" spans="1:23" x14ac:dyDescent="0.25">
      <c r="A7" t="s">
        <v>103</v>
      </c>
      <c r="B7" s="91">
        <v>0.1</v>
      </c>
      <c r="C7" t="s">
        <v>122</v>
      </c>
    </row>
    <row r="9" spans="1:23" x14ac:dyDescent="0.25">
      <c r="A9" s="1" t="s">
        <v>51</v>
      </c>
      <c r="B9" s="89" t="s">
        <v>71</v>
      </c>
      <c r="C9" s="89" t="s">
        <v>72</v>
      </c>
      <c r="D9" s="89" t="s">
        <v>104</v>
      </c>
      <c r="E9" s="89" t="s">
        <v>74</v>
      </c>
      <c r="F9" s="89" t="s">
        <v>75</v>
      </c>
      <c r="G9" s="89" t="s">
        <v>76</v>
      </c>
      <c r="H9" s="89" t="s">
        <v>66</v>
      </c>
      <c r="I9" s="89" t="s">
        <v>67</v>
      </c>
      <c r="J9" s="89" t="s">
        <v>68</v>
      </c>
      <c r="K9" s="89" t="s">
        <v>69</v>
      </c>
      <c r="L9" s="89" t="s">
        <v>0</v>
      </c>
      <c r="M9" s="89" t="s">
        <v>70</v>
      </c>
      <c r="N9" s="89" t="s">
        <v>15</v>
      </c>
      <c r="O9" s="89"/>
      <c r="P9" s="89">
        <v>44378</v>
      </c>
    </row>
    <row r="10" spans="1:23" ht="15.75" thickBot="1" x14ac:dyDescent="0.3">
      <c r="A10" t="s">
        <v>106</v>
      </c>
      <c r="B10" s="105">
        <v>900</v>
      </c>
      <c r="C10" s="106">
        <v>1000</v>
      </c>
      <c r="D10" s="105">
        <v>950</v>
      </c>
      <c r="E10" s="105">
        <v>750</v>
      </c>
      <c r="F10" s="106">
        <v>1050</v>
      </c>
      <c r="G10" s="106">
        <v>3000</v>
      </c>
      <c r="H10" s="106">
        <v>3300</v>
      </c>
      <c r="I10" s="106">
        <v>3400</v>
      </c>
      <c r="J10" s="106">
        <v>3000</v>
      </c>
      <c r="K10" s="106">
        <v>1000</v>
      </c>
      <c r="L10" s="106">
        <v>1000</v>
      </c>
      <c r="M10" s="105">
        <v>800</v>
      </c>
      <c r="N10" s="95">
        <f>SUM(B10:M10)</f>
        <v>20150</v>
      </c>
      <c r="O10" s="35"/>
      <c r="P10" s="95">
        <v>900</v>
      </c>
    </row>
    <row r="11" spans="1:23" ht="15.75" thickBot="1" x14ac:dyDescent="0.3">
      <c r="A11" t="s">
        <v>105</v>
      </c>
      <c r="B11" s="105">
        <v>800</v>
      </c>
      <c r="C11" s="105">
        <v>900</v>
      </c>
      <c r="D11" s="106">
        <v>1100</v>
      </c>
      <c r="E11" s="106">
        <v>1350</v>
      </c>
      <c r="F11" s="106">
        <v>2000</v>
      </c>
      <c r="G11" s="106">
        <v>3100</v>
      </c>
      <c r="H11" s="106">
        <v>2500</v>
      </c>
      <c r="I11" s="106">
        <v>2400</v>
      </c>
      <c r="J11" s="106">
        <v>2100</v>
      </c>
      <c r="K11" s="106">
        <v>1700</v>
      </c>
      <c r="L11" s="106">
        <v>1600</v>
      </c>
      <c r="M11" s="106">
        <v>1350</v>
      </c>
      <c r="N11" s="95">
        <f>SUM(B11:M11)</f>
        <v>20900</v>
      </c>
      <c r="O11" s="35"/>
      <c r="P11" s="95">
        <v>1100</v>
      </c>
    </row>
    <row r="12" spans="1:23" x14ac:dyDescent="0.25">
      <c r="B12" s="94"/>
      <c r="C12" s="94"/>
      <c r="D12" s="94"/>
      <c r="E12" s="94"/>
      <c r="F12" s="94"/>
      <c r="G12" s="94"/>
      <c r="H12" s="94"/>
      <c r="I12" s="94"/>
      <c r="J12" s="94"/>
      <c r="K12" s="94"/>
      <c r="L12" s="94"/>
      <c r="M12" s="94"/>
      <c r="N12" s="94"/>
      <c r="P12" s="94"/>
    </row>
    <row r="14" spans="1:23" x14ac:dyDescent="0.25">
      <c r="A14" t="s">
        <v>116</v>
      </c>
    </row>
    <row r="15" spans="1:23" x14ac:dyDescent="0.25">
      <c r="A15" t="s">
        <v>106</v>
      </c>
      <c r="B15" s="95">
        <v>750</v>
      </c>
    </row>
    <row r="16" spans="1:23" x14ac:dyDescent="0.25">
      <c r="A16" t="s">
        <v>105</v>
      </c>
      <c r="B16" s="95">
        <v>550</v>
      </c>
    </row>
    <row r="18" spans="1:3" x14ac:dyDescent="0.25">
      <c r="A18" t="s">
        <v>100</v>
      </c>
      <c r="B18" s="91">
        <v>0.08</v>
      </c>
      <c r="C18" t="s">
        <v>101</v>
      </c>
    </row>
    <row r="20" spans="1:3" x14ac:dyDescent="0.25">
      <c r="A20" s="1" t="s">
        <v>108</v>
      </c>
    </row>
    <row r="21" spans="1:3" x14ac:dyDescent="0.25">
      <c r="A21" t="s">
        <v>106</v>
      </c>
      <c r="B21" s="96">
        <v>170</v>
      </c>
    </row>
    <row r="22" spans="1:3" x14ac:dyDescent="0.25">
      <c r="A22" t="s">
        <v>105</v>
      </c>
      <c r="B22" s="96">
        <v>200</v>
      </c>
    </row>
    <row r="24" spans="1:3" x14ac:dyDescent="0.25">
      <c r="A24" t="s">
        <v>109</v>
      </c>
      <c r="B24" s="96">
        <v>400000</v>
      </c>
    </row>
    <row r="25" spans="1:3" x14ac:dyDescent="0.25">
      <c r="A25" t="s">
        <v>61</v>
      </c>
      <c r="B25" s="96">
        <v>350000</v>
      </c>
    </row>
    <row r="26" spans="1:3" x14ac:dyDescent="0.25">
      <c r="A26" t="s">
        <v>62</v>
      </c>
      <c r="B26" s="91">
        <v>0.08</v>
      </c>
    </row>
    <row r="27" spans="1:3" x14ac:dyDescent="0.25">
      <c r="A27" t="s">
        <v>63</v>
      </c>
      <c r="B27" s="98">
        <v>10</v>
      </c>
      <c r="C27" t="s">
        <v>65</v>
      </c>
    </row>
    <row r="29" spans="1:3" x14ac:dyDescent="0.25">
      <c r="A29" t="s">
        <v>90</v>
      </c>
      <c r="B29" s="96">
        <v>50000</v>
      </c>
    </row>
    <row r="30" spans="1:3" x14ac:dyDescent="0.25">
      <c r="A30" t="s">
        <v>64</v>
      </c>
      <c r="B30" s="98">
        <v>40</v>
      </c>
      <c r="C30" t="s">
        <v>65</v>
      </c>
    </row>
    <row r="32" spans="1:3" x14ac:dyDescent="0.25">
      <c r="A32" s="1" t="s">
        <v>52</v>
      </c>
    </row>
    <row r="33" spans="1:5" x14ac:dyDescent="0.25">
      <c r="A33" t="s">
        <v>53</v>
      </c>
      <c r="B33" s="91">
        <v>0.02</v>
      </c>
      <c r="C33" t="s">
        <v>94</v>
      </c>
      <c r="E33" s="33">
        <v>350000</v>
      </c>
    </row>
    <row r="34" spans="1:5" x14ac:dyDescent="0.25">
      <c r="A34" t="s">
        <v>53</v>
      </c>
      <c r="B34" s="91">
        <v>7.0000000000000007E-2</v>
      </c>
      <c r="C34" t="s">
        <v>95</v>
      </c>
      <c r="E34" s="33">
        <v>350000</v>
      </c>
    </row>
    <row r="35" spans="1:5" x14ac:dyDescent="0.25">
      <c r="A35" t="s">
        <v>53</v>
      </c>
      <c r="B35" s="91">
        <v>0.1</v>
      </c>
      <c r="C35" t="s">
        <v>95</v>
      </c>
      <c r="E35" s="33">
        <v>550000</v>
      </c>
    </row>
    <row r="36" spans="1:5" x14ac:dyDescent="0.25">
      <c r="A36" t="s">
        <v>2</v>
      </c>
      <c r="B36" s="91">
        <v>0.04</v>
      </c>
      <c r="C36" t="s">
        <v>96</v>
      </c>
    </row>
    <row r="37" spans="1:5" x14ac:dyDescent="0.25">
      <c r="A37" t="s">
        <v>4</v>
      </c>
      <c r="B37" s="92">
        <v>1500</v>
      </c>
      <c r="C37" t="s">
        <v>117</v>
      </c>
    </row>
    <row r="38" spans="1:5" x14ac:dyDescent="0.25">
      <c r="A38" t="s">
        <v>4</v>
      </c>
      <c r="B38" s="92">
        <v>3200</v>
      </c>
      <c r="C38" t="s">
        <v>118</v>
      </c>
    </row>
    <row r="39" spans="1:5" x14ac:dyDescent="0.25">
      <c r="A39" t="s">
        <v>54</v>
      </c>
      <c r="B39" s="92">
        <v>1300</v>
      </c>
      <c r="C39" t="s">
        <v>119</v>
      </c>
    </row>
    <row r="40" spans="1:5" x14ac:dyDescent="0.25">
      <c r="A40" t="s">
        <v>54</v>
      </c>
      <c r="B40" s="92">
        <v>3500</v>
      </c>
      <c r="C40" t="s">
        <v>120</v>
      </c>
    </row>
    <row r="41" spans="1:5" x14ac:dyDescent="0.25">
      <c r="A41" t="s">
        <v>55</v>
      </c>
      <c r="B41" s="92">
        <v>8000</v>
      </c>
      <c r="C41" t="s">
        <v>60</v>
      </c>
    </row>
    <row r="42" spans="1:5" x14ac:dyDescent="0.25">
      <c r="A42" t="s">
        <v>56</v>
      </c>
      <c r="B42" s="92">
        <v>1100</v>
      </c>
      <c r="C42" t="s">
        <v>60</v>
      </c>
    </row>
    <row r="43" spans="1:5" x14ac:dyDescent="0.25">
      <c r="A43" t="s">
        <v>57</v>
      </c>
      <c r="B43" s="92">
        <v>250</v>
      </c>
      <c r="C43" t="s">
        <v>60</v>
      </c>
    </row>
    <row r="44" spans="1:5" x14ac:dyDescent="0.25">
      <c r="A44" t="s">
        <v>58</v>
      </c>
      <c r="B44" s="93">
        <f>SLN($B$24,$B$29,$B$30)/12</f>
        <v>729.16666666666663</v>
      </c>
      <c r="C44" t="s">
        <v>60</v>
      </c>
    </row>
    <row r="45" spans="1:5" x14ac:dyDescent="0.25">
      <c r="A45" t="s">
        <v>59</v>
      </c>
      <c r="B45" s="107">
        <f>'Mortgage Loan Repayment '!D9</f>
        <v>4246.465802437493</v>
      </c>
      <c r="C45" t="s">
        <v>91</v>
      </c>
    </row>
  </sheetData>
  <mergeCells count="1">
    <mergeCell ref="A1:P1"/>
  </mergeCells>
  <printOptions horizontalCentered="1" gridLines="1"/>
  <pageMargins left="0.2" right="0.2" top="0.5" bottom="0.5" header="0.3" footer="0.3"/>
  <pageSetup scale="68" orientation="landscape" horizontalDpi="4294967294" verticalDpi="4294967294" r:id="rId1"/>
  <headerFooter>
    <oddHeader>&amp;L&amp;A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tabColor rgb="FFC00000"/>
  </sheetPr>
  <dimension ref="A1:S213"/>
  <sheetViews>
    <sheetView topLeftCell="A25" zoomScale="95" zoomScaleNormal="80" zoomScaleSheetLayoutView="70" workbookViewId="0">
      <selection activeCell="C6" sqref="C6"/>
    </sheetView>
  </sheetViews>
  <sheetFormatPr defaultColWidth="9.140625" defaultRowHeight="15" x14ac:dyDescent="0.25"/>
  <cols>
    <col min="1" max="1" width="37.42578125" customWidth="1"/>
    <col min="2" max="2" width="13.140625" customWidth="1"/>
    <col min="3" max="13" width="13.42578125" bestFit="1" customWidth="1"/>
    <col min="14" max="14" width="16.28515625" bestFit="1" customWidth="1"/>
    <col min="15" max="15" width="2.42578125" style="3" customWidth="1"/>
    <col min="16" max="16" width="13.42578125" bestFit="1" customWidth="1"/>
    <col min="17" max="17" width="9.140625" style="3"/>
  </cols>
  <sheetData>
    <row r="1" spans="1:16" customFormat="1" ht="21.75" thickBot="1" x14ac:dyDescent="0.4">
      <c r="A1" s="86" t="s">
        <v>77</v>
      </c>
      <c r="B1" s="87"/>
      <c r="C1" s="87"/>
      <c r="D1" s="87"/>
      <c r="E1" s="87"/>
      <c r="F1" s="87"/>
      <c r="G1" s="87"/>
      <c r="H1" s="87"/>
      <c r="I1" s="87"/>
      <c r="J1" s="87"/>
      <c r="K1" s="87"/>
      <c r="L1" s="87"/>
      <c r="M1" s="87"/>
      <c r="N1" s="87"/>
      <c r="O1" s="87"/>
      <c r="P1" s="87"/>
    </row>
    <row r="2" spans="1:16" ht="15.75" thickTop="1" x14ac:dyDescent="0.25">
      <c r="B2" s="2" t="s">
        <v>110</v>
      </c>
      <c r="C2" s="9"/>
      <c r="D2" s="9"/>
      <c r="E2" s="9"/>
      <c r="F2" s="9"/>
      <c r="G2" s="9"/>
      <c r="H2" s="9"/>
      <c r="I2" s="9"/>
      <c r="J2" s="9"/>
      <c r="K2" s="9"/>
      <c r="L2" s="9"/>
      <c r="M2" s="9"/>
      <c r="N2" s="9"/>
    </row>
    <row r="3" spans="1:16" x14ac:dyDescent="0.25">
      <c r="B3" s="2" t="s">
        <v>33</v>
      </c>
      <c r="C3" s="9"/>
      <c r="D3" s="9"/>
      <c r="E3" s="9"/>
      <c r="F3" s="9"/>
      <c r="G3" s="9"/>
      <c r="H3" s="9"/>
      <c r="I3" s="9"/>
      <c r="J3" s="9"/>
      <c r="K3" s="9"/>
      <c r="L3" s="9"/>
      <c r="M3" s="9"/>
      <c r="N3" s="9"/>
    </row>
    <row r="4" spans="1:16" x14ac:dyDescent="0.25">
      <c r="B4" s="2" t="s">
        <v>123</v>
      </c>
      <c r="C4" s="9"/>
      <c r="D4" s="9"/>
      <c r="E4" s="9"/>
      <c r="F4" s="9"/>
      <c r="G4" s="9"/>
      <c r="H4" s="9"/>
      <c r="I4" s="9"/>
      <c r="J4" s="9"/>
      <c r="K4" s="9"/>
      <c r="L4" s="9"/>
      <c r="M4" s="9"/>
      <c r="N4" s="9"/>
    </row>
    <row r="5" spans="1:16" x14ac:dyDescent="0.25">
      <c r="B5" s="89" t="s">
        <v>71</v>
      </c>
      <c r="C5" s="89" t="s">
        <v>72</v>
      </c>
      <c r="D5" s="89" t="s">
        <v>104</v>
      </c>
      <c r="E5" s="89" t="s">
        <v>74</v>
      </c>
      <c r="F5" s="89" t="s">
        <v>75</v>
      </c>
      <c r="G5" s="89" t="s">
        <v>76</v>
      </c>
      <c r="H5" s="89" t="s">
        <v>66</v>
      </c>
      <c r="I5" s="89" t="s">
        <v>67</v>
      </c>
      <c r="J5" s="89" t="s">
        <v>68</v>
      </c>
      <c r="K5" s="89" t="s">
        <v>69</v>
      </c>
      <c r="L5" s="89" t="s">
        <v>0</v>
      </c>
      <c r="M5" s="89" t="s">
        <v>70</v>
      </c>
      <c r="N5" s="104" t="s">
        <v>15</v>
      </c>
      <c r="P5" s="89">
        <v>44395</v>
      </c>
    </row>
    <row r="6" spans="1:16" x14ac:dyDescent="0.25">
      <c r="A6" t="s">
        <v>113</v>
      </c>
      <c r="B6" s="109">
        <f>'Plan A assumptions'!B4*'Plan A assumptions'!B10</f>
        <v>225000</v>
      </c>
      <c r="C6" s="109">
        <f>'Plan A assumptions'!C4*'Plan A assumptions'!C10</f>
        <v>250000</v>
      </c>
      <c r="D6" s="109">
        <f>'Plan A assumptions'!D4*'Plan A assumptions'!D10</f>
        <v>237500</v>
      </c>
      <c r="E6" s="109">
        <f>'Plan A assumptions'!E4*'Plan A assumptions'!E10</f>
        <v>187500</v>
      </c>
      <c r="F6" s="109">
        <f>'Plan A assumptions'!F4*'Plan A assumptions'!F10</f>
        <v>236250</v>
      </c>
      <c r="G6" s="109">
        <f>'Plan A assumptions'!G4*'Plan A assumptions'!G10</f>
        <v>675000</v>
      </c>
      <c r="H6" s="109">
        <f>'Plan A assumptions'!H4*'Plan A assumptions'!H10</f>
        <v>742500</v>
      </c>
      <c r="I6" s="109">
        <f>'Plan A assumptions'!I4*'Plan A assumptions'!I10</f>
        <v>850000</v>
      </c>
      <c r="J6" s="109">
        <f>'Plan A assumptions'!J4*'Plan A assumptions'!J10</f>
        <v>750000</v>
      </c>
      <c r="K6" s="109">
        <f>'Plan A assumptions'!K4*'Plan A assumptions'!K10</f>
        <v>250000</v>
      </c>
      <c r="L6" s="109">
        <f>'Plan A assumptions'!L4*'Plan A assumptions'!L10</f>
        <v>250000</v>
      </c>
      <c r="M6" s="109">
        <f>'Plan A assumptions'!M4*'Plan A assumptions'!M10</f>
        <v>200000</v>
      </c>
      <c r="N6" s="109">
        <f>'Plan A assumptions'!N4*'Plan A assumptions'!N10</f>
        <v>58938750</v>
      </c>
      <c r="O6" s="109">
        <f>'Plan A assumptions'!O4*'Plan A assumptions'!O10</f>
        <v>0</v>
      </c>
      <c r="P6" s="109">
        <f>'Plan A assumptions'!P4*'Plan A assumptions'!P10</f>
        <v>225000</v>
      </c>
    </row>
    <row r="7" spans="1:16" x14ac:dyDescent="0.25">
      <c r="A7" t="s">
        <v>111</v>
      </c>
      <c r="B7" s="110">
        <f>'Plan A assumptions'!B11*'Plan A assumptions'!B5</f>
        <v>240000</v>
      </c>
      <c r="C7" s="110">
        <f>'Plan A assumptions'!C11*'Plan A assumptions'!C5</f>
        <v>270000</v>
      </c>
      <c r="D7" s="110">
        <f>'Plan A assumptions'!D11*'Plan A assumptions'!D5</f>
        <v>330000</v>
      </c>
      <c r="E7" s="110">
        <f>'Plan A assumptions'!E11*'Plan A assumptions'!E5</f>
        <v>405000</v>
      </c>
      <c r="F7" s="110">
        <f>'Plan A assumptions'!F11*'Plan A assumptions'!F5</f>
        <v>540000</v>
      </c>
      <c r="G7" s="110">
        <f>'Plan A assumptions'!G11*'Plan A assumptions'!G5</f>
        <v>837000</v>
      </c>
      <c r="H7" s="110">
        <f>'Plan A assumptions'!H11*'Plan A assumptions'!H5</f>
        <v>675000</v>
      </c>
      <c r="I7" s="110">
        <f>'Plan A assumptions'!I11*'Plan A assumptions'!I5</f>
        <v>720000</v>
      </c>
      <c r="J7" s="110">
        <f>'Plan A assumptions'!J11*'Plan A assumptions'!J5</f>
        <v>630000</v>
      </c>
      <c r="K7" s="110">
        <f>'Plan A assumptions'!K11*'Plan A assumptions'!K5</f>
        <v>510000</v>
      </c>
      <c r="L7" s="110">
        <f>'Plan A assumptions'!L11*'Plan A assumptions'!L5</f>
        <v>480000</v>
      </c>
      <c r="M7" s="110">
        <f>'Plan A assumptions'!M11*'Plan A assumptions'!M5</f>
        <v>405000</v>
      </c>
      <c r="N7" s="110">
        <f>'Plan A assumptions'!N11*'Plan A assumptions'!N5</f>
        <v>73359000</v>
      </c>
      <c r="O7" s="110">
        <f>'Plan A assumptions'!O11*'Plan A assumptions'!O5</f>
        <v>0</v>
      </c>
      <c r="P7" s="110">
        <f>'Plan A assumptions'!P11*'Plan A assumptions'!P5</f>
        <v>330000</v>
      </c>
    </row>
    <row r="8" spans="1:16" x14ac:dyDescent="0.25">
      <c r="A8" t="s">
        <v>25</v>
      </c>
      <c r="B8" s="111">
        <f>SUM(B6:B7)</f>
        <v>465000</v>
      </c>
      <c r="C8" s="111">
        <f t="shared" ref="C8:P8" si="0">SUM(C6:C7)</f>
        <v>520000</v>
      </c>
      <c r="D8" s="111">
        <f t="shared" si="0"/>
        <v>567500</v>
      </c>
      <c r="E8" s="111">
        <f t="shared" si="0"/>
        <v>592500</v>
      </c>
      <c r="F8" s="111">
        <f t="shared" si="0"/>
        <v>776250</v>
      </c>
      <c r="G8" s="111">
        <f t="shared" si="0"/>
        <v>1512000</v>
      </c>
      <c r="H8" s="111">
        <f t="shared" si="0"/>
        <v>1417500</v>
      </c>
      <c r="I8" s="111">
        <f t="shared" si="0"/>
        <v>1570000</v>
      </c>
      <c r="J8" s="111">
        <f t="shared" si="0"/>
        <v>1380000</v>
      </c>
      <c r="K8" s="111">
        <f t="shared" si="0"/>
        <v>760000</v>
      </c>
      <c r="L8" s="111">
        <f t="shared" si="0"/>
        <v>730000</v>
      </c>
      <c r="M8" s="111">
        <f t="shared" si="0"/>
        <v>605000</v>
      </c>
      <c r="N8" s="111">
        <f t="shared" si="0"/>
        <v>132297750</v>
      </c>
      <c r="O8" s="111">
        <f t="shared" si="0"/>
        <v>0</v>
      </c>
      <c r="P8" s="111">
        <f t="shared" si="0"/>
        <v>555000</v>
      </c>
    </row>
    <row r="9" spans="1:16" x14ac:dyDescent="0.25">
      <c r="B9" s="11"/>
      <c r="C9" s="11"/>
      <c r="D9" s="11"/>
      <c r="E9" s="11"/>
      <c r="F9" s="11"/>
      <c r="G9" s="11"/>
      <c r="H9" s="11"/>
      <c r="I9" s="11"/>
      <c r="J9" s="11"/>
      <c r="K9" s="11"/>
      <c r="L9" s="11"/>
      <c r="M9" s="11"/>
      <c r="N9" s="11"/>
      <c r="O9" s="11"/>
      <c r="P9" s="11"/>
    </row>
    <row r="10" spans="1:16" x14ac:dyDescent="0.25">
      <c r="B10" s="2" t="s">
        <v>110</v>
      </c>
      <c r="C10" s="9"/>
      <c r="D10" s="9"/>
      <c r="E10" s="9"/>
      <c r="F10" s="9"/>
      <c r="G10" s="9"/>
      <c r="H10" s="9"/>
      <c r="I10" s="9"/>
      <c r="J10" s="9"/>
      <c r="K10" s="9"/>
      <c r="L10" s="9"/>
      <c r="M10" s="9"/>
      <c r="N10" s="9"/>
      <c r="P10" s="11"/>
    </row>
    <row r="11" spans="1:16" x14ac:dyDescent="0.25">
      <c r="B11" s="2" t="s">
        <v>34</v>
      </c>
      <c r="C11" s="9"/>
      <c r="D11" s="9"/>
      <c r="E11" s="9"/>
      <c r="F11" s="9"/>
      <c r="G11" s="9"/>
      <c r="H11" s="9"/>
      <c r="I11" s="9"/>
      <c r="J11" s="9"/>
      <c r="K11" s="9"/>
      <c r="L11" s="9"/>
      <c r="M11" s="9"/>
      <c r="N11" s="9"/>
      <c r="P11" s="11"/>
    </row>
    <row r="12" spans="1:16" x14ac:dyDescent="0.25">
      <c r="B12" s="2" t="s">
        <v>123</v>
      </c>
      <c r="C12" s="9"/>
      <c r="D12" s="9"/>
      <c r="E12" s="9"/>
      <c r="F12" s="9"/>
      <c r="G12" s="9"/>
      <c r="H12" s="9"/>
      <c r="I12" s="9"/>
      <c r="J12" s="9"/>
      <c r="K12" s="9"/>
      <c r="L12" s="9"/>
      <c r="M12" s="9"/>
      <c r="N12" s="9"/>
      <c r="P12" s="11"/>
    </row>
    <row r="13" spans="1:16" x14ac:dyDescent="0.25">
      <c r="B13" s="89" t="s">
        <v>71</v>
      </c>
      <c r="C13" s="89" t="s">
        <v>72</v>
      </c>
      <c r="D13" s="89" t="s">
        <v>104</v>
      </c>
      <c r="E13" s="89" t="s">
        <v>74</v>
      </c>
      <c r="F13" s="89" t="s">
        <v>75</v>
      </c>
      <c r="G13" s="89" t="s">
        <v>76</v>
      </c>
      <c r="H13" s="89" t="s">
        <v>66</v>
      </c>
      <c r="I13" s="89" t="s">
        <v>67</v>
      </c>
      <c r="J13" s="89" t="s">
        <v>68</v>
      </c>
      <c r="K13" s="89" t="s">
        <v>69</v>
      </c>
      <c r="L13" s="89" t="s">
        <v>0</v>
      </c>
      <c r="M13" s="89" t="s">
        <v>70</v>
      </c>
      <c r="N13" s="13" t="s">
        <v>15</v>
      </c>
      <c r="P13" s="89">
        <v>44395</v>
      </c>
    </row>
    <row r="14" spans="1:16" x14ac:dyDescent="0.25">
      <c r="A14" s="1" t="s">
        <v>106</v>
      </c>
      <c r="O14"/>
    </row>
    <row r="15" spans="1:16" x14ac:dyDescent="0.25">
      <c r="A15" s="83" t="s">
        <v>24</v>
      </c>
      <c r="B15" s="38">
        <f>'Plan A assumptions'!$B$21*'Plan A assumptions'!B10</f>
        <v>153000</v>
      </c>
      <c r="C15" s="38">
        <f>'Plan A assumptions'!$B$21*'Plan A assumptions'!C10</f>
        <v>170000</v>
      </c>
      <c r="D15" s="38">
        <f>'Plan A assumptions'!$B$21*'Plan A assumptions'!D10</f>
        <v>161500</v>
      </c>
      <c r="E15" s="38">
        <f>'Plan A assumptions'!$B$21*'Plan A assumptions'!E10</f>
        <v>127500</v>
      </c>
      <c r="F15" s="38">
        <f>'Plan A assumptions'!$B$21*'Plan A assumptions'!F10</f>
        <v>178500</v>
      </c>
      <c r="G15" s="38">
        <f>'Plan A assumptions'!$B$21*'Plan A assumptions'!G10</f>
        <v>510000</v>
      </c>
      <c r="H15" s="38">
        <f>'Plan A assumptions'!$B$21*'Plan A assumptions'!H10</f>
        <v>561000</v>
      </c>
      <c r="I15" s="38">
        <f>'Plan A assumptions'!$B$21*'Plan A assumptions'!I10</f>
        <v>578000</v>
      </c>
      <c r="J15" s="38">
        <f>'Plan A assumptions'!$B$21*'Plan A assumptions'!J10</f>
        <v>510000</v>
      </c>
      <c r="K15" s="38">
        <f>'Plan A assumptions'!$B$21*'Plan A assumptions'!K10</f>
        <v>170000</v>
      </c>
      <c r="L15" s="38">
        <f>'Plan A assumptions'!$B$21*'Plan A assumptions'!L10</f>
        <v>170000</v>
      </c>
      <c r="M15" s="38">
        <f>'Plan A assumptions'!$B$21*'Plan A assumptions'!M10</f>
        <v>136000</v>
      </c>
      <c r="N15" s="38">
        <f>SUM(B15:M15)</f>
        <v>3425500</v>
      </c>
      <c r="O15" s="38">
        <f>'Plan A assumptions'!$B$21*'Plan A assumptions'!O10</f>
        <v>0</v>
      </c>
      <c r="P15" s="38">
        <f>'Plan A assumptions'!$B$21*'Plan A assumptions'!P10</f>
        <v>153000</v>
      </c>
    </row>
    <row r="16" spans="1:16" x14ac:dyDescent="0.25">
      <c r="A16" s="84" t="s">
        <v>92</v>
      </c>
      <c r="B16" s="38">
        <f>'Plan A assumptions'!$B$18*'Plan A'!C15</f>
        <v>13600</v>
      </c>
      <c r="C16" s="38">
        <f>'Plan A assumptions'!$B$18*'Plan A'!D15</f>
        <v>12920</v>
      </c>
      <c r="D16" s="38">
        <f>'Plan A assumptions'!$B$18*'Plan A'!E15</f>
        <v>10200</v>
      </c>
      <c r="E16" s="38">
        <f>'Plan A assumptions'!$B$18*'Plan A'!F15</f>
        <v>14280</v>
      </c>
      <c r="F16" s="38">
        <f>'Plan A assumptions'!$B$18*'Plan A'!G15</f>
        <v>40800</v>
      </c>
      <c r="G16" s="38">
        <f>'Plan A assumptions'!$B$18*'Plan A'!H15</f>
        <v>44880</v>
      </c>
      <c r="H16" s="38">
        <f>'Plan A assumptions'!$B$18*'Plan A'!I15</f>
        <v>46240</v>
      </c>
      <c r="I16" s="38">
        <f>'Plan A assumptions'!$B$18*'Plan A'!J15</f>
        <v>40800</v>
      </c>
      <c r="J16" s="38">
        <f>'Plan A assumptions'!$B$18*'Plan A'!K15</f>
        <v>13600</v>
      </c>
      <c r="K16" s="38">
        <f>'Plan A assumptions'!$B$18*'Plan A'!L15</f>
        <v>13600</v>
      </c>
      <c r="L16" s="38">
        <f>'Plan A assumptions'!$B$18*'Plan A'!M15</f>
        <v>10880</v>
      </c>
      <c r="M16" s="38">
        <f>'Plan A assumptions'!$B$18*'Plan A'!P15</f>
        <v>12240</v>
      </c>
      <c r="N16" s="38">
        <f>SUM(B16:M16)</f>
        <v>274040</v>
      </c>
      <c r="O16" s="33"/>
      <c r="P16" s="33"/>
    </row>
    <row r="17" spans="1:16" x14ac:dyDescent="0.25">
      <c r="A17" s="83" t="s">
        <v>49</v>
      </c>
      <c r="B17" s="38">
        <f>B15+B16</f>
        <v>166600</v>
      </c>
      <c r="C17" s="38">
        <f t="shared" ref="C17:N17" si="1">C15+C16</f>
        <v>182920</v>
      </c>
      <c r="D17" s="38">
        <f t="shared" si="1"/>
        <v>171700</v>
      </c>
      <c r="E17" s="38">
        <f t="shared" si="1"/>
        <v>141780</v>
      </c>
      <c r="F17" s="38">
        <f t="shared" si="1"/>
        <v>219300</v>
      </c>
      <c r="G17" s="38">
        <f t="shared" si="1"/>
        <v>554880</v>
      </c>
      <c r="H17" s="38">
        <f t="shared" si="1"/>
        <v>607240</v>
      </c>
      <c r="I17" s="38">
        <f t="shared" si="1"/>
        <v>618800</v>
      </c>
      <c r="J17" s="38">
        <f t="shared" si="1"/>
        <v>523600</v>
      </c>
      <c r="K17" s="38">
        <f t="shared" si="1"/>
        <v>183600</v>
      </c>
      <c r="L17" s="38">
        <f t="shared" si="1"/>
        <v>180880</v>
      </c>
      <c r="M17" s="38">
        <f t="shared" si="1"/>
        <v>148240</v>
      </c>
      <c r="N17" s="38">
        <f t="shared" si="1"/>
        <v>3699540</v>
      </c>
      <c r="O17" s="33"/>
      <c r="P17" s="33">
        <f>P15</f>
        <v>153000</v>
      </c>
    </row>
    <row r="18" spans="1:16" x14ac:dyDescent="0.25">
      <c r="A18" s="84" t="s">
        <v>93</v>
      </c>
      <c r="B18" s="38">
        <f>'Plan A assumptions'!B15*'Plan A assumptions'!B21</f>
        <v>127500</v>
      </c>
      <c r="C18" s="38">
        <f>B16</f>
        <v>13600</v>
      </c>
      <c r="D18" s="38">
        <f>C16</f>
        <v>12920</v>
      </c>
      <c r="E18" s="38">
        <f t="shared" ref="E18:M18" si="2">D16</f>
        <v>10200</v>
      </c>
      <c r="F18" s="38">
        <f t="shared" si="2"/>
        <v>14280</v>
      </c>
      <c r="G18" s="38">
        <f t="shared" si="2"/>
        <v>40800</v>
      </c>
      <c r="H18" s="38">
        <f t="shared" si="2"/>
        <v>44880</v>
      </c>
      <c r="I18" s="38">
        <f t="shared" si="2"/>
        <v>46240</v>
      </c>
      <c r="J18" s="38">
        <f t="shared" si="2"/>
        <v>40800</v>
      </c>
      <c r="K18" s="38">
        <f t="shared" si="2"/>
        <v>13600</v>
      </c>
      <c r="L18" s="38">
        <f t="shared" si="2"/>
        <v>13600</v>
      </c>
      <c r="M18" s="38">
        <f t="shared" si="2"/>
        <v>10880</v>
      </c>
      <c r="N18" s="38">
        <f>SUM(B18:M18)</f>
        <v>389300</v>
      </c>
      <c r="O18" s="33"/>
      <c r="P18" s="33">
        <f>M16</f>
        <v>12240</v>
      </c>
    </row>
    <row r="19" spans="1:16" x14ac:dyDescent="0.25">
      <c r="A19" t="s">
        <v>114</v>
      </c>
      <c r="B19" s="38">
        <f>B17-B18</f>
        <v>39100</v>
      </c>
      <c r="C19" s="38">
        <f t="shared" ref="C19:M19" si="3">C17-C18</f>
        <v>169320</v>
      </c>
      <c r="D19" s="38">
        <f t="shared" si="3"/>
        <v>158780</v>
      </c>
      <c r="E19" s="38">
        <f t="shared" si="3"/>
        <v>131580</v>
      </c>
      <c r="F19" s="38">
        <f t="shared" si="3"/>
        <v>205020</v>
      </c>
      <c r="G19" s="38">
        <f t="shared" si="3"/>
        <v>514080</v>
      </c>
      <c r="H19" s="38">
        <f t="shared" si="3"/>
        <v>562360</v>
      </c>
      <c r="I19" s="38">
        <f t="shared" si="3"/>
        <v>572560</v>
      </c>
      <c r="J19" s="38">
        <f t="shared" si="3"/>
        <v>482800</v>
      </c>
      <c r="K19" s="38">
        <f t="shared" si="3"/>
        <v>170000</v>
      </c>
      <c r="L19" s="38">
        <f t="shared" si="3"/>
        <v>167280</v>
      </c>
      <c r="M19" s="38">
        <f t="shared" si="3"/>
        <v>137360</v>
      </c>
      <c r="N19" s="38">
        <f>N17-N18</f>
        <v>3310240</v>
      </c>
      <c r="O19" s="33"/>
      <c r="P19" s="33">
        <f>P17-P18</f>
        <v>140760</v>
      </c>
    </row>
    <row r="20" spans="1:16" x14ac:dyDescent="0.25">
      <c r="O20"/>
    </row>
    <row r="21" spans="1:16" x14ac:dyDescent="0.25">
      <c r="A21" s="1" t="s">
        <v>105</v>
      </c>
      <c r="O21"/>
    </row>
    <row r="22" spans="1:16" x14ac:dyDescent="0.25">
      <c r="A22" s="83" t="s">
        <v>24</v>
      </c>
      <c r="B22" s="38">
        <f>'Plan A assumptions'!$B$22*'Plan A assumptions'!B11</f>
        <v>160000</v>
      </c>
      <c r="C22" s="38">
        <f>'Plan A assumptions'!$B$22*'Plan A assumptions'!C11</f>
        <v>180000</v>
      </c>
      <c r="D22" s="38">
        <f>'Plan A assumptions'!$B$22*'Plan A assumptions'!D11</f>
        <v>220000</v>
      </c>
      <c r="E22" s="38">
        <f>'Plan A assumptions'!$B$22*'Plan A assumptions'!E11</f>
        <v>270000</v>
      </c>
      <c r="F22" s="38">
        <f>'Plan A assumptions'!$B$22*'Plan A assumptions'!F11</f>
        <v>400000</v>
      </c>
      <c r="G22" s="38">
        <f>'Plan A assumptions'!$B$22*'Plan A assumptions'!G11</f>
        <v>620000</v>
      </c>
      <c r="H22" s="38">
        <f>'Plan A assumptions'!$B$22*'Plan A assumptions'!H11</f>
        <v>500000</v>
      </c>
      <c r="I22" s="38">
        <f>'Plan A assumptions'!$B$22*'Plan A assumptions'!I11</f>
        <v>480000</v>
      </c>
      <c r="J22" s="38">
        <f>'Plan A assumptions'!$B$22*'Plan A assumptions'!J11</f>
        <v>420000</v>
      </c>
      <c r="K22" s="38">
        <f>'Plan A assumptions'!$B$22*'Plan A assumptions'!K11</f>
        <v>340000</v>
      </c>
      <c r="L22" s="38">
        <f>'Plan A assumptions'!$B$22*'Plan A assumptions'!L11</f>
        <v>320000</v>
      </c>
      <c r="M22" s="38">
        <f>'Plan A assumptions'!$B$22*'Plan A assumptions'!M11</f>
        <v>270000</v>
      </c>
      <c r="N22" s="38">
        <f>SUM(B22:M22)</f>
        <v>4180000</v>
      </c>
      <c r="O22" s="38">
        <f>'Plan A assumptions'!$B$22*'Plan A assumptions'!O11</f>
        <v>0</v>
      </c>
      <c r="P22" s="38">
        <f>'Plan A assumptions'!$B$22*'Plan A assumptions'!P11</f>
        <v>220000</v>
      </c>
    </row>
    <row r="23" spans="1:16" x14ac:dyDescent="0.25">
      <c r="A23" s="84" t="s">
        <v>92</v>
      </c>
      <c r="B23" s="38">
        <f>'Plan A assumptions'!$B$18*'Plan A'!C22</f>
        <v>14400</v>
      </c>
      <c r="C23" s="38">
        <f>'Plan A assumptions'!$B$18*'Plan A'!D22</f>
        <v>17600</v>
      </c>
      <c r="D23" s="38">
        <f>'Plan A assumptions'!$B$18*'Plan A'!E22</f>
        <v>21600</v>
      </c>
      <c r="E23" s="38">
        <f>'Plan A assumptions'!$B$18*'Plan A'!F22</f>
        <v>32000</v>
      </c>
      <c r="F23" s="38">
        <f>'Plan A assumptions'!$B$18*'Plan A'!G22</f>
        <v>49600</v>
      </c>
      <c r="G23" s="38">
        <f>'Plan A assumptions'!$B$18*'Plan A'!H22</f>
        <v>40000</v>
      </c>
      <c r="H23" s="38">
        <f>'Plan A assumptions'!$B$18*'Plan A'!I22</f>
        <v>38400</v>
      </c>
      <c r="I23" s="38">
        <f>'Plan A assumptions'!$B$18*'Plan A'!J22</f>
        <v>33600</v>
      </c>
      <c r="J23" s="38">
        <f>'Plan A assumptions'!$B$18*'Plan A'!K22</f>
        <v>27200</v>
      </c>
      <c r="K23" s="38">
        <f>'Plan A assumptions'!$B$18*'Plan A'!L22</f>
        <v>25600</v>
      </c>
      <c r="L23" s="38">
        <f>'Plan A assumptions'!$B$18*'Plan A'!M22</f>
        <v>21600</v>
      </c>
      <c r="M23" s="38">
        <f>'Plan A assumptions'!$B$18*'Plan A'!P22</f>
        <v>17600</v>
      </c>
      <c r="N23" s="38">
        <f>SUM(B23:M23)</f>
        <v>339200</v>
      </c>
      <c r="O23" s="33"/>
      <c r="P23" s="33"/>
    </row>
    <row r="24" spans="1:16" x14ac:dyDescent="0.25">
      <c r="A24" s="83" t="s">
        <v>49</v>
      </c>
      <c r="B24" s="38">
        <f>SUM(B22:B23)</f>
        <v>174400</v>
      </c>
      <c r="C24" s="38">
        <f t="shared" ref="C24:M24" si="4">SUM(C22:C23)</f>
        <v>197600</v>
      </c>
      <c r="D24" s="38">
        <f t="shared" si="4"/>
        <v>241600</v>
      </c>
      <c r="E24" s="38">
        <f t="shared" si="4"/>
        <v>302000</v>
      </c>
      <c r="F24" s="38">
        <f t="shared" si="4"/>
        <v>449600</v>
      </c>
      <c r="G24" s="38">
        <f t="shared" si="4"/>
        <v>660000</v>
      </c>
      <c r="H24" s="38">
        <f t="shared" si="4"/>
        <v>538400</v>
      </c>
      <c r="I24" s="38">
        <f t="shared" si="4"/>
        <v>513600</v>
      </c>
      <c r="J24" s="38">
        <f t="shared" si="4"/>
        <v>447200</v>
      </c>
      <c r="K24" s="38">
        <f t="shared" si="4"/>
        <v>365600</v>
      </c>
      <c r="L24" s="38">
        <f t="shared" si="4"/>
        <v>341600</v>
      </c>
      <c r="M24" s="38">
        <f t="shared" si="4"/>
        <v>287600</v>
      </c>
      <c r="N24" s="38">
        <f>SUM(N22:N23)</f>
        <v>4519200</v>
      </c>
      <c r="O24" s="33"/>
      <c r="P24" s="33">
        <f>P22</f>
        <v>220000</v>
      </c>
    </row>
    <row r="25" spans="1:16" x14ac:dyDescent="0.25">
      <c r="A25" s="84" t="s">
        <v>93</v>
      </c>
      <c r="B25" s="38">
        <f>'Plan A assumptions'!B16*'Plan A assumptions'!B22</f>
        <v>110000</v>
      </c>
      <c r="C25" s="38">
        <f>B23</f>
        <v>14400</v>
      </c>
      <c r="D25" s="38">
        <f t="shared" ref="D25:M25" si="5">C23</f>
        <v>17600</v>
      </c>
      <c r="E25" s="38">
        <f t="shared" si="5"/>
        <v>21600</v>
      </c>
      <c r="F25" s="38">
        <f t="shared" si="5"/>
        <v>32000</v>
      </c>
      <c r="G25" s="38">
        <f t="shared" si="5"/>
        <v>49600</v>
      </c>
      <c r="H25" s="38">
        <f t="shared" si="5"/>
        <v>40000</v>
      </c>
      <c r="I25" s="38">
        <f t="shared" si="5"/>
        <v>38400</v>
      </c>
      <c r="J25" s="38">
        <f t="shared" si="5"/>
        <v>33600</v>
      </c>
      <c r="K25" s="38">
        <f t="shared" si="5"/>
        <v>27200</v>
      </c>
      <c r="L25" s="38">
        <f t="shared" si="5"/>
        <v>25600</v>
      </c>
      <c r="M25" s="38">
        <f t="shared" si="5"/>
        <v>21600</v>
      </c>
      <c r="N25" s="38">
        <f>SUM(B25:M25)</f>
        <v>431600</v>
      </c>
      <c r="O25" s="33"/>
      <c r="P25" s="33">
        <f>M23</f>
        <v>17600</v>
      </c>
    </row>
    <row r="26" spans="1:16" x14ac:dyDescent="0.25">
      <c r="A26" t="s">
        <v>112</v>
      </c>
      <c r="B26" s="38">
        <f>B24-B25</f>
        <v>64400</v>
      </c>
      <c r="C26" s="38">
        <f t="shared" ref="C26:M26" si="6">C24-C25</f>
        <v>183200</v>
      </c>
      <c r="D26" s="38">
        <f t="shared" si="6"/>
        <v>224000</v>
      </c>
      <c r="E26" s="38">
        <f t="shared" si="6"/>
        <v>280400</v>
      </c>
      <c r="F26" s="38">
        <f t="shared" si="6"/>
        <v>417600</v>
      </c>
      <c r="G26" s="38">
        <f t="shared" si="6"/>
        <v>610400</v>
      </c>
      <c r="H26" s="38">
        <f t="shared" si="6"/>
        <v>498400</v>
      </c>
      <c r="I26" s="38">
        <f t="shared" si="6"/>
        <v>475200</v>
      </c>
      <c r="J26" s="38">
        <f t="shared" si="6"/>
        <v>413600</v>
      </c>
      <c r="K26" s="38">
        <f t="shared" si="6"/>
        <v>338400</v>
      </c>
      <c r="L26" s="38">
        <f t="shared" si="6"/>
        <v>316000</v>
      </c>
      <c r="M26" s="38">
        <f t="shared" si="6"/>
        <v>266000</v>
      </c>
      <c r="N26" s="38">
        <f>N24-N25</f>
        <v>4087600</v>
      </c>
      <c r="O26" s="33"/>
      <c r="P26" s="33">
        <f>P24-P25</f>
        <v>202400</v>
      </c>
    </row>
    <row r="27" spans="1:16" x14ac:dyDescent="0.25">
      <c r="A27" t="s">
        <v>16</v>
      </c>
      <c r="B27" s="38">
        <f>B19+B26</f>
        <v>103500</v>
      </c>
      <c r="C27" s="38">
        <f t="shared" ref="C27:N27" si="7">C19+C26</f>
        <v>352520</v>
      </c>
      <c r="D27" s="38">
        <f t="shared" si="7"/>
        <v>382780</v>
      </c>
      <c r="E27" s="38">
        <f t="shared" si="7"/>
        <v>411980</v>
      </c>
      <c r="F27" s="38">
        <f t="shared" si="7"/>
        <v>622620</v>
      </c>
      <c r="G27" s="38">
        <f t="shared" si="7"/>
        <v>1124480</v>
      </c>
      <c r="H27" s="38">
        <f t="shared" si="7"/>
        <v>1060760</v>
      </c>
      <c r="I27" s="38">
        <f t="shared" si="7"/>
        <v>1047760</v>
      </c>
      <c r="J27" s="38">
        <f t="shared" si="7"/>
        <v>896400</v>
      </c>
      <c r="K27" s="38">
        <f t="shared" si="7"/>
        <v>508400</v>
      </c>
      <c r="L27" s="38">
        <f t="shared" si="7"/>
        <v>483280</v>
      </c>
      <c r="M27" s="38">
        <f t="shared" si="7"/>
        <v>403360</v>
      </c>
      <c r="N27" s="38">
        <f t="shared" si="7"/>
        <v>7397840</v>
      </c>
      <c r="O27" s="33"/>
      <c r="P27" s="33">
        <f>P19+P26</f>
        <v>343160</v>
      </c>
    </row>
    <row r="28" spans="1:16" x14ac:dyDescent="0.25">
      <c r="O28"/>
    </row>
    <row r="29" spans="1:16" x14ac:dyDescent="0.25">
      <c r="B29" s="2" t="s">
        <v>110</v>
      </c>
      <c r="C29" s="12"/>
      <c r="D29" s="12"/>
      <c r="E29" s="12"/>
      <c r="F29" s="12"/>
      <c r="G29" s="12"/>
      <c r="H29" s="12"/>
      <c r="I29" s="12"/>
      <c r="J29" s="12"/>
      <c r="K29" s="12"/>
      <c r="L29" s="12"/>
      <c r="M29" s="12"/>
      <c r="N29" s="12"/>
      <c r="P29" s="11"/>
    </row>
    <row r="30" spans="1:16" x14ac:dyDescent="0.25">
      <c r="B30" s="2" t="s">
        <v>87</v>
      </c>
      <c r="C30" s="12"/>
      <c r="D30" s="12"/>
      <c r="E30" s="12"/>
      <c r="F30" s="12"/>
      <c r="G30" s="12"/>
      <c r="H30" s="12"/>
      <c r="I30" s="12"/>
      <c r="J30" s="12"/>
      <c r="K30" s="12"/>
      <c r="L30" s="12"/>
      <c r="M30" s="12"/>
      <c r="N30" s="12"/>
      <c r="P30" s="11"/>
    </row>
    <row r="31" spans="1:16" x14ac:dyDescent="0.25">
      <c r="B31" s="2" t="s">
        <v>123</v>
      </c>
      <c r="C31" s="9"/>
      <c r="D31" s="12"/>
      <c r="E31" s="12"/>
      <c r="F31" s="12"/>
      <c r="G31" s="12"/>
      <c r="H31" s="12"/>
      <c r="I31" s="12"/>
      <c r="J31" s="12"/>
      <c r="K31" s="12"/>
      <c r="L31" s="12"/>
      <c r="M31" s="12"/>
      <c r="N31" s="12"/>
      <c r="P31" s="89"/>
    </row>
    <row r="32" spans="1:16" x14ac:dyDescent="0.25">
      <c r="B32" s="89" t="s">
        <v>71</v>
      </c>
      <c r="C32" s="89" t="s">
        <v>72</v>
      </c>
      <c r="D32" s="89" t="s">
        <v>104</v>
      </c>
      <c r="E32" s="89" t="s">
        <v>74</v>
      </c>
      <c r="F32" s="89" t="s">
        <v>75</v>
      </c>
      <c r="G32" s="89" t="s">
        <v>76</v>
      </c>
      <c r="H32" s="89" t="s">
        <v>66</v>
      </c>
      <c r="I32" s="89" t="s">
        <v>67</v>
      </c>
      <c r="J32" s="89" t="s">
        <v>68</v>
      </c>
      <c r="K32" s="89" t="s">
        <v>69</v>
      </c>
      <c r="L32" s="89" t="s">
        <v>0</v>
      </c>
      <c r="M32" s="89" t="s">
        <v>70</v>
      </c>
      <c r="N32" s="104" t="s">
        <v>15</v>
      </c>
      <c r="P32" s="89">
        <v>44395</v>
      </c>
    </row>
    <row r="33" spans="1:17" x14ac:dyDescent="0.25">
      <c r="A33" s="1" t="s">
        <v>78</v>
      </c>
      <c r="N33" s="38"/>
      <c r="O33"/>
    </row>
    <row r="34" spans="1:17" x14ac:dyDescent="0.25">
      <c r="A34" s="83" t="s">
        <v>17</v>
      </c>
      <c r="B34" s="38">
        <f>IF(B8&lt;350000,B8*'Plan A assumptions'!$B$33,IF(AND(B8&gt;=350000,B8&lt;550000),B8*'Plan A assumptions'!$B$34,IF(B8&gt;=550000,B8*'Plan A assumptions'!$B$35,"")))</f>
        <v>32550.000000000004</v>
      </c>
      <c r="C34" s="38">
        <f t="shared" ref="C34:P34" si="8">IF(C8&lt;350000,C8*0.02,IF(AND(C8&gt;=350000,C8&lt;550000),C8*0.07,IF(C8&gt;=550000,C8*0.1,"")))</f>
        <v>36400</v>
      </c>
      <c r="D34" s="38">
        <f t="shared" si="8"/>
        <v>56750</v>
      </c>
      <c r="E34" s="38">
        <f t="shared" si="8"/>
        <v>59250</v>
      </c>
      <c r="F34" s="38">
        <f t="shared" si="8"/>
        <v>77625</v>
      </c>
      <c r="G34" s="38">
        <f t="shared" si="8"/>
        <v>151200</v>
      </c>
      <c r="H34" s="38">
        <f t="shared" si="8"/>
        <v>141750</v>
      </c>
      <c r="I34" s="38">
        <f t="shared" si="8"/>
        <v>157000</v>
      </c>
      <c r="J34" s="38">
        <f t="shared" si="8"/>
        <v>138000</v>
      </c>
      <c r="K34" s="38">
        <f t="shared" si="8"/>
        <v>76000</v>
      </c>
      <c r="L34" s="38">
        <f t="shared" si="8"/>
        <v>73000</v>
      </c>
      <c r="M34" s="38">
        <f t="shared" si="8"/>
        <v>60500</v>
      </c>
      <c r="N34" s="38">
        <f t="shared" si="8"/>
        <v>13229775</v>
      </c>
      <c r="O34" s="38">
        <f>IF(O8&lt;350000,O8*0.02,IF(AND(O8&gt;=350000,O8&lt;550000),O8*0.07,IF(O8&gt;=550000,O8*0.1,"")))</f>
        <v>0</v>
      </c>
      <c r="P34" s="38">
        <f t="shared" si="8"/>
        <v>55500</v>
      </c>
    </row>
    <row r="35" spans="1:17" x14ac:dyDescent="0.25">
      <c r="A35" s="83" t="s">
        <v>2</v>
      </c>
      <c r="B35" s="38">
        <f>'Plan A'!B8*'Plan A assumptions'!$B$36</f>
        <v>18600</v>
      </c>
      <c r="C35" s="38">
        <f>'Plan A'!C8*'Plan A assumptions'!$B$36</f>
        <v>20800</v>
      </c>
      <c r="D35" s="38">
        <f>'Plan A'!D8*'Plan A assumptions'!$B$36</f>
        <v>22700</v>
      </c>
      <c r="E35" s="38">
        <f>'Plan A'!E8*'Plan A assumptions'!$B$36</f>
        <v>23700</v>
      </c>
      <c r="F35" s="38">
        <f>'Plan A'!F8*'Plan A assumptions'!$B$36</f>
        <v>31050</v>
      </c>
      <c r="G35" s="38">
        <f>'Plan A'!G8*'Plan A assumptions'!$B$36</f>
        <v>60480</v>
      </c>
      <c r="H35" s="38">
        <f>'Plan A'!H8*'Plan A assumptions'!$B$36</f>
        <v>56700</v>
      </c>
      <c r="I35" s="38">
        <f>'Plan A'!I8*'Plan A assumptions'!$B$36</f>
        <v>62800</v>
      </c>
      <c r="J35" s="38">
        <f>'Plan A'!J8*'Plan A assumptions'!$B$36</f>
        <v>55200</v>
      </c>
      <c r="K35" s="38">
        <f>'Plan A'!K8*'Plan A assumptions'!$B$36</f>
        <v>30400</v>
      </c>
      <c r="L35" s="38">
        <f>'Plan A'!L8*'Plan A assumptions'!$B$36</f>
        <v>29200</v>
      </c>
      <c r="M35" s="38">
        <f>'Plan A'!M8*'Plan A assumptions'!$B$36</f>
        <v>24200</v>
      </c>
      <c r="N35" s="38">
        <f>'Plan A'!N8*'Plan A assumptions'!$B$36</f>
        <v>5291910</v>
      </c>
      <c r="O35" s="38">
        <f>'Plan A'!O8*'Plan A assumptions'!$B$36</f>
        <v>0</v>
      </c>
      <c r="P35" s="38">
        <f>'Plan A'!P8*'Plan A assumptions'!$B$36</f>
        <v>22200</v>
      </c>
    </row>
    <row r="36" spans="1:17" x14ac:dyDescent="0.25">
      <c r="A36" t="s">
        <v>18</v>
      </c>
      <c r="B36" s="38">
        <f>SUM(B34:B35)</f>
        <v>51150</v>
      </c>
      <c r="C36" s="38">
        <f t="shared" ref="C36:P36" si="9">SUM(C34:C35)</f>
        <v>57200</v>
      </c>
      <c r="D36" s="38">
        <f t="shared" si="9"/>
        <v>79450</v>
      </c>
      <c r="E36" s="38">
        <f t="shared" si="9"/>
        <v>82950</v>
      </c>
      <c r="F36" s="38">
        <f t="shared" si="9"/>
        <v>108675</v>
      </c>
      <c r="G36" s="38">
        <f t="shared" si="9"/>
        <v>211680</v>
      </c>
      <c r="H36" s="38">
        <f t="shared" si="9"/>
        <v>198450</v>
      </c>
      <c r="I36" s="38">
        <f t="shared" si="9"/>
        <v>219800</v>
      </c>
      <c r="J36" s="38">
        <f t="shared" si="9"/>
        <v>193200</v>
      </c>
      <c r="K36" s="38">
        <f t="shared" si="9"/>
        <v>106400</v>
      </c>
      <c r="L36" s="38">
        <f t="shared" si="9"/>
        <v>102200</v>
      </c>
      <c r="M36" s="38">
        <f t="shared" si="9"/>
        <v>84700</v>
      </c>
      <c r="N36" s="38">
        <f t="shared" si="9"/>
        <v>18521685</v>
      </c>
      <c r="O36" s="38">
        <f t="shared" si="9"/>
        <v>0</v>
      </c>
      <c r="P36" s="38">
        <f t="shared" si="9"/>
        <v>77700</v>
      </c>
    </row>
    <row r="37" spans="1:17" x14ac:dyDescent="0.25">
      <c r="A37" s="1" t="s">
        <v>79</v>
      </c>
      <c r="B37" s="38"/>
      <c r="C37" s="38"/>
      <c r="D37" s="38"/>
      <c r="E37" s="38"/>
      <c r="F37" s="38"/>
      <c r="G37" s="38"/>
      <c r="H37" s="38"/>
      <c r="I37" s="38"/>
      <c r="J37" s="38"/>
      <c r="K37" s="38"/>
      <c r="L37" s="38"/>
      <c r="M37" s="38"/>
      <c r="N37" s="38"/>
      <c r="O37" s="37"/>
      <c r="P37" s="36"/>
    </row>
    <row r="38" spans="1:17" x14ac:dyDescent="0.25">
      <c r="A38" s="83" t="s">
        <v>4</v>
      </c>
      <c r="B38" s="38">
        <f>'Plan A assumptions'!$B$37</f>
        <v>1500</v>
      </c>
      <c r="C38" s="38">
        <f>'Plan A assumptions'!$B$37</f>
        <v>1500</v>
      </c>
      <c r="D38" s="38">
        <f>'Plan A assumptions'!$B$37</f>
        <v>1500</v>
      </c>
      <c r="E38" s="38">
        <f>'Plan A assumptions'!$B$37</f>
        <v>1500</v>
      </c>
      <c r="F38" s="38">
        <f>'Plan A assumptions'!$B$37</f>
        <v>1500</v>
      </c>
      <c r="G38" s="38">
        <f>'Plan A assumptions'!$B$37</f>
        <v>1500</v>
      </c>
      <c r="H38" s="38">
        <f>'Plan A assumptions'!$B$38</f>
        <v>3200</v>
      </c>
      <c r="I38" s="38">
        <f>'Plan A assumptions'!$B$38</f>
        <v>3200</v>
      </c>
      <c r="J38" s="38">
        <f>'Plan A assumptions'!$B$38</f>
        <v>3200</v>
      </c>
      <c r="K38" s="38">
        <f>'Plan A assumptions'!$B$38</f>
        <v>3200</v>
      </c>
      <c r="L38" s="38">
        <f>'Plan A assumptions'!$B$38</f>
        <v>3200</v>
      </c>
      <c r="M38" s="38">
        <f>'Plan A assumptions'!$B$38</f>
        <v>3200</v>
      </c>
      <c r="N38" s="38">
        <f>SUM(B38:M38)</f>
        <v>28200</v>
      </c>
      <c r="O38" s="38">
        <f>'Plan A assumptions'!$B$38</f>
        <v>3200</v>
      </c>
      <c r="P38" s="38">
        <f>'Plan A assumptions'!$B$38</f>
        <v>3200</v>
      </c>
    </row>
    <row r="39" spans="1:17" x14ac:dyDescent="0.25">
      <c r="A39" s="83" t="s">
        <v>3</v>
      </c>
      <c r="B39" s="38">
        <f>'Plan A assumptions'!$B$39</f>
        <v>1300</v>
      </c>
      <c r="C39" s="38">
        <f>'Plan A assumptions'!$B$39</f>
        <v>1300</v>
      </c>
      <c r="D39" s="38">
        <f>'Plan A assumptions'!$B$39</f>
        <v>1300</v>
      </c>
      <c r="E39" s="38">
        <f>'Plan A assumptions'!$B$39</f>
        <v>1300</v>
      </c>
      <c r="F39" s="38">
        <f>'Plan A assumptions'!$B$39</f>
        <v>1300</v>
      </c>
      <c r="G39" s="38">
        <f>'Plan A assumptions'!$B$39</f>
        <v>1300</v>
      </c>
      <c r="H39" s="38">
        <f>'Plan A assumptions'!$B$40</f>
        <v>3500</v>
      </c>
      <c r="I39" s="38">
        <f>'Plan A assumptions'!$B$40</f>
        <v>3500</v>
      </c>
      <c r="J39" s="38">
        <f>'Plan A assumptions'!$B$39</f>
        <v>1300</v>
      </c>
      <c r="K39" s="38">
        <f>'Plan A assumptions'!$B$39</f>
        <v>1300</v>
      </c>
      <c r="L39" s="38">
        <f>'Plan A assumptions'!$B$39</f>
        <v>1300</v>
      </c>
      <c r="M39" s="38">
        <f>'Plan A assumptions'!$B$39</f>
        <v>1300</v>
      </c>
      <c r="N39" s="38">
        <f>SUM(B39:M39)</f>
        <v>20000</v>
      </c>
      <c r="O39" s="37"/>
      <c r="P39" s="36">
        <f>M39</f>
        <v>1300</v>
      </c>
    </row>
    <row r="40" spans="1:17" x14ac:dyDescent="0.25">
      <c r="A40" s="83" t="s">
        <v>5</v>
      </c>
      <c r="B40" s="38">
        <f>'Plan A assumptions'!$B$41</f>
        <v>8000</v>
      </c>
      <c r="C40" s="38">
        <f>'Plan A assumptions'!$B$41</f>
        <v>8000</v>
      </c>
      <c r="D40" s="38">
        <f>'Plan A assumptions'!$B$41</f>
        <v>8000</v>
      </c>
      <c r="E40" s="38">
        <f>'Plan A assumptions'!$B$41</f>
        <v>8000</v>
      </c>
      <c r="F40" s="38">
        <f>'Plan A assumptions'!$B$41</f>
        <v>8000</v>
      </c>
      <c r="G40" s="38">
        <f>'Plan A assumptions'!$B$41</f>
        <v>8000</v>
      </c>
      <c r="H40" s="38">
        <f>'Plan A assumptions'!$B$41</f>
        <v>8000</v>
      </c>
      <c r="I40" s="38">
        <f>'Plan A assumptions'!$B$41</f>
        <v>8000</v>
      </c>
      <c r="J40" s="38">
        <f>'Plan A assumptions'!$B$41</f>
        <v>8000</v>
      </c>
      <c r="K40" s="38">
        <f>'Plan A assumptions'!$B$41</f>
        <v>8000</v>
      </c>
      <c r="L40" s="38">
        <f>'Plan A assumptions'!$B$41</f>
        <v>8000</v>
      </c>
      <c r="M40" s="38">
        <f>'Plan A assumptions'!$B$41</f>
        <v>8000</v>
      </c>
      <c r="N40" s="38">
        <f t="shared" ref="N40:N44" si="10">SUM(B40:M40)</f>
        <v>96000</v>
      </c>
      <c r="O40" s="37"/>
      <c r="P40" s="38">
        <f>'Plan A assumptions'!$B$41</f>
        <v>8000</v>
      </c>
    </row>
    <row r="41" spans="1:17" x14ac:dyDescent="0.25">
      <c r="A41" s="83" t="s">
        <v>6</v>
      </c>
      <c r="B41" s="38">
        <f>'Plan A assumptions'!$B$42</f>
        <v>1100</v>
      </c>
      <c r="C41" s="38">
        <f>'Plan A assumptions'!$B$42</f>
        <v>1100</v>
      </c>
      <c r="D41" s="38">
        <f>'Plan A assumptions'!$B$42</f>
        <v>1100</v>
      </c>
      <c r="E41" s="38">
        <f>'Plan A assumptions'!$B$42</f>
        <v>1100</v>
      </c>
      <c r="F41" s="38">
        <f>'Plan A assumptions'!$B$42</f>
        <v>1100</v>
      </c>
      <c r="G41" s="38">
        <f>'Plan A assumptions'!$B$42</f>
        <v>1100</v>
      </c>
      <c r="H41" s="38">
        <f>'Plan A assumptions'!$B$42</f>
        <v>1100</v>
      </c>
      <c r="I41" s="38">
        <f>'Plan A assumptions'!$B$42</f>
        <v>1100</v>
      </c>
      <c r="J41" s="38">
        <f>'Plan A assumptions'!$B$42</f>
        <v>1100</v>
      </c>
      <c r="K41" s="38">
        <f>'Plan A assumptions'!$B$42</f>
        <v>1100</v>
      </c>
      <c r="L41" s="38">
        <f>'Plan A assumptions'!$B$42</f>
        <v>1100</v>
      </c>
      <c r="M41" s="38">
        <f>'Plan A assumptions'!$B$42</f>
        <v>1100</v>
      </c>
      <c r="N41" s="38">
        <f t="shared" si="10"/>
        <v>13200</v>
      </c>
      <c r="O41" s="37"/>
      <c r="P41" s="38">
        <f>'Plan A assumptions'!$B$42</f>
        <v>1100</v>
      </c>
    </row>
    <row r="42" spans="1:17" x14ac:dyDescent="0.25">
      <c r="A42" s="83" t="s">
        <v>7</v>
      </c>
      <c r="B42" s="38">
        <f>'Plan A assumptions'!$B$43</f>
        <v>250</v>
      </c>
      <c r="C42" s="38">
        <f>'Plan A assumptions'!$B$43</f>
        <v>250</v>
      </c>
      <c r="D42" s="38">
        <f>'Plan A assumptions'!$B$43</f>
        <v>250</v>
      </c>
      <c r="E42" s="38">
        <f>'Plan A assumptions'!$B$43</f>
        <v>250</v>
      </c>
      <c r="F42" s="38">
        <f>'Plan A assumptions'!$B$43</f>
        <v>250</v>
      </c>
      <c r="G42" s="38">
        <f>'Plan A assumptions'!$B$43</f>
        <v>250</v>
      </c>
      <c r="H42" s="38">
        <f>'Plan A assumptions'!$B$43</f>
        <v>250</v>
      </c>
      <c r="I42" s="38">
        <f>'Plan A assumptions'!$B$43</f>
        <v>250</v>
      </c>
      <c r="J42" s="38">
        <f>'Plan A assumptions'!$B$43</f>
        <v>250</v>
      </c>
      <c r="K42" s="38">
        <f>'Plan A assumptions'!$B$43</f>
        <v>250</v>
      </c>
      <c r="L42" s="38">
        <f>'Plan A assumptions'!$B$43</f>
        <v>250</v>
      </c>
      <c r="M42" s="38">
        <f>'Plan A assumptions'!$B$43</f>
        <v>250</v>
      </c>
      <c r="N42" s="38">
        <f t="shared" si="10"/>
        <v>3000</v>
      </c>
      <c r="O42" s="37"/>
      <c r="P42" s="38">
        <f>'Plan A assumptions'!$B$43</f>
        <v>250</v>
      </c>
    </row>
    <row r="43" spans="1:17" x14ac:dyDescent="0.25">
      <c r="A43" s="83" t="s">
        <v>44</v>
      </c>
      <c r="B43" s="38">
        <f>'Plan A assumptions'!$B$44</f>
        <v>729.16666666666663</v>
      </c>
      <c r="C43" s="38">
        <f>'Plan A assumptions'!$B$44</f>
        <v>729.16666666666663</v>
      </c>
      <c r="D43" s="38">
        <f>'Plan A assumptions'!$B$44</f>
        <v>729.16666666666663</v>
      </c>
      <c r="E43" s="38">
        <f>'Plan A assumptions'!$B$44</f>
        <v>729.16666666666663</v>
      </c>
      <c r="F43" s="38">
        <f>'Plan A assumptions'!$B$44</f>
        <v>729.16666666666663</v>
      </c>
      <c r="G43" s="38">
        <f>'Plan A assumptions'!$B$44</f>
        <v>729.16666666666663</v>
      </c>
      <c r="H43" s="38">
        <f>'Plan A assumptions'!$B$44</f>
        <v>729.16666666666663</v>
      </c>
      <c r="I43" s="38">
        <f>'Plan A assumptions'!$B$44</f>
        <v>729.16666666666663</v>
      </c>
      <c r="J43" s="38">
        <f>'Plan A assumptions'!$B$44</f>
        <v>729.16666666666663</v>
      </c>
      <c r="K43" s="38">
        <f>'Plan A assumptions'!$B$44</f>
        <v>729.16666666666663</v>
      </c>
      <c r="L43" s="38">
        <f>'Plan A assumptions'!$B$44</f>
        <v>729.16666666666663</v>
      </c>
      <c r="M43" s="38">
        <f>'Plan A assumptions'!$B$44</f>
        <v>729.16666666666663</v>
      </c>
      <c r="N43" s="38">
        <f t="shared" si="10"/>
        <v>8750.0000000000018</v>
      </c>
      <c r="O43" s="37"/>
      <c r="P43" s="38">
        <f>'Plan A assumptions'!$B$44</f>
        <v>729.16666666666663</v>
      </c>
    </row>
    <row r="44" spans="1:17" x14ac:dyDescent="0.25">
      <c r="A44" t="s">
        <v>19</v>
      </c>
      <c r="B44" s="38">
        <f>SUM(B38:B43)</f>
        <v>12879.166666666666</v>
      </c>
      <c r="C44" s="38">
        <f t="shared" ref="C44:M44" si="11">SUM(C38:C43)</f>
        <v>12879.166666666666</v>
      </c>
      <c r="D44" s="38">
        <f t="shared" si="11"/>
        <v>12879.166666666666</v>
      </c>
      <c r="E44" s="38">
        <f t="shared" si="11"/>
        <v>12879.166666666666</v>
      </c>
      <c r="F44" s="38">
        <f t="shared" si="11"/>
        <v>12879.166666666666</v>
      </c>
      <c r="G44" s="38">
        <f t="shared" si="11"/>
        <v>12879.166666666666</v>
      </c>
      <c r="H44" s="38">
        <f t="shared" si="11"/>
        <v>16779.166666666668</v>
      </c>
      <c r="I44" s="38">
        <f t="shared" si="11"/>
        <v>16779.166666666668</v>
      </c>
      <c r="J44" s="38">
        <f t="shared" si="11"/>
        <v>14579.166666666666</v>
      </c>
      <c r="K44" s="38">
        <f t="shared" si="11"/>
        <v>14579.166666666666</v>
      </c>
      <c r="L44" s="38">
        <f t="shared" si="11"/>
        <v>14579.166666666666</v>
      </c>
      <c r="M44" s="38">
        <f t="shared" si="11"/>
        <v>14579.166666666666</v>
      </c>
      <c r="N44" s="38">
        <f t="shared" si="10"/>
        <v>169150</v>
      </c>
      <c r="O44" s="37"/>
      <c r="P44" s="36">
        <f>SUM(P38:P43)</f>
        <v>14579.166666666666</v>
      </c>
    </row>
    <row r="45" spans="1:17" x14ac:dyDescent="0.25">
      <c r="A45" t="s">
        <v>22</v>
      </c>
      <c r="B45" s="38">
        <f>SUM(B36,B44)</f>
        <v>64029.166666666664</v>
      </c>
      <c r="C45" s="38">
        <f t="shared" ref="C45:O45" si="12">SUM(C36,C44)</f>
        <v>70079.166666666672</v>
      </c>
      <c r="D45" s="38">
        <f t="shared" si="12"/>
        <v>92329.166666666672</v>
      </c>
      <c r="E45" s="38">
        <f t="shared" si="12"/>
        <v>95829.166666666672</v>
      </c>
      <c r="F45" s="38">
        <f t="shared" si="12"/>
        <v>121554.16666666667</v>
      </c>
      <c r="G45" s="38">
        <f t="shared" si="12"/>
        <v>224559.16666666666</v>
      </c>
      <c r="H45" s="38">
        <f t="shared" si="12"/>
        <v>215229.16666666666</v>
      </c>
      <c r="I45" s="38">
        <f t="shared" si="12"/>
        <v>236579.16666666666</v>
      </c>
      <c r="J45" s="38">
        <f t="shared" si="12"/>
        <v>207779.16666666666</v>
      </c>
      <c r="K45" s="38">
        <f t="shared" si="12"/>
        <v>120979.16666666667</v>
      </c>
      <c r="L45" s="38">
        <f t="shared" si="12"/>
        <v>116779.16666666667</v>
      </c>
      <c r="M45" s="38">
        <f t="shared" si="12"/>
        <v>99279.166666666672</v>
      </c>
      <c r="N45" s="38">
        <f t="shared" si="12"/>
        <v>18690835</v>
      </c>
      <c r="O45" s="38">
        <f t="shared" si="12"/>
        <v>0</v>
      </c>
      <c r="P45" s="38">
        <f>P36+P44</f>
        <v>92279.166666666672</v>
      </c>
    </row>
    <row r="46" spans="1:17" x14ac:dyDescent="0.25">
      <c r="B46" s="36"/>
      <c r="C46" s="36"/>
      <c r="D46" s="36"/>
      <c r="E46" s="36"/>
      <c r="F46" s="36"/>
      <c r="G46" s="36"/>
      <c r="H46" s="36"/>
      <c r="I46" s="36"/>
      <c r="J46" s="36"/>
      <c r="K46" s="36"/>
      <c r="L46" s="36"/>
      <c r="M46" s="36"/>
      <c r="N46" s="36"/>
      <c r="O46" s="37"/>
      <c r="P46" s="36"/>
    </row>
    <row r="47" spans="1:17" x14ac:dyDescent="0.25">
      <c r="B47" s="2" t="s">
        <v>110</v>
      </c>
      <c r="C47" s="12"/>
      <c r="D47" s="12"/>
      <c r="E47" s="12"/>
      <c r="F47" s="12"/>
      <c r="G47" s="12"/>
      <c r="H47" s="12"/>
      <c r="I47" s="12"/>
      <c r="J47" s="12"/>
      <c r="K47" s="12"/>
      <c r="L47" s="12"/>
      <c r="M47" s="12"/>
      <c r="N47" s="12"/>
      <c r="P47" s="11"/>
    </row>
    <row r="48" spans="1:17" x14ac:dyDescent="0.25">
      <c r="B48" s="2" t="s">
        <v>20</v>
      </c>
      <c r="C48" s="2"/>
      <c r="D48" s="2"/>
      <c r="E48" s="2"/>
      <c r="F48" s="2"/>
      <c r="G48" s="2"/>
      <c r="H48" s="2"/>
      <c r="I48" s="2"/>
      <c r="J48" s="2"/>
      <c r="K48" s="2"/>
      <c r="L48" s="2"/>
      <c r="M48" s="2"/>
      <c r="N48" s="9"/>
      <c r="O48"/>
      <c r="Q48"/>
    </row>
    <row r="49" spans="1:19" x14ac:dyDescent="0.25">
      <c r="B49" s="2" t="s">
        <v>123</v>
      </c>
      <c r="C49" s="12"/>
      <c r="D49" s="12"/>
      <c r="E49" s="12"/>
      <c r="F49" s="12"/>
      <c r="G49" s="12"/>
      <c r="H49" s="12"/>
      <c r="I49" s="12"/>
      <c r="J49" s="12"/>
      <c r="K49" s="12"/>
      <c r="L49" s="12"/>
      <c r="M49" s="12"/>
      <c r="N49" s="12"/>
      <c r="P49" s="11"/>
    </row>
    <row r="50" spans="1:19" s="10" customFormat="1" x14ac:dyDescent="0.25">
      <c r="B50" s="89" t="s">
        <v>71</v>
      </c>
      <c r="C50" s="89" t="s">
        <v>72</v>
      </c>
      <c r="D50" s="89" t="s">
        <v>104</v>
      </c>
      <c r="E50" s="89" t="s">
        <v>74</v>
      </c>
      <c r="F50" s="89" t="s">
        <v>75</v>
      </c>
      <c r="G50" s="89" t="s">
        <v>76</v>
      </c>
      <c r="H50" s="89" t="s">
        <v>66</v>
      </c>
      <c r="I50" s="89" t="s">
        <v>67</v>
      </c>
      <c r="J50" s="89" t="s">
        <v>68</v>
      </c>
      <c r="K50" s="89" t="s">
        <v>69</v>
      </c>
      <c r="L50" s="89" t="s">
        <v>0</v>
      </c>
      <c r="M50" s="89" t="s">
        <v>70</v>
      </c>
      <c r="N50" s="104" t="s">
        <v>15</v>
      </c>
      <c r="O50" s="3"/>
      <c r="P50" s="89">
        <v>44395</v>
      </c>
      <c r="Q50" s="8"/>
    </row>
    <row r="51" spans="1:19" x14ac:dyDescent="0.25">
      <c r="A51" t="s">
        <v>14</v>
      </c>
      <c r="B51" s="38">
        <f>B8</f>
        <v>465000</v>
      </c>
      <c r="C51" s="38">
        <f t="shared" ref="C51:N51" si="13">C8</f>
        <v>520000</v>
      </c>
      <c r="D51" s="38">
        <f t="shared" si="13"/>
        <v>567500</v>
      </c>
      <c r="E51" s="38">
        <f t="shared" si="13"/>
        <v>592500</v>
      </c>
      <c r="F51" s="38">
        <f t="shared" si="13"/>
        <v>776250</v>
      </c>
      <c r="G51" s="38">
        <f t="shared" si="13"/>
        <v>1512000</v>
      </c>
      <c r="H51" s="38">
        <f t="shared" si="13"/>
        <v>1417500</v>
      </c>
      <c r="I51" s="38">
        <f t="shared" si="13"/>
        <v>1570000</v>
      </c>
      <c r="J51" s="38">
        <f t="shared" si="13"/>
        <v>1380000</v>
      </c>
      <c r="K51" s="38">
        <f t="shared" si="13"/>
        <v>760000</v>
      </c>
      <c r="L51" s="38">
        <f t="shared" si="13"/>
        <v>730000</v>
      </c>
      <c r="M51" s="38">
        <f t="shared" si="13"/>
        <v>605000</v>
      </c>
      <c r="N51" s="38">
        <f t="shared" si="13"/>
        <v>132297750</v>
      </c>
      <c r="O51" s="39"/>
      <c r="P51" s="33">
        <f>P8</f>
        <v>555000</v>
      </c>
    </row>
    <row r="52" spans="1:19" x14ac:dyDescent="0.25">
      <c r="A52" t="s">
        <v>24</v>
      </c>
      <c r="B52" s="38">
        <f>B15+B22</f>
        <v>313000</v>
      </c>
      <c r="C52" s="38">
        <f t="shared" ref="C52:N52" si="14">C15+C22</f>
        <v>350000</v>
      </c>
      <c r="D52" s="38">
        <f t="shared" si="14"/>
        <v>381500</v>
      </c>
      <c r="E52" s="38">
        <f t="shared" si="14"/>
        <v>397500</v>
      </c>
      <c r="F52" s="38">
        <f t="shared" si="14"/>
        <v>578500</v>
      </c>
      <c r="G52" s="38">
        <f t="shared" si="14"/>
        <v>1130000</v>
      </c>
      <c r="H52" s="38">
        <f t="shared" si="14"/>
        <v>1061000</v>
      </c>
      <c r="I52" s="38">
        <f t="shared" si="14"/>
        <v>1058000</v>
      </c>
      <c r="J52" s="38">
        <f t="shared" si="14"/>
        <v>930000</v>
      </c>
      <c r="K52" s="38">
        <f t="shared" si="14"/>
        <v>510000</v>
      </c>
      <c r="L52" s="38">
        <f t="shared" si="14"/>
        <v>490000</v>
      </c>
      <c r="M52" s="38">
        <f t="shared" si="14"/>
        <v>406000</v>
      </c>
      <c r="N52" s="38">
        <f t="shared" si="14"/>
        <v>7605500</v>
      </c>
      <c r="O52" s="39"/>
      <c r="P52" s="33">
        <f>P15</f>
        <v>153000</v>
      </c>
    </row>
    <row r="53" spans="1:19" x14ac:dyDescent="0.25">
      <c r="A53" t="s">
        <v>21</v>
      </c>
      <c r="B53" s="38">
        <f>B51-B52</f>
        <v>152000</v>
      </c>
      <c r="C53" s="38">
        <f t="shared" ref="C53:N53" si="15">C51-C52</f>
        <v>170000</v>
      </c>
      <c r="D53" s="38">
        <f t="shared" si="15"/>
        <v>186000</v>
      </c>
      <c r="E53" s="38">
        <f t="shared" si="15"/>
        <v>195000</v>
      </c>
      <c r="F53" s="38">
        <f t="shared" si="15"/>
        <v>197750</v>
      </c>
      <c r="G53" s="38">
        <f t="shared" si="15"/>
        <v>382000</v>
      </c>
      <c r="H53" s="38">
        <f t="shared" si="15"/>
        <v>356500</v>
      </c>
      <c r="I53" s="38">
        <f t="shared" si="15"/>
        <v>512000</v>
      </c>
      <c r="J53" s="38">
        <f t="shared" si="15"/>
        <v>450000</v>
      </c>
      <c r="K53" s="38">
        <f t="shared" si="15"/>
        <v>250000</v>
      </c>
      <c r="L53" s="38">
        <f t="shared" si="15"/>
        <v>240000</v>
      </c>
      <c r="M53" s="38">
        <f t="shared" si="15"/>
        <v>199000</v>
      </c>
      <c r="N53" s="38">
        <f t="shared" si="15"/>
        <v>124692250</v>
      </c>
      <c r="O53" s="39"/>
      <c r="P53" s="33">
        <f>P51-P52</f>
        <v>402000</v>
      </c>
    </row>
    <row r="54" spans="1:19" x14ac:dyDescent="0.25">
      <c r="A54" t="s">
        <v>1</v>
      </c>
      <c r="B54" s="38">
        <f>B45</f>
        <v>64029.166666666664</v>
      </c>
      <c r="C54" s="38">
        <f t="shared" ref="C54:N54" si="16">C45</f>
        <v>70079.166666666672</v>
      </c>
      <c r="D54" s="38">
        <f t="shared" si="16"/>
        <v>92329.166666666672</v>
      </c>
      <c r="E54" s="38">
        <f t="shared" si="16"/>
        <v>95829.166666666672</v>
      </c>
      <c r="F54" s="38">
        <f t="shared" si="16"/>
        <v>121554.16666666667</v>
      </c>
      <c r="G54" s="38">
        <f t="shared" si="16"/>
        <v>224559.16666666666</v>
      </c>
      <c r="H54" s="38">
        <f t="shared" si="16"/>
        <v>215229.16666666666</v>
      </c>
      <c r="I54" s="38">
        <f t="shared" si="16"/>
        <v>236579.16666666666</v>
      </c>
      <c r="J54" s="38">
        <f t="shared" si="16"/>
        <v>207779.16666666666</v>
      </c>
      <c r="K54" s="38">
        <f t="shared" si="16"/>
        <v>120979.16666666667</v>
      </c>
      <c r="L54" s="38">
        <f t="shared" si="16"/>
        <v>116779.16666666667</v>
      </c>
      <c r="M54" s="38">
        <f t="shared" si="16"/>
        <v>99279.166666666672</v>
      </c>
      <c r="N54" s="38">
        <f t="shared" si="16"/>
        <v>18690835</v>
      </c>
      <c r="O54" s="39"/>
      <c r="P54" s="33">
        <f>P45</f>
        <v>92279.166666666672</v>
      </c>
    </row>
    <row r="55" spans="1:19" x14ac:dyDescent="0.25">
      <c r="A55" t="s">
        <v>99</v>
      </c>
      <c r="B55" s="38">
        <f>B53-B54</f>
        <v>87970.833333333343</v>
      </c>
      <c r="C55" s="38">
        <f t="shared" ref="C55:N55" si="17">C53-C54</f>
        <v>99920.833333333328</v>
      </c>
      <c r="D55" s="38">
        <f t="shared" si="17"/>
        <v>93670.833333333328</v>
      </c>
      <c r="E55" s="38">
        <f t="shared" si="17"/>
        <v>99170.833333333328</v>
      </c>
      <c r="F55" s="38">
        <f t="shared" si="17"/>
        <v>76195.833333333328</v>
      </c>
      <c r="G55" s="38">
        <f t="shared" si="17"/>
        <v>157440.83333333334</v>
      </c>
      <c r="H55" s="38">
        <f t="shared" si="17"/>
        <v>141270.83333333334</v>
      </c>
      <c r="I55" s="38">
        <f t="shared" si="17"/>
        <v>275420.83333333337</v>
      </c>
      <c r="J55" s="38">
        <f t="shared" si="17"/>
        <v>242220.83333333334</v>
      </c>
      <c r="K55" s="38">
        <f t="shared" si="17"/>
        <v>129020.83333333333</v>
      </c>
      <c r="L55" s="38">
        <f t="shared" si="17"/>
        <v>123220.83333333333</v>
      </c>
      <c r="M55" s="38">
        <f t="shared" si="17"/>
        <v>99720.833333333328</v>
      </c>
      <c r="N55" s="38">
        <f t="shared" si="17"/>
        <v>106001415</v>
      </c>
      <c r="O55" s="39"/>
      <c r="P55" s="33">
        <f>P53-P54</f>
        <v>309720.83333333331</v>
      </c>
    </row>
    <row r="56" spans="1:19" x14ac:dyDescent="0.25">
      <c r="A56" t="s">
        <v>35</v>
      </c>
      <c r="B56" s="38">
        <f>'Plan A assumptions'!$B$45</f>
        <v>4246.465802437493</v>
      </c>
      <c r="C56" s="38">
        <f>'Plan A assumptions'!$B$45</f>
        <v>4246.465802437493</v>
      </c>
      <c r="D56" s="38">
        <f>'Plan A assumptions'!$B$45</f>
        <v>4246.465802437493</v>
      </c>
      <c r="E56" s="38">
        <f>'Plan A assumptions'!$B$45</f>
        <v>4246.465802437493</v>
      </c>
      <c r="F56" s="38">
        <f>'Plan A assumptions'!$B$45</f>
        <v>4246.465802437493</v>
      </c>
      <c r="G56" s="38">
        <f>'Plan A assumptions'!$B$45</f>
        <v>4246.465802437493</v>
      </c>
      <c r="H56" s="38">
        <f>'Plan A assumptions'!$B$45</f>
        <v>4246.465802437493</v>
      </c>
      <c r="I56" s="38">
        <f>'Plan A assumptions'!$B$45</f>
        <v>4246.465802437493</v>
      </c>
      <c r="J56" s="38">
        <f>'Plan A assumptions'!$B$45</f>
        <v>4246.465802437493</v>
      </c>
      <c r="K56" s="38">
        <f>'Plan A assumptions'!$B$45</f>
        <v>4246.465802437493</v>
      </c>
      <c r="L56" s="38">
        <f>'Plan A assumptions'!$B$45</f>
        <v>4246.465802437493</v>
      </c>
      <c r="M56" s="38">
        <f>'Plan A assumptions'!$B$45</f>
        <v>4246.465802437493</v>
      </c>
      <c r="N56" s="38">
        <f>SUM(B56:M56)</f>
        <v>50957.589629249931</v>
      </c>
      <c r="O56" s="39"/>
      <c r="P56" s="38">
        <f>'Plan A assumptions'!$B$45</f>
        <v>4246.465802437493</v>
      </c>
    </row>
    <row r="57" spans="1:19" x14ac:dyDescent="0.25">
      <c r="A57" t="s">
        <v>46</v>
      </c>
      <c r="B57" s="38">
        <f>B55-B56</f>
        <v>83724.367530895848</v>
      </c>
      <c r="C57" s="38">
        <f t="shared" ref="C57:K57" si="18">C55-C56</f>
        <v>95674.367530895834</v>
      </c>
      <c r="D57" s="38">
        <f t="shared" si="18"/>
        <v>89424.367530895834</v>
      </c>
      <c r="E57" s="38">
        <f t="shared" si="18"/>
        <v>94924.367530895834</v>
      </c>
      <c r="F57" s="38">
        <f t="shared" si="18"/>
        <v>71949.367530895834</v>
      </c>
      <c r="G57" s="38">
        <f t="shared" si="18"/>
        <v>153194.36753089586</v>
      </c>
      <c r="H57" s="38">
        <f t="shared" si="18"/>
        <v>137024.36753089586</v>
      </c>
      <c r="I57" s="38">
        <f t="shared" si="18"/>
        <v>271174.36753089586</v>
      </c>
      <c r="J57" s="38">
        <f t="shared" si="18"/>
        <v>237974.36753089586</v>
      </c>
      <c r="K57" s="38">
        <f t="shared" si="18"/>
        <v>124774.36753089583</v>
      </c>
      <c r="L57" s="38">
        <f>L55-L56</f>
        <v>118974.36753089583</v>
      </c>
      <c r="M57" s="38">
        <f>M55-M56</f>
        <v>95474.367530895834</v>
      </c>
      <c r="N57" s="38">
        <f>SUM(B57:M57)</f>
        <v>1574287.4103707504</v>
      </c>
      <c r="O57" s="39"/>
      <c r="P57" s="33">
        <f>P55-P56</f>
        <v>305474.3675308958</v>
      </c>
    </row>
    <row r="58" spans="1:19" x14ac:dyDescent="0.25">
      <c r="O58" s="37"/>
      <c r="P58" s="35"/>
    </row>
    <row r="59" spans="1:19" x14ac:dyDescent="0.25">
      <c r="B59" s="36"/>
      <c r="C59" s="36"/>
      <c r="D59" s="36"/>
      <c r="E59" s="36"/>
      <c r="F59" s="36"/>
      <c r="G59" s="36"/>
      <c r="H59" s="36"/>
      <c r="I59" s="36"/>
      <c r="J59" s="36"/>
      <c r="K59" s="36"/>
      <c r="L59" s="36"/>
      <c r="M59" s="36"/>
      <c r="N59" s="36"/>
      <c r="O59" s="37"/>
      <c r="P59" s="35"/>
      <c r="S59" s="4"/>
    </row>
    <row r="60" spans="1:19" x14ac:dyDescent="0.25">
      <c r="F60" s="11"/>
    </row>
    <row r="61" spans="1:19" x14ac:dyDescent="0.25">
      <c r="G61" s="3"/>
    </row>
    <row r="62" spans="1:19" x14ac:dyDescent="0.25">
      <c r="N62" s="11"/>
    </row>
    <row r="65" spans="19:19" x14ac:dyDescent="0.25">
      <c r="S65" s="3"/>
    </row>
    <row r="66" spans="19:19" x14ac:dyDescent="0.25">
      <c r="S66" s="3"/>
    </row>
    <row r="67" spans="19:19" x14ac:dyDescent="0.25">
      <c r="S67" s="3"/>
    </row>
    <row r="212" spans="1:1" x14ac:dyDescent="0.25">
      <c r="A212" s="90" t="s">
        <v>97</v>
      </c>
    </row>
    <row r="213" spans="1:1" x14ac:dyDescent="0.25">
      <c r="A213" s="90" t="s">
        <v>98</v>
      </c>
    </row>
  </sheetData>
  <dataValidations disablePrompts="1" count="1">
    <dataValidation type="list" allowBlank="1" showInputMessage="1" showErrorMessage="1" prompt="Choose the most appropriate line item description from the drop sown list" sqref="A16 A25 A23 A18" xr:uid="{00000000-0002-0000-0100-000000000000}">
      <formula1>$A$212:$A$213</formula1>
    </dataValidation>
  </dataValidations>
  <printOptions horizontalCentered="1" gridLines="1"/>
  <pageMargins left="0.2" right="0.2" top="0.25" bottom="0.25" header="0.3" footer="0.3"/>
  <pageSetup paperSize="5" scale="79" fitToHeight="2" orientation="landscape" r:id="rId1"/>
  <headerFooter>
    <oddHeader>&amp;L&amp;A</oddHeader>
  </headerFooter>
  <rowBreaks count="1" manualBreakCount="1">
    <brk id="28" max="16383" man="1"/>
  </rowBreaks>
  <ignoredErrors>
    <ignoredError sqref="A54" formula="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tabColor theme="1"/>
    <pageSetUpPr fitToPage="1"/>
  </sheetPr>
  <dimension ref="A1:P227"/>
  <sheetViews>
    <sheetView showGridLines="0" zoomScaleNormal="100" zoomScaleSheetLayoutView="90" workbookViewId="0">
      <pane ySplit="11" topLeftCell="A12" activePane="bottomLeft" state="frozen"/>
      <selection activeCell="A11" sqref="A11"/>
      <selection pane="bottomLeft" activeCell="B16" sqref="B16"/>
    </sheetView>
  </sheetViews>
  <sheetFormatPr defaultRowHeight="12.75" x14ac:dyDescent="0.2"/>
  <cols>
    <col min="1" max="1" width="6.85546875" style="41" customWidth="1"/>
    <col min="2" max="2" width="13.42578125" style="41" customWidth="1"/>
    <col min="3" max="3" width="15.42578125" style="41" customWidth="1"/>
    <col min="4" max="4" width="14" style="41" customWidth="1"/>
    <col min="5" max="5" width="13" style="41" customWidth="1"/>
    <col min="6" max="6" width="13.5703125" style="41" customWidth="1"/>
    <col min="7" max="7" width="16.42578125" style="41" customWidth="1"/>
    <col min="8" max="8" width="10" style="41" customWidth="1"/>
    <col min="9" max="9" width="9.140625" style="42"/>
    <col min="10" max="11" width="15.42578125" style="42" customWidth="1"/>
    <col min="12" max="256" width="9.140625" style="42"/>
    <col min="257" max="257" width="4.5703125" style="42" customWidth="1"/>
    <col min="258" max="258" width="13.42578125" style="42" customWidth="1"/>
    <col min="259" max="259" width="15.42578125" style="42" customWidth="1"/>
    <col min="260" max="260" width="14" style="42" customWidth="1"/>
    <col min="261" max="261" width="13" style="42" customWidth="1"/>
    <col min="262" max="262" width="13.5703125" style="42" customWidth="1"/>
    <col min="263" max="263" width="16.42578125" style="42" customWidth="1"/>
    <col min="264" max="264" width="10" style="42" customWidth="1"/>
    <col min="265" max="265" width="9.140625" style="42"/>
    <col min="266" max="267" width="15.42578125" style="42" customWidth="1"/>
    <col min="268" max="512" width="9.140625" style="42"/>
    <col min="513" max="513" width="4.5703125" style="42" customWidth="1"/>
    <col min="514" max="514" width="13.42578125" style="42" customWidth="1"/>
    <col min="515" max="515" width="15.42578125" style="42" customWidth="1"/>
    <col min="516" max="516" width="14" style="42" customWidth="1"/>
    <col min="517" max="517" width="13" style="42" customWidth="1"/>
    <col min="518" max="518" width="13.5703125" style="42" customWidth="1"/>
    <col min="519" max="519" width="16.42578125" style="42" customWidth="1"/>
    <col min="520" max="520" width="10" style="42" customWidth="1"/>
    <col min="521" max="521" width="9.140625" style="42"/>
    <col min="522" max="523" width="15.42578125" style="42" customWidth="1"/>
    <col min="524" max="768" width="9.140625" style="42"/>
    <col min="769" max="769" width="4.5703125" style="42" customWidth="1"/>
    <col min="770" max="770" width="13.42578125" style="42" customWidth="1"/>
    <col min="771" max="771" width="15.42578125" style="42" customWidth="1"/>
    <col min="772" max="772" width="14" style="42" customWidth="1"/>
    <col min="773" max="773" width="13" style="42" customWidth="1"/>
    <col min="774" max="774" width="13.5703125" style="42" customWidth="1"/>
    <col min="775" max="775" width="16.42578125" style="42" customWidth="1"/>
    <col min="776" max="776" width="10" style="42" customWidth="1"/>
    <col min="777" max="777" width="9.140625" style="42"/>
    <col min="778" max="779" width="15.42578125" style="42" customWidth="1"/>
    <col min="780" max="1024" width="9.140625" style="42"/>
    <col min="1025" max="1025" width="4.5703125" style="42" customWidth="1"/>
    <col min="1026" max="1026" width="13.42578125" style="42" customWidth="1"/>
    <col min="1027" max="1027" width="15.42578125" style="42" customWidth="1"/>
    <col min="1028" max="1028" width="14" style="42" customWidth="1"/>
    <col min="1029" max="1029" width="13" style="42" customWidth="1"/>
    <col min="1030" max="1030" width="13.5703125" style="42" customWidth="1"/>
    <col min="1031" max="1031" width="16.42578125" style="42" customWidth="1"/>
    <col min="1032" max="1032" width="10" style="42" customWidth="1"/>
    <col min="1033" max="1033" width="9.140625" style="42"/>
    <col min="1034" max="1035" width="15.42578125" style="42" customWidth="1"/>
    <col min="1036" max="1280" width="9.140625" style="42"/>
    <col min="1281" max="1281" width="4.5703125" style="42" customWidth="1"/>
    <col min="1282" max="1282" width="13.42578125" style="42" customWidth="1"/>
    <col min="1283" max="1283" width="15.42578125" style="42" customWidth="1"/>
    <col min="1284" max="1284" width="14" style="42" customWidth="1"/>
    <col min="1285" max="1285" width="13" style="42" customWidth="1"/>
    <col min="1286" max="1286" width="13.5703125" style="42" customWidth="1"/>
    <col min="1287" max="1287" width="16.42578125" style="42" customWidth="1"/>
    <col min="1288" max="1288" width="10" style="42" customWidth="1"/>
    <col min="1289" max="1289" width="9.140625" style="42"/>
    <col min="1290" max="1291" width="15.42578125" style="42" customWidth="1"/>
    <col min="1292" max="1536" width="9.140625" style="42"/>
    <col min="1537" max="1537" width="4.5703125" style="42" customWidth="1"/>
    <col min="1538" max="1538" width="13.42578125" style="42" customWidth="1"/>
    <col min="1539" max="1539" width="15.42578125" style="42" customWidth="1"/>
    <col min="1540" max="1540" width="14" style="42" customWidth="1"/>
    <col min="1541" max="1541" width="13" style="42" customWidth="1"/>
    <col min="1542" max="1542" width="13.5703125" style="42" customWidth="1"/>
    <col min="1543" max="1543" width="16.42578125" style="42" customWidth="1"/>
    <col min="1544" max="1544" width="10" style="42" customWidth="1"/>
    <col min="1545" max="1545" width="9.140625" style="42"/>
    <col min="1546" max="1547" width="15.42578125" style="42" customWidth="1"/>
    <col min="1548" max="1792" width="9.140625" style="42"/>
    <col min="1793" max="1793" width="4.5703125" style="42" customWidth="1"/>
    <col min="1794" max="1794" width="13.42578125" style="42" customWidth="1"/>
    <col min="1795" max="1795" width="15.42578125" style="42" customWidth="1"/>
    <col min="1796" max="1796" width="14" style="42" customWidth="1"/>
    <col min="1797" max="1797" width="13" style="42" customWidth="1"/>
    <col min="1798" max="1798" width="13.5703125" style="42" customWidth="1"/>
    <col min="1799" max="1799" width="16.42578125" style="42" customWidth="1"/>
    <col min="1800" max="1800" width="10" style="42" customWidth="1"/>
    <col min="1801" max="1801" width="9.140625" style="42"/>
    <col min="1802" max="1803" width="15.42578125" style="42" customWidth="1"/>
    <col min="1804" max="2048" width="9.140625" style="42"/>
    <col min="2049" max="2049" width="4.5703125" style="42" customWidth="1"/>
    <col min="2050" max="2050" width="13.42578125" style="42" customWidth="1"/>
    <col min="2051" max="2051" width="15.42578125" style="42" customWidth="1"/>
    <col min="2052" max="2052" width="14" style="42" customWidth="1"/>
    <col min="2053" max="2053" width="13" style="42" customWidth="1"/>
    <col min="2054" max="2054" width="13.5703125" style="42" customWidth="1"/>
    <col min="2055" max="2055" width="16.42578125" style="42" customWidth="1"/>
    <col min="2056" max="2056" width="10" style="42" customWidth="1"/>
    <col min="2057" max="2057" width="9.140625" style="42"/>
    <col min="2058" max="2059" width="15.42578125" style="42" customWidth="1"/>
    <col min="2060" max="2304" width="9.140625" style="42"/>
    <col min="2305" max="2305" width="4.5703125" style="42" customWidth="1"/>
    <col min="2306" max="2306" width="13.42578125" style="42" customWidth="1"/>
    <col min="2307" max="2307" width="15.42578125" style="42" customWidth="1"/>
    <col min="2308" max="2308" width="14" style="42" customWidth="1"/>
    <col min="2309" max="2309" width="13" style="42" customWidth="1"/>
    <col min="2310" max="2310" width="13.5703125" style="42" customWidth="1"/>
    <col min="2311" max="2311" width="16.42578125" style="42" customWidth="1"/>
    <col min="2312" max="2312" width="10" style="42" customWidth="1"/>
    <col min="2313" max="2313" width="9.140625" style="42"/>
    <col min="2314" max="2315" width="15.42578125" style="42" customWidth="1"/>
    <col min="2316" max="2560" width="9.140625" style="42"/>
    <col min="2561" max="2561" width="4.5703125" style="42" customWidth="1"/>
    <col min="2562" max="2562" width="13.42578125" style="42" customWidth="1"/>
    <col min="2563" max="2563" width="15.42578125" style="42" customWidth="1"/>
    <col min="2564" max="2564" width="14" style="42" customWidth="1"/>
    <col min="2565" max="2565" width="13" style="42" customWidth="1"/>
    <col min="2566" max="2566" width="13.5703125" style="42" customWidth="1"/>
    <col min="2567" max="2567" width="16.42578125" style="42" customWidth="1"/>
    <col min="2568" max="2568" width="10" style="42" customWidth="1"/>
    <col min="2569" max="2569" width="9.140625" style="42"/>
    <col min="2570" max="2571" width="15.42578125" style="42" customWidth="1"/>
    <col min="2572" max="2816" width="9.140625" style="42"/>
    <col min="2817" max="2817" width="4.5703125" style="42" customWidth="1"/>
    <col min="2818" max="2818" width="13.42578125" style="42" customWidth="1"/>
    <col min="2819" max="2819" width="15.42578125" style="42" customWidth="1"/>
    <col min="2820" max="2820" width="14" style="42" customWidth="1"/>
    <col min="2821" max="2821" width="13" style="42" customWidth="1"/>
    <col min="2822" max="2822" width="13.5703125" style="42" customWidth="1"/>
    <col min="2823" max="2823" width="16.42578125" style="42" customWidth="1"/>
    <col min="2824" max="2824" width="10" style="42" customWidth="1"/>
    <col min="2825" max="2825" width="9.140625" style="42"/>
    <col min="2826" max="2827" width="15.42578125" style="42" customWidth="1"/>
    <col min="2828" max="3072" width="9.140625" style="42"/>
    <col min="3073" max="3073" width="4.5703125" style="42" customWidth="1"/>
    <col min="3074" max="3074" width="13.42578125" style="42" customWidth="1"/>
    <col min="3075" max="3075" width="15.42578125" style="42" customWidth="1"/>
    <col min="3076" max="3076" width="14" style="42" customWidth="1"/>
    <col min="3077" max="3077" width="13" style="42" customWidth="1"/>
    <col min="3078" max="3078" width="13.5703125" style="42" customWidth="1"/>
    <col min="3079" max="3079" width="16.42578125" style="42" customWidth="1"/>
    <col min="3080" max="3080" width="10" style="42" customWidth="1"/>
    <col min="3081" max="3081" width="9.140625" style="42"/>
    <col min="3082" max="3083" width="15.42578125" style="42" customWidth="1"/>
    <col min="3084" max="3328" width="9.140625" style="42"/>
    <col min="3329" max="3329" width="4.5703125" style="42" customWidth="1"/>
    <col min="3330" max="3330" width="13.42578125" style="42" customWidth="1"/>
    <col min="3331" max="3331" width="15.42578125" style="42" customWidth="1"/>
    <col min="3332" max="3332" width="14" style="42" customWidth="1"/>
    <col min="3333" max="3333" width="13" style="42" customWidth="1"/>
    <col min="3334" max="3334" width="13.5703125" style="42" customWidth="1"/>
    <col min="3335" max="3335" width="16.42578125" style="42" customWidth="1"/>
    <col min="3336" max="3336" width="10" style="42" customWidth="1"/>
    <col min="3337" max="3337" width="9.140625" style="42"/>
    <col min="3338" max="3339" width="15.42578125" style="42" customWidth="1"/>
    <col min="3340" max="3584" width="9.140625" style="42"/>
    <col min="3585" max="3585" width="4.5703125" style="42" customWidth="1"/>
    <col min="3586" max="3586" width="13.42578125" style="42" customWidth="1"/>
    <col min="3587" max="3587" width="15.42578125" style="42" customWidth="1"/>
    <col min="3588" max="3588" width="14" style="42" customWidth="1"/>
    <col min="3589" max="3589" width="13" style="42" customWidth="1"/>
    <col min="3590" max="3590" width="13.5703125" style="42" customWidth="1"/>
    <col min="3591" max="3591" width="16.42578125" style="42" customWidth="1"/>
    <col min="3592" max="3592" width="10" style="42" customWidth="1"/>
    <col min="3593" max="3593" width="9.140625" style="42"/>
    <col min="3594" max="3595" width="15.42578125" style="42" customWidth="1"/>
    <col min="3596" max="3840" width="9.140625" style="42"/>
    <col min="3841" max="3841" width="4.5703125" style="42" customWidth="1"/>
    <col min="3842" max="3842" width="13.42578125" style="42" customWidth="1"/>
    <col min="3843" max="3843" width="15.42578125" style="42" customWidth="1"/>
    <col min="3844" max="3844" width="14" style="42" customWidth="1"/>
    <col min="3845" max="3845" width="13" style="42" customWidth="1"/>
    <col min="3846" max="3846" width="13.5703125" style="42" customWidth="1"/>
    <col min="3847" max="3847" width="16.42578125" style="42" customWidth="1"/>
    <col min="3848" max="3848" width="10" style="42" customWidth="1"/>
    <col min="3849" max="3849" width="9.140625" style="42"/>
    <col min="3850" max="3851" width="15.42578125" style="42" customWidth="1"/>
    <col min="3852" max="4096" width="9.140625" style="42"/>
    <col min="4097" max="4097" width="4.5703125" style="42" customWidth="1"/>
    <col min="4098" max="4098" width="13.42578125" style="42" customWidth="1"/>
    <col min="4099" max="4099" width="15.42578125" style="42" customWidth="1"/>
    <col min="4100" max="4100" width="14" style="42" customWidth="1"/>
    <col min="4101" max="4101" width="13" style="42" customWidth="1"/>
    <col min="4102" max="4102" width="13.5703125" style="42" customWidth="1"/>
    <col min="4103" max="4103" width="16.42578125" style="42" customWidth="1"/>
    <col min="4104" max="4104" width="10" style="42" customWidth="1"/>
    <col min="4105" max="4105" width="9.140625" style="42"/>
    <col min="4106" max="4107" width="15.42578125" style="42" customWidth="1"/>
    <col min="4108" max="4352" width="9.140625" style="42"/>
    <col min="4353" max="4353" width="4.5703125" style="42" customWidth="1"/>
    <col min="4354" max="4354" width="13.42578125" style="42" customWidth="1"/>
    <col min="4355" max="4355" width="15.42578125" style="42" customWidth="1"/>
    <col min="4356" max="4356" width="14" style="42" customWidth="1"/>
    <col min="4357" max="4357" width="13" style="42" customWidth="1"/>
    <col min="4358" max="4358" width="13.5703125" style="42" customWidth="1"/>
    <col min="4359" max="4359" width="16.42578125" style="42" customWidth="1"/>
    <col min="4360" max="4360" width="10" style="42" customWidth="1"/>
    <col min="4361" max="4361" width="9.140625" style="42"/>
    <col min="4362" max="4363" width="15.42578125" style="42" customWidth="1"/>
    <col min="4364" max="4608" width="9.140625" style="42"/>
    <col min="4609" max="4609" width="4.5703125" style="42" customWidth="1"/>
    <col min="4610" max="4610" width="13.42578125" style="42" customWidth="1"/>
    <col min="4611" max="4611" width="15.42578125" style="42" customWidth="1"/>
    <col min="4612" max="4612" width="14" style="42" customWidth="1"/>
    <col min="4613" max="4613" width="13" style="42" customWidth="1"/>
    <col min="4614" max="4614" width="13.5703125" style="42" customWidth="1"/>
    <col min="4615" max="4615" width="16.42578125" style="42" customWidth="1"/>
    <col min="4616" max="4616" width="10" style="42" customWidth="1"/>
    <col min="4617" max="4617" width="9.140625" style="42"/>
    <col min="4618" max="4619" width="15.42578125" style="42" customWidth="1"/>
    <col min="4620" max="4864" width="9.140625" style="42"/>
    <col min="4865" max="4865" width="4.5703125" style="42" customWidth="1"/>
    <col min="4866" max="4866" width="13.42578125" style="42" customWidth="1"/>
    <col min="4867" max="4867" width="15.42578125" style="42" customWidth="1"/>
    <col min="4868" max="4868" width="14" style="42" customWidth="1"/>
    <col min="4869" max="4869" width="13" style="42" customWidth="1"/>
    <col min="4870" max="4870" width="13.5703125" style="42" customWidth="1"/>
    <col min="4871" max="4871" width="16.42578125" style="42" customWidth="1"/>
    <col min="4872" max="4872" width="10" style="42" customWidth="1"/>
    <col min="4873" max="4873" width="9.140625" style="42"/>
    <col min="4874" max="4875" width="15.42578125" style="42" customWidth="1"/>
    <col min="4876" max="5120" width="9.140625" style="42"/>
    <col min="5121" max="5121" width="4.5703125" style="42" customWidth="1"/>
    <col min="5122" max="5122" width="13.42578125" style="42" customWidth="1"/>
    <col min="5123" max="5123" width="15.42578125" style="42" customWidth="1"/>
    <col min="5124" max="5124" width="14" style="42" customWidth="1"/>
    <col min="5125" max="5125" width="13" style="42" customWidth="1"/>
    <col min="5126" max="5126" width="13.5703125" style="42" customWidth="1"/>
    <col min="5127" max="5127" width="16.42578125" style="42" customWidth="1"/>
    <col min="5128" max="5128" width="10" style="42" customWidth="1"/>
    <col min="5129" max="5129" width="9.140625" style="42"/>
    <col min="5130" max="5131" width="15.42578125" style="42" customWidth="1"/>
    <col min="5132" max="5376" width="9.140625" style="42"/>
    <col min="5377" max="5377" width="4.5703125" style="42" customWidth="1"/>
    <col min="5378" max="5378" width="13.42578125" style="42" customWidth="1"/>
    <col min="5379" max="5379" width="15.42578125" style="42" customWidth="1"/>
    <col min="5380" max="5380" width="14" style="42" customWidth="1"/>
    <col min="5381" max="5381" width="13" style="42" customWidth="1"/>
    <col min="5382" max="5382" width="13.5703125" style="42" customWidth="1"/>
    <col min="5383" max="5383" width="16.42578125" style="42" customWidth="1"/>
    <col min="5384" max="5384" width="10" style="42" customWidth="1"/>
    <col min="5385" max="5385" width="9.140625" style="42"/>
    <col min="5386" max="5387" width="15.42578125" style="42" customWidth="1"/>
    <col min="5388" max="5632" width="9.140625" style="42"/>
    <col min="5633" max="5633" width="4.5703125" style="42" customWidth="1"/>
    <col min="5634" max="5634" width="13.42578125" style="42" customWidth="1"/>
    <col min="5635" max="5635" width="15.42578125" style="42" customWidth="1"/>
    <col min="5636" max="5636" width="14" style="42" customWidth="1"/>
    <col min="5637" max="5637" width="13" style="42" customWidth="1"/>
    <col min="5638" max="5638" width="13.5703125" style="42" customWidth="1"/>
    <col min="5639" max="5639" width="16.42578125" style="42" customWidth="1"/>
    <col min="5640" max="5640" width="10" style="42" customWidth="1"/>
    <col min="5641" max="5641" width="9.140625" style="42"/>
    <col min="5642" max="5643" width="15.42578125" style="42" customWidth="1"/>
    <col min="5644" max="5888" width="9.140625" style="42"/>
    <col min="5889" max="5889" width="4.5703125" style="42" customWidth="1"/>
    <col min="5890" max="5890" width="13.42578125" style="42" customWidth="1"/>
    <col min="5891" max="5891" width="15.42578125" style="42" customWidth="1"/>
    <col min="5892" max="5892" width="14" style="42" customWidth="1"/>
    <col min="5893" max="5893" width="13" style="42" customWidth="1"/>
    <col min="5894" max="5894" width="13.5703125" style="42" customWidth="1"/>
    <col min="5895" max="5895" width="16.42578125" style="42" customWidth="1"/>
    <col min="5896" max="5896" width="10" style="42" customWidth="1"/>
    <col min="5897" max="5897" width="9.140625" style="42"/>
    <col min="5898" max="5899" width="15.42578125" style="42" customWidth="1"/>
    <col min="5900" max="6144" width="9.140625" style="42"/>
    <col min="6145" max="6145" width="4.5703125" style="42" customWidth="1"/>
    <col min="6146" max="6146" width="13.42578125" style="42" customWidth="1"/>
    <col min="6147" max="6147" width="15.42578125" style="42" customWidth="1"/>
    <col min="6148" max="6148" width="14" style="42" customWidth="1"/>
    <col min="6149" max="6149" width="13" style="42" customWidth="1"/>
    <col min="6150" max="6150" width="13.5703125" style="42" customWidth="1"/>
    <col min="6151" max="6151" width="16.42578125" style="42" customWidth="1"/>
    <col min="6152" max="6152" width="10" style="42" customWidth="1"/>
    <col min="6153" max="6153" width="9.140625" style="42"/>
    <col min="6154" max="6155" width="15.42578125" style="42" customWidth="1"/>
    <col min="6156" max="6400" width="9.140625" style="42"/>
    <col min="6401" max="6401" width="4.5703125" style="42" customWidth="1"/>
    <col min="6402" max="6402" width="13.42578125" style="42" customWidth="1"/>
    <col min="6403" max="6403" width="15.42578125" style="42" customWidth="1"/>
    <col min="6404" max="6404" width="14" style="42" customWidth="1"/>
    <col min="6405" max="6405" width="13" style="42" customWidth="1"/>
    <col min="6406" max="6406" width="13.5703125" style="42" customWidth="1"/>
    <col min="6407" max="6407" width="16.42578125" style="42" customWidth="1"/>
    <col min="6408" max="6408" width="10" style="42" customWidth="1"/>
    <col min="6409" max="6409" width="9.140625" style="42"/>
    <col min="6410" max="6411" width="15.42578125" style="42" customWidth="1"/>
    <col min="6412" max="6656" width="9.140625" style="42"/>
    <col min="6657" max="6657" width="4.5703125" style="42" customWidth="1"/>
    <col min="6658" max="6658" width="13.42578125" style="42" customWidth="1"/>
    <col min="6659" max="6659" width="15.42578125" style="42" customWidth="1"/>
    <col min="6660" max="6660" width="14" style="42" customWidth="1"/>
    <col min="6661" max="6661" width="13" style="42" customWidth="1"/>
    <col min="6662" max="6662" width="13.5703125" style="42" customWidth="1"/>
    <col min="6663" max="6663" width="16.42578125" style="42" customWidth="1"/>
    <col min="6664" max="6664" width="10" style="42" customWidth="1"/>
    <col min="6665" max="6665" width="9.140625" style="42"/>
    <col min="6666" max="6667" width="15.42578125" style="42" customWidth="1"/>
    <col min="6668" max="6912" width="9.140625" style="42"/>
    <col min="6913" max="6913" width="4.5703125" style="42" customWidth="1"/>
    <col min="6914" max="6914" width="13.42578125" style="42" customWidth="1"/>
    <col min="6915" max="6915" width="15.42578125" style="42" customWidth="1"/>
    <col min="6916" max="6916" width="14" style="42" customWidth="1"/>
    <col min="6917" max="6917" width="13" style="42" customWidth="1"/>
    <col min="6918" max="6918" width="13.5703125" style="42" customWidth="1"/>
    <col min="6919" max="6919" width="16.42578125" style="42" customWidth="1"/>
    <col min="6920" max="6920" width="10" style="42" customWidth="1"/>
    <col min="6921" max="6921" width="9.140625" style="42"/>
    <col min="6922" max="6923" width="15.42578125" style="42" customWidth="1"/>
    <col min="6924" max="7168" width="9.140625" style="42"/>
    <col min="7169" max="7169" width="4.5703125" style="42" customWidth="1"/>
    <col min="7170" max="7170" width="13.42578125" style="42" customWidth="1"/>
    <col min="7171" max="7171" width="15.42578125" style="42" customWidth="1"/>
    <col min="7172" max="7172" width="14" style="42" customWidth="1"/>
    <col min="7173" max="7173" width="13" style="42" customWidth="1"/>
    <col min="7174" max="7174" width="13.5703125" style="42" customWidth="1"/>
    <col min="7175" max="7175" width="16.42578125" style="42" customWidth="1"/>
    <col min="7176" max="7176" width="10" style="42" customWidth="1"/>
    <col min="7177" max="7177" width="9.140625" style="42"/>
    <col min="7178" max="7179" width="15.42578125" style="42" customWidth="1"/>
    <col min="7180" max="7424" width="9.140625" style="42"/>
    <col min="7425" max="7425" width="4.5703125" style="42" customWidth="1"/>
    <col min="7426" max="7426" width="13.42578125" style="42" customWidth="1"/>
    <col min="7427" max="7427" width="15.42578125" style="42" customWidth="1"/>
    <col min="7428" max="7428" width="14" style="42" customWidth="1"/>
    <col min="7429" max="7429" width="13" style="42" customWidth="1"/>
    <col min="7430" max="7430" width="13.5703125" style="42" customWidth="1"/>
    <col min="7431" max="7431" width="16.42578125" style="42" customWidth="1"/>
    <col min="7432" max="7432" width="10" style="42" customWidth="1"/>
    <col min="7433" max="7433" width="9.140625" style="42"/>
    <col min="7434" max="7435" width="15.42578125" style="42" customWidth="1"/>
    <col min="7436" max="7680" width="9.140625" style="42"/>
    <col min="7681" max="7681" width="4.5703125" style="42" customWidth="1"/>
    <col min="7682" max="7682" width="13.42578125" style="42" customWidth="1"/>
    <col min="7683" max="7683" width="15.42578125" style="42" customWidth="1"/>
    <col min="7684" max="7684" width="14" style="42" customWidth="1"/>
    <col min="7685" max="7685" width="13" style="42" customWidth="1"/>
    <col min="7686" max="7686" width="13.5703125" style="42" customWidth="1"/>
    <col min="7687" max="7687" width="16.42578125" style="42" customWidth="1"/>
    <col min="7688" max="7688" width="10" style="42" customWidth="1"/>
    <col min="7689" max="7689" width="9.140625" style="42"/>
    <col min="7690" max="7691" width="15.42578125" style="42" customWidth="1"/>
    <col min="7692" max="7936" width="9.140625" style="42"/>
    <col min="7937" max="7937" width="4.5703125" style="42" customWidth="1"/>
    <col min="7938" max="7938" width="13.42578125" style="42" customWidth="1"/>
    <col min="7939" max="7939" width="15.42578125" style="42" customWidth="1"/>
    <col min="7940" max="7940" width="14" style="42" customWidth="1"/>
    <col min="7941" max="7941" width="13" style="42" customWidth="1"/>
    <col min="7942" max="7942" width="13.5703125" style="42" customWidth="1"/>
    <col min="7943" max="7943" width="16.42578125" style="42" customWidth="1"/>
    <col min="7944" max="7944" width="10" style="42" customWidth="1"/>
    <col min="7945" max="7945" width="9.140625" style="42"/>
    <col min="7946" max="7947" width="15.42578125" style="42" customWidth="1"/>
    <col min="7948" max="8192" width="9.140625" style="42"/>
    <col min="8193" max="8193" width="4.5703125" style="42" customWidth="1"/>
    <col min="8194" max="8194" width="13.42578125" style="42" customWidth="1"/>
    <col min="8195" max="8195" width="15.42578125" style="42" customWidth="1"/>
    <col min="8196" max="8196" width="14" style="42" customWidth="1"/>
    <col min="8197" max="8197" width="13" style="42" customWidth="1"/>
    <col min="8198" max="8198" width="13.5703125" style="42" customWidth="1"/>
    <col min="8199" max="8199" width="16.42578125" style="42" customWidth="1"/>
    <col min="8200" max="8200" width="10" style="42" customWidth="1"/>
    <col min="8201" max="8201" width="9.140625" style="42"/>
    <col min="8202" max="8203" width="15.42578125" style="42" customWidth="1"/>
    <col min="8204" max="8448" width="9.140625" style="42"/>
    <col min="8449" max="8449" width="4.5703125" style="42" customWidth="1"/>
    <col min="8450" max="8450" width="13.42578125" style="42" customWidth="1"/>
    <col min="8451" max="8451" width="15.42578125" style="42" customWidth="1"/>
    <col min="8452" max="8452" width="14" style="42" customWidth="1"/>
    <col min="8453" max="8453" width="13" style="42" customWidth="1"/>
    <col min="8454" max="8454" width="13.5703125" style="42" customWidth="1"/>
    <col min="8455" max="8455" width="16.42578125" style="42" customWidth="1"/>
    <col min="8456" max="8456" width="10" style="42" customWidth="1"/>
    <col min="8457" max="8457" width="9.140625" style="42"/>
    <col min="8458" max="8459" width="15.42578125" style="42" customWidth="1"/>
    <col min="8460" max="8704" width="9.140625" style="42"/>
    <col min="8705" max="8705" width="4.5703125" style="42" customWidth="1"/>
    <col min="8706" max="8706" width="13.42578125" style="42" customWidth="1"/>
    <col min="8707" max="8707" width="15.42578125" style="42" customWidth="1"/>
    <col min="8708" max="8708" width="14" style="42" customWidth="1"/>
    <col min="8709" max="8709" width="13" style="42" customWidth="1"/>
    <col min="8710" max="8710" width="13.5703125" style="42" customWidth="1"/>
    <col min="8711" max="8711" width="16.42578125" style="42" customWidth="1"/>
    <col min="8712" max="8712" width="10" style="42" customWidth="1"/>
    <col min="8713" max="8713" width="9.140625" style="42"/>
    <col min="8714" max="8715" width="15.42578125" style="42" customWidth="1"/>
    <col min="8716" max="8960" width="9.140625" style="42"/>
    <col min="8961" max="8961" width="4.5703125" style="42" customWidth="1"/>
    <col min="8962" max="8962" width="13.42578125" style="42" customWidth="1"/>
    <col min="8963" max="8963" width="15.42578125" style="42" customWidth="1"/>
    <col min="8964" max="8964" width="14" style="42" customWidth="1"/>
    <col min="8965" max="8965" width="13" style="42" customWidth="1"/>
    <col min="8966" max="8966" width="13.5703125" style="42" customWidth="1"/>
    <col min="8967" max="8967" width="16.42578125" style="42" customWidth="1"/>
    <col min="8968" max="8968" width="10" style="42" customWidth="1"/>
    <col min="8969" max="8969" width="9.140625" style="42"/>
    <col min="8970" max="8971" width="15.42578125" style="42" customWidth="1"/>
    <col min="8972" max="9216" width="9.140625" style="42"/>
    <col min="9217" max="9217" width="4.5703125" style="42" customWidth="1"/>
    <col min="9218" max="9218" width="13.42578125" style="42" customWidth="1"/>
    <col min="9219" max="9219" width="15.42578125" style="42" customWidth="1"/>
    <col min="9220" max="9220" width="14" style="42" customWidth="1"/>
    <col min="9221" max="9221" width="13" style="42" customWidth="1"/>
    <col min="9222" max="9222" width="13.5703125" style="42" customWidth="1"/>
    <col min="9223" max="9223" width="16.42578125" style="42" customWidth="1"/>
    <col min="9224" max="9224" width="10" style="42" customWidth="1"/>
    <col min="9225" max="9225" width="9.140625" style="42"/>
    <col min="9226" max="9227" width="15.42578125" style="42" customWidth="1"/>
    <col min="9228" max="9472" width="9.140625" style="42"/>
    <col min="9473" max="9473" width="4.5703125" style="42" customWidth="1"/>
    <col min="9474" max="9474" width="13.42578125" style="42" customWidth="1"/>
    <col min="9475" max="9475" width="15.42578125" style="42" customWidth="1"/>
    <col min="9476" max="9476" width="14" style="42" customWidth="1"/>
    <col min="9477" max="9477" width="13" style="42" customWidth="1"/>
    <col min="9478" max="9478" width="13.5703125" style="42" customWidth="1"/>
    <col min="9479" max="9479" width="16.42578125" style="42" customWidth="1"/>
    <col min="9480" max="9480" width="10" style="42" customWidth="1"/>
    <col min="9481" max="9481" width="9.140625" style="42"/>
    <col min="9482" max="9483" width="15.42578125" style="42" customWidth="1"/>
    <col min="9484" max="9728" width="9.140625" style="42"/>
    <col min="9729" max="9729" width="4.5703125" style="42" customWidth="1"/>
    <col min="9730" max="9730" width="13.42578125" style="42" customWidth="1"/>
    <col min="9731" max="9731" width="15.42578125" style="42" customWidth="1"/>
    <col min="9732" max="9732" width="14" style="42" customWidth="1"/>
    <col min="9733" max="9733" width="13" style="42" customWidth="1"/>
    <col min="9734" max="9734" width="13.5703125" style="42" customWidth="1"/>
    <col min="9735" max="9735" width="16.42578125" style="42" customWidth="1"/>
    <col min="9736" max="9736" width="10" style="42" customWidth="1"/>
    <col min="9737" max="9737" width="9.140625" style="42"/>
    <col min="9738" max="9739" width="15.42578125" style="42" customWidth="1"/>
    <col min="9740" max="9984" width="9.140625" style="42"/>
    <col min="9985" max="9985" width="4.5703125" style="42" customWidth="1"/>
    <col min="9986" max="9986" width="13.42578125" style="42" customWidth="1"/>
    <col min="9987" max="9987" width="15.42578125" style="42" customWidth="1"/>
    <col min="9988" max="9988" width="14" style="42" customWidth="1"/>
    <col min="9989" max="9989" width="13" style="42" customWidth="1"/>
    <col min="9990" max="9990" width="13.5703125" style="42" customWidth="1"/>
    <col min="9991" max="9991" width="16.42578125" style="42" customWidth="1"/>
    <col min="9992" max="9992" width="10" style="42" customWidth="1"/>
    <col min="9993" max="9993" width="9.140625" style="42"/>
    <col min="9994" max="9995" width="15.42578125" style="42" customWidth="1"/>
    <col min="9996" max="10240" width="9.140625" style="42"/>
    <col min="10241" max="10241" width="4.5703125" style="42" customWidth="1"/>
    <col min="10242" max="10242" width="13.42578125" style="42" customWidth="1"/>
    <col min="10243" max="10243" width="15.42578125" style="42" customWidth="1"/>
    <col min="10244" max="10244" width="14" style="42" customWidth="1"/>
    <col min="10245" max="10245" width="13" style="42" customWidth="1"/>
    <col min="10246" max="10246" width="13.5703125" style="42" customWidth="1"/>
    <col min="10247" max="10247" width="16.42578125" style="42" customWidth="1"/>
    <col min="10248" max="10248" width="10" style="42" customWidth="1"/>
    <col min="10249" max="10249" width="9.140625" style="42"/>
    <col min="10250" max="10251" width="15.42578125" style="42" customWidth="1"/>
    <col min="10252" max="10496" width="9.140625" style="42"/>
    <col min="10497" max="10497" width="4.5703125" style="42" customWidth="1"/>
    <col min="10498" max="10498" width="13.42578125" style="42" customWidth="1"/>
    <col min="10499" max="10499" width="15.42578125" style="42" customWidth="1"/>
    <col min="10500" max="10500" width="14" style="42" customWidth="1"/>
    <col min="10501" max="10501" width="13" style="42" customWidth="1"/>
    <col min="10502" max="10502" width="13.5703125" style="42" customWidth="1"/>
    <col min="10503" max="10503" width="16.42578125" style="42" customWidth="1"/>
    <col min="10504" max="10504" width="10" style="42" customWidth="1"/>
    <col min="10505" max="10505" width="9.140625" style="42"/>
    <col min="10506" max="10507" width="15.42578125" style="42" customWidth="1"/>
    <col min="10508" max="10752" width="9.140625" style="42"/>
    <col min="10753" max="10753" width="4.5703125" style="42" customWidth="1"/>
    <col min="10754" max="10754" width="13.42578125" style="42" customWidth="1"/>
    <col min="10755" max="10755" width="15.42578125" style="42" customWidth="1"/>
    <col min="10756" max="10756" width="14" style="42" customWidth="1"/>
    <col min="10757" max="10757" width="13" style="42" customWidth="1"/>
    <col min="10758" max="10758" width="13.5703125" style="42" customWidth="1"/>
    <col min="10759" max="10759" width="16.42578125" style="42" customWidth="1"/>
    <col min="10760" max="10760" width="10" style="42" customWidth="1"/>
    <col min="10761" max="10761" width="9.140625" style="42"/>
    <col min="10762" max="10763" width="15.42578125" style="42" customWidth="1"/>
    <col min="10764" max="11008" width="9.140625" style="42"/>
    <col min="11009" max="11009" width="4.5703125" style="42" customWidth="1"/>
    <col min="11010" max="11010" width="13.42578125" style="42" customWidth="1"/>
    <col min="11011" max="11011" width="15.42578125" style="42" customWidth="1"/>
    <col min="11012" max="11012" width="14" style="42" customWidth="1"/>
    <col min="11013" max="11013" width="13" style="42" customWidth="1"/>
    <col min="11014" max="11014" width="13.5703125" style="42" customWidth="1"/>
    <col min="11015" max="11015" width="16.42578125" style="42" customWidth="1"/>
    <col min="11016" max="11016" width="10" style="42" customWidth="1"/>
    <col min="11017" max="11017" width="9.140625" style="42"/>
    <col min="11018" max="11019" width="15.42578125" style="42" customWidth="1"/>
    <col min="11020" max="11264" width="9.140625" style="42"/>
    <col min="11265" max="11265" width="4.5703125" style="42" customWidth="1"/>
    <col min="11266" max="11266" width="13.42578125" style="42" customWidth="1"/>
    <col min="11267" max="11267" width="15.42578125" style="42" customWidth="1"/>
    <col min="11268" max="11268" width="14" style="42" customWidth="1"/>
    <col min="11269" max="11269" width="13" style="42" customWidth="1"/>
    <col min="11270" max="11270" width="13.5703125" style="42" customWidth="1"/>
    <col min="11271" max="11271" width="16.42578125" style="42" customWidth="1"/>
    <col min="11272" max="11272" width="10" style="42" customWidth="1"/>
    <col min="11273" max="11273" width="9.140625" style="42"/>
    <col min="11274" max="11275" width="15.42578125" style="42" customWidth="1"/>
    <col min="11276" max="11520" width="9.140625" style="42"/>
    <col min="11521" max="11521" width="4.5703125" style="42" customWidth="1"/>
    <col min="11522" max="11522" width="13.42578125" style="42" customWidth="1"/>
    <col min="11523" max="11523" width="15.42578125" style="42" customWidth="1"/>
    <col min="11524" max="11524" width="14" style="42" customWidth="1"/>
    <col min="11525" max="11525" width="13" style="42" customWidth="1"/>
    <col min="11526" max="11526" width="13.5703125" style="42" customWidth="1"/>
    <col min="11527" max="11527" width="16.42578125" style="42" customWidth="1"/>
    <col min="11528" max="11528" width="10" style="42" customWidth="1"/>
    <col min="11529" max="11529" width="9.140625" style="42"/>
    <col min="11530" max="11531" width="15.42578125" style="42" customWidth="1"/>
    <col min="11532" max="11776" width="9.140625" style="42"/>
    <col min="11777" max="11777" width="4.5703125" style="42" customWidth="1"/>
    <col min="11778" max="11778" width="13.42578125" style="42" customWidth="1"/>
    <col min="11779" max="11779" width="15.42578125" style="42" customWidth="1"/>
    <col min="11780" max="11780" width="14" style="42" customWidth="1"/>
    <col min="11781" max="11781" width="13" style="42" customWidth="1"/>
    <col min="11782" max="11782" width="13.5703125" style="42" customWidth="1"/>
    <col min="11783" max="11783" width="16.42578125" style="42" customWidth="1"/>
    <col min="11784" max="11784" width="10" style="42" customWidth="1"/>
    <col min="11785" max="11785" width="9.140625" style="42"/>
    <col min="11786" max="11787" width="15.42578125" style="42" customWidth="1"/>
    <col min="11788" max="12032" width="9.140625" style="42"/>
    <col min="12033" max="12033" width="4.5703125" style="42" customWidth="1"/>
    <col min="12034" max="12034" width="13.42578125" style="42" customWidth="1"/>
    <col min="12035" max="12035" width="15.42578125" style="42" customWidth="1"/>
    <col min="12036" max="12036" width="14" style="42" customWidth="1"/>
    <col min="12037" max="12037" width="13" style="42" customWidth="1"/>
    <col min="12038" max="12038" width="13.5703125" style="42" customWidth="1"/>
    <col min="12039" max="12039" width="16.42578125" style="42" customWidth="1"/>
    <col min="12040" max="12040" width="10" style="42" customWidth="1"/>
    <col min="12041" max="12041" width="9.140625" style="42"/>
    <col min="12042" max="12043" width="15.42578125" style="42" customWidth="1"/>
    <col min="12044" max="12288" width="9.140625" style="42"/>
    <col min="12289" max="12289" width="4.5703125" style="42" customWidth="1"/>
    <col min="12290" max="12290" width="13.42578125" style="42" customWidth="1"/>
    <col min="12291" max="12291" width="15.42578125" style="42" customWidth="1"/>
    <col min="12292" max="12292" width="14" style="42" customWidth="1"/>
    <col min="12293" max="12293" width="13" style="42" customWidth="1"/>
    <col min="12294" max="12294" width="13.5703125" style="42" customWidth="1"/>
    <col min="12295" max="12295" width="16.42578125" style="42" customWidth="1"/>
    <col min="12296" max="12296" width="10" style="42" customWidth="1"/>
    <col min="12297" max="12297" width="9.140625" style="42"/>
    <col min="12298" max="12299" width="15.42578125" style="42" customWidth="1"/>
    <col min="12300" max="12544" width="9.140625" style="42"/>
    <col min="12545" max="12545" width="4.5703125" style="42" customWidth="1"/>
    <col min="12546" max="12546" width="13.42578125" style="42" customWidth="1"/>
    <col min="12547" max="12547" width="15.42578125" style="42" customWidth="1"/>
    <col min="12548" max="12548" width="14" style="42" customWidth="1"/>
    <col min="12549" max="12549" width="13" style="42" customWidth="1"/>
    <col min="12550" max="12550" width="13.5703125" style="42" customWidth="1"/>
    <col min="12551" max="12551" width="16.42578125" style="42" customWidth="1"/>
    <col min="12552" max="12552" width="10" style="42" customWidth="1"/>
    <col min="12553" max="12553" width="9.140625" style="42"/>
    <col min="12554" max="12555" width="15.42578125" style="42" customWidth="1"/>
    <col min="12556" max="12800" width="9.140625" style="42"/>
    <col min="12801" max="12801" width="4.5703125" style="42" customWidth="1"/>
    <col min="12802" max="12802" width="13.42578125" style="42" customWidth="1"/>
    <col min="12803" max="12803" width="15.42578125" style="42" customWidth="1"/>
    <col min="12804" max="12804" width="14" style="42" customWidth="1"/>
    <col min="12805" max="12805" width="13" style="42" customWidth="1"/>
    <col min="12806" max="12806" width="13.5703125" style="42" customWidth="1"/>
    <col min="12807" max="12807" width="16.42578125" style="42" customWidth="1"/>
    <col min="12808" max="12808" width="10" style="42" customWidth="1"/>
    <col min="12809" max="12809" width="9.140625" style="42"/>
    <col min="12810" max="12811" width="15.42578125" style="42" customWidth="1"/>
    <col min="12812" max="13056" width="9.140625" style="42"/>
    <col min="13057" max="13057" width="4.5703125" style="42" customWidth="1"/>
    <col min="13058" max="13058" width="13.42578125" style="42" customWidth="1"/>
    <col min="13059" max="13059" width="15.42578125" style="42" customWidth="1"/>
    <col min="13060" max="13060" width="14" style="42" customWidth="1"/>
    <col min="13061" max="13061" width="13" style="42" customWidth="1"/>
    <col min="13062" max="13062" width="13.5703125" style="42" customWidth="1"/>
    <col min="13063" max="13063" width="16.42578125" style="42" customWidth="1"/>
    <col min="13064" max="13064" width="10" style="42" customWidth="1"/>
    <col min="13065" max="13065" width="9.140625" style="42"/>
    <col min="13066" max="13067" width="15.42578125" style="42" customWidth="1"/>
    <col min="13068" max="13312" width="9.140625" style="42"/>
    <col min="13313" max="13313" width="4.5703125" style="42" customWidth="1"/>
    <col min="13314" max="13314" width="13.42578125" style="42" customWidth="1"/>
    <col min="13315" max="13315" width="15.42578125" style="42" customWidth="1"/>
    <col min="13316" max="13316" width="14" style="42" customWidth="1"/>
    <col min="13317" max="13317" width="13" style="42" customWidth="1"/>
    <col min="13318" max="13318" width="13.5703125" style="42" customWidth="1"/>
    <col min="13319" max="13319" width="16.42578125" style="42" customWidth="1"/>
    <col min="13320" max="13320" width="10" style="42" customWidth="1"/>
    <col min="13321" max="13321" width="9.140625" style="42"/>
    <col min="13322" max="13323" width="15.42578125" style="42" customWidth="1"/>
    <col min="13324" max="13568" width="9.140625" style="42"/>
    <col min="13569" max="13569" width="4.5703125" style="42" customWidth="1"/>
    <col min="13570" max="13570" width="13.42578125" style="42" customWidth="1"/>
    <col min="13571" max="13571" width="15.42578125" style="42" customWidth="1"/>
    <col min="13572" max="13572" width="14" style="42" customWidth="1"/>
    <col min="13573" max="13573" width="13" style="42" customWidth="1"/>
    <col min="13574" max="13574" width="13.5703125" style="42" customWidth="1"/>
    <col min="13575" max="13575" width="16.42578125" style="42" customWidth="1"/>
    <col min="13576" max="13576" width="10" style="42" customWidth="1"/>
    <col min="13577" max="13577" width="9.140625" style="42"/>
    <col min="13578" max="13579" width="15.42578125" style="42" customWidth="1"/>
    <col min="13580" max="13824" width="9.140625" style="42"/>
    <col min="13825" max="13825" width="4.5703125" style="42" customWidth="1"/>
    <col min="13826" max="13826" width="13.42578125" style="42" customWidth="1"/>
    <col min="13827" max="13827" width="15.42578125" style="42" customWidth="1"/>
    <col min="13828" max="13828" width="14" style="42" customWidth="1"/>
    <col min="13829" max="13829" width="13" style="42" customWidth="1"/>
    <col min="13830" max="13830" width="13.5703125" style="42" customWidth="1"/>
    <col min="13831" max="13831" width="16.42578125" style="42" customWidth="1"/>
    <col min="13832" max="13832" width="10" style="42" customWidth="1"/>
    <col min="13833" max="13833" width="9.140625" style="42"/>
    <col min="13834" max="13835" width="15.42578125" style="42" customWidth="1"/>
    <col min="13836" max="14080" width="9.140625" style="42"/>
    <col min="14081" max="14081" width="4.5703125" style="42" customWidth="1"/>
    <col min="14082" max="14082" width="13.42578125" style="42" customWidth="1"/>
    <col min="14083" max="14083" width="15.42578125" style="42" customWidth="1"/>
    <col min="14084" max="14084" width="14" style="42" customWidth="1"/>
    <col min="14085" max="14085" width="13" style="42" customWidth="1"/>
    <col min="14086" max="14086" width="13.5703125" style="42" customWidth="1"/>
    <col min="14087" max="14087" width="16.42578125" style="42" customWidth="1"/>
    <col min="14088" max="14088" width="10" style="42" customWidth="1"/>
    <col min="14089" max="14089" width="9.140625" style="42"/>
    <col min="14090" max="14091" width="15.42578125" style="42" customWidth="1"/>
    <col min="14092" max="14336" width="9.140625" style="42"/>
    <col min="14337" max="14337" width="4.5703125" style="42" customWidth="1"/>
    <col min="14338" max="14338" width="13.42578125" style="42" customWidth="1"/>
    <col min="14339" max="14339" width="15.42578125" style="42" customWidth="1"/>
    <col min="14340" max="14340" width="14" style="42" customWidth="1"/>
    <col min="14341" max="14341" width="13" style="42" customWidth="1"/>
    <col min="14342" max="14342" width="13.5703125" style="42" customWidth="1"/>
    <col min="14343" max="14343" width="16.42578125" style="42" customWidth="1"/>
    <col min="14344" max="14344" width="10" style="42" customWidth="1"/>
    <col min="14345" max="14345" width="9.140625" style="42"/>
    <col min="14346" max="14347" width="15.42578125" style="42" customWidth="1"/>
    <col min="14348" max="14592" width="9.140625" style="42"/>
    <col min="14593" max="14593" width="4.5703125" style="42" customWidth="1"/>
    <col min="14594" max="14594" width="13.42578125" style="42" customWidth="1"/>
    <col min="14595" max="14595" width="15.42578125" style="42" customWidth="1"/>
    <col min="14596" max="14596" width="14" style="42" customWidth="1"/>
    <col min="14597" max="14597" width="13" style="42" customWidth="1"/>
    <col min="14598" max="14598" width="13.5703125" style="42" customWidth="1"/>
    <col min="14599" max="14599" width="16.42578125" style="42" customWidth="1"/>
    <col min="14600" max="14600" width="10" style="42" customWidth="1"/>
    <col min="14601" max="14601" width="9.140625" style="42"/>
    <col min="14602" max="14603" width="15.42578125" style="42" customWidth="1"/>
    <col min="14604" max="14848" width="9.140625" style="42"/>
    <col min="14849" max="14849" width="4.5703125" style="42" customWidth="1"/>
    <col min="14850" max="14850" width="13.42578125" style="42" customWidth="1"/>
    <col min="14851" max="14851" width="15.42578125" style="42" customWidth="1"/>
    <col min="14852" max="14852" width="14" style="42" customWidth="1"/>
    <col min="14853" max="14853" width="13" style="42" customWidth="1"/>
    <col min="14854" max="14854" width="13.5703125" style="42" customWidth="1"/>
    <col min="14855" max="14855" width="16.42578125" style="42" customWidth="1"/>
    <col min="14856" max="14856" width="10" style="42" customWidth="1"/>
    <col min="14857" max="14857" width="9.140625" style="42"/>
    <col min="14858" max="14859" width="15.42578125" style="42" customWidth="1"/>
    <col min="14860" max="15104" width="9.140625" style="42"/>
    <col min="15105" max="15105" width="4.5703125" style="42" customWidth="1"/>
    <col min="15106" max="15106" width="13.42578125" style="42" customWidth="1"/>
    <col min="15107" max="15107" width="15.42578125" style="42" customWidth="1"/>
    <col min="15108" max="15108" width="14" style="42" customWidth="1"/>
    <col min="15109" max="15109" width="13" style="42" customWidth="1"/>
    <col min="15110" max="15110" width="13.5703125" style="42" customWidth="1"/>
    <col min="15111" max="15111" width="16.42578125" style="42" customWidth="1"/>
    <col min="15112" max="15112" width="10" style="42" customWidth="1"/>
    <col min="15113" max="15113" width="9.140625" style="42"/>
    <col min="15114" max="15115" width="15.42578125" style="42" customWidth="1"/>
    <col min="15116" max="15360" width="9.140625" style="42"/>
    <col min="15361" max="15361" width="4.5703125" style="42" customWidth="1"/>
    <col min="15362" max="15362" width="13.42578125" style="42" customWidth="1"/>
    <col min="15363" max="15363" width="15.42578125" style="42" customWidth="1"/>
    <col min="15364" max="15364" width="14" style="42" customWidth="1"/>
    <col min="15365" max="15365" width="13" style="42" customWidth="1"/>
    <col min="15366" max="15366" width="13.5703125" style="42" customWidth="1"/>
    <col min="15367" max="15367" width="16.42578125" style="42" customWidth="1"/>
    <col min="15368" max="15368" width="10" style="42" customWidth="1"/>
    <col min="15369" max="15369" width="9.140625" style="42"/>
    <col min="15370" max="15371" width="15.42578125" style="42" customWidth="1"/>
    <col min="15372" max="15616" width="9.140625" style="42"/>
    <col min="15617" max="15617" width="4.5703125" style="42" customWidth="1"/>
    <col min="15618" max="15618" width="13.42578125" style="42" customWidth="1"/>
    <col min="15619" max="15619" width="15.42578125" style="42" customWidth="1"/>
    <col min="15620" max="15620" width="14" style="42" customWidth="1"/>
    <col min="15621" max="15621" width="13" style="42" customWidth="1"/>
    <col min="15622" max="15622" width="13.5703125" style="42" customWidth="1"/>
    <col min="15623" max="15623" width="16.42578125" style="42" customWidth="1"/>
    <col min="15624" max="15624" width="10" style="42" customWidth="1"/>
    <col min="15625" max="15625" width="9.140625" style="42"/>
    <col min="15626" max="15627" width="15.42578125" style="42" customWidth="1"/>
    <col min="15628" max="15872" width="9.140625" style="42"/>
    <col min="15873" max="15873" width="4.5703125" style="42" customWidth="1"/>
    <col min="15874" max="15874" width="13.42578125" style="42" customWidth="1"/>
    <col min="15875" max="15875" width="15.42578125" style="42" customWidth="1"/>
    <col min="15876" max="15876" width="14" style="42" customWidth="1"/>
    <col min="15877" max="15877" width="13" style="42" customWidth="1"/>
    <col min="15878" max="15878" width="13.5703125" style="42" customWidth="1"/>
    <col min="15879" max="15879" width="16.42578125" style="42" customWidth="1"/>
    <col min="15880" max="15880" width="10" style="42" customWidth="1"/>
    <col min="15881" max="15881" width="9.140625" style="42"/>
    <col min="15882" max="15883" width="15.42578125" style="42" customWidth="1"/>
    <col min="15884" max="16128" width="9.140625" style="42"/>
    <col min="16129" max="16129" width="4.5703125" style="42" customWidth="1"/>
    <col min="16130" max="16130" width="13.42578125" style="42" customWidth="1"/>
    <col min="16131" max="16131" width="15.42578125" style="42" customWidth="1"/>
    <col min="16132" max="16132" width="14" style="42" customWidth="1"/>
    <col min="16133" max="16133" width="13" style="42" customWidth="1"/>
    <col min="16134" max="16134" width="13.5703125" style="42" customWidth="1"/>
    <col min="16135" max="16135" width="16.42578125" style="42" customWidth="1"/>
    <col min="16136" max="16136" width="10" style="42" customWidth="1"/>
    <col min="16137" max="16137" width="9.140625" style="42"/>
    <col min="16138" max="16139" width="15.42578125" style="42" customWidth="1"/>
    <col min="16140" max="16384" width="9.140625" style="42"/>
  </cols>
  <sheetData>
    <row r="1" spans="1:16" customFormat="1" ht="21.75" thickBot="1" x14ac:dyDescent="0.4">
      <c r="A1" s="85" t="s">
        <v>26</v>
      </c>
      <c r="B1" s="79"/>
      <c r="C1" s="79"/>
      <c r="D1" s="79"/>
      <c r="E1" s="79"/>
      <c r="F1" s="79"/>
      <c r="G1" s="79"/>
      <c r="H1" s="87"/>
      <c r="I1" s="87"/>
      <c r="J1" s="87"/>
      <c r="K1" s="87"/>
      <c r="L1" s="87"/>
      <c r="M1" s="87"/>
      <c r="N1" s="87"/>
      <c r="O1" s="87"/>
      <c r="P1" s="87"/>
    </row>
    <row r="2" spans="1:16" ht="13.5" thickTop="1" x14ac:dyDescent="0.2">
      <c r="A2" s="43"/>
      <c r="B2" s="43"/>
      <c r="C2" s="43"/>
      <c r="D2" s="43"/>
      <c r="E2" s="43"/>
      <c r="F2" s="43"/>
      <c r="G2" s="43"/>
    </row>
    <row r="3" spans="1:16" ht="15" x14ac:dyDescent="0.25">
      <c r="A3" s="40"/>
      <c r="B3" s="116" t="s">
        <v>27</v>
      </c>
      <c r="C3" s="117"/>
      <c r="D3" s="118"/>
      <c r="E3" s="44"/>
      <c r="F3" s="45"/>
      <c r="G3" s="45"/>
      <c r="H3" s="46"/>
    </row>
    <row r="4" spans="1:16" ht="15" x14ac:dyDescent="0.25">
      <c r="A4" s="47"/>
      <c r="B4" s="68"/>
      <c r="C4" s="69" t="s">
        <v>28</v>
      </c>
      <c r="D4" s="100">
        <f>'Plan A assumptions'!B25</f>
        <v>350000</v>
      </c>
      <c r="E4" s="44"/>
      <c r="F4" s="46"/>
      <c r="G4" s="48"/>
      <c r="H4" s="46"/>
    </row>
    <row r="5" spans="1:16" ht="15" x14ac:dyDescent="0.25">
      <c r="A5" s="47"/>
      <c r="B5" s="68"/>
      <c r="C5" s="69" t="s">
        <v>29</v>
      </c>
      <c r="D5" s="101">
        <f>'Plan A assumptions'!B26</f>
        <v>0.08</v>
      </c>
      <c r="E5" s="44"/>
      <c r="F5" s="46"/>
      <c r="G5" s="48"/>
      <c r="H5" s="46"/>
    </row>
    <row r="6" spans="1:16" ht="15" x14ac:dyDescent="0.25">
      <c r="A6" s="47"/>
      <c r="B6" s="68"/>
      <c r="C6" s="69" t="s">
        <v>30</v>
      </c>
      <c r="D6" s="102">
        <f>'Plan A assumptions'!B27</f>
        <v>10</v>
      </c>
      <c r="E6" s="44"/>
      <c r="F6" s="46"/>
      <c r="G6" s="48"/>
      <c r="H6" s="46"/>
    </row>
    <row r="7" spans="1:16" ht="15" x14ac:dyDescent="0.25">
      <c r="A7" s="47"/>
      <c r="B7" s="68"/>
      <c r="C7" s="69" t="s">
        <v>31</v>
      </c>
      <c r="D7" s="102">
        <f>12</f>
        <v>12</v>
      </c>
      <c r="E7" s="44"/>
      <c r="F7" s="46"/>
      <c r="G7" s="48"/>
      <c r="H7" s="46"/>
    </row>
    <row r="8" spans="1:16" ht="15" x14ac:dyDescent="0.25">
      <c r="A8" s="47"/>
      <c r="B8" s="68"/>
      <c r="C8" s="69" t="s">
        <v>32</v>
      </c>
      <c r="D8" s="99">
        <v>44013</v>
      </c>
      <c r="E8" s="44"/>
      <c r="F8" s="46"/>
      <c r="G8" s="48"/>
      <c r="H8" s="46"/>
    </row>
    <row r="9" spans="1:16" ht="15" x14ac:dyDescent="0.25">
      <c r="A9" s="47"/>
      <c r="B9" s="70"/>
      <c r="C9" s="71" t="s">
        <v>11</v>
      </c>
      <c r="D9" s="72">
        <f>-PMT(D5/D7,D7*D6,D4,0)</f>
        <v>4246.465802437493</v>
      </c>
      <c r="E9" s="44"/>
      <c r="F9" s="40"/>
      <c r="G9" s="40"/>
      <c r="H9" s="46"/>
    </row>
    <row r="10" spans="1:16" ht="13.5" thickBot="1" x14ac:dyDescent="0.25">
      <c r="A10" s="49"/>
      <c r="B10" s="49"/>
      <c r="C10" s="49"/>
      <c r="D10" s="49"/>
      <c r="E10" s="49"/>
      <c r="F10" s="49"/>
      <c r="G10" s="49"/>
      <c r="H10" s="46"/>
    </row>
    <row r="11" spans="1:16" s="67" customFormat="1" ht="31.5" customHeight="1" thickTop="1" thickBot="1" x14ac:dyDescent="0.3">
      <c r="A11" s="66" t="s">
        <v>80</v>
      </c>
      <c r="B11" s="66" t="s">
        <v>13</v>
      </c>
      <c r="C11" s="66" t="s">
        <v>12</v>
      </c>
      <c r="D11" s="66" t="s">
        <v>11</v>
      </c>
      <c r="E11" s="66" t="s">
        <v>10</v>
      </c>
      <c r="F11" s="66" t="s">
        <v>9</v>
      </c>
      <c r="G11" s="66" t="s">
        <v>8</v>
      </c>
    </row>
    <row r="12" spans="1:16" s="56" customFormat="1" ht="13.5" thickTop="1" x14ac:dyDescent="0.2">
      <c r="A12" s="50">
        <v>1</v>
      </c>
      <c r="B12" s="51">
        <f>EOMONTH($D$8,-1+A12)</f>
        <v>44043</v>
      </c>
      <c r="C12" s="58">
        <f>$D$4</f>
        <v>350000</v>
      </c>
      <c r="D12" s="52">
        <f>$D$9</f>
        <v>4246.465802437493</v>
      </c>
      <c r="E12" s="53">
        <f>D12</f>
        <v>4246.465802437493</v>
      </c>
      <c r="F12" s="108">
        <f>C12*($D$5/$D$7)</f>
        <v>2333.3333333333335</v>
      </c>
      <c r="G12" s="53">
        <f>C12+F12-D12</f>
        <v>348086.8675308958</v>
      </c>
      <c r="H12" s="54"/>
      <c r="I12" s="55"/>
    </row>
    <row r="13" spans="1:16" s="56" customFormat="1" ht="12.75" customHeight="1" x14ac:dyDescent="0.2">
      <c r="A13" s="57">
        <v>2</v>
      </c>
      <c r="B13" s="51">
        <f t="shared" ref="B13:B76" si="0">EOMONTH($D$8,-1+A13)</f>
        <v>44074</v>
      </c>
      <c r="C13" s="58">
        <f>G12</f>
        <v>348086.8675308958</v>
      </c>
      <c r="D13" s="52">
        <f t="shared" ref="D13:D76" si="1">$D$9</f>
        <v>4246.465802437493</v>
      </c>
      <c r="E13" s="53">
        <f t="shared" ref="E13:E76" si="2">D13</f>
        <v>4246.465802437493</v>
      </c>
      <c r="F13" s="108">
        <f>C13*($D$5/$D$7)</f>
        <v>2320.5791168726387</v>
      </c>
      <c r="G13" s="53">
        <f>C13+F13-E13</f>
        <v>346160.98084533092</v>
      </c>
      <c r="I13" s="55"/>
    </row>
    <row r="14" spans="1:16" s="56" customFormat="1" ht="12.75" customHeight="1" x14ac:dyDescent="0.2">
      <c r="A14" s="50">
        <v>3</v>
      </c>
      <c r="B14" s="51">
        <f t="shared" si="0"/>
        <v>44104</v>
      </c>
      <c r="C14" s="58">
        <f>G13</f>
        <v>346160.98084533092</v>
      </c>
      <c r="D14" s="52">
        <f t="shared" si="1"/>
        <v>4246.465802437493</v>
      </c>
      <c r="E14" s="53">
        <f t="shared" si="2"/>
        <v>4246.465802437493</v>
      </c>
      <c r="F14" s="108">
        <f>C14*($D$5/$D$7)</f>
        <v>2307.7398723022061</v>
      </c>
      <c r="G14" s="53">
        <f>C14+F14-E14</f>
        <v>344222.25491519563</v>
      </c>
      <c r="H14" s="59"/>
      <c r="I14" s="55"/>
    </row>
    <row r="15" spans="1:16" s="56" customFormat="1" x14ac:dyDescent="0.2">
      <c r="A15" s="57">
        <v>4</v>
      </c>
      <c r="B15" s="51">
        <f t="shared" si="0"/>
        <v>44135</v>
      </c>
      <c r="C15" s="58">
        <f t="shared" ref="C15:C78" si="3">G14</f>
        <v>344222.25491519563</v>
      </c>
      <c r="D15" s="52">
        <f t="shared" si="1"/>
        <v>4246.465802437493</v>
      </c>
      <c r="E15" s="53">
        <f t="shared" si="2"/>
        <v>4246.465802437493</v>
      </c>
      <c r="F15" s="108">
        <f t="shared" ref="F15:F78" si="4">C15*($D$5/$D$7)</f>
        <v>2294.8150327679709</v>
      </c>
      <c r="G15" s="53">
        <f t="shared" ref="G15:G78" si="5">C15+F15-E15</f>
        <v>342270.60414552607</v>
      </c>
    </row>
    <row r="16" spans="1:16" s="56" customFormat="1" x14ac:dyDescent="0.2">
      <c r="A16" s="50">
        <v>5</v>
      </c>
      <c r="B16" s="51">
        <f t="shared" si="0"/>
        <v>44165</v>
      </c>
      <c r="C16" s="58">
        <f t="shared" si="3"/>
        <v>342270.60414552607</v>
      </c>
      <c r="D16" s="52">
        <f t="shared" si="1"/>
        <v>4246.465802437493</v>
      </c>
      <c r="E16" s="53">
        <f t="shared" si="2"/>
        <v>4246.465802437493</v>
      </c>
      <c r="F16" s="108">
        <f t="shared" si="4"/>
        <v>2281.8040276368406</v>
      </c>
      <c r="G16" s="53">
        <f t="shared" si="5"/>
        <v>340305.94237072539</v>
      </c>
      <c r="H16" s="54"/>
      <c r="I16" s="55"/>
    </row>
    <row r="17" spans="1:9" x14ac:dyDescent="0.2">
      <c r="A17" s="57">
        <v>6</v>
      </c>
      <c r="B17" s="51">
        <f t="shared" si="0"/>
        <v>44196</v>
      </c>
      <c r="C17" s="58">
        <f t="shared" si="3"/>
        <v>340305.94237072539</v>
      </c>
      <c r="D17" s="52">
        <f t="shared" si="1"/>
        <v>4246.465802437493</v>
      </c>
      <c r="E17" s="53">
        <f t="shared" si="2"/>
        <v>4246.465802437493</v>
      </c>
      <c r="F17" s="108">
        <f t="shared" si="4"/>
        <v>2268.7062824715026</v>
      </c>
      <c r="G17" s="53">
        <f t="shared" si="5"/>
        <v>338328.18285075936</v>
      </c>
      <c r="H17" s="54"/>
      <c r="I17" s="56"/>
    </row>
    <row r="18" spans="1:9" x14ac:dyDescent="0.2">
      <c r="A18" s="50">
        <v>7</v>
      </c>
      <c r="B18" s="51">
        <f t="shared" si="0"/>
        <v>44227</v>
      </c>
      <c r="C18" s="58">
        <f t="shared" si="3"/>
        <v>338328.18285075936</v>
      </c>
      <c r="D18" s="52">
        <f t="shared" si="1"/>
        <v>4246.465802437493</v>
      </c>
      <c r="E18" s="53">
        <f t="shared" si="2"/>
        <v>4246.465802437493</v>
      </c>
      <c r="F18" s="108">
        <f t="shared" si="4"/>
        <v>2255.5212190050624</v>
      </c>
      <c r="G18" s="53">
        <f t="shared" si="5"/>
        <v>336337.2382673269</v>
      </c>
      <c r="H18" s="56"/>
      <c r="I18" s="56"/>
    </row>
    <row r="19" spans="1:9" x14ac:dyDescent="0.2">
      <c r="A19" s="57">
        <v>8</v>
      </c>
      <c r="B19" s="51">
        <f t="shared" si="0"/>
        <v>44255</v>
      </c>
      <c r="C19" s="58">
        <f t="shared" si="3"/>
        <v>336337.2382673269</v>
      </c>
      <c r="D19" s="52">
        <f t="shared" si="1"/>
        <v>4246.465802437493</v>
      </c>
      <c r="E19" s="53">
        <f t="shared" si="2"/>
        <v>4246.465802437493</v>
      </c>
      <c r="F19" s="108">
        <f t="shared" si="4"/>
        <v>2242.2482551155126</v>
      </c>
      <c r="G19" s="53">
        <f t="shared" si="5"/>
        <v>334333.02072000492</v>
      </c>
      <c r="H19" s="56"/>
      <c r="I19" s="56"/>
    </row>
    <row r="20" spans="1:9" x14ac:dyDescent="0.2">
      <c r="A20" s="50">
        <v>9</v>
      </c>
      <c r="B20" s="51">
        <f t="shared" si="0"/>
        <v>44286</v>
      </c>
      <c r="C20" s="58">
        <f t="shared" si="3"/>
        <v>334333.02072000492</v>
      </c>
      <c r="D20" s="52">
        <f t="shared" si="1"/>
        <v>4246.465802437493</v>
      </c>
      <c r="E20" s="53">
        <f t="shared" si="2"/>
        <v>4246.465802437493</v>
      </c>
      <c r="F20" s="108">
        <f t="shared" si="4"/>
        <v>2228.8868048000331</v>
      </c>
      <c r="G20" s="53">
        <f t="shared" si="5"/>
        <v>332315.44172236742</v>
      </c>
      <c r="H20" s="56"/>
      <c r="I20" s="56"/>
    </row>
    <row r="21" spans="1:9" x14ac:dyDescent="0.2">
      <c r="A21" s="57">
        <v>10</v>
      </c>
      <c r="B21" s="51">
        <f t="shared" si="0"/>
        <v>44316</v>
      </c>
      <c r="C21" s="58">
        <f t="shared" si="3"/>
        <v>332315.44172236742</v>
      </c>
      <c r="D21" s="52">
        <f t="shared" si="1"/>
        <v>4246.465802437493</v>
      </c>
      <c r="E21" s="53">
        <f t="shared" si="2"/>
        <v>4246.465802437493</v>
      </c>
      <c r="F21" s="108">
        <f t="shared" si="4"/>
        <v>2215.4362781491163</v>
      </c>
      <c r="G21" s="53">
        <f t="shared" si="5"/>
        <v>330284.41219807905</v>
      </c>
      <c r="H21" s="56"/>
      <c r="I21" s="56"/>
    </row>
    <row r="22" spans="1:9" x14ac:dyDescent="0.2">
      <c r="A22" s="50">
        <v>11</v>
      </c>
      <c r="B22" s="51">
        <f t="shared" si="0"/>
        <v>44347</v>
      </c>
      <c r="C22" s="58">
        <f t="shared" si="3"/>
        <v>330284.41219807905</v>
      </c>
      <c r="D22" s="52">
        <f t="shared" si="1"/>
        <v>4246.465802437493</v>
      </c>
      <c r="E22" s="53">
        <f t="shared" si="2"/>
        <v>4246.465802437493</v>
      </c>
      <c r="F22" s="108">
        <f t="shared" si="4"/>
        <v>2201.8960813205272</v>
      </c>
      <c r="G22" s="53">
        <f t="shared" si="5"/>
        <v>328239.84247696208</v>
      </c>
      <c r="H22" s="56"/>
      <c r="I22" s="56"/>
    </row>
    <row r="23" spans="1:9" x14ac:dyDescent="0.2">
      <c r="A23" s="57">
        <v>12</v>
      </c>
      <c r="B23" s="51">
        <f t="shared" si="0"/>
        <v>44377</v>
      </c>
      <c r="C23" s="58">
        <f t="shared" si="3"/>
        <v>328239.84247696208</v>
      </c>
      <c r="D23" s="52">
        <f t="shared" si="1"/>
        <v>4246.465802437493</v>
      </c>
      <c r="E23" s="53">
        <f t="shared" si="2"/>
        <v>4246.465802437493</v>
      </c>
      <c r="F23" s="108">
        <f t="shared" si="4"/>
        <v>2188.2656165130807</v>
      </c>
      <c r="G23" s="53">
        <f t="shared" si="5"/>
        <v>326181.64229103766</v>
      </c>
      <c r="H23" s="56"/>
      <c r="I23" s="56"/>
    </row>
    <row r="24" spans="1:9" x14ac:dyDescent="0.2">
      <c r="A24" s="50">
        <v>13</v>
      </c>
      <c r="B24" s="51">
        <f t="shared" si="0"/>
        <v>44408</v>
      </c>
      <c r="C24" s="58">
        <f t="shared" si="3"/>
        <v>326181.64229103766</v>
      </c>
      <c r="D24" s="52">
        <f t="shared" si="1"/>
        <v>4246.465802437493</v>
      </c>
      <c r="E24" s="53">
        <f t="shared" si="2"/>
        <v>4246.465802437493</v>
      </c>
      <c r="F24" s="108">
        <f t="shared" si="4"/>
        <v>2174.544281940251</v>
      </c>
      <c r="G24" s="53">
        <f t="shared" si="5"/>
        <v>324109.72077054041</v>
      </c>
      <c r="H24" s="56"/>
      <c r="I24" s="56"/>
    </row>
    <row r="25" spans="1:9" x14ac:dyDescent="0.2">
      <c r="A25" s="57">
        <v>14</v>
      </c>
      <c r="B25" s="51">
        <f t="shared" si="0"/>
        <v>44439</v>
      </c>
      <c r="C25" s="58">
        <f t="shared" si="3"/>
        <v>324109.72077054041</v>
      </c>
      <c r="D25" s="52">
        <f t="shared" si="1"/>
        <v>4246.465802437493</v>
      </c>
      <c r="E25" s="53">
        <f t="shared" si="2"/>
        <v>4246.465802437493</v>
      </c>
      <c r="F25" s="108">
        <f t="shared" si="4"/>
        <v>2160.7314718036027</v>
      </c>
      <c r="G25" s="53">
        <f t="shared" si="5"/>
        <v>322023.98643990653</v>
      </c>
      <c r="H25" s="56"/>
      <c r="I25" s="56"/>
    </row>
    <row r="26" spans="1:9" x14ac:dyDescent="0.2">
      <c r="A26" s="50">
        <v>15</v>
      </c>
      <c r="B26" s="51">
        <f t="shared" si="0"/>
        <v>44469</v>
      </c>
      <c r="C26" s="58">
        <f t="shared" si="3"/>
        <v>322023.98643990653</v>
      </c>
      <c r="D26" s="52">
        <f t="shared" si="1"/>
        <v>4246.465802437493</v>
      </c>
      <c r="E26" s="53">
        <f t="shared" si="2"/>
        <v>4246.465802437493</v>
      </c>
      <c r="F26" s="108">
        <f t="shared" si="4"/>
        <v>2146.8265762660435</v>
      </c>
      <c r="G26" s="53">
        <f t="shared" si="5"/>
        <v>319924.34721373505</v>
      </c>
      <c r="H26" s="56"/>
      <c r="I26" s="56"/>
    </row>
    <row r="27" spans="1:9" x14ac:dyDescent="0.2">
      <c r="A27" s="57">
        <v>16</v>
      </c>
      <c r="B27" s="51">
        <f t="shared" si="0"/>
        <v>44500</v>
      </c>
      <c r="C27" s="58">
        <f t="shared" si="3"/>
        <v>319924.34721373505</v>
      </c>
      <c r="D27" s="52">
        <f t="shared" si="1"/>
        <v>4246.465802437493</v>
      </c>
      <c r="E27" s="53">
        <f t="shared" si="2"/>
        <v>4246.465802437493</v>
      </c>
      <c r="F27" s="108">
        <f t="shared" si="4"/>
        <v>2132.8289814249006</v>
      </c>
      <c r="G27" s="53">
        <f t="shared" si="5"/>
        <v>317810.71039272245</v>
      </c>
      <c r="H27" s="56"/>
      <c r="I27" s="56"/>
    </row>
    <row r="28" spans="1:9" x14ac:dyDescent="0.2">
      <c r="A28" s="50">
        <v>17</v>
      </c>
      <c r="B28" s="51">
        <f t="shared" si="0"/>
        <v>44530</v>
      </c>
      <c r="C28" s="58">
        <f t="shared" si="3"/>
        <v>317810.71039272245</v>
      </c>
      <c r="D28" s="52">
        <f t="shared" si="1"/>
        <v>4246.465802437493</v>
      </c>
      <c r="E28" s="53">
        <f t="shared" si="2"/>
        <v>4246.465802437493</v>
      </c>
      <c r="F28" s="108">
        <f t="shared" si="4"/>
        <v>2118.7380692848164</v>
      </c>
      <c r="G28" s="53">
        <f t="shared" si="5"/>
        <v>315682.98265956977</v>
      </c>
      <c r="H28" s="56"/>
      <c r="I28" s="56"/>
    </row>
    <row r="29" spans="1:9" x14ac:dyDescent="0.2">
      <c r="A29" s="57">
        <v>18</v>
      </c>
      <c r="B29" s="51">
        <f t="shared" si="0"/>
        <v>44561</v>
      </c>
      <c r="C29" s="58">
        <f t="shared" si="3"/>
        <v>315682.98265956977</v>
      </c>
      <c r="D29" s="52">
        <f t="shared" si="1"/>
        <v>4246.465802437493</v>
      </c>
      <c r="E29" s="53">
        <f t="shared" si="2"/>
        <v>4246.465802437493</v>
      </c>
      <c r="F29" s="108">
        <f t="shared" si="4"/>
        <v>2104.5532177304653</v>
      </c>
      <c r="G29" s="53">
        <f t="shared" si="5"/>
        <v>313541.07007486274</v>
      </c>
      <c r="H29" s="56"/>
      <c r="I29" s="56"/>
    </row>
    <row r="30" spans="1:9" x14ac:dyDescent="0.2">
      <c r="A30" s="50">
        <v>19</v>
      </c>
      <c r="B30" s="51">
        <f t="shared" si="0"/>
        <v>44592</v>
      </c>
      <c r="C30" s="58">
        <f t="shared" si="3"/>
        <v>313541.07007486274</v>
      </c>
      <c r="D30" s="52">
        <f t="shared" si="1"/>
        <v>4246.465802437493</v>
      </c>
      <c r="E30" s="53">
        <f t="shared" si="2"/>
        <v>4246.465802437493</v>
      </c>
      <c r="F30" s="108">
        <f t="shared" si="4"/>
        <v>2090.2738004990852</v>
      </c>
      <c r="G30" s="53">
        <f t="shared" si="5"/>
        <v>311384.87807292433</v>
      </c>
      <c r="H30" s="56"/>
      <c r="I30" s="56"/>
    </row>
    <row r="31" spans="1:9" x14ac:dyDescent="0.2">
      <c r="A31" s="57">
        <v>20</v>
      </c>
      <c r="B31" s="51">
        <f t="shared" si="0"/>
        <v>44620</v>
      </c>
      <c r="C31" s="58">
        <f t="shared" si="3"/>
        <v>311384.87807292433</v>
      </c>
      <c r="D31" s="52">
        <f t="shared" si="1"/>
        <v>4246.465802437493</v>
      </c>
      <c r="E31" s="53">
        <f t="shared" si="2"/>
        <v>4246.465802437493</v>
      </c>
      <c r="F31" s="108">
        <f t="shared" si="4"/>
        <v>2075.8991871528292</v>
      </c>
      <c r="G31" s="53">
        <f t="shared" si="5"/>
        <v>309214.31145763968</v>
      </c>
      <c r="H31" s="56"/>
      <c r="I31" s="56"/>
    </row>
    <row r="32" spans="1:9" x14ac:dyDescent="0.2">
      <c r="A32" s="50">
        <v>21</v>
      </c>
      <c r="B32" s="51">
        <f t="shared" si="0"/>
        <v>44651</v>
      </c>
      <c r="C32" s="58">
        <f t="shared" si="3"/>
        <v>309214.31145763968</v>
      </c>
      <c r="D32" s="52">
        <f t="shared" si="1"/>
        <v>4246.465802437493</v>
      </c>
      <c r="E32" s="53">
        <f t="shared" si="2"/>
        <v>4246.465802437493</v>
      </c>
      <c r="F32" s="108">
        <f t="shared" si="4"/>
        <v>2061.4287430509312</v>
      </c>
      <c r="G32" s="53">
        <f t="shared" si="5"/>
        <v>307029.27439825312</v>
      </c>
      <c r="H32" s="56"/>
      <c r="I32" s="56"/>
    </row>
    <row r="33" spans="1:9" x14ac:dyDescent="0.2">
      <c r="A33" s="57">
        <v>22</v>
      </c>
      <c r="B33" s="51">
        <f t="shared" si="0"/>
        <v>44681</v>
      </c>
      <c r="C33" s="58">
        <f t="shared" si="3"/>
        <v>307029.27439825312</v>
      </c>
      <c r="D33" s="52">
        <f t="shared" si="1"/>
        <v>4246.465802437493</v>
      </c>
      <c r="E33" s="53">
        <f t="shared" si="2"/>
        <v>4246.465802437493</v>
      </c>
      <c r="F33" s="108">
        <f t="shared" si="4"/>
        <v>2046.8618293216875</v>
      </c>
      <c r="G33" s="53">
        <f t="shared" si="5"/>
        <v>304829.67042513733</v>
      </c>
      <c r="H33" s="56"/>
      <c r="I33" s="56"/>
    </row>
    <row r="34" spans="1:9" x14ac:dyDescent="0.2">
      <c r="A34" s="50">
        <v>23</v>
      </c>
      <c r="B34" s="51">
        <f t="shared" si="0"/>
        <v>44712</v>
      </c>
      <c r="C34" s="58">
        <f t="shared" si="3"/>
        <v>304829.67042513733</v>
      </c>
      <c r="D34" s="52">
        <f t="shared" si="1"/>
        <v>4246.465802437493</v>
      </c>
      <c r="E34" s="53">
        <f t="shared" si="2"/>
        <v>4246.465802437493</v>
      </c>
      <c r="F34" s="108">
        <f t="shared" si="4"/>
        <v>2032.1978028342489</v>
      </c>
      <c r="G34" s="53">
        <f t="shared" si="5"/>
        <v>302615.40242553409</v>
      </c>
      <c r="H34" s="56"/>
      <c r="I34" s="56"/>
    </row>
    <row r="35" spans="1:9" x14ac:dyDescent="0.2">
      <c r="A35" s="57">
        <v>24</v>
      </c>
      <c r="B35" s="51">
        <f t="shared" si="0"/>
        <v>44742</v>
      </c>
      <c r="C35" s="58">
        <f t="shared" si="3"/>
        <v>302615.40242553409</v>
      </c>
      <c r="D35" s="52">
        <f t="shared" si="1"/>
        <v>4246.465802437493</v>
      </c>
      <c r="E35" s="53">
        <f t="shared" si="2"/>
        <v>4246.465802437493</v>
      </c>
      <c r="F35" s="108">
        <f t="shared" si="4"/>
        <v>2017.4360161702275</v>
      </c>
      <c r="G35" s="53">
        <f t="shared" si="5"/>
        <v>300386.37263926683</v>
      </c>
      <c r="H35" s="60"/>
      <c r="I35" s="56"/>
    </row>
    <row r="36" spans="1:9" x14ac:dyDescent="0.2">
      <c r="A36" s="50">
        <v>25</v>
      </c>
      <c r="B36" s="51">
        <f t="shared" si="0"/>
        <v>44773</v>
      </c>
      <c r="C36" s="58">
        <f t="shared" si="3"/>
        <v>300386.37263926683</v>
      </c>
      <c r="D36" s="52">
        <f t="shared" si="1"/>
        <v>4246.465802437493</v>
      </c>
      <c r="E36" s="53">
        <f t="shared" si="2"/>
        <v>4246.465802437493</v>
      </c>
      <c r="F36" s="108">
        <f t="shared" si="4"/>
        <v>2002.5758175951123</v>
      </c>
      <c r="G36" s="53">
        <f t="shared" si="5"/>
        <v>298142.48265442444</v>
      </c>
      <c r="H36" s="56"/>
      <c r="I36" s="56"/>
    </row>
    <row r="37" spans="1:9" x14ac:dyDescent="0.2">
      <c r="A37" s="57">
        <v>26</v>
      </c>
      <c r="B37" s="51">
        <f t="shared" si="0"/>
        <v>44804</v>
      </c>
      <c r="C37" s="58">
        <f t="shared" si="3"/>
        <v>298142.48265442444</v>
      </c>
      <c r="D37" s="52">
        <f t="shared" si="1"/>
        <v>4246.465802437493</v>
      </c>
      <c r="E37" s="53">
        <f t="shared" si="2"/>
        <v>4246.465802437493</v>
      </c>
      <c r="F37" s="108">
        <f t="shared" si="4"/>
        <v>1987.6165510294963</v>
      </c>
      <c r="G37" s="53">
        <f t="shared" si="5"/>
        <v>295883.63340301643</v>
      </c>
      <c r="H37" s="56"/>
      <c r="I37" s="56"/>
    </row>
    <row r="38" spans="1:9" x14ac:dyDescent="0.2">
      <c r="A38" s="50">
        <v>27</v>
      </c>
      <c r="B38" s="51">
        <f t="shared" si="0"/>
        <v>44834</v>
      </c>
      <c r="C38" s="58">
        <f t="shared" si="3"/>
        <v>295883.63340301643</v>
      </c>
      <c r="D38" s="52">
        <f t="shared" si="1"/>
        <v>4246.465802437493</v>
      </c>
      <c r="E38" s="53">
        <f t="shared" si="2"/>
        <v>4246.465802437493</v>
      </c>
      <c r="F38" s="108">
        <f t="shared" si="4"/>
        <v>1972.5575560201096</v>
      </c>
      <c r="G38" s="53">
        <f t="shared" si="5"/>
        <v>293609.72515659902</v>
      </c>
      <c r="H38" s="56"/>
      <c r="I38" s="56"/>
    </row>
    <row r="39" spans="1:9" x14ac:dyDescent="0.2">
      <c r="A39" s="57">
        <v>28</v>
      </c>
      <c r="B39" s="51">
        <f t="shared" si="0"/>
        <v>44865</v>
      </c>
      <c r="C39" s="58">
        <f t="shared" si="3"/>
        <v>293609.72515659902</v>
      </c>
      <c r="D39" s="52">
        <f t="shared" si="1"/>
        <v>4246.465802437493</v>
      </c>
      <c r="E39" s="53">
        <f t="shared" si="2"/>
        <v>4246.465802437493</v>
      </c>
      <c r="F39" s="108">
        <f t="shared" si="4"/>
        <v>1957.3981677106601</v>
      </c>
      <c r="G39" s="53">
        <f t="shared" si="5"/>
        <v>291320.65752187214</v>
      </c>
      <c r="H39" s="56"/>
      <c r="I39" s="56"/>
    </row>
    <row r="40" spans="1:9" x14ac:dyDescent="0.2">
      <c r="A40" s="50">
        <v>29</v>
      </c>
      <c r="B40" s="51">
        <f t="shared" si="0"/>
        <v>44895</v>
      </c>
      <c r="C40" s="58">
        <f t="shared" si="3"/>
        <v>291320.65752187214</v>
      </c>
      <c r="D40" s="52">
        <f t="shared" si="1"/>
        <v>4246.465802437493</v>
      </c>
      <c r="E40" s="53">
        <f t="shared" si="2"/>
        <v>4246.465802437493</v>
      </c>
      <c r="F40" s="108">
        <f t="shared" si="4"/>
        <v>1942.1377168124811</v>
      </c>
      <c r="G40" s="53">
        <f t="shared" si="5"/>
        <v>289016.32943624712</v>
      </c>
      <c r="H40" s="56"/>
      <c r="I40" s="56"/>
    </row>
    <row r="41" spans="1:9" x14ac:dyDescent="0.2">
      <c r="A41" s="57">
        <v>30</v>
      </c>
      <c r="B41" s="51">
        <f t="shared" si="0"/>
        <v>44926</v>
      </c>
      <c r="C41" s="58">
        <f t="shared" si="3"/>
        <v>289016.32943624712</v>
      </c>
      <c r="D41" s="52">
        <f t="shared" si="1"/>
        <v>4246.465802437493</v>
      </c>
      <c r="E41" s="53">
        <f t="shared" si="2"/>
        <v>4246.465802437493</v>
      </c>
      <c r="F41" s="108">
        <f t="shared" si="4"/>
        <v>1926.775529574981</v>
      </c>
      <c r="G41" s="53">
        <f t="shared" si="5"/>
        <v>286696.63916338456</v>
      </c>
      <c r="H41" s="56"/>
      <c r="I41" s="56"/>
    </row>
    <row r="42" spans="1:9" x14ac:dyDescent="0.2">
      <c r="A42" s="50">
        <v>31</v>
      </c>
      <c r="B42" s="51">
        <f t="shared" si="0"/>
        <v>44957</v>
      </c>
      <c r="C42" s="58">
        <f t="shared" si="3"/>
        <v>286696.63916338456</v>
      </c>
      <c r="D42" s="52">
        <f t="shared" si="1"/>
        <v>4246.465802437493</v>
      </c>
      <c r="E42" s="53">
        <f t="shared" si="2"/>
        <v>4246.465802437493</v>
      </c>
      <c r="F42" s="108">
        <f t="shared" si="4"/>
        <v>1911.3109277558972</v>
      </c>
      <c r="G42" s="53">
        <f t="shared" si="5"/>
        <v>284361.48428870295</v>
      </c>
      <c r="H42" s="56"/>
      <c r="I42" s="56"/>
    </row>
    <row r="43" spans="1:9" x14ac:dyDescent="0.2">
      <c r="A43" s="57">
        <v>32</v>
      </c>
      <c r="B43" s="51">
        <f t="shared" si="0"/>
        <v>44985</v>
      </c>
      <c r="C43" s="58">
        <f t="shared" si="3"/>
        <v>284361.48428870295</v>
      </c>
      <c r="D43" s="52">
        <f t="shared" si="1"/>
        <v>4246.465802437493</v>
      </c>
      <c r="E43" s="53">
        <f t="shared" si="2"/>
        <v>4246.465802437493</v>
      </c>
      <c r="F43" s="108">
        <f t="shared" si="4"/>
        <v>1895.743228591353</v>
      </c>
      <c r="G43" s="53">
        <f t="shared" si="5"/>
        <v>282010.76171485678</v>
      </c>
      <c r="H43" s="56"/>
      <c r="I43" s="56"/>
    </row>
    <row r="44" spans="1:9" x14ac:dyDescent="0.2">
      <c r="A44" s="50">
        <v>33</v>
      </c>
      <c r="B44" s="51">
        <f t="shared" si="0"/>
        <v>45016</v>
      </c>
      <c r="C44" s="58">
        <f t="shared" si="3"/>
        <v>282010.76171485678</v>
      </c>
      <c r="D44" s="52">
        <f t="shared" si="1"/>
        <v>4246.465802437493</v>
      </c>
      <c r="E44" s="53">
        <f t="shared" si="2"/>
        <v>4246.465802437493</v>
      </c>
      <c r="F44" s="108">
        <f t="shared" si="4"/>
        <v>1880.0717447657121</v>
      </c>
      <c r="G44" s="53">
        <f t="shared" si="5"/>
        <v>279644.36765718501</v>
      </c>
      <c r="H44" s="56"/>
      <c r="I44" s="56"/>
    </row>
    <row r="45" spans="1:9" x14ac:dyDescent="0.2">
      <c r="A45" s="57">
        <v>34</v>
      </c>
      <c r="B45" s="51">
        <f t="shared" si="0"/>
        <v>45046</v>
      </c>
      <c r="C45" s="58">
        <f t="shared" si="3"/>
        <v>279644.36765718501</v>
      </c>
      <c r="D45" s="52">
        <f t="shared" si="1"/>
        <v>4246.465802437493</v>
      </c>
      <c r="E45" s="53">
        <f t="shared" si="2"/>
        <v>4246.465802437493</v>
      </c>
      <c r="F45" s="108">
        <f t="shared" si="4"/>
        <v>1864.2957843812335</v>
      </c>
      <c r="G45" s="53">
        <f t="shared" si="5"/>
        <v>277262.19763912872</v>
      </c>
      <c r="H45" s="56"/>
      <c r="I45" s="56"/>
    </row>
    <row r="46" spans="1:9" x14ac:dyDescent="0.2">
      <c r="A46" s="50">
        <v>35</v>
      </c>
      <c r="B46" s="51">
        <f t="shared" si="0"/>
        <v>45077</v>
      </c>
      <c r="C46" s="58">
        <f t="shared" si="3"/>
        <v>277262.19763912872</v>
      </c>
      <c r="D46" s="52">
        <f t="shared" si="1"/>
        <v>4246.465802437493</v>
      </c>
      <c r="E46" s="53">
        <f t="shared" si="2"/>
        <v>4246.465802437493</v>
      </c>
      <c r="F46" s="108">
        <f t="shared" si="4"/>
        <v>1848.4146509275249</v>
      </c>
      <c r="G46" s="53">
        <f t="shared" si="5"/>
        <v>274864.14648761874</v>
      </c>
      <c r="H46" s="60"/>
      <c r="I46" s="56"/>
    </row>
    <row r="47" spans="1:9" x14ac:dyDescent="0.2">
      <c r="A47" s="57">
        <v>36</v>
      </c>
      <c r="B47" s="51">
        <f t="shared" si="0"/>
        <v>45107</v>
      </c>
      <c r="C47" s="58">
        <f t="shared" si="3"/>
        <v>274864.14648761874</v>
      </c>
      <c r="D47" s="52">
        <f t="shared" si="1"/>
        <v>4246.465802437493</v>
      </c>
      <c r="E47" s="53">
        <f t="shared" si="2"/>
        <v>4246.465802437493</v>
      </c>
      <c r="F47" s="108">
        <f t="shared" si="4"/>
        <v>1832.4276432507918</v>
      </c>
      <c r="G47" s="53">
        <f t="shared" si="5"/>
        <v>272450.10832843202</v>
      </c>
      <c r="H47" s="61"/>
      <c r="I47" s="56"/>
    </row>
    <row r="48" spans="1:9" x14ac:dyDescent="0.2">
      <c r="A48" s="50">
        <v>37</v>
      </c>
      <c r="B48" s="51">
        <f t="shared" si="0"/>
        <v>45138</v>
      </c>
      <c r="C48" s="58">
        <f t="shared" si="3"/>
        <v>272450.10832843202</v>
      </c>
      <c r="D48" s="52">
        <f t="shared" si="1"/>
        <v>4246.465802437493</v>
      </c>
      <c r="E48" s="53">
        <f t="shared" si="2"/>
        <v>4246.465802437493</v>
      </c>
      <c r="F48" s="108">
        <f t="shared" si="4"/>
        <v>1816.3340555228801</v>
      </c>
      <c r="G48" s="53">
        <f t="shared" si="5"/>
        <v>270019.97658151737</v>
      </c>
      <c r="H48" s="56"/>
      <c r="I48" s="56"/>
    </row>
    <row r="49" spans="1:9" x14ac:dyDescent="0.2">
      <c r="A49" s="57">
        <v>38</v>
      </c>
      <c r="B49" s="51">
        <f t="shared" si="0"/>
        <v>45169</v>
      </c>
      <c r="C49" s="58">
        <f t="shared" si="3"/>
        <v>270019.97658151737</v>
      </c>
      <c r="D49" s="52">
        <f t="shared" si="1"/>
        <v>4246.465802437493</v>
      </c>
      <c r="E49" s="53">
        <f t="shared" si="2"/>
        <v>4246.465802437493</v>
      </c>
      <c r="F49" s="108">
        <f t="shared" si="4"/>
        <v>1800.1331772101159</v>
      </c>
      <c r="G49" s="53">
        <f t="shared" si="5"/>
        <v>267573.64395628998</v>
      </c>
      <c r="H49" s="56"/>
      <c r="I49" s="56"/>
    </row>
    <row r="50" spans="1:9" x14ac:dyDescent="0.2">
      <c r="A50" s="50">
        <v>39</v>
      </c>
      <c r="B50" s="51">
        <f t="shared" si="0"/>
        <v>45199</v>
      </c>
      <c r="C50" s="58">
        <f t="shared" si="3"/>
        <v>267573.64395628998</v>
      </c>
      <c r="D50" s="52">
        <f t="shared" si="1"/>
        <v>4246.465802437493</v>
      </c>
      <c r="E50" s="53">
        <f t="shared" si="2"/>
        <v>4246.465802437493</v>
      </c>
      <c r="F50" s="108">
        <f t="shared" si="4"/>
        <v>1783.8242930419333</v>
      </c>
      <c r="G50" s="53">
        <f t="shared" si="5"/>
        <v>265111.00244689442</v>
      </c>
      <c r="H50" s="56"/>
      <c r="I50" s="56"/>
    </row>
    <row r="51" spans="1:9" x14ac:dyDescent="0.2">
      <c r="A51" s="57">
        <v>40</v>
      </c>
      <c r="B51" s="51">
        <f t="shared" si="0"/>
        <v>45230</v>
      </c>
      <c r="C51" s="58">
        <f t="shared" si="3"/>
        <v>265111.00244689442</v>
      </c>
      <c r="D51" s="52">
        <f t="shared" si="1"/>
        <v>4246.465802437493</v>
      </c>
      <c r="E51" s="53">
        <f t="shared" si="2"/>
        <v>4246.465802437493</v>
      </c>
      <c r="F51" s="108">
        <f t="shared" si="4"/>
        <v>1767.4066829792962</v>
      </c>
      <c r="G51" s="53">
        <f t="shared" si="5"/>
        <v>262631.94332743622</v>
      </c>
      <c r="H51" s="56"/>
      <c r="I51" s="56"/>
    </row>
    <row r="52" spans="1:9" x14ac:dyDescent="0.2">
      <c r="A52" s="50">
        <v>41</v>
      </c>
      <c r="B52" s="51">
        <f t="shared" si="0"/>
        <v>45260</v>
      </c>
      <c r="C52" s="58">
        <f t="shared" si="3"/>
        <v>262631.94332743622</v>
      </c>
      <c r="D52" s="52">
        <f t="shared" si="1"/>
        <v>4246.465802437493</v>
      </c>
      <c r="E52" s="53">
        <f t="shared" si="2"/>
        <v>4246.465802437493</v>
      </c>
      <c r="F52" s="108">
        <f t="shared" si="4"/>
        <v>1750.8796221829082</v>
      </c>
      <c r="G52" s="53">
        <f t="shared" si="5"/>
        <v>260136.35714718167</v>
      </c>
      <c r="H52" s="56"/>
      <c r="I52" s="56"/>
    </row>
    <row r="53" spans="1:9" x14ac:dyDescent="0.2">
      <c r="A53" s="57">
        <v>42</v>
      </c>
      <c r="B53" s="51">
        <f t="shared" si="0"/>
        <v>45291</v>
      </c>
      <c r="C53" s="58">
        <f t="shared" si="3"/>
        <v>260136.35714718167</v>
      </c>
      <c r="D53" s="52">
        <f t="shared" si="1"/>
        <v>4246.465802437493</v>
      </c>
      <c r="E53" s="53">
        <f t="shared" si="2"/>
        <v>4246.465802437493</v>
      </c>
      <c r="F53" s="108">
        <f t="shared" si="4"/>
        <v>1734.2423809812112</v>
      </c>
      <c r="G53" s="53">
        <f t="shared" si="5"/>
        <v>257624.13372572541</v>
      </c>
      <c r="H53" s="56"/>
      <c r="I53" s="56"/>
    </row>
    <row r="54" spans="1:9" x14ac:dyDescent="0.2">
      <c r="A54" s="50">
        <v>43</v>
      </c>
      <c r="B54" s="51">
        <f t="shared" si="0"/>
        <v>45322</v>
      </c>
      <c r="C54" s="58">
        <f t="shared" si="3"/>
        <v>257624.13372572541</v>
      </c>
      <c r="D54" s="52">
        <f t="shared" si="1"/>
        <v>4246.465802437493</v>
      </c>
      <c r="E54" s="53">
        <f t="shared" si="2"/>
        <v>4246.465802437493</v>
      </c>
      <c r="F54" s="108">
        <f t="shared" si="4"/>
        <v>1717.4942248381694</v>
      </c>
      <c r="G54" s="53">
        <f t="shared" si="5"/>
        <v>255095.16214812608</v>
      </c>
      <c r="H54" s="56"/>
      <c r="I54" s="56"/>
    </row>
    <row r="55" spans="1:9" x14ac:dyDescent="0.2">
      <c r="A55" s="57">
        <v>44</v>
      </c>
      <c r="B55" s="51">
        <f t="shared" si="0"/>
        <v>45351</v>
      </c>
      <c r="C55" s="58">
        <f t="shared" si="3"/>
        <v>255095.16214812608</v>
      </c>
      <c r="D55" s="52">
        <f t="shared" si="1"/>
        <v>4246.465802437493</v>
      </c>
      <c r="E55" s="53">
        <f t="shared" si="2"/>
        <v>4246.465802437493</v>
      </c>
      <c r="F55" s="108">
        <f t="shared" si="4"/>
        <v>1700.6344143208407</v>
      </c>
      <c r="G55" s="53">
        <f t="shared" si="5"/>
        <v>252549.33076000944</v>
      </c>
      <c r="H55" s="56"/>
      <c r="I55" s="56"/>
    </row>
    <row r="56" spans="1:9" x14ac:dyDescent="0.2">
      <c r="A56" s="50">
        <v>45</v>
      </c>
      <c r="B56" s="51">
        <f t="shared" si="0"/>
        <v>45382</v>
      </c>
      <c r="C56" s="58">
        <f t="shared" si="3"/>
        <v>252549.33076000944</v>
      </c>
      <c r="D56" s="52">
        <f t="shared" si="1"/>
        <v>4246.465802437493</v>
      </c>
      <c r="E56" s="53">
        <f t="shared" si="2"/>
        <v>4246.465802437493</v>
      </c>
      <c r="F56" s="108">
        <f t="shared" si="4"/>
        <v>1683.6622050667297</v>
      </c>
      <c r="G56" s="53">
        <f t="shared" si="5"/>
        <v>249986.5271626387</v>
      </c>
      <c r="H56" s="56"/>
      <c r="I56" s="56"/>
    </row>
    <row r="57" spans="1:9" x14ac:dyDescent="0.2">
      <c r="A57" s="57">
        <v>46</v>
      </c>
      <c r="B57" s="51">
        <f t="shared" si="0"/>
        <v>45412</v>
      </c>
      <c r="C57" s="58">
        <f t="shared" si="3"/>
        <v>249986.5271626387</v>
      </c>
      <c r="D57" s="52">
        <f t="shared" si="1"/>
        <v>4246.465802437493</v>
      </c>
      <c r="E57" s="53">
        <f t="shared" si="2"/>
        <v>4246.465802437493</v>
      </c>
      <c r="F57" s="108">
        <f t="shared" si="4"/>
        <v>1666.5768477509248</v>
      </c>
      <c r="G57" s="53">
        <f t="shared" si="5"/>
        <v>247406.63820795214</v>
      </c>
      <c r="H57" s="56"/>
      <c r="I57" s="56"/>
    </row>
    <row r="58" spans="1:9" x14ac:dyDescent="0.2">
      <c r="A58" s="50">
        <v>47</v>
      </c>
      <c r="B58" s="51">
        <f t="shared" si="0"/>
        <v>45443</v>
      </c>
      <c r="C58" s="58">
        <f t="shared" si="3"/>
        <v>247406.63820795214</v>
      </c>
      <c r="D58" s="52">
        <f t="shared" si="1"/>
        <v>4246.465802437493</v>
      </c>
      <c r="E58" s="53">
        <f t="shared" si="2"/>
        <v>4246.465802437493</v>
      </c>
      <c r="F58" s="108">
        <f t="shared" si="4"/>
        <v>1649.3775880530143</v>
      </c>
      <c r="G58" s="53">
        <f t="shared" si="5"/>
        <v>244809.54999356766</v>
      </c>
      <c r="H58" s="56"/>
      <c r="I58" s="56"/>
    </row>
    <row r="59" spans="1:9" x14ac:dyDescent="0.2">
      <c r="A59" s="57">
        <v>48</v>
      </c>
      <c r="B59" s="51">
        <f t="shared" si="0"/>
        <v>45473</v>
      </c>
      <c r="C59" s="58">
        <f t="shared" si="3"/>
        <v>244809.54999356766</v>
      </c>
      <c r="D59" s="52">
        <f t="shared" si="1"/>
        <v>4246.465802437493</v>
      </c>
      <c r="E59" s="53">
        <f t="shared" si="2"/>
        <v>4246.465802437493</v>
      </c>
      <c r="F59" s="108">
        <f t="shared" si="4"/>
        <v>1632.0636666237845</v>
      </c>
      <c r="G59" s="53">
        <f t="shared" si="5"/>
        <v>242195.14785775397</v>
      </c>
      <c r="H59" s="56"/>
      <c r="I59" s="56"/>
    </row>
    <row r="60" spans="1:9" x14ac:dyDescent="0.2">
      <c r="A60" s="50">
        <v>49</v>
      </c>
      <c r="B60" s="51">
        <f t="shared" si="0"/>
        <v>45504</v>
      </c>
      <c r="C60" s="58">
        <f t="shared" si="3"/>
        <v>242195.14785775397</v>
      </c>
      <c r="D60" s="52">
        <f t="shared" si="1"/>
        <v>4246.465802437493</v>
      </c>
      <c r="E60" s="53">
        <f t="shared" si="2"/>
        <v>4246.465802437493</v>
      </c>
      <c r="F60" s="108">
        <f t="shared" si="4"/>
        <v>1614.6343190516932</v>
      </c>
      <c r="G60" s="53">
        <f t="shared" si="5"/>
        <v>239563.31637436818</v>
      </c>
      <c r="H60" s="56"/>
      <c r="I60" s="56"/>
    </row>
    <row r="61" spans="1:9" x14ac:dyDescent="0.2">
      <c r="A61" s="57">
        <v>50</v>
      </c>
      <c r="B61" s="51">
        <f t="shared" si="0"/>
        <v>45535</v>
      </c>
      <c r="C61" s="58">
        <f t="shared" si="3"/>
        <v>239563.31637436818</v>
      </c>
      <c r="D61" s="52">
        <f t="shared" si="1"/>
        <v>4246.465802437493</v>
      </c>
      <c r="E61" s="53">
        <f t="shared" si="2"/>
        <v>4246.465802437493</v>
      </c>
      <c r="F61" s="108">
        <f t="shared" si="4"/>
        <v>1597.0887758291212</v>
      </c>
      <c r="G61" s="53">
        <f t="shared" si="5"/>
        <v>236913.93934775982</v>
      </c>
      <c r="H61" s="56"/>
      <c r="I61" s="56"/>
    </row>
    <row r="62" spans="1:9" x14ac:dyDescent="0.2">
      <c r="A62" s="50">
        <v>51</v>
      </c>
      <c r="B62" s="51">
        <f t="shared" si="0"/>
        <v>45565</v>
      </c>
      <c r="C62" s="58">
        <f t="shared" si="3"/>
        <v>236913.93934775982</v>
      </c>
      <c r="D62" s="52">
        <f t="shared" si="1"/>
        <v>4246.465802437493</v>
      </c>
      <c r="E62" s="53">
        <f t="shared" si="2"/>
        <v>4246.465802437493</v>
      </c>
      <c r="F62" s="108">
        <f t="shared" si="4"/>
        <v>1579.4262623183988</v>
      </c>
      <c r="G62" s="53">
        <f t="shared" si="5"/>
        <v>234246.89980764073</v>
      </c>
      <c r="H62" s="56"/>
      <c r="I62" s="56"/>
    </row>
    <row r="63" spans="1:9" x14ac:dyDescent="0.2">
      <c r="A63" s="57">
        <v>52</v>
      </c>
      <c r="B63" s="51">
        <f t="shared" si="0"/>
        <v>45596</v>
      </c>
      <c r="C63" s="58">
        <f t="shared" si="3"/>
        <v>234246.89980764073</v>
      </c>
      <c r="D63" s="52">
        <f t="shared" si="1"/>
        <v>4246.465802437493</v>
      </c>
      <c r="E63" s="53">
        <f t="shared" si="2"/>
        <v>4246.465802437493</v>
      </c>
      <c r="F63" s="108">
        <f t="shared" si="4"/>
        <v>1561.6459987176049</v>
      </c>
      <c r="G63" s="53">
        <f t="shared" si="5"/>
        <v>231562.08000392086</v>
      </c>
      <c r="H63" s="56"/>
      <c r="I63" s="56"/>
    </row>
    <row r="64" spans="1:9" x14ac:dyDescent="0.2">
      <c r="A64" s="50">
        <v>53</v>
      </c>
      <c r="B64" s="51">
        <f t="shared" si="0"/>
        <v>45626</v>
      </c>
      <c r="C64" s="58">
        <f t="shared" si="3"/>
        <v>231562.08000392086</v>
      </c>
      <c r="D64" s="52">
        <f t="shared" si="1"/>
        <v>4246.465802437493</v>
      </c>
      <c r="E64" s="53">
        <f t="shared" si="2"/>
        <v>4246.465802437493</v>
      </c>
      <c r="F64" s="108">
        <f t="shared" si="4"/>
        <v>1543.7472000261391</v>
      </c>
      <c r="G64" s="53">
        <f t="shared" si="5"/>
        <v>228859.36140150952</v>
      </c>
      <c r="H64" s="56"/>
      <c r="I64" s="56"/>
    </row>
    <row r="65" spans="1:9" x14ac:dyDescent="0.2">
      <c r="A65" s="57">
        <v>54</v>
      </c>
      <c r="B65" s="51">
        <f t="shared" si="0"/>
        <v>45657</v>
      </c>
      <c r="C65" s="58">
        <f t="shared" si="3"/>
        <v>228859.36140150952</v>
      </c>
      <c r="D65" s="52">
        <f t="shared" si="1"/>
        <v>4246.465802437493</v>
      </c>
      <c r="E65" s="53">
        <f t="shared" si="2"/>
        <v>4246.465802437493</v>
      </c>
      <c r="F65" s="108">
        <f t="shared" si="4"/>
        <v>1525.7290760100636</v>
      </c>
      <c r="G65" s="53">
        <f t="shared" si="5"/>
        <v>226138.6246750821</v>
      </c>
      <c r="H65" s="56"/>
      <c r="I65" s="56"/>
    </row>
    <row r="66" spans="1:9" x14ac:dyDescent="0.2">
      <c r="A66" s="50">
        <v>55</v>
      </c>
      <c r="B66" s="51">
        <f t="shared" si="0"/>
        <v>45688</v>
      </c>
      <c r="C66" s="58">
        <f t="shared" si="3"/>
        <v>226138.6246750821</v>
      </c>
      <c r="D66" s="52">
        <f t="shared" si="1"/>
        <v>4246.465802437493</v>
      </c>
      <c r="E66" s="53">
        <f t="shared" si="2"/>
        <v>4246.465802437493</v>
      </c>
      <c r="F66" s="108">
        <f t="shared" si="4"/>
        <v>1507.590831167214</v>
      </c>
      <c r="G66" s="53">
        <f t="shared" si="5"/>
        <v>223399.74970381183</v>
      </c>
      <c r="H66" s="56"/>
      <c r="I66" s="56"/>
    </row>
    <row r="67" spans="1:9" x14ac:dyDescent="0.2">
      <c r="A67" s="57">
        <v>56</v>
      </c>
      <c r="B67" s="51">
        <f t="shared" si="0"/>
        <v>45716</v>
      </c>
      <c r="C67" s="58">
        <f t="shared" si="3"/>
        <v>223399.74970381183</v>
      </c>
      <c r="D67" s="52">
        <f t="shared" si="1"/>
        <v>4246.465802437493</v>
      </c>
      <c r="E67" s="53">
        <f t="shared" si="2"/>
        <v>4246.465802437493</v>
      </c>
      <c r="F67" s="108">
        <f t="shared" si="4"/>
        <v>1489.3316646920789</v>
      </c>
      <c r="G67" s="53">
        <f t="shared" si="5"/>
        <v>220642.61556606644</v>
      </c>
      <c r="H67" s="56"/>
      <c r="I67" s="56"/>
    </row>
    <row r="68" spans="1:9" x14ac:dyDescent="0.2">
      <c r="A68" s="50">
        <v>57</v>
      </c>
      <c r="B68" s="51">
        <f t="shared" si="0"/>
        <v>45747</v>
      </c>
      <c r="C68" s="58">
        <f t="shared" si="3"/>
        <v>220642.61556606644</v>
      </c>
      <c r="D68" s="52">
        <f t="shared" si="1"/>
        <v>4246.465802437493</v>
      </c>
      <c r="E68" s="53">
        <f t="shared" si="2"/>
        <v>4246.465802437493</v>
      </c>
      <c r="F68" s="108">
        <f t="shared" si="4"/>
        <v>1470.950770440443</v>
      </c>
      <c r="G68" s="53">
        <f t="shared" si="5"/>
        <v>217867.10053406941</v>
      </c>
      <c r="H68" s="56"/>
      <c r="I68" s="56"/>
    </row>
    <row r="69" spans="1:9" x14ac:dyDescent="0.2">
      <c r="A69" s="57">
        <v>58</v>
      </c>
      <c r="B69" s="51">
        <f t="shared" si="0"/>
        <v>45777</v>
      </c>
      <c r="C69" s="58">
        <f t="shared" si="3"/>
        <v>217867.10053406941</v>
      </c>
      <c r="D69" s="52">
        <f t="shared" si="1"/>
        <v>4246.465802437493</v>
      </c>
      <c r="E69" s="53">
        <f t="shared" si="2"/>
        <v>4246.465802437493</v>
      </c>
      <c r="F69" s="108">
        <f t="shared" si="4"/>
        <v>1452.4473368937961</v>
      </c>
      <c r="G69" s="53">
        <f t="shared" si="5"/>
        <v>215073.08206852572</v>
      </c>
      <c r="H69" s="56"/>
      <c r="I69" s="56"/>
    </row>
    <row r="70" spans="1:9" x14ac:dyDescent="0.2">
      <c r="A70" s="50">
        <v>59</v>
      </c>
      <c r="B70" s="51">
        <f t="shared" si="0"/>
        <v>45808</v>
      </c>
      <c r="C70" s="58">
        <f t="shared" si="3"/>
        <v>215073.08206852572</v>
      </c>
      <c r="D70" s="52">
        <f t="shared" si="1"/>
        <v>4246.465802437493</v>
      </c>
      <c r="E70" s="53">
        <f t="shared" si="2"/>
        <v>4246.465802437493</v>
      </c>
      <c r="F70" s="108">
        <f t="shared" si="4"/>
        <v>1433.8205471235049</v>
      </c>
      <c r="G70" s="53">
        <f t="shared" si="5"/>
        <v>212260.43681321174</v>
      </c>
      <c r="H70" s="56"/>
      <c r="I70" s="56"/>
    </row>
    <row r="71" spans="1:9" x14ac:dyDescent="0.2">
      <c r="A71" s="57">
        <v>60</v>
      </c>
      <c r="B71" s="51">
        <f t="shared" si="0"/>
        <v>45838</v>
      </c>
      <c r="C71" s="58">
        <f t="shared" si="3"/>
        <v>212260.43681321174</v>
      </c>
      <c r="D71" s="52">
        <f t="shared" si="1"/>
        <v>4246.465802437493</v>
      </c>
      <c r="E71" s="53">
        <f t="shared" si="2"/>
        <v>4246.465802437493</v>
      </c>
      <c r="F71" s="108">
        <f t="shared" si="4"/>
        <v>1415.069578754745</v>
      </c>
      <c r="G71" s="53">
        <f t="shared" si="5"/>
        <v>209429.040589529</v>
      </c>
      <c r="H71" s="56"/>
      <c r="I71" s="56"/>
    </row>
    <row r="72" spans="1:9" x14ac:dyDescent="0.2">
      <c r="A72" s="50">
        <v>61</v>
      </c>
      <c r="B72" s="51">
        <f t="shared" si="0"/>
        <v>45869</v>
      </c>
      <c r="C72" s="58">
        <f t="shared" si="3"/>
        <v>209429.040589529</v>
      </c>
      <c r="D72" s="52">
        <f t="shared" si="1"/>
        <v>4246.465802437493</v>
      </c>
      <c r="E72" s="53">
        <f t="shared" si="2"/>
        <v>4246.465802437493</v>
      </c>
      <c r="F72" s="108">
        <f t="shared" si="4"/>
        <v>1396.1936039301934</v>
      </c>
      <c r="G72" s="53">
        <f t="shared" si="5"/>
        <v>206578.7683910217</v>
      </c>
      <c r="H72" s="56"/>
      <c r="I72" s="56"/>
    </row>
    <row r="73" spans="1:9" x14ac:dyDescent="0.2">
      <c r="A73" s="57">
        <v>62</v>
      </c>
      <c r="B73" s="51">
        <f t="shared" si="0"/>
        <v>45900</v>
      </c>
      <c r="C73" s="58">
        <f t="shared" si="3"/>
        <v>206578.7683910217</v>
      </c>
      <c r="D73" s="52">
        <f t="shared" si="1"/>
        <v>4246.465802437493</v>
      </c>
      <c r="E73" s="53">
        <f t="shared" si="2"/>
        <v>4246.465802437493</v>
      </c>
      <c r="F73" s="108">
        <f t="shared" si="4"/>
        <v>1377.1917892734782</v>
      </c>
      <c r="G73" s="53">
        <f t="shared" si="5"/>
        <v>203709.49437785769</v>
      </c>
      <c r="H73" s="56"/>
      <c r="I73" s="56"/>
    </row>
    <row r="74" spans="1:9" x14ac:dyDescent="0.2">
      <c r="A74" s="50">
        <v>63</v>
      </c>
      <c r="B74" s="51">
        <f t="shared" si="0"/>
        <v>45930</v>
      </c>
      <c r="C74" s="58">
        <f t="shared" si="3"/>
        <v>203709.49437785769</v>
      </c>
      <c r="D74" s="52">
        <f t="shared" si="1"/>
        <v>4246.465802437493</v>
      </c>
      <c r="E74" s="53">
        <f t="shared" si="2"/>
        <v>4246.465802437493</v>
      </c>
      <c r="F74" s="108">
        <f t="shared" si="4"/>
        <v>1358.0632958523847</v>
      </c>
      <c r="G74" s="53">
        <f t="shared" si="5"/>
        <v>200821.0918712726</v>
      </c>
      <c r="H74" s="56"/>
      <c r="I74" s="56"/>
    </row>
    <row r="75" spans="1:9" x14ac:dyDescent="0.2">
      <c r="A75" s="57">
        <v>64</v>
      </c>
      <c r="B75" s="51">
        <f t="shared" si="0"/>
        <v>45961</v>
      </c>
      <c r="C75" s="58">
        <f t="shared" si="3"/>
        <v>200821.0918712726</v>
      </c>
      <c r="D75" s="52">
        <f t="shared" si="1"/>
        <v>4246.465802437493</v>
      </c>
      <c r="E75" s="53">
        <f t="shared" si="2"/>
        <v>4246.465802437493</v>
      </c>
      <c r="F75" s="108">
        <f t="shared" si="4"/>
        <v>1338.8072791418174</v>
      </c>
      <c r="G75" s="53">
        <f t="shared" si="5"/>
        <v>197913.43334797694</v>
      </c>
      <c r="H75" s="56"/>
      <c r="I75" s="56"/>
    </row>
    <row r="76" spans="1:9" x14ac:dyDescent="0.2">
      <c r="A76" s="50">
        <v>65</v>
      </c>
      <c r="B76" s="51">
        <f t="shared" si="0"/>
        <v>45991</v>
      </c>
      <c r="C76" s="58">
        <f t="shared" si="3"/>
        <v>197913.43334797694</v>
      </c>
      <c r="D76" s="52">
        <f t="shared" si="1"/>
        <v>4246.465802437493</v>
      </c>
      <c r="E76" s="53">
        <f t="shared" si="2"/>
        <v>4246.465802437493</v>
      </c>
      <c r="F76" s="108">
        <f t="shared" si="4"/>
        <v>1319.422888986513</v>
      </c>
      <c r="G76" s="53">
        <f t="shared" si="5"/>
        <v>194986.39043452597</v>
      </c>
      <c r="H76" s="56"/>
      <c r="I76" s="56"/>
    </row>
    <row r="77" spans="1:9" x14ac:dyDescent="0.2">
      <c r="A77" s="57">
        <v>66</v>
      </c>
      <c r="B77" s="51">
        <f t="shared" ref="B77:B131" si="6">EOMONTH($D$8,-1+A77)</f>
        <v>46022</v>
      </c>
      <c r="C77" s="58">
        <f t="shared" si="3"/>
        <v>194986.39043452597</v>
      </c>
      <c r="D77" s="52">
        <f t="shared" ref="D77:D131" si="7">$D$9</f>
        <v>4246.465802437493</v>
      </c>
      <c r="E77" s="53">
        <f t="shared" ref="E77:E131" si="8">D77</f>
        <v>4246.465802437493</v>
      </c>
      <c r="F77" s="108">
        <f t="shared" si="4"/>
        <v>1299.9092695635065</v>
      </c>
      <c r="G77" s="53">
        <f t="shared" si="5"/>
        <v>192039.83390165199</v>
      </c>
      <c r="H77" s="56"/>
      <c r="I77" s="56"/>
    </row>
    <row r="78" spans="1:9" x14ac:dyDescent="0.2">
      <c r="A78" s="50">
        <v>67</v>
      </c>
      <c r="B78" s="51">
        <f t="shared" si="6"/>
        <v>46053</v>
      </c>
      <c r="C78" s="58">
        <f t="shared" si="3"/>
        <v>192039.83390165199</v>
      </c>
      <c r="D78" s="52">
        <f t="shared" si="7"/>
        <v>4246.465802437493</v>
      </c>
      <c r="E78" s="53">
        <f t="shared" si="8"/>
        <v>4246.465802437493</v>
      </c>
      <c r="F78" s="108">
        <f t="shared" si="4"/>
        <v>1280.2655593443467</v>
      </c>
      <c r="G78" s="53">
        <f t="shared" si="5"/>
        <v>189073.63365855886</v>
      </c>
      <c r="H78" s="56"/>
      <c r="I78" s="56"/>
    </row>
    <row r="79" spans="1:9" x14ac:dyDescent="0.2">
      <c r="A79" s="57">
        <v>68</v>
      </c>
      <c r="B79" s="51">
        <f t="shared" si="6"/>
        <v>46081</v>
      </c>
      <c r="C79" s="58">
        <f t="shared" ref="C79:C131" si="9">G78</f>
        <v>189073.63365855886</v>
      </c>
      <c r="D79" s="52">
        <f t="shared" si="7"/>
        <v>4246.465802437493</v>
      </c>
      <c r="E79" s="53">
        <f t="shared" si="8"/>
        <v>4246.465802437493</v>
      </c>
      <c r="F79" s="108">
        <f t="shared" ref="F79:F131" si="10">C79*($D$5/$D$7)</f>
        <v>1260.4908910570591</v>
      </c>
      <c r="G79" s="53">
        <f t="shared" ref="G79:G131" si="11">C79+F79-E79</f>
        <v>186087.65874717844</v>
      </c>
      <c r="H79" s="56"/>
      <c r="I79" s="56"/>
    </row>
    <row r="80" spans="1:9" x14ac:dyDescent="0.2">
      <c r="A80" s="50">
        <v>69</v>
      </c>
      <c r="B80" s="51">
        <f t="shared" si="6"/>
        <v>46112</v>
      </c>
      <c r="C80" s="58">
        <f t="shared" si="9"/>
        <v>186087.65874717844</v>
      </c>
      <c r="D80" s="52">
        <f t="shared" si="7"/>
        <v>4246.465802437493</v>
      </c>
      <c r="E80" s="53">
        <f t="shared" si="8"/>
        <v>4246.465802437493</v>
      </c>
      <c r="F80" s="108">
        <f t="shared" si="10"/>
        <v>1240.5843916478564</v>
      </c>
      <c r="G80" s="53">
        <f t="shared" si="11"/>
        <v>183081.77733638883</v>
      </c>
      <c r="H80" s="56"/>
      <c r="I80" s="56"/>
    </row>
    <row r="81" spans="1:9" x14ac:dyDescent="0.2">
      <c r="A81" s="57">
        <v>70</v>
      </c>
      <c r="B81" s="51">
        <f t="shared" si="6"/>
        <v>46142</v>
      </c>
      <c r="C81" s="58">
        <f t="shared" si="9"/>
        <v>183081.77733638883</v>
      </c>
      <c r="D81" s="52">
        <f t="shared" si="7"/>
        <v>4246.465802437493</v>
      </c>
      <c r="E81" s="53">
        <f t="shared" si="8"/>
        <v>4246.465802437493</v>
      </c>
      <c r="F81" s="108">
        <f t="shared" si="10"/>
        <v>1220.5451822425923</v>
      </c>
      <c r="G81" s="53">
        <f t="shared" si="11"/>
        <v>180055.85671619393</v>
      </c>
      <c r="H81" s="56"/>
      <c r="I81" s="56"/>
    </row>
    <row r="82" spans="1:9" x14ac:dyDescent="0.2">
      <c r="A82" s="50">
        <v>71</v>
      </c>
      <c r="B82" s="51">
        <f t="shared" si="6"/>
        <v>46173</v>
      </c>
      <c r="C82" s="58">
        <f t="shared" si="9"/>
        <v>180055.85671619393</v>
      </c>
      <c r="D82" s="52">
        <f t="shared" si="7"/>
        <v>4246.465802437493</v>
      </c>
      <c r="E82" s="53">
        <f t="shared" si="8"/>
        <v>4246.465802437493</v>
      </c>
      <c r="F82" s="108">
        <f t="shared" si="10"/>
        <v>1200.3723781079595</v>
      </c>
      <c r="G82" s="53">
        <f t="shared" si="11"/>
        <v>177009.76329186439</v>
      </c>
      <c r="H82" s="56"/>
      <c r="I82" s="56"/>
    </row>
    <row r="83" spans="1:9" x14ac:dyDescent="0.2">
      <c r="A83" s="57">
        <v>72</v>
      </c>
      <c r="B83" s="51">
        <f t="shared" si="6"/>
        <v>46203</v>
      </c>
      <c r="C83" s="58">
        <f t="shared" si="9"/>
        <v>177009.76329186439</v>
      </c>
      <c r="D83" s="52">
        <f t="shared" si="7"/>
        <v>4246.465802437493</v>
      </c>
      <c r="E83" s="53">
        <f t="shared" si="8"/>
        <v>4246.465802437493</v>
      </c>
      <c r="F83" s="108">
        <f t="shared" si="10"/>
        <v>1180.0650886124295</v>
      </c>
      <c r="G83" s="53">
        <f t="shared" si="11"/>
        <v>173943.36257803935</v>
      </c>
      <c r="H83" s="56"/>
      <c r="I83" s="56"/>
    </row>
    <row r="84" spans="1:9" x14ac:dyDescent="0.2">
      <c r="A84" s="50">
        <v>73</v>
      </c>
      <c r="B84" s="51">
        <f t="shared" si="6"/>
        <v>46234</v>
      </c>
      <c r="C84" s="58">
        <f t="shared" si="9"/>
        <v>173943.36257803935</v>
      </c>
      <c r="D84" s="52">
        <f t="shared" si="7"/>
        <v>4246.465802437493</v>
      </c>
      <c r="E84" s="53">
        <f t="shared" si="8"/>
        <v>4246.465802437493</v>
      </c>
      <c r="F84" s="108">
        <f t="shared" si="10"/>
        <v>1159.6224171869292</v>
      </c>
      <c r="G84" s="53">
        <f t="shared" si="11"/>
        <v>170856.51919278881</v>
      </c>
      <c r="H84" s="56"/>
      <c r="I84" s="56"/>
    </row>
    <row r="85" spans="1:9" x14ac:dyDescent="0.2">
      <c r="A85" s="57">
        <v>74</v>
      </c>
      <c r="B85" s="51">
        <f t="shared" si="6"/>
        <v>46265</v>
      </c>
      <c r="C85" s="58">
        <f t="shared" si="9"/>
        <v>170856.51919278881</v>
      </c>
      <c r="D85" s="52">
        <f t="shared" si="7"/>
        <v>4246.465802437493</v>
      </c>
      <c r="E85" s="53">
        <f t="shared" si="8"/>
        <v>4246.465802437493</v>
      </c>
      <c r="F85" s="108">
        <f t="shared" si="10"/>
        <v>1139.0434612852589</v>
      </c>
      <c r="G85" s="53">
        <f t="shared" si="11"/>
        <v>167749.0968516366</v>
      </c>
      <c r="H85" s="56"/>
      <c r="I85" s="56"/>
    </row>
    <row r="86" spans="1:9" x14ac:dyDescent="0.2">
      <c r="A86" s="50">
        <v>75</v>
      </c>
      <c r="B86" s="51">
        <f t="shared" si="6"/>
        <v>46295</v>
      </c>
      <c r="C86" s="58">
        <f t="shared" si="9"/>
        <v>167749.0968516366</v>
      </c>
      <c r="D86" s="52">
        <f t="shared" si="7"/>
        <v>4246.465802437493</v>
      </c>
      <c r="E86" s="53">
        <f t="shared" si="8"/>
        <v>4246.465802437493</v>
      </c>
      <c r="F86" s="108">
        <f t="shared" si="10"/>
        <v>1118.3273123442441</v>
      </c>
      <c r="G86" s="53">
        <f t="shared" si="11"/>
        <v>164620.95836154337</v>
      </c>
      <c r="H86" s="56"/>
      <c r="I86" s="56"/>
    </row>
    <row r="87" spans="1:9" x14ac:dyDescent="0.2">
      <c r="A87" s="57">
        <v>76</v>
      </c>
      <c r="B87" s="51">
        <f t="shared" si="6"/>
        <v>46326</v>
      </c>
      <c r="C87" s="58">
        <f t="shared" si="9"/>
        <v>164620.95836154337</v>
      </c>
      <c r="D87" s="52">
        <f t="shared" si="7"/>
        <v>4246.465802437493</v>
      </c>
      <c r="E87" s="53">
        <f t="shared" si="8"/>
        <v>4246.465802437493</v>
      </c>
      <c r="F87" s="108">
        <f t="shared" si="10"/>
        <v>1097.4730557436226</v>
      </c>
      <c r="G87" s="53">
        <f t="shared" si="11"/>
        <v>161471.9656148495</v>
      </c>
      <c r="H87" s="56"/>
      <c r="I87" s="56"/>
    </row>
    <row r="88" spans="1:9" x14ac:dyDescent="0.2">
      <c r="A88" s="50">
        <v>77</v>
      </c>
      <c r="B88" s="51">
        <f t="shared" si="6"/>
        <v>46356</v>
      </c>
      <c r="C88" s="58">
        <f t="shared" si="9"/>
        <v>161471.9656148495</v>
      </c>
      <c r="D88" s="52">
        <f t="shared" si="7"/>
        <v>4246.465802437493</v>
      </c>
      <c r="E88" s="53">
        <f t="shared" si="8"/>
        <v>4246.465802437493</v>
      </c>
      <c r="F88" s="108">
        <f t="shared" si="10"/>
        <v>1076.4797707656635</v>
      </c>
      <c r="G88" s="53">
        <f t="shared" si="11"/>
        <v>158301.97958317769</v>
      </c>
      <c r="H88" s="56"/>
      <c r="I88" s="56"/>
    </row>
    <row r="89" spans="1:9" x14ac:dyDescent="0.2">
      <c r="A89" s="57">
        <v>78</v>
      </c>
      <c r="B89" s="51">
        <f t="shared" si="6"/>
        <v>46387</v>
      </c>
      <c r="C89" s="58">
        <f t="shared" si="9"/>
        <v>158301.97958317769</v>
      </c>
      <c r="D89" s="52">
        <f t="shared" si="7"/>
        <v>4246.465802437493</v>
      </c>
      <c r="E89" s="53">
        <f t="shared" si="8"/>
        <v>4246.465802437493</v>
      </c>
      <c r="F89" s="108">
        <f t="shared" si="10"/>
        <v>1055.346530554518</v>
      </c>
      <c r="G89" s="53">
        <f t="shared" si="11"/>
        <v>155110.86031129473</v>
      </c>
      <c r="H89" s="56"/>
      <c r="I89" s="56"/>
    </row>
    <row r="90" spans="1:9" x14ac:dyDescent="0.2">
      <c r="A90" s="50">
        <v>79</v>
      </c>
      <c r="B90" s="51">
        <f t="shared" si="6"/>
        <v>46418</v>
      </c>
      <c r="C90" s="58">
        <f t="shared" si="9"/>
        <v>155110.86031129473</v>
      </c>
      <c r="D90" s="52">
        <f t="shared" si="7"/>
        <v>4246.465802437493</v>
      </c>
      <c r="E90" s="53">
        <f t="shared" si="8"/>
        <v>4246.465802437493</v>
      </c>
      <c r="F90" s="108">
        <f t="shared" si="10"/>
        <v>1034.0724020752982</v>
      </c>
      <c r="G90" s="53">
        <f t="shared" si="11"/>
        <v>151898.46691093256</v>
      </c>
      <c r="H90" s="56"/>
      <c r="I90" s="56"/>
    </row>
    <row r="91" spans="1:9" x14ac:dyDescent="0.2">
      <c r="A91" s="57">
        <v>80</v>
      </c>
      <c r="B91" s="51">
        <f t="shared" si="6"/>
        <v>46446</v>
      </c>
      <c r="C91" s="58">
        <f t="shared" si="9"/>
        <v>151898.46691093256</v>
      </c>
      <c r="D91" s="52">
        <f t="shared" si="7"/>
        <v>4246.465802437493</v>
      </c>
      <c r="E91" s="53">
        <f t="shared" si="8"/>
        <v>4246.465802437493</v>
      </c>
      <c r="F91" s="108">
        <f t="shared" si="10"/>
        <v>1012.6564460728838</v>
      </c>
      <c r="G91" s="53">
        <f t="shared" si="11"/>
        <v>148664.65755456797</v>
      </c>
      <c r="H91" s="56"/>
      <c r="I91" s="56"/>
    </row>
    <row r="92" spans="1:9" x14ac:dyDescent="0.2">
      <c r="A92" s="50">
        <v>81</v>
      </c>
      <c r="B92" s="51">
        <f t="shared" si="6"/>
        <v>46477</v>
      </c>
      <c r="C92" s="58">
        <f t="shared" si="9"/>
        <v>148664.65755456797</v>
      </c>
      <c r="D92" s="52">
        <f t="shared" si="7"/>
        <v>4246.465802437493</v>
      </c>
      <c r="E92" s="53">
        <f t="shared" si="8"/>
        <v>4246.465802437493</v>
      </c>
      <c r="F92" s="108">
        <f t="shared" si="10"/>
        <v>991.09771703045317</v>
      </c>
      <c r="G92" s="53">
        <f t="shared" si="11"/>
        <v>145409.28946916093</v>
      </c>
      <c r="H92" s="56"/>
      <c r="I92" s="56"/>
    </row>
    <row r="93" spans="1:9" x14ac:dyDescent="0.2">
      <c r="A93" s="57">
        <v>82</v>
      </c>
      <c r="B93" s="51">
        <f t="shared" si="6"/>
        <v>46507</v>
      </c>
      <c r="C93" s="58">
        <f t="shared" si="9"/>
        <v>145409.28946916093</v>
      </c>
      <c r="D93" s="52">
        <f t="shared" si="7"/>
        <v>4246.465802437493</v>
      </c>
      <c r="E93" s="53">
        <f t="shared" si="8"/>
        <v>4246.465802437493</v>
      </c>
      <c r="F93" s="108">
        <f t="shared" si="10"/>
        <v>969.39526312773955</v>
      </c>
      <c r="G93" s="53">
        <f t="shared" si="11"/>
        <v>142132.21892985119</v>
      </c>
      <c r="H93" s="56"/>
      <c r="I93" s="56"/>
    </row>
    <row r="94" spans="1:9" x14ac:dyDescent="0.2">
      <c r="A94" s="50">
        <v>83</v>
      </c>
      <c r="B94" s="51">
        <f t="shared" si="6"/>
        <v>46538</v>
      </c>
      <c r="C94" s="58">
        <f t="shared" si="9"/>
        <v>142132.21892985119</v>
      </c>
      <c r="D94" s="52">
        <f t="shared" si="7"/>
        <v>4246.465802437493</v>
      </c>
      <c r="E94" s="53">
        <f t="shared" si="8"/>
        <v>4246.465802437493</v>
      </c>
      <c r="F94" s="108">
        <f t="shared" si="10"/>
        <v>947.54812619900804</v>
      </c>
      <c r="G94" s="53">
        <f t="shared" si="11"/>
        <v>138833.30125361274</v>
      </c>
      <c r="H94" s="56"/>
      <c r="I94" s="56"/>
    </row>
    <row r="95" spans="1:9" x14ac:dyDescent="0.2">
      <c r="A95" s="57">
        <v>84</v>
      </c>
      <c r="B95" s="51">
        <f t="shared" si="6"/>
        <v>46568</v>
      </c>
      <c r="C95" s="58">
        <f t="shared" si="9"/>
        <v>138833.30125361274</v>
      </c>
      <c r="D95" s="52">
        <f t="shared" si="7"/>
        <v>4246.465802437493</v>
      </c>
      <c r="E95" s="53">
        <f t="shared" si="8"/>
        <v>4246.465802437493</v>
      </c>
      <c r="F95" s="108">
        <f t="shared" si="10"/>
        <v>925.55534169075167</v>
      </c>
      <c r="G95" s="53">
        <f t="shared" si="11"/>
        <v>135512.390792866</v>
      </c>
      <c r="H95" s="56"/>
      <c r="I95" s="56"/>
    </row>
    <row r="96" spans="1:9" x14ac:dyDescent="0.2">
      <c r="A96" s="50">
        <v>85</v>
      </c>
      <c r="B96" s="51">
        <f t="shared" si="6"/>
        <v>46599</v>
      </c>
      <c r="C96" s="58">
        <f t="shared" si="9"/>
        <v>135512.390792866</v>
      </c>
      <c r="D96" s="52">
        <f t="shared" si="7"/>
        <v>4246.465802437493</v>
      </c>
      <c r="E96" s="53">
        <f t="shared" si="8"/>
        <v>4246.465802437493</v>
      </c>
      <c r="F96" s="108">
        <f t="shared" si="10"/>
        <v>903.41593861910678</v>
      </c>
      <c r="G96" s="53">
        <f t="shared" si="11"/>
        <v>132169.34092904764</v>
      </c>
      <c r="H96" s="56"/>
      <c r="I96" s="56"/>
    </row>
    <row r="97" spans="1:9" x14ac:dyDescent="0.2">
      <c r="A97" s="57">
        <v>86</v>
      </c>
      <c r="B97" s="51">
        <f t="shared" si="6"/>
        <v>46630</v>
      </c>
      <c r="C97" s="58">
        <f t="shared" si="9"/>
        <v>132169.34092904764</v>
      </c>
      <c r="D97" s="52">
        <f t="shared" si="7"/>
        <v>4246.465802437493</v>
      </c>
      <c r="E97" s="53">
        <f t="shared" si="8"/>
        <v>4246.465802437493</v>
      </c>
      <c r="F97" s="108">
        <f t="shared" si="10"/>
        <v>881.12893952698437</v>
      </c>
      <c r="G97" s="53">
        <f t="shared" si="11"/>
        <v>128804.00406613712</v>
      </c>
      <c r="H97" s="56"/>
      <c r="I97" s="56"/>
    </row>
    <row r="98" spans="1:9" x14ac:dyDescent="0.2">
      <c r="A98" s="50">
        <v>87</v>
      </c>
      <c r="B98" s="51">
        <f t="shared" si="6"/>
        <v>46660</v>
      </c>
      <c r="C98" s="58">
        <f t="shared" si="9"/>
        <v>128804.00406613712</v>
      </c>
      <c r="D98" s="52">
        <f t="shared" si="7"/>
        <v>4246.465802437493</v>
      </c>
      <c r="E98" s="53">
        <f t="shared" si="8"/>
        <v>4246.465802437493</v>
      </c>
      <c r="F98" s="108">
        <f t="shared" si="10"/>
        <v>858.69336044091415</v>
      </c>
      <c r="G98" s="53">
        <f t="shared" si="11"/>
        <v>125416.23162414054</v>
      </c>
      <c r="H98" s="56"/>
      <c r="I98" s="56"/>
    </row>
    <row r="99" spans="1:9" x14ac:dyDescent="0.2">
      <c r="A99" s="57">
        <v>88</v>
      </c>
      <c r="B99" s="51">
        <f t="shared" si="6"/>
        <v>46691</v>
      </c>
      <c r="C99" s="58">
        <f t="shared" si="9"/>
        <v>125416.23162414054</v>
      </c>
      <c r="D99" s="52">
        <f t="shared" si="7"/>
        <v>4246.465802437493</v>
      </c>
      <c r="E99" s="53">
        <f t="shared" si="8"/>
        <v>4246.465802437493</v>
      </c>
      <c r="F99" s="108">
        <f t="shared" si="10"/>
        <v>836.10821082760367</v>
      </c>
      <c r="G99" s="53">
        <f t="shared" si="11"/>
        <v>122005.87403253064</v>
      </c>
      <c r="H99" s="56"/>
      <c r="I99" s="56"/>
    </row>
    <row r="100" spans="1:9" x14ac:dyDescent="0.2">
      <c r="A100" s="50">
        <v>89</v>
      </c>
      <c r="B100" s="51">
        <f t="shared" si="6"/>
        <v>46721</v>
      </c>
      <c r="C100" s="58">
        <f t="shared" si="9"/>
        <v>122005.87403253064</v>
      </c>
      <c r="D100" s="52">
        <f t="shared" si="7"/>
        <v>4246.465802437493</v>
      </c>
      <c r="E100" s="53">
        <f t="shared" si="8"/>
        <v>4246.465802437493</v>
      </c>
      <c r="F100" s="108">
        <f t="shared" si="10"/>
        <v>813.37249355020435</v>
      </c>
      <c r="G100" s="53">
        <f t="shared" si="11"/>
        <v>118572.78072364336</v>
      </c>
      <c r="H100" s="56"/>
      <c r="I100" s="56"/>
    </row>
    <row r="101" spans="1:9" x14ac:dyDescent="0.2">
      <c r="A101" s="57">
        <v>90</v>
      </c>
      <c r="B101" s="51">
        <f t="shared" si="6"/>
        <v>46752</v>
      </c>
      <c r="C101" s="58">
        <f t="shared" si="9"/>
        <v>118572.78072364336</v>
      </c>
      <c r="D101" s="52">
        <f t="shared" si="7"/>
        <v>4246.465802437493</v>
      </c>
      <c r="E101" s="53">
        <f t="shared" si="8"/>
        <v>4246.465802437493</v>
      </c>
      <c r="F101" s="108">
        <f t="shared" si="10"/>
        <v>790.4852048242891</v>
      </c>
      <c r="G101" s="53">
        <f t="shared" si="11"/>
        <v>115116.80012603015</v>
      </c>
      <c r="H101" s="56"/>
      <c r="I101" s="56"/>
    </row>
    <row r="102" spans="1:9" x14ac:dyDescent="0.2">
      <c r="A102" s="50">
        <v>91</v>
      </c>
      <c r="B102" s="51">
        <f t="shared" si="6"/>
        <v>46783</v>
      </c>
      <c r="C102" s="58">
        <f t="shared" si="9"/>
        <v>115116.80012603015</v>
      </c>
      <c r="D102" s="52">
        <f t="shared" si="7"/>
        <v>4246.465802437493</v>
      </c>
      <c r="E102" s="53">
        <f t="shared" si="8"/>
        <v>4246.465802437493</v>
      </c>
      <c r="F102" s="108">
        <f t="shared" si="10"/>
        <v>767.44533417353443</v>
      </c>
      <c r="G102" s="53">
        <f t="shared" si="11"/>
        <v>111637.77965776619</v>
      </c>
      <c r="H102" s="56"/>
      <c r="I102" s="56"/>
    </row>
    <row r="103" spans="1:9" x14ac:dyDescent="0.2">
      <c r="A103" s="57">
        <v>92</v>
      </c>
      <c r="B103" s="51">
        <f t="shared" si="6"/>
        <v>46812</v>
      </c>
      <c r="C103" s="58">
        <f t="shared" si="9"/>
        <v>111637.77965776619</v>
      </c>
      <c r="D103" s="52">
        <f t="shared" si="7"/>
        <v>4246.465802437493</v>
      </c>
      <c r="E103" s="53">
        <f t="shared" si="8"/>
        <v>4246.465802437493</v>
      </c>
      <c r="F103" s="108">
        <f t="shared" si="10"/>
        <v>744.25186438510798</v>
      </c>
      <c r="G103" s="53">
        <f t="shared" si="11"/>
        <v>108135.56571971381</v>
      </c>
      <c r="H103" s="56"/>
      <c r="I103" s="56"/>
    </row>
    <row r="104" spans="1:9" x14ac:dyDescent="0.2">
      <c r="A104" s="50">
        <v>93</v>
      </c>
      <c r="B104" s="51">
        <f t="shared" si="6"/>
        <v>46843</v>
      </c>
      <c r="C104" s="58">
        <f t="shared" si="9"/>
        <v>108135.56571971381</v>
      </c>
      <c r="D104" s="52">
        <f t="shared" si="7"/>
        <v>4246.465802437493</v>
      </c>
      <c r="E104" s="53">
        <f t="shared" si="8"/>
        <v>4246.465802437493</v>
      </c>
      <c r="F104" s="108">
        <f t="shared" si="10"/>
        <v>720.90377146475873</v>
      </c>
      <c r="G104" s="53">
        <f t="shared" si="11"/>
        <v>104610.00368874107</v>
      </c>
      <c r="H104" s="56"/>
      <c r="I104" s="56"/>
    </row>
    <row r="105" spans="1:9" x14ac:dyDescent="0.2">
      <c r="A105" s="57">
        <v>94</v>
      </c>
      <c r="B105" s="51">
        <f t="shared" si="6"/>
        <v>46873</v>
      </c>
      <c r="C105" s="58">
        <f t="shared" si="9"/>
        <v>104610.00368874107</v>
      </c>
      <c r="D105" s="52">
        <f t="shared" si="7"/>
        <v>4246.465802437493</v>
      </c>
      <c r="E105" s="53">
        <f t="shared" si="8"/>
        <v>4246.465802437493</v>
      </c>
      <c r="F105" s="108">
        <f t="shared" si="10"/>
        <v>697.40002459160712</v>
      </c>
      <c r="G105" s="53">
        <f t="shared" si="11"/>
        <v>101060.93791089518</v>
      </c>
      <c r="H105" s="56"/>
      <c r="I105" s="56"/>
    </row>
    <row r="106" spans="1:9" x14ac:dyDescent="0.2">
      <c r="A106" s="50">
        <v>95</v>
      </c>
      <c r="B106" s="51">
        <f t="shared" si="6"/>
        <v>46904</v>
      </c>
      <c r="C106" s="58">
        <f t="shared" si="9"/>
        <v>101060.93791089518</v>
      </c>
      <c r="D106" s="52">
        <f t="shared" si="7"/>
        <v>4246.465802437493</v>
      </c>
      <c r="E106" s="53">
        <f t="shared" si="8"/>
        <v>4246.465802437493</v>
      </c>
      <c r="F106" s="108">
        <f t="shared" si="10"/>
        <v>673.73958607263455</v>
      </c>
      <c r="G106" s="53">
        <f t="shared" si="11"/>
        <v>97488.211694530328</v>
      </c>
      <c r="H106" s="56"/>
      <c r="I106" s="56"/>
    </row>
    <row r="107" spans="1:9" x14ac:dyDescent="0.2">
      <c r="A107" s="57">
        <v>96</v>
      </c>
      <c r="B107" s="51">
        <f t="shared" si="6"/>
        <v>46934</v>
      </c>
      <c r="C107" s="58">
        <f t="shared" si="9"/>
        <v>97488.211694530328</v>
      </c>
      <c r="D107" s="52">
        <f t="shared" si="7"/>
        <v>4246.465802437493</v>
      </c>
      <c r="E107" s="53">
        <f t="shared" si="8"/>
        <v>4246.465802437493</v>
      </c>
      <c r="F107" s="108">
        <f t="shared" si="10"/>
        <v>649.92141129686888</v>
      </c>
      <c r="G107" s="53">
        <f t="shared" si="11"/>
        <v>93891.667303389695</v>
      </c>
      <c r="H107" s="56"/>
      <c r="I107" s="56"/>
    </row>
    <row r="108" spans="1:9" x14ac:dyDescent="0.2">
      <c r="A108" s="50">
        <v>97</v>
      </c>
      <c r="B108" s="51">
        <f t="shared" si="6"/>
        <v>46965</v>
      </c>
      <c r="C108" s="58">
        <f t="shared" si="9"/>
        <v>93891.667303389695</v>
      </c>
      <c r="D108" s="52">
        <f t="shared" si="7"/>
        <v>4246.465802437493</v>
      </c>
      <c r="E108" s="53">
        <f t="shared" si="8"/>
        <v>4246.465802437493</v>
      </c>
      <c r="F108" s="108">
        <f t="shared" si="10"/>
        <v>625.94444868926462</v>
      </c>
      <c r="G108" s="53">
        <f t="shared" si="11"/>
        <v>90271.145949641461</v>
      </c>
      <c r="H108" s="56"/>
      <c r="I108" s="56"/>
    </row>
    <row r="109" spans="1:9" x14ac:dyDescent="0.2">
      <c r="A109" s="57">
        <v>98</v>
      </c>
      <c r="B109" s="51">
        <f t="shared" si="6"/>
        <v>46996</v>
      </c>
      <c r="C109" s="58">
        <f t="shared" si="9"/>
        <v>90271.145949641461</v>
      </c>
      <c r="D109" s="52">
        <f t="shared" si="7"/>
        <v>4246.465802437493</v>
      </c>
      <c r="E109" s="53">
        <f t="shared" si="8"/>
        <v>4246.465802437493</v>
      </c>
      <c r="F109" s="108">
        <f t="shared" si="10"/>
        <v>601.80763966427639</v>
      </c>
      <c r="G109" s="53">
        <f t="shared" si="11"/>
        <v>86626.487786868238</v>
      </c>
      <c r="H109" s="56"/>
      <c r="I109" s="56"/>
    </row>
    <row r="110" spans="1:9" x14ac:dyDescent="0.2">
      <c r="A110" s="50">
        <v>99</v>
      </c>
      <c r="B110" s="51">
        <f t="shared" si="6"/>
        <v>47026</v>
      </c>
      <c r="C110" s="58">
        <f t="shared" si="9"/>
        <v>86626.487786868238</v>
      </c>
      <c r="D110" s="52">
        <f t="shared" si="7"/>
        <v>4246.465802437493</v>
      </c>
      <c r="E110" s="53">
        <f t="shared" si="8"/>
        <v>4246.465802437493</v>
      </c>
      <c r="F110" s="108">
        <f t="shared" si="10"/>
        <v>577.50991857912163</v>
      </c>
      <c r="G110" s="53">
        <f t="shared" si="11"/>
        <v>82957.531903009862</v>
      </c>
      <c r="H110" s="56"/>
      <c r="I110" s="56"/>
    </row>
    <row r="111" spans="1:9" x14ac:dyDescent="0.2">
      <c r="A111" s="57">
        <v>100</v>
      </c>
      <c r="B111" s="51">
        <f t="shared" si="6"/>
        <v>47057</v>
      </c>
      <c r="C111" s="58">
        <f t="shared" si="9"/>
        <v>82957.531903009862</v>
      </c>
      <c r="D111" s="52">
        <f t="shared" si="7"/>
        <v>4246.465802437493</v>
      </c>
      <c r="E111" s="53">
        <f t="shared" si="8"/>
        <v>4246.465802437493</v>
      </c>
      <c r="F111" s="108">
        <f t="shared" si="10"/>
        <v>553.05021268673249</v>
      </c>
      <c r="G111" s="53">
        <f t="shared" si="11"/>
        <v>79264.116313259103</v>
      </c>
      <c r="H111" s="56"/>
      <c r="I111" s="56"/>
    </row>
    <row r="112" spans="1:9" x14ac:dyDescent="0.2">
      <c r="A112" s="50">
        <v>101</v>
      </c>
      <c r="B112" s="51">
        <f t="shared" si="6"/>
        <v>47087</v>
      </c>
      <c r="C112" s="58">
        <f t="shared" si="9"/>
        <v>79264.116313259103</v>
      </c>
      <c r="D112" s="52">
        <f t="shared" si="7"/>
        <v>4246.465802437493</v>
      </c>
      <c r="E112" s="53">
        <f t="shared" si="8"/>
        <v>4246.465802437493</v>
      </c>
      <c r="F112" s="108">
        <f t="shared" si="10"/>
        <v>528.42744208839406</v>
      </c>
      <c r="G112" s="53">
        <f t="shared" si="11"/>
        <v>75546.077952909996</v>
      </c>
      <c r="H112" s="56"/>
      <c r="I112" s="56"/>
    </row>
    <row r="113" spans="1:9" x14ac:dyDescent="0.2">
      <c r="A113" s="57">
        <v>102</v>
      </c>
      <c r="B113" s="51">
        <f t="shared" si="6"/>
        <v>47118</v>
      </c>
      <c r="C113" s="58">
        <f t="shared" si="9"/>
        <v>75546.077952909996</v>
      </c>
      <c r="D113" s="52">
        <f t="shared" si="7"/>
        <v>4246.465802437493</v>
      </c>
      <c r="E113" s="53">
        <f t="shared" si="8"/>
        <v>4246.465802437493</v>
      </c>
      <c r="F113" s="108">
        <f t="shared" si="10"/>
        <v>503.64051968606668</v>
      </c>
      <c r="G113" s="53">
        <f t="shared" si="11"/>
        <v>71803.252670158574</v>
      </c>
      <c r="H113" s="56"/>
      <c r="I113" s="56"/>
    </row>
    <row r="114" spans="1:9" x14ac:dyDescent="0.2">
      <c r="A114" s="50">
        <v>103</v>
      </c>
      <c r="B114" s="51">
        <f t="shared" si="6"/>
        <v>47149</v>
      </c>
      <c r="C114" s="58">
        <f t="shared" si="9"/>
        <v>71803.252670158574</v>
      </c>
      <c r="D114" s="52">
        <f t="shared" si="7"/>
        <v>4246.465802437493</v>
      </c>
      <c r="E114" s="53">
        <f t="shared" si="8"/>
        <v>4246.465802437493</v>
      </c>
      <c r="F114" s="108">
        <f t="shared" si="10"/>
        <v>478.68835113439053</v>
      </c>
      <c r="G114" s="53">
        <f t="shared" si="11"/>
        <v>68035.47521885547</v>
      </c>
      <c r="H114" s="56"/>
      <c r="I114" s="56"/>
    </row>
    <row r="115" spans="1:9" x14ac:dyDescent="0.2">
      <c r="A115" s="57">
        <v>104</v>
      </c>
      <c r="B115" s="51">
        <f t="shared" si="6"/>
        <v>47177</v>
      </c>
      <c r="C115" s="58">
        <f t="shared" si="9"/>
        <v>68035.47521885547</v>
      </c>
      <c r="D115" s="52">
        <f t="shared" si="7"/>
        <v>4246.465802437493</v>
      </c>
      <c r="E115" s="53">
        <f t="shared" si="8"/>
        <v>4246.465802437493</v>
      </c>
      <c r="F115" s="108">
        <f t="shared" si="10"/>
        <v>453.56983479236982</v>
      </c>
      <c r="G115" s="53">
        <f t="shared" si="11"/>
        <v>64242.579251210351</v>
      </c>
      <c r="H115" s="56"/>
      <c r="I115" s="56"/>
    </row>
    <row r="116" spans="1:9" x14ac:dyDescent="0.2">
      <c r="A116" s="50">
        <v>105</v>
      </c>
      <c r="B116" s="51">
        <f t="shared" si="6"/>
        <v>47208</v>
      </c>
      <c r="C116" s="58">
        <f t="shared" si="9"/>
        <v>64242.579251210351</v>
      </c>
      <c r="D116" s="52">
        <f t="shared" si="7"/>
        <v>4246.465802437493</v>
      </c>
      <c r="E116" s="53">
        <f t="shared" si="8"/>
        <v>4246.465802437493</v>
      </c>
      <c r="F116" s="108">
        <f t="shared" si="10"/>
        <v>428.2838616747357</v>
      </c>
      <c r="G116" s="53">
        <f t="shared" si="11"/>
        <v>60424.397310447588</v>
      </c>
      <c r="H116" s="56"/>
      <c r="I116" s="56"/>
    </row>
    <row r="117" spans="1:9" x14ac:dyDescent="0.2">
      <c r="A117" s="57">
        <v>106</v>
      </c>
      <c r="B117" s="51">
        <f t="shared" si="6"/>
        <v>47238</v>
      </c>
      <c r="C117" s="58">
        <f t="shared" si="9"/>
        <v>60424.397310447588</v>
      </c>
      <c r="D117" s="52">
        <f t="shared" si="7"/>
        <v>4246.465802437493</v>
      </c>
      <c r="E117" s="53">
        <f t="shared" si="8"/>
        <v>4246.465802437493</v>
      </c>
      <c r="F117" s="108">
        <f t="shared" si="10"/>
        <v>402.82931540298392</v>
      </c>
      <c r="G117" s="53">
        <f t="shared" si="11"/>
        <v>56580.760823413075</v>
      </c>
      <c r="H117" s="56"/>
      <c r="I117" s="56"/>
    </row>
    <row r="118" spans="1:9" x14ac:dyDescent="0.2">
      <c r="A118" s="50">
        <v>107</v>
      </c>
      <c r="B118" s="51">
        <f t="shared" si="6"/>
        <v>47269</v>
      </c>
      <c r="C118" s="58">
        <f t="shared" si="9"/>
        <v>56580.760823413075</v>
      </c>
      <c r="D118" s="52">
        <f t="shared" si="7"/>
        <v>4246.465802437493</v>
      </c>
      <c r="E118" s="53">
        <f t="shared" si="8"/>
        <v>4246.465802437493</v>
      </c>
      <c r="F118" s="108">
        <f t="shared" si="10"/>
        <v>377.20507215608717</v>
      </c>
      <c r="G118" s="53">
        <f t="shared" si="11"/>
        <v>52711.500093131668</v>
      </c>
      <c r="H118" s="56"/>
      <c r="I118" s="56"/>
    </row>
    <row r="119" spans="1:9" x14ac:dyDescent="0.2">
      <c r="A119" s="57">
        <v>108</v>
      </c>
      <c r="B119" s="51">
        <f t="shared" si="6"/>
        <v>47299</v>
      </c>
      <c r="C119" s="58">
        <f t="shared" si="9"/>
        <v>52711.500093131668</v>
      </c>
      <c r="D119" s="52">
        <f t="shared" si="7"/>
        <v>4246.465802437493</v>
      </c>
      <c r="E119" s="53">
        <f t="shared" si="8"/>
        <v>4246.465802437493</v>
      </c>
      <c r="F119" s="108">
        <f t="shared" si="10"/>
        <v>351.41000062087784</v>
      </c>
      <c r="G119" s="53">
        <f t="shared" si="11"/>
        <v>48816.444291315049</v>
      </c>
      <c r="H119" s="56"/>
      <c r="I119" s="56"/>
    </row>
    <row r="120" spans="1:9" x14ac:dyDescent="0.2">
      <c r="A120" s="50">
        <v>109</v>
      </c>
      <c r="B120" s="51">
        <f t="shared" si="6"/>
        <v>47330</v>
      </c>
      <c r="C120" s="58">
        <f t="shared" si="9"/>
        <v>48816.444291315049</v>
      </c>
      <c r="D120" s="52">
        <f t="shared" si="7"/>
        <v>4246.465802437493</v>
      </c>
      <c r="E120" s="53">
        <f t="shared" si="8"/>
        <v>4246.465802437493</v>
      </c>
      <c r="F120" s="108">
        <f t="shared" si="10"/>
        <v>325.44296194210034</v>
      </c>
      <c r="G120" s="53">
        <f t="shared" si="11"/>
        <v>44895.421450819653</v>
      </c>
      <c r="H120" s="56"/>
      <c r="I120" s="56"/>
    </row>
    <row r="121" spans="1:9" x14ac:dyDescent="0.2">
      <c r="A121" s="57">
        <v>110</v>
      </c>
      <c r="B121" s="51">
        <f t="shared" si="6"/>
        <v>47361</v>
      </c>
      <c r="C121" s="58">
        <f t="shared" si="9"/>
        <v>44895.421450819653</v>
      </c>
      <c r="D121" s="52">
        <f t="shared" si="7"/>
        <v>4246.465802437493</v>
      </c>
      <c r="E121" s="53">
        <f t="shared" si="8"/>
        <v>4246.465802437493</v>
      </c>
      <c r="F121" s="108">
        <f t="shared" si="10"/>
        <v>299.30280967213105</v>
      </c>
      <c r="G121" s="53">
        <f t="shared" si="11"/>
        <v>40948.25845805429</v>
      </c>
      <c r="H121" s="56"/>
      <c r="I121" s="56"/>
    </row>
    <row r="122" spans="1:9" x14ac:dyDescent="0.2">
      <c r="A122" s="50">
        <v>111</v>
      </c>
      <c r="B122" s="51">
        <f t="shared" si="6"/>
        <v>47391</v>
      </c>
      <c r="C122" s="58">
        <f t="shared" si="9"/>
        <v>40948.25845805429</v>
      </c>
      <c r="D122" s="52">
        <f t="shared" si="7"/>
        <v>4246.465802437493</v>
      </c>
      <c r="E122" s="53">
        <f t="shared" si="8"/>
        <v>4246.465802437493</v>
      </c>
      <c r="F122" s="108">
        <f t="shared" si="10"/>
        <v>272.98838972036197</v>
      </c>
      <c r="G122" s="53">
        <f t="shared" si="11"/>
        <v>36974.781045337157</v>
      </c>
      <c r="H122" s="56"/>
      <c r="I122" s="56"/>
    </row>
    <row r="123" spans="1:9" x14ac:dyDescent="0.2">
      <c r="A123" s="57">
        <v>112</v>
      </c>
      <c r="B123" s="51">
        <f t="shared" si="6"/>
        <v>47422</v>
      </c>
      <c r="C123" s="58">
        <f t="shared" si="9"/>
        <v>36974.781045337157</v>
      </c>
      <c r="D123" s="52">
        <f t="shared" si="7"/>
        <v>4246.465802437493</v>
      </c>
      <c r="E123" s="53">
        <f t="shared" si="8"/>
        <v>4246.465802437493</v>
      </c>
      <c r="F123" s="108">
        <f t="shared" si="10"/>
        <v>246.49854030224773</v>
      </c>
      <c r="G123" s="53">
        <f t="shared" si="11"/>
        <v>32974.813783201913</v>
      </c>
      <c r="H123" s="56"/>
      <c r="I123" s="56"/>
    </row>
    <row r="124" spans="1:9" x14ac:dyDescent="0.2">
      <c r="A124" s="50">
        <v>113</v>
      </c>
      <c r="B124" s="51">
        <f t="shared" si="6"/>
        <v>47452</v>
      </c>
      <c r="C124" s="58">
        <f t="shared" si="9"/>
        <v>32974.813783201913</v>
      </c>
      <c r="D124" s="52">
        <f t="shared" si="7"/>
        <v>4246.465802437493</v>
      </c>
      <c r="E124" s="53">
        <f t="shared" si="8"/>
        <v>4246.465802437493</v>
      </c>
      <c r="F124" s="108">
        <f t="shared" si="10"/>
        <v>219.83209188801277</v>
      </c>
      <c r="G124" s="53">
        <f t="shared" si="11"/>
        <v>28948.180072652431</v>
      </c>
      <c r="H124" s="56"/>
      <c r="I124" s="56"/>
    </row>
    <row r="125" spans="1:9" x14ac:dyDescent="0.2">
      <c r="A125" s="57">
        <v>114</v>
      </c>
      <c r="B125" s="51">
        <f t="shared" si="6"/>
        <v>47483</v>
      </c>
      <c r="C125" s="58">
        <f t="shared" si="9"/>
        <v>28948.180072652431</v>
      </c>
      <c r="D125" s="52">
        <f t="shared" si="7"/>
        <v>4246.465802437493</v>
      </c>
      <c r="E125" s="53">
        <f t="shared" si="8"/>
        <v>4246.465802437493</v>
      </c>
      <c r="F125" s="108">
        <f t="shared" si="10"/>
        <v>192.98786715101622</v>
      </c>
      <c r="G125" s="53">
        <f t="shared" si="11"/>
        <v>24894.702137365952</v>
      </c>
      <c r="H125" s="56"/>
      <c r="I125" s="56"/>
    </row>
    <row r="126" spans="1:9" x14ac:dyDescent="0.2">
      <c r="A126" s="50">
        <v>115</v>
      </c>
      <c r="B126" s="51">
        <f t="shared" si="6"/>
        <v>47514</v>
      </c>
      <c r="C126" s="58">
        <f t="shared" si="9"/>
        <v>24894.702137365952</v>
      </c>
      <c r="D126" s="52">
        <f t="shared" si="7"/>
        <v>4246.465802437493</v>
      </c>
      <c r="E126" s="53">
        <f t="shared" si="8"/>
        <v>4246.465802437493</v>
      </c>
      <c r="F126" s="108">
        <f t="shared" si="10"/>
        <v>165.96468091577302</v>
      </c>
      <c r="G126" s="53">
        <f t="shared" si="11"/>
        <v>20814.201015844235</v>
      </c>
      <c r="H126" s="56"/>
      <c r="I126" s="56"/>
    </row>
    <row r="127" spans="1:9" x14ac:dyDescent="0.2">
      <c r="A127" s="57">
        <v>116</v>
      </c>
      <c r="B127" s="51">
        <f t="shared" si="6"/>
        <v>47542</v>
      </c>
      <c r="C127" s="58">
        <f t="shared" si="9"/>
        <v>20814.201015844235</v>
      </c>
      <c r="D127" s="52">
        <f t="shared" si="7"/>
        <v>4246.465802437493</v>
      </c>
      <c r="E127" s="53">
        <f t="shared" si="8"/>
        <v>4246.465802437493</v>
      </c>
      <c r="F127" s="108">
        <f t="shared" si="10"/>
        <v>138.76134010562825</v>
      </c>
      <c r="G127" s="53">
        <f t="shared" si="11"/>
        <v>16706.49655351237</v>
      </c>
      <c r="H127" s="56"/>
      <c r="I127" s="56"/>
    </row>
    <row r="128" spans="1:9" x14ac:dyDescent="0.2">
      <c r="A128" s="50">
        <v>117</v>
      </c>
      <c r="B128" s="51">
        <f t="shared" si="6"/>
        <v>47573</v>
      </c>
      <c r="C128" s="58">
        <f t="shared" si="9"/>
        <v>16706.49655351237</v>
      </c>
      <c r="D128" s="52">
        <f t="shared" si="7"/>
        <v>4246.465802437493</v>
      </c>
      <c r="E128" s="53">
        <f t="shared" si="8"/>
        <v>4246.465802437493</v>
      </c>
      <c r="F128" s="108">
        <f t="shared" si="10"/>
        <v>111.37664369008247</v>
      </c>
      <c r="G128" s="53">
        <f t="shared" si="11"/>
        <v>12571.407394764961</v>
      </c>
      <c r="H128" s="56"/>
      <c r="I128" s="56"/>
    </row>
    <row r="129" spans="1:9" x14ac:dyDescent="0.2">
      <c r="A129" s="57">
        <v>118</v>
      </c>
      <c r="B129" s="51">
        <f t="shared" si="6"/>
        <v>47603</v>
      </c>
      <c r="C129" s="58">
        <f t="shared" si="9"/>
        <v>12571.407394764961</v>
      </c>
      <c r="D129" s="52">
        <f t="shared" si="7"/>
        <v>4246.465802437493</v>
      </c>
      <c r="E129" s="53">
        <f t="shared" si="8"/>
        <v>4246.465802437493</v>
      </c>
      <c r="F129" s="108">
        <f t="shared" si="10"/>
        <v>83.809382631766411</v>
      </c>
      <c r="G129" s="53">
        <f t="shared" si="11"/>
        <v>8408.7509749592355</v>
      </c>
      <c r="H129" s="56"/>
      <c r="I129" s="56"/>
    </row>
    <row r="130" spans="1:9" x14ac:dyDescent="0.2">
      <c r="A130" s="50">
        <v>119</v>
      </c>
      <c r="B130" s="51">
        <f t="shared" si="6"/>
        <v>47634</v>
      </c>
      <c r="C130" s="58">
        <f t="shared" si="9"/>
        <v>8408.7509749592355</v>
      </c>
      <c r="D130" s="52">
        <f t="shared" si="7"/>
        <v>4246.465802437493</v>
      </c>
      <c r="E130" s="53">
        <f t="shared" si="8"/>
        <v>4246.465802437493</v>
      </c>
      <c r="F130" s="108">
        <f t="shared" si="10"/>
        <v>56.058339833061574</v>
      </c>
      <c r="G130" s="53">
        <f t="shared" si="11"/>
        <v>4218.3435123548043</v>
      </c>
      <c r="H130" s="56"/>
      <c r="I130" s="56"/>
    </row>
    <row r="131" spans="1:9" x14ac:dyDescent="0.2">
      <c r="A131" s="57">
        <v>120</v>
      </c>
      <c r="B131" s="51">
        <f t="shared" si="6"/>
        <v>47664</v>
      </c>
      <c r="C131" s="58">
        <f t="shared" si="9"/>
        <v>4218.3435123548043</v>
      </c>
      <c r="D131" s="52">
        <f t="shared" si="7"/>
        <v>4246.465802437493</v>
      </c>
      <c r="E131" s="53">
        <f t="shared" si="8"/>
        <v>4246.465802437493</v>
      </c>
      <c r="F131" s="108">
        <f t="shared" si="10"/>
        <v>28.122290082365364</v>
      </c>
      <c r="G131" s="53">
        <f t="shared" si="11"/>
        <v>-3.2378011383116245E-10</v>
      </c>
      <c r="H131" s="56"/>
      <c r="I131" s="56"/>
    </row>
    <row r="132" spans="1:9" x14ac:dyDescent="0.2">
      <c r="A132" s="62"/>
      <c r="B132" s="63"/>
      <c r="C132" s="64"/>
      <c r="D132" s="64"/>
      <c r="E132" s="65"/>
      <c r="F132" s="64"/>
      <c r="G132" s="64"/>
      <c r="H132" s="56"/>
      <c r="I132" s="56"/>
    </row>
    <row r="133" spans="1:9" x14ac:dyDescent="0.2">
      <c r="A133" s="62"/>
      <c r="B133" s="63"/>
      <c r="C133" s="64"/>
      <c r="D133" s="64"/>
      <c r="E133" s="65"/>
      <c r="F133" s="64"/>
      <c r="G133" s="64"/>
      <c r="H133" s="56"/>
      <c r="I133" s="56"/>
    </row>
    <row r="134" spans="1:9" x14ac:dyDescent="0.2">
      <c r="A134" s="62"/>
      <c r="B134" s="63"/>
      <c r="C134" s="64"/>
      <c r="D134" s="64"/>
      <c r="E134" s="65"/>
      <c r="F134" s="64"/>
      <c r="G134" s="64"/>
      <c r="H134" s="56"/>
      <c r="I134" s="56"/>
    </row>
    <row r="135" spans="1:9" x14ac:dyDescent="0.2">
      <c r="A135" s="62"/>
      <c r="B135" s="63"/>
      <c r="C135" s="64"/>
      <c r="D135" s="64"/>
      <c r="E135" s="65"/>
      <c r="F135" s="64"/>
      <c r="G135" s="64"/>
      <c r="H135" s="56"/>
      <c r="I135" s="56"/>
    </row>
    <row r="136" spans="1:9" x14ac:dyDescent="0.2">
      <c r="A136" s="62"/>
      <c r="B136" s="63"/>
      <c r="C136" s="64"/>
      <c r="D136" s="64"/>
      <c r="E136" s="65"/>
      <c r="F136" s="64"/>
      <c r="G136" s="64"/>
      <c r="H136" s="56"/>
      <c r="I136" s="56"/>
    </row>
    <row r="137" spans="1:9" x14ac:dyDescent="0.2">
      <c r="A137" s="62"/>
      <c r="B137" s="63"/>
      <c r="C137" s="64"/>
      <c r="D137" s="64"/>
      <c r="E137" s="65"/>
      <c r="F137" s="64"/>
      <c r="G137" s="64"/>
      <c r="H137" s="56"/>
      <c r="I137" s="56"/>
    </row>
    <row r="138" spans="1:9" x14ac:dyDescent="0.2">
      <c r="A138" s="62"/>
      <c r="B138" s="63"/>
      <c r="C138" s="64"/>
      <c r="D138" s="64"/>
      <c r="E138" s="65"/>
      <c r="F138" s="64"/>
      <c r="G138" s="64"/>
      <c r="H138" s="56"/>
      <c r="I138" s="56"/>
    </row>
    <row r="139" spans="1:9" x14ac:dyDescent="0.2">
      <c r="A139" s="62"/>
      <c r="B139" s="63"/>
      <c r="C139" s="64"/>
      <c r="D139" s="64"/>
      <c r="E139" s="65"/>
      <c r="F139" s="64"/>
      <c r="G139" s="64"/>
      <c r="H139" s="56"/>
      <c r="I139" s="56"/>
    </row>
    <row r="140" spans="1:9" x14ac:dyDescent="0.2">
      <c r="A140" s="62"/>
      <c r="B140" s="63"/>
      <c r="C140" s="64"/>
      <c r="D140" s="64"/>
      <c r="E140" s="65"/>
      <c r="F140" s="64"/>
      <c r="G140" s="64"/>
      <c r="H140" s="56"/>
      <c r="I140" s="56"/>
    </row>
    <row r="141" spans="1:9" x14ac:dyDescent="0.2">
      <c r="A141" s="62"/>
      <c r="B141" s="63"/>
      <c r="C141" s="64"/>
      <c r="D141" s="64"/>
      <c r="E141" s="65"/>
      <c r="F141" s="64"/>
      <c r="G141" s="64"/>
      <c r="H141" s="56"/>
      <c r="I141" s="56"/>
    </row>
    <row r="142" spans="1:9" x14ac:dyDescent="0.2">
      <c r="A142" s="62"/>
      <c r="B142" s="63"/>
      <c r="C142" s="64"/>
      <c r="D142" s="64"/>
      <c r="E142" s="65"/>
      <c r="F142" s="64"/>
      <c r="G142" s="64"/>
      <c r="H142" s="56"/>
      <c r="I142" s="56"/>
    </row>
    <row r="143" spans="1:9" x14ac:dyDescent="0.2">
      <c r="A143" s="62"/>
      <c r="B143" s="63"/>
      <c r="C143" s="64"/>
      <c r="D143" s="64"/>
      <c r="E143" s="65"/>
      <c r="F143" s="64"/>
      <c r="G143" s="64"/>
      <c r="H143" s="56"/>
      <c r="I143" s="56"/>
    </row>
    <row r="144" spans="1:9" x14ac:dyDescent="0.2">
      <c r="A144" s="62"/>
      <c r="B144" s="63"/>
      <c r="C144" s="64"/>
      <c r="D144" s="64"/>
      <c r="E144" s="65"/>
      <c r="F144" s="64"/>
      <c r="G144" s="64"/>
      <c r="H144" s="56"/>
      <c r="I144" s="56"/>
    </row>
    <row r="145" spans="1:9" x14ac:dyDescent="0.2">
      <c r="A145" s="62"/>
      <c r="B145" s="63"/>
      <c r="C145" s="64"/>
      <c r="D145" s="64"/>
      <c r="E145" s="65"/>
      <c r="F145" s="64"/>
      <c r="G145" s="64"/>
      <c r="H145" s="56"/>
      <c r="I145" s="56"/>
    </row>
    <row r="146" spans="1:9" x14ac:dyDescent="0.2">
      <c r="A146" s="62"/>
      <c r="B146" s="63"/>
      <c r="C146" s="64"/>
      <c r="D146" s="64"/>
      <c r="E146" s="65"/>
      <c r="F146" s="64"/>
      <c r="G146" s="64"/>
      <c r="H146" s="56"/>
      <c r="I146" s="56"/>
    </row>
    <row r="147" spans="1:9" x14ac:dyDescent="0.2">
      <c r="A147" s="62"/>
      <c r="B147" s="63"/>
      <c r="C147" s="64"/>
      <c r="D147" s="64"/>
      <c r="E147" s="65"/>
      <c r="F147" s="64"/>
      <c r="G147" s="64"/>
      <c r="H147" s="56"/>
      <c r="I147" s="56"/>
    </row>
    <row r="148" spans="1:9" x14ac:dyDescent="0.2">
      <c r="A148" s="62"/>
      <c r="B148" s="63"/>
      <c r="C148" s="64"/>
      <c r="D148" s="64"/>
      <c r="E148" s="65"/>
      <c r="F148" s="64"/>
      <c r="G148" s="64"/>
      <c r="H148" s="56"/>
      <c r="I148" s="56"/>
    </row>
    <row r="149" spans="1:9" x14ac:dyDescent="0.2">
      <c r="A149" s="62"/>
      <c r="B149" s="63"/>
      <c r="C149" s="64"/>
      <c r="D149" s="64"/>
      <c r="E149" s="65"/>
      <c r="F149" s="64"/>
      <c r="G149" s="64"/>
      <c r="H149" s="56"/>
      <c r="I149" s="56"/>
    </row>
    <row r="150" spans="1:9" x14ac:dyDescent="0.2">
      <c r="A150" s="62"/>
      <c r="B150" s="63"/>
      <c r="C150" s="64"/>
      <c r="D150" s="64"/>
      <c r="E150" s="65"/>
      <c r="F150" s="64"/>
      <c r="G150" s="64"/>
      <c r="H150" s="56"/>
      <c r="I150" s="56"/>
    </row>
    <row r="151" spans="1:9" x14ac:dyDescent="0.2">
      <c r="A151" s="62"/>
      <c r="B151" s="63"/>
      <c r="C151" s="64"/>
      <c r="D151" s="64"/>
      <c r="E151" s="65"/>
      <c r="F151" s="64"/>
      <c r="G151" s="64"/>
      <c r="H151" s="56"/>
      <c r="I151" s="56"/>
    </row>
    <row r="152" spans="1:9" x14ac:dyDescent="0.2">
      <c r="A152" s="62"/>
      <c r="B152" s="63"/>
      <c r="C152" s="64"/>
      <c r="D152" s="64"/>
      <c r="E152" s="65"/>
      <c r="F152" s="64"/>
      <c r="G152" s="64"/>
      <c r="H152" s="56"/>
      <c r="I152" s="56"/>
    </row>
    <row r="153" spans="1:9" x14ac:dyDescent="0.2">
      <c r="A153" s="62"/>
      <c r="B153" s="63"/>
      <c r="C153" s="64"/>
      <c r="D153" s="64"/>
      <c r="E153" s="65"/>
      <c r="F153" s="64"/>
      <c r="G153" s="64"/>
      <c r="H153" s="56"/>
      <c r="I153" s="56"/>
    </row>
    <row r="154" spans="1:9" x14ac:dyDescent="0.2">
      <c r="A154" s="62"/>
      <c r="B154" s="63"/>
      <c r="C154" s="64"/>
      <c r="D154" s="64"/>
      <c r="E154" s="65"/>
      <c r="F154" s="64"/>
      <c r="G154" s="64"/>
      <c r="H154" s="56"/>
      <c r="I154" s="56"/>
    </row>
    <row r="155" spans="1:9" x14ac:dyDescent="0.2">
      <c r="A155" s="62"/>
      <c r="B155" s="63"/>
      <c r="C155" s="64"/>
      <c r="D155" s="64"/>
      <c r="E155" s="65"/>
      <c r="F155" s="64"/>
      <c r="G155" s="64"/>
      <c r="H155" s="56"/>
      <c r="I155" s="56"/>
    </row>
    <row r="156" spans="1:9" x14ac:dyDescent="0.2">
      <c r="A156" s="62"/>
      <c r="B156" s="63"/>
      <c r="C156" s="64"/>
      <c r="D156" s="64"/>
      <c r="E156" s="65"/>
      <c r="F156" s="64"/>
      <c r="G156" s="64"/>
      <c r="H156" s="56"/>
      <c r="I156" s="56"/>
    </row>
    <row r="157" spans="1:9" x14ac:dyDescent="0.2">
      <c r="A157" s="62"/>
      <c r="B157" s="63"/>
      <c r="C157" s="64"/>
      <c r="D157" s="64"/>
      <c r="E157" s="65"/>
      <c r="F157" s="64"/>
      <c r="G157" s="64"/>
      <c r="H157" s="56"/>
      <c r="I157" s="56"/>
    </row>
    <row r="158" spans="1:9" x14ac:dyDescent="0.2">
      <c r="A158" s="62"/>
      <c r="B158" s="63"/>
      <c r="C158" s="64"/>
      <c r="D158" s="64"/>
      <c r="E158" s="65"/>
      <c r="F158" s="64"/>
      <c r="G158" s="64"/>
      <c r="H158" s="56"/>
      <c r="I158" s="56"/>
    </row>
    <row r="159" spans="1:9" x14ac:dyDescent="0.2">
      <c r="A159" s="62"/>
      <c r="B159" s="63"/>
      <c r="C159" s="64"/>
      <c r="D159" s="64"/>
      <c r="E159" s="65"/>
      <c r="F159" s="64"/>
      <c r="G159" s="64"/>
      <c r="H159" s="56"/>
      <c r="I159" s="56"/>
    </row>
    <row r="160" spans="1:9" x14ac:dyDescent="0.2">
      <c r="A160" s="62"/>
      <c r="B160" s="63"/>
      <c r="C160" s="64"/>
      <c r="D160" s="64"/>
      <c r="E160" s="65"/>
      <c r="F160" s="64"/>
      <c r="G160" s="64"/>
      <c r="H160" s="56"/>
      <c r="I160" s="56"/>
    </row>
    <row r="161" spans="1:9" x14ac:dyDescent="0.2">
      <c r="A161" s="62"/>
      <c r="B161" s="63"/>
      <c r="C161" s="64"/>
      <c r="D161" s="64"/>
      <c r="E161" s="65"/>
      <c r="F161" s="64"/>
      <c r="G161" s="64"/>
      <c r="H161" s="56"/>
      <c r="I161" s="56"/>
    </row>
    <row r="162" spans="1:9" x14ac:dyDescent="0.2">
      <c r="A162" s="62"/>
      <c r="B162" s="63"/>
      <c r="C162" s="64"/>
      <c r="D162" s="64"/>
      <c r="E162" s="65"/>
      <c r="F162" s="64"/>
      <c r="G162" s="64"/>
      <c r="H162" s="56"/>
      <c r="I162" s="56"/>
    </row>
    <row r="163" spans="1:9" x14ac:dyDescent="0.2">
      <c r="A163" s="62"/>
      <c r="B163" s="63"/>
      <c r="C163" s="64"/>
      <c r="D163" s="64"/>
      <c r="E163" s="65"/>
      <c r="F163" s="64"/>
      <c r="G163" s="64"/>
      <c r="H163" s="56"/>
      <c r="I163" s="56"/>
    </row>
    <row r="164" spans="1:9" x14ac:dyDescent="0.2">
      <c r="A164" s="62"/>
      <c r="B164" s="63"/>
      <c r="C164" s="64"/>
      <c r="D164" s="64"/>
      <c r="E164" s="65"/>
      <c r="F164" s="64"/>
      <c r="G164" s="64"/>
      <c r="H164" s="56"/>
      <c r="I164" s="56"/>
    </row>
    <row r="165" spans="1:9" x14ac:dyDescent="0.2">
      <c r="A165" s="62"/>
      <c r="B165" s="63"/>
      <c r="C165" s="64"/>
      <c r="D165" s="64"/>
      <c r="E165" s="65"/>
      <c r="F165" s="64"/>
      <c r="G165" s="64"/>
      <c r="H165" s="56"/>
      <c r="I165" s="56"/>
    </row>
    <row r="166" spans="1:9" x14ac:dyDescent="0.2">
      <c r="A166" s="62"/>
      <c r="B166" s="63"/>
      <c r="C166" s="64"/>
      <c r="D166" s="64"/>
      <c r="E166" s="65"/>
      <c r="F166" s="64"/>
      <c r="G166" s="64"/>
      <c r="H166" s="56"/>
      <c r="I166" s="56"/>
    </row>
    <row r="167" spans="1:9" x14ac:dyDescent="0.2">
      <c r="A167" s="62"/>
      <c r="B167" s="63"/>
      <c r="C167" s="64"/>
      <c r="D167" s="64"/>
      <c r="E167" s="65"/>
      <c r="F167" s="64"/>
      <c r="G167" s="64"/>
      <c r="H167" s="56"/>
      <c r="I167" s="56"/>
    </row>
    <row r="168" spans="1:9" x14ac:dyDescent="0.2">
      <c r="A168" s="62"/>
      <c r="B168" s="63"/>
      <c r="C168" s="64"/>
      <c r="D168" s="64"/>
      <c r="E168" s="65"/>
      <c r="F168" s="64"/>
      <c r="G168" s="64"/>
      <c r="H168" s="56"/>
      <c r="I168" s="56"/>
    </row>
    <row r="169" spans="1:9" x14ac:dyDescent="0.2">
      <c r="A169" s="62"/>
      <c r="B169" s="63"/>
      <c r="C169" s="64"/>
      <c r="D169" s="64"/>
      <c r="E169" s="65"/>
      <c r="F169" s="64"/>
      <c r="G169" s="64"/>
      <c r="H169" s="56"/>
      <c r="I169" s="56"/>
    </row>
    <row r="170" spans="1:9" x14ac:dyDescent="0.2">
      <c r="A170" s="62"/>
      <c r="B170" s="63"/>
      <c r="C170" s="64"/>
      <c r="D170" s="64"/>
      <c r="E170" s="65"/>
      <c r="F170" s="64"/>
      <c r="G170" s="64"/>
      <c r="H170" s="56"/>
      <c r="I170" s="56"/>
    </row>
    <row r="171" spans="1:9" x14ac:dyDescent="0.2">
      <c r="A171" s="62"/>
      <c r="B171" s="63"/>
      <c r="C171" s="64"/>
      <c r="D171" s="64"/>
      <c r="E171" s="65"/>
      <c r="F171" s="64"/>
      <c r="G171" s="64"/>
      <c r="H171" s="56"/>
      <c r="I171" s="56"/>
    </row>
    <row r="172" spans="1:9" x14ac:dyDescent="0.2">
      <c r="A172" s="62"/>
      <c r="B172" s="63"/>
      <c r="C172" s="64"/>
      <c r="D172" s="64"/>
      <c r="E172" s="65"/>
      <c r="F172" s="64"/>
      <c r="G172" s="64"/>
      <c r="H172" s="56"/>
      <c r="I172" s="56"/>
    </row>
    <row r="173" spans="1:9" x14ac:dyDescent="0.2">
      <c r="A173" s="62"/>
      <c r="B173" s="63"/>
      <c r="C173" s="64"/>
      <c r="D173" s="64"/>
      <c r="E173" s="65"/>
      <c r="F173" s="64"/>
      <c r="G173" s="64"/>
      <c r="H173" s="56"/>
      <c r="I173" s="56"/>
    </row>
    <row r="174" spans="1:9" x14ac:dyDescent="0.2">
      <c r="A174" s="62"/>
      <c r="B174" s="63"/>
      <c r="C174" s="64"/>
      <c r="D174" s="64"/>
      <c r="E174" s="65"/>
      <c r="F174" s="64"/>
      <c r="G174" s="64"/>
      <c r="H174" s="56"/>
      <c r="I174" s="56"/>
    </row>
    <row r="175" spans="1:9" x14ac:dyDescent="0.2">
      <c r="A175" s="62"/>
      <c r="B175" s="63"/>
      <c r="C175" s="64"/>
      <c r="D175" s="64"/>
      <c r="E175" s="65"/>
      <c r="F175" s="64"/>
      <c r="G175" s="64"/>
      <c r="H175" s="56"/>
      <c r="I175" s="56"/>
    </row>
    <row r="176" spans="1:9" x14ac:dyDescent="0.2">
      <c r="A176" s="62"/>
      <c r="B176" s="63"/>
      <c r="C176" s="64"/>
      <c r="D176" s="64"/>
      <c r="E176" s="65"/>
      <c r="F176" s="64"/>
      <c r="G176" s="64"/>
      <c r="H176" s="56"/>
      <c r="I176" s="56"/>
    </row>
    <row r="177" spans="1:9" x14ac:dyDescent="0.2">
      <c r="A177" s="62"/>
      <c r="B177" s="63"/>
      <c r="C177" s="64"/>
      <c r="D177" s="64"/>
      <c r="E177" s="65"/>
      <c r="F177" s="64"/>
      <c r="G177" s="64"/>
      <c r="H177" s="56"/>
      <c r="I177" s="56"/>
    </row>
    <row r="178" spans="1:9" x14ac:dyDescent="0.2">
      <c r="A178" s="62"/>
      <c r="B178" s="63"/>
      <c r="C178" s="64"/>
      <c r="D178" s="64"/>
      <c r="E178" s="65"/>
      <c r="F178" s="64"/>
      <c r="G178" s="64"/>
      <c r="H178" s="56"/>
      <c r="I178" s="56"/>
    </row>
    <row r="179" spans="1:9" x14ac:dyDescent="0.2">
      <c r="A179" s="62"/>
      <c r="B179" s="63"/>
      <c r="C179" s="64"/>
      <c r="D179" s="64"/>
      <c r="E179" s="65"/>
      <c r="F179" s="64"/>
      <c r="G179" s="64"/>
      <c r="H179" s="56"/>
      <c r="I179" s="56"/>
    </row>
    <row r="180" spans="1:9" x14ac:dyDescent="0.2">
      <c r="A180" s="62"/>
      <c r="B180" s="63"/>
      <c r="C180" s="64"/>
      <c r="D180" s="64"/>
      <c r="E180" s="65"/>
      <c r="F180" s="64"/>
      <c r="G180" s="64"/>
      <c r="H180" s="56"/>
      <c r="I180" s="56"/>
    </row>
    <row r="181" spans="1:9" x14ac:dyDescent="0.2">
      <c r="A181" s="62"/>
      <c r="B181" s="63"/>
      <c r="C181" s="64"/>
      <c r="D181" s="64"/>
      <c r="E181" s="65"/>
      <c r="F181" s="64"/>
      <c r="G181" s="64"/>
      <c r="H181" s="56"/>
      <c r="I181" s="56"/>
    </row>
    <row r="182" spans="1:9" x14ac:dyDescent="0.2">
      <c r="A182" s="62"/>
      <c r="B182" s="63"/>
      <c r="C182" s="64"/>
      <c r="D182" s="64"/>
      <c r="E182" s="65"/>
      <c r="F182" s="64"/>
      <c r="G182" s="64"/>
      <c r="H182" s="56"/>
      <c r="I182" s="56"/>
    </row>
    <row r="183" spans="1:9" x14ac:dyDescent="0.2">
      <c r="A183" s="62"/>
      <c r="B183" s="63"/>
      <c r="C183" s="64"/>
      <c r="D183" s="64"/>
      <c r="E183" s="65"/>
      <c r="F183" s="64"/>
      <c r="G183" s="64"/>
      <c r="H183" s="56"/>
      <c r="I183" s="56"/>
    </row>
    <row r="184" spans="1:9" x14ac:dyDescent="0.2">
      <c r="A184" s="62"/>
      <c r="B184" s="63"/>
      <c r="C184" s="64"/>
      <c r="D184" s="64"/>
      <c r="E184" s="65"/>
      <c r="F184" s="64"/>
      <c r="G184" s="64"/>
      <c r="H184" s="56"/>
      <c r="I184" s="56"/>
    </row>
    <row r="185" spans="1:9" x14ac:dyDescent="0.2">
      <c r="A185" s="62"/>
      <c r="B185" s="63"/>
      <c r="C185" s="64"/>
      <c r="D185" s="64"/>
      <c r="E185" s="65"/>
      <c r="F185" s="64"/>
      <c r="G185" s="64"/>
      <c r="H185" s="56"/>
      <c r="I185" s="56"/>
    </row>
    <row r="186" spans="1:9" x14ac:dyDescent="0.2">
      <c r="A186" s="62"/>
      <c r="B186" s="63"/>
      <c r="C186" s="64"/>
      <c r="D186" s="64"/>
      <c r="E186" s="65"/>
      <c r="F186" s="64"/>
      <c r="G186" s="64"/>
      <c r="H186" s="56"/>
      <c r="I186" s="56"/>
    </row>
    <row r="187" spans="1:9" x14ac:dyDescent="0.2">
      <c r="A187" s="62"/>
      <c r="B187" s="63"/>
      <c r="C187" s="64"/>
      <c r="D187" s="64"/>
      <c r="E187" s="65"/>
      <c r="F187" s="64"/>
      <c r="G187" s="64"/>
      <c r="H187" s="56"/>
      <c r="I187" s="56"/>
    </row>
    <row r="188" spans="1:9" x14ac:dyDescent="0.2">
      <c r="A188" s="62"/>
      <c r="B188" s="63"/>
      <c r="C188" s="64"/>
      <c r="D188" s="64"/>
      <c r="E188" s="65"/>
      <c r="F188" s="64"/>
      <c r="G188" s="64"/>
      <c r="H188" s="56"/>
      <c r="I188" s="56"/>
    </row>
    <row r="189" spans="1:9" x14ac:dyDescent="0.2">
      <c r="A189" s="62"/>
      <c r="B189" s="63"/>
      <c r="C189" s="64"/>
      <c r="D189" s="64"/>
      <c r="E189" s="65"/>
      <c r="F189" s="64"/>
      <c r="G189" s="64"/>
      <c r="H189" s="56"/>
      <c r="I189" s="56"/>
    </row>
    <row r="190" spans="1:9" x14ac:dyDescent="0.2">
      <c r="A190" s="62"/>
      <c r="B190" s="63"/>
      <c r="C190" s="64"/>
      <c r="D190" s="64"/>
      <c r="E190" s="65"/>
      <c r="F190" s="64"/>
      <c r="G190" s="64"/>
      <c r="H190" s="56"/>
      <c r="I190" s="56"/>
    </row>
    <row r="191" spans="1:9" x14ac:dyDescent="0.2">
      <c r="A191" s="62"/>
      <c r="B191" s="63"/>
      <c r="C191" s="64"/>
      <c r="D191" s="64"/>
      <c r="E191" s="65"/>
      <c r="F191" s="64"/>
      <c r="G191" s="64"/>
      <c r="H191" s="56"/>
      <c r="I191" s="56"/>
    </row>
    <row r="192" spans="1:9" x14ac:dyDescent="0.2">
      <c r="A192" s="62"/>
      <c r="B192" s="63"/>
      <c r="C192" s="64"/>
      <c r="D192" s="64"/>
      <c r="E192" s="65"/>
      <c r="F192" s="64"/>
      <c r="G192" s="64"/>
      <c r="H192" s="56"/>
      <c r="I192" s="56"/>
    </row>
    <row r="193" spans="1:9" x14ac:dyDescent="0.2">
      <c r="A193" s="62"/>
      <c r="B193" s="63"/>
      <c r="C193" s="64"/>
      <c r="D193" s="64"/>
      <c r="E193" s="65"/>
      <c r="F193" s="64"/>
      <c r="G193" s="64"/>
      <c r="H193" s="56"/>
      <c r="I193" s="56"/>
    </row>
    <row r="194" spans="1:9" x14ac:dyDescent="0.2">
      <c r="A194" s="62"/>
      <c r="B194" s="63"/>
      <c r="C194" s="64"/>
      <c r="D194" s="64"/>
      <c r="E194" s="65"/>
      <c r="F194" s="64"/>
      <c r="G194" s="64"/>
      <c r="H194" s="56"/>
      <c r="I194" s="56"/>
    </row>
    <row r="195" spans="1:9" x14ac:dyDescent="0.2">
      <c r="A195" s="62"/>
      <c r="B195" s="63"/>
      <c r="C195" s="64"/>
      <c r="D195" s="64"/>
      <c r="E195" s="65"/>
      <c r="F195" s="64"/>
      <c r="G195" s="64"/>
      <c r="H195" s="56"/>
      <c r="I195" s="56"/>
    </row>
    <row r="196" spans="1:9" x14ac:dyDescent="0.2">
      <c r="A196" s="62"/>
      <c r="B196" s="63"/>
      <c r="C196" s="64"/>
      <c r="D196" s="64"/>
      <c r="E196" s="65"/>
      <c r="F196" s="64"/>
      <c r="G196" s="64"/>
      <c r="H196" s="56"/>
      <c r="I196" s="56"/>
    </row>
    <row r="197" spans="1:9" x14ac:dyDescent="0.2">
      <c r="A197" s="62"/>
      <c r="B197" s="63"/>
      <c r="C197" s="64"/>
      <c r="D197" s="64"/>
      <c r="E197" s="65"/>
      <c r="F197" s="64"/>
      <c r="G197" s="64"/>
      <c r="H197" s="56"/>
      <c r="I197" s="56"/>
    </row>
    <row r="198" spans="1:9" x14ac:dyDescent="0.2">
      <c r="A198" s="62"/>
      <c r="B198" s="63"/>
      <c r="C198" s="64"/>
      <c r="D198" s="64"/>
      <c r="E198" s="65"/>
      <c r="F198" s="64"/>
      <c r="G198" s="64"/>
      <c r="H198" s="56"/>
      <c r="I198" s="56"/>
    </row>
    <row r="199" spans="1:9" x14ac:dyDescent="0.2">
      <c r="A199" s="62"/>
      <c r="B199" s="63"/>
      <c r="C199" s="64"/>
      <c r="D199" s="64"/>
      <c r="E199" s="65"/>
      <c r="F199" s="64"/>
      <c r="G199" s="64"/>
      <c r="H199" s="56"/>
      <c r="I199" s="56"/>
    </row>
    <row r="200" spans="1:9" x14ac:dyDescent="0.2">
      <c r="A200" s="62"/>
      <c r="B200" s="63"/>
      <c r="C200" s="64"/>
      <c r="D200" s="64"/>
      <c r="E200" s="65"/>
      <c r="F200" s="64"/>
      <c r="G200" s="64"/>
      <c r="H200" s="56"/>
      <c r="I200" s="56"/>
    </row>
    <row r="201" spans="1:9" x14ac:dyDescent="0.2">
      <c r="A201" s="62"/>
      <c r="B201" s="63"/>
      <c r="C201" s="64"/>
      <c r="D201" s="64"/>
      <c r="E201" s="65"/>
      <c r="F201" s="64"/>
      <c r="G201" s="64"/>
      <c r="H201" s="56"/>
      <c r="I201" s="56"/>
    </row>
    <row r="202" spans="1:9" x14ac:dyDescent="0.2">
      <c r="A202" s="62"/>
      <c r="B202" s="63"/>
      <c r="C202" s="64"/>
      <c r="D202" s="64"/>
      <c r="E202" s="65"/>
      <c r="F202" s="64"/>
      <c r="G202" s="64"/>
      <c r="H202" s="56"/>
      <c r="I202" s="56"/>
    </row>
    <row r="203" spans="1:9" x14ac:dyDescent="0.2">
      <c r="A203" s="62"/>
      <c r="B203" s="63"/>
      <c r="C203" s="64"/>
      <c r="D203" s="64"/>
      <c r="E203" s="65"/>
      <c r="F203" s="64"/>
      <c r="G203" s="64"/>
      <c r="H203" s="56"/>
      <c r="I203" s="56"/>
    </row>
    <row r="204" spans="1:9" x14ac:dyDescent="0.2">
      <c r="A204" s="62"/>
      <c r="B204" s="63"/>
      <c r="C204" s="64"/>
      <c r="D204" s="64"/>
      <c r="E204" s="65"/>
      <c r="F204" s="64"/>
      <c r="G204" s="64"/>
      <c r="H204" s="56"/>
      <c r="I204" s="56"/>
    </row>
    <row r="205" spans="1:9" x14ac:dyDescent="0.2">
      <c r="A205" s="62"/>
      <c r="B205" s="63"/>
      <c r="C205" s="64"/>
      <c r="D205" s="64"/>
      <c r="E205" s="65"/>
      <c r="F205" s="64"/>
      <c r="G205" s="64"/>
      <c r="H205" s="56"/>
      <c r="I205" s="56"/>
    </row>
    <row r="206" spans="1:9" x14ac:dyDescent="0.2">
      <c r="A206" s="62"/>
      <c r="B206" s="63"/>
      <c r="C206" s="64"/>
      <c r="D206" s="64"/>
      <c r="E206" s="65"/>
      <c r="F206" s="64"/>
      <c r="G206" s="64"/>
      <c r="H206" s="56"/>
      <c r="I206" s="56"/>
    </row>
    <row r="207" spans="1:9" x14ac:dyDescent="0.2">
      <c r="A207" s="62"/>
      <c r="B207" s="63"/>
      <c r="C207" s="64"/>
      <c r="D207" s="64"/>
      <c r="E207" s="65"/>
      <c r="F207" s="64"/>
      <c r="G207" s="64"/>
      <c r="H207" s="56"/>
      <c r="I207" s="56"/>
    </row>
    <row r="208" spans="1:9" x14ac:dyDescent="0.2">
      <c r="A208" s="62"/>
      <c r="B208" s="63"/>
      <c r="C208" s="64"/>
      <c r="D208" s="64"/>
      <c r="E208" s="65"/>
      <c r="F208" s="64"/>
      <c r="G208" s="64"/>
      <c r="H208" s="56"/>
      <c r="I208" s="56"/>
    </row>
    <row r="209" spans="1:9" x14ac:dyDescent="0.2">
      <c r="A209" s="62"/>
      <c r="B209" s="63"/>
      <c r="C209" s="64"/>
      <c r="D209" s="64"/>
      <c r="E209" s="65"/>
      <c r="F209" s="64"/>
      <c r="G209" s="64"/>
      <c r="H209" s="56"/>
      <c r="I209" s="56"/>
    </row>
    <row r="210" spans="1:9" x14ac:dyDescent="0.2">
      <c r="A210" s="62"/>
      <c r="B210" s="63"/>
      <c r="C210" s="64"/>
      <c r="D210" s="64"/>
      <c r="E210" s="65"/>
      <c r="F210" s="64"/>
      <c r="G210" s="64"/>
      <c r="H210" s="56"/>
      <c r="I210" s="56"/>
    </row>
    <row r="211" spans="1:9" x14ac:dyDescent="0.2">
      <c r="A211" s="62"/>
      <c r="B211" s="63"/>
      <c r="C211" s="64"/>
      <c r="D211" s="64"/>
      <c r="E211" s="65"/>
      <c r="F211" s="64"/>
      <c r="G211" s="64"/>
      <c r="H211" s="56"/>
      <c r="I211" s="56"/>
    </row>
    <row r="212" spans="1:9" x14ac:dyDescent="0.2">
      <c r="A212" s="62"/>
      <c r="B212" s="63"/>
      <c r="C212" s="64"/>
      <c r="D212" s="64"/>
      <c r="E212" s="65"/>
      <c r="F212" s="64"/>
      <c r="G212" s="64"/>
      <c r="H212" s="56"/>
      <c r="I212" s="56"/>
    </row>
    <row r="213" spans="1:9" x14ac:dyDescent="0.2">
      <c r="A213" s="62"/>
      <c r="B213" s="63"/>
      <c r="C213" s="64"/>
      <c r="D213" s="64"/>
      <c r="E213" s="65"/>
      <c r="F213" s="64"/>
      <c r="G213" s="64"/>
      <c r="H213" s="56"/>
      <c r="I213" s="56"/>
    </row>
    <row r="214" spans="1:9" x14ac:dyDescent="0.2">
      <c r="A214" s="62"/>
      <c r="B214" s="63"/>
      <c r="C214" s="64"/>
      <c r="D214" s="64"/>
      <c r="E214" s="65"/>
      <c r="F214" s="64"/>
      <c r="G214" s="64"/>
      <c r="H214" s="56"/>
      <c r="I214" s="56"/>
    </row>
    <row r="215" spans="1:9" x14ac:dyDescent="0.2">
      <c r="A215" s="62"/>
      <c r="B215" s="63"/>
      <c r="C215" s="64"/>
      <c r="D215" s="64"/>
      <c r="E215" s="65"/>
      <c r="F215" s="64"/>
      <c r="G215" s="64"/>
      <c r="H215" s="56"/>
      <c r="I215" s="56"/>
    </row>
    <row r="216" spans="1:9" x14ac:dyDescent="0.2">
      <c r="A216" s="62"/>
      <c r="B216" s="63"/>
      <c r="C216" s="64"/>
      <c r="D216" s="64"/>
      <c r="E216" s="65"/>
      <c r="F216" s="64"/>
      <c r="G216" s="64"/>
      <c r="H216" s="56"/>
      <c r="I216" s="56"/>
    </row>
    <row r="217" spans="1:9" x14ac:dyDescent="0.2">
      <c r="A217" s="62"/>
      <c r="B217" s="63"/>
      <c r="C217" s="64"/>
      <c r="D217" s="64"/>
      <c r="E217" s="65"/>
      <c r="F217" s="64"/>
      <c r="G217" s="64"/>
      <c r="H217" s="56"/>
      <c r="I217" s="56"/>
    </row>
    <row r="218" spans="1:9" x14ac:dyDescent="0.2">
      <c r="A218" s="62"/>
      <c r="B218" s="63"/>
      <c r="C218" s="64"/>
      <c r="D218" s="64"/>
      <c r="E218" s="65"/>
      <c r="F218" s="64"/>
      <c r="G218" s="64"/>
      <c r="H218" s="56"/>
      <c r="I218" s="56"/>
    </row>
    <row r="219" spans="1:9" x14ac:dyDescent="0.2">
      <c r="A219" s="62"/>
      <c r="B219" s="63"/>
      <c r="C219" s="64"/>
      <c r="D219" s="64"/>
      <c r="E219" s="65"/>
      <c r="F219" s="64"/>
      <c r="G219" s="64"/>
      <c r="H219" s="56"/>
      <c r="I219" s="56"/>
    </row>
    <row r="220" spans="1:9" x14ac:dyDescent="0.2">
      <c r="A220" s="62"/>
      <c r="B220" s="63"/>
      <c r="C220" s="64"/>
      <c r="D220" s="64"/>
      <c r="E220" s="65"/>
      <c r="F220" s="64"/>
      <c r="G220" s="64"/>
      <c r="H220" s="56"/>
      <c r="I220" s="56"/>
    </row>
    <row r="221" spans="1:9" x14ac:dyDescent="0.2">
      <c r="A221" s="62"/>
      <c r="B221" s="63"/>
      <c r="C221" s="64"/>
      <c r="D221" s="64"/>
      <c r="E221" s="65"/>
      <c r="F221" s="64"/>
      <c r="G221" s="64"/>
      <c r="H221" s="56"/>
      <c r="I221" s="56"/>
    </row>
    <row r="222" spans="1:9" x14ac:dyDescent="0.2">
      <c r="A222" s="62"/>
      <c r="B222" s="63"/>
      <c r="C222" s="64"/>
      <c r="D222" s="64"/>
      <c r="E222" s="65"/>
      <c r="F222" s="64"/>
      <c r="G222" s="64"/>
      <c r="H222" s="56"/>
      <c r="I222" s="56"/>
    </row>
    <row r="223" spans="1:9" x14ac:dyDescent="0.2">
      <c r="A223" s="62"/>
      <c r="B223" s="63"/>
      <c r="C223" s="64"/>
      <c r="D223" s="64"/>
      <c r="E223" s="65"/>
      <c r="F223" s="64"/>
      <c r="G223" s="64"/>
      <c r="H223" s="56"/>
      <c r="I223" s="56"/>
    </row>
    <row r="224" spans="1:9" x14ac:dyDescent="0.2">
      <c r="A224" s="62"/>
      <c r="B224" s="63"/>
      <c r="C224" s="64"/>
      <c r="D224" s="64"/>
      <c r="E224" s="65"/>
      <c r="F224" s="64"/>
      <c r="G224" s="64"/>
      <c r="H224" s="56"/>
      <c r="I224" s="56"/>
    </row>
    <row r="225" spans="1:9" x14ac:dyDescent="0.2">
      <c r="A225" s="62"/>
      <c r="B225" s="63"/>
      <c r="C225" s="64"/>
      <c r="D225" s="64"/>
      <c r="E225" s="65"/>
      <c r="F225" s="64"/>
      <c r="G225" s="64"/>
      <c r="H225" s="56"/>
      <c r="I225" s="56"/>
    </row>
    <row r="226" spans="1:9" x14ac:dyDescent="0.2">
      <c r="A226" s="62"/>
      <c r="B226" s="63"/>
      <c r="C226" s="64"/>
      <c r="D226" s="64"/>
      <c r="E226" s="65"/>
      <c r="F226" s="64"/>
      <c r="G226" s="64"/>
      <c r="H226" s="56"/>
      <c r="I226" s="56"/>
    </row>
    <row r="227" spans="1:9" x14ac:dyDescent="0.2">
      <c r="A227" s="42"/>
      <c r="B227" s="42"/>
      <c r="C227" s="42"/>
      <c r="D227" s="42"/>
      <c r="E227" s="42"/>
      <c r="F227" s="42"/>
      <c r="G227" s="42"/>
    </row>
  </sheetData>
  <sheetProtection selectLockedCells="1"/>
  <mergeCells count="1">
    <mergeCell ref="B3:D3"/>
  </mergeCells>
  <conditionalFormatting sqref="A132:D226">
    <cfRule type="expression" dxfId="5" priority="7" stopIfTrue="1">
      <formula>IF(ROW(A132)=Last_Row,TRUE, FALSE)</formula>
    </cfRule>
    <cfRule type="expression" dxfId="4" priority="8" stopIfTrue="1">
      <formula>IF(ROW(A132)&lt;Last_Row,TRUE, FALSE)</formula>
    </cfRule>
  </conditionalFormatting>
  <conditionalFormatting sqref="A132:G226">
    <cfRule type="expression" dxfId="3" priority="1" stopIfTrue="1">
      <formula>IF(ROW(A132)&gt;Last_Row,TRUE, FALSE)</formula>
    </cfRule>
  </conditionalFormatting>
  <conditionalFormatting sqref="E132:E226">
    <cfRule type="expression" dxfId="2" priority="2" stopIfTrue="1">
      <formula>IF(ROW(E132)=Last_Row,TRUE, FALSE)</formula>
    </cfRule>
  </conditionalFormatting>
  <conditionalFormatting sqref="F132:G226">
    <cfRule type="expression" dxfId="1" priority="4" stopIfTrue="1">
      <formula>IF(ROW(F132)=Last_Row,TRUE, FALSE)</formula>
    </cfRule>
    <cfRule type="expression" dxfId="0" priority="5" stopIfTrue="1">
      <formula>IF(ROW(F132)&lt;=Last_Row,TRUE, FALSE)</formula>
    </cfRule>
  </conditionalFormatting>
  <dataValidations count="2">
    <dataValidation type="whole" allowBlank="1" showInputMessage="1" showErrorMessage="1" errorTitle="Years" error="Please enter a whole number of years from 1 to 30." sqref="D6 IZ6 SV6 ACR6 AMN6 AWJ6 BGF6 BQB6 BZX6 CJT6 CTP6 DDL6 DNH6 DXD6 EGZ6 EQV6 FAR6 FKN6 FUJ6 GEF6 GOB6 GXX6 HHT6 HRP6 IBL6 ILH6 IVD6 JEZ6 JOV6 JYR6 KIN6 KSJ6 LCF6 LMB6 LVX6 MFT6 MPP6 MZL6 NJH6 NTD6 OCZ6 OMV6 OWR6 PGN6 PQJ6 QAF6 QKB6 QTX6 RDT6 RNP6 RXL6 SHH6 SRD6 TAZ6 TKV6 TUR6 UEN6 UOJ6 UYF6 VIB6 VRX6 WBT6 WLP6 WVL6 D65393 IZ65393 SV65393 ACR65393 AMN65393 AWJ65393 BGF65393 BQB65393 BZX65393 CJT65393 CTP65393 DDL65393 DNH65393 DXD65393 EGZ65393 EQV65393 FAR65393 FKN65393 FUJ65393 GEF65393 GOB65393 GXX65393 HHT65393 HRP65393 IBL65393 ILH65393 IVD65393 JEZ65393 JOV65393 JYR65393 KIN65393 KSJ65393 LCF65393 LMB65393 LVX65393 MFT65393 MPP65393 MZL65393 NJH65393 NTD65393 OCZ65393 OMV65393 OWR65393 PGN65393 PQJ65393 QAF65393 QKB65393 QTX65393 RDT65393 RNP65393 RXL65393 SHH65393 SRD65393 TAZ65393 TKV65393 TUR65393 UEN65393 UOJ65393 UYF65393 VIB65393 VRX65393 WBT65393 WLP65393 WVL65393 D130929 IZ130929 SV130929 ACR130929 AMN130929 AWJ130929 BGF130929 BQB130929 BZX130929 CJT130929 CTP130929 DDL130929 DNH130929 DXD130929 EGZ130929 EQV130929 FAR130929 FKN130929 FUJ130929 GEF130929 GOB130929 GXX130929 HHT130929 HRP130929 IBL130929 ILH130929 IVD130929 JEZ130929 JOV130929 JYR130929 KIN130929 KSJ130929 LCF130929 LMB130929 LVX130929 MFT130929 MPP130929 MZL130929 NJH130929 NTD130929 OCZ130929 OMV130929 OWR130929 PGN130929 PQJ130929 QAF130929 QKB130929 QTX130929 RDT130929 RNP130929 RXL130929 SHH130929 SRD130929 TAZ130929 TKV130929 TUR130929 UEN130929 UOJ130929 UYF130929 VIB130929 VRX130929 WBT130929 WLP130929 WVL130929 D196465 IZ196465 SV196465 ACR196465 AMN196465 AWJ196465 BGF196465 BQB196465 BZX196465 CJT196465 CTP196465 DDL196465 DNH196465 DXD196465 EGZ196465 EQV196465 FAR196465 FKN196465 FUJ196465 GEF196465 GOB196465 GXX196465 HHT196465 HRP196465 IBL196465 ILH196465 IVD196465 JEZ196465 JOV196465 JYR196465 KIN196465 KSJ196465 LCF196465 LMB196465 LVX196465 MFT196465 MPP196465 MZL196465 NJH196465 NTD196465 OCZ196465 OMV196465 OWR196465 PGN196465 PQJ196465 QAF196465 QKB196465 QTX196465 RDT196465 RNP196465 RXL196465 SHH196465 SRD196465 TAZ196465 TKV196465 TUR196465 UEN196465 UOJ196465 UYF196465 VIB196465 VRX196465 WBT196465 WLP196465 WVL196465 D262001 IZ262001 SV262001 ACR262001 AMN262001 AWJ262001 BGF262001 BQB262001 BZX262001 CJT262001 CTP262001 DDL262001 DNH262001 DXD262001 EGZ262001 EQV262001 FAR262001 FKN262001 FUJ262001 GEF262001 GOB262001 GXX262001 HHT262001 HRP262001 IBL262001 ILH262001 IVD262001 JEZ262001 JOV262001 JYR262001 KIN262001 KSJ262001 LCF262001 LMB262001 LVX262001 MFT262001 MPP262001 MZL262001 NJH262001 NTD262001 OCZ262001 OMV262001 OWR262001 PGN262001 PQJ262001 QAF262001 QKB262001 QTX262001 RDT262001 RNP262001 RXL262001 SHH262001 SRD262001 TAZ262001 TKV262001 TUR262001 UEN262001 UOJ262001 UYF262001 VIB262001 VRX262001 WBT262001 WLP262001 WVL262001 D327537 IZ327537 SV327537 ACR327537 AMN327537 AWJ327537 BGF327537 BQB327537 BZX327537 CJT327537 CTP327537 DDL327537 DNH327537 DXD327537 EGZ327537 EQV327537 FAR327537 FKN327537 FUJ327537 GEF327537 GOB327537 GXX327537 HHT327537 HRP327537 IBL327537 ILH327537 IVD327537 JEZ327537 JOV327537 JYR327537 KIN327537 KSJ327537 LCF327537 LMB327537 LVX327537 MFT327537 MPP327537 MZL327537 NJH327537 NTD327537 OCZ327537 OMV327537 OWR327537 PGN327537 PQJ327537 QAF327537 QKB327537 QTX327537 RDT327537 RNP327537 RXL327537 SHH327537 SRD327537 TAZ327537 TKV327537 TUR327537 UEN327537 UOJ327537 UYF327537 VIB327537 VRX327537 WBT327537 WLP327537 WVL327537 D393073 IZ393073 SV393073 ACR393073 AMN393073 AWJ393073 BGF393073 BQB393073 BZX393073 CJT393073 CTP393073 DDL393073 DNH393073 DXD393073 EGZ393073 EQV393073 FAR393073 FKN393073 FUJ393073 GEF393073 GOB393073 GXX393073 HHT393073 HRP393073 IBL393073 ILH393073 IVD393073 JEZ393073 JOV393073 JYR393073 KIN393073 KSJ393073 LCF393073 LMB393073 LVX393073 MFT393073 MPP393073 MZL393073 NJH393073 NTD393073 OCZ393073 OMV393073 OWR393073 PGN393073 PQJ393073 QAF393073 QKB393073 QTX393073 RDT393073 RNP393073 RXL393073 SHH393073 SRD393073 TAZ393073 TKV393073 TUR393073 UEN393073 UOJ393073 UYF393073 VIB393073 VRX393073 WBT393073 WLP393073 WVL393073 D458609 IZ458609 SV458609 ACR458609 AMN458609 AWJ458609 BGF458609 BQB458609 BZX458609 CJT458609 CTP458609 DDL458609 DNH458609 DXD458609 EGZ458609 EQV458609 FAR458609 FKN458609 FUJ458609 GEF458609 GOB458609 GXX458609 HHT458609 HRP458609 IBL458609 ILH458609 IVD458609 JEZ458609 JOV458609 JYR458609 KIN458609 KSJ458609 LCF458609 LMB458609 LVX458609 MFT458609 MPP458609 MZL458609 NJH458609 NTD458609 OCZ458609 OMV458609 OWR458609 PGN458609 PQJ458609 QAF458609 QKB458609 QTX458609 RDT458609 RNP458609 RXL458609 SHH458609 SRD458609 TAZ458609 TKV458609 TUR458609 UEN458609 UOJ458609 UYF458609 VIB458609 VRX458609 WBT458609 WLP458609 WVL458609 D524145 IZ524145 SV524145 ACR524145 AMN524145 AWJ524145 BGF524145 BQB524145 BZX524145 CJT524145 CTP524145 DDL524145 DNH524145 DXD524145 EGZ524145 EQV524145 FAR524145 FKN524145 FUJ524145 GEF524145 GOB524145 GXX524145 HHT524145 HRP524145 IBL524145 ILH524145 IVD524145 JEZ524145 JOV524145 JYR524145 KIN524145 KSJ524145 LCF524145 LMB524145 LVX524145 MFT524145 MPP524145 MZL524145 NJH524145 NTD524145 OCZ524145 OMV524145 OWR524145 PGN524145 PQJ524145 QAF524145 QKB524145 QTX524145 RDT524145 RNP524145 RXL524145 SHH524145 SRD524145 TAZ524145 TKV524145 TUR524145 UEN524145 UOJ524145 UYF524145 VIB524145 VRX524145 WBT524145 WLP524145 WVL524145 D589681 IZ589681 SV589681 ACR589681 AMN589681 AWJ589681 BGF589681 BQB589681 BZX589681 CJT589681 CTP589681 DDL589681 DNH589681 DXD589681 EGZ589681 EQV589681 FAR589681 FKN589681 FUJ589681 GEF589681 GOB589681 GXX589681 HHT589681 HRP589681 IBL589681 ILH589681 IVD589681 JEZ589681 JOV589681 JYR589681 KIN589681 KSJ589681 LCF589681 LMB589681 LVX589681 MFT589681 MPP589681 MZL589681 NJH589681 NTD589681 OCZ589681 OMV589681 OWR589681 PGN589681 PQJ589681 QAF589681 QKB589681 QTX589681 RDT589681 RNP589681 RXL589681 SHH589681 SRD589681 TAZ589681 TKV589681 TUR589681 UEN589681 UOJ589681 UYF589681 VIB589681 VRX589681 WBT589681 WLP589681 WVL589681 D655217 IZ655217 SV655217 ACR655217 AMN655217 AWJ655217 BGF655217 BQB655217 BZX655217 CJT655217 CTP655217 DDL655217 DNH655217 DXD655217 EGZ655217 EQV655217 FAR655217 FKN655217 FUJ655217 GEF655217 GOB655217 GXX655217 HHT655217 HRP655217 IBL655217 ILH655217 IVD655217 JEZ655217 JOV655217 JYR655217 KIN655217 KSJ655217 LCF655217 LMB655217 LVX655217 MFT655217 MPP655217 MZL655217 NJH655217 NTD655217 OCZ655217 OMV655217 OWR655217 PGN655217 PQJ655217 QAF655217 QKB655217 QTX655217 RDT655217 RNP655217 RXL655217 SHH655217 SRD655217 TAZ655217 TKV655217 TUR655217 UEN655217 UOJ655217 UYF655217 VIB655217 VRX655217 WBT655217 WLP655217 WVL655217 D720753 IZ720753 SV720753 ACR720753 AMN720753 AWJ720753 BGF720753 BQB720753 BZX720753 CJT720753 CTP720753 DDL720753 DNH720753 DXD720753 EGZ720753 EQV720753 FAR720753 FKN720753 FUJ720753 GEF720753 GOB720753 GXX720753 HHT720753 HRP720753 IBL720753 ILH720753 IVD720753 JEZ720753 JOV720753 JYR720753 KIN720753 KSJ720753 LCF720753 LMB720753 LVX720753 MFT720753 MPP720753 MZL720753 NJH720753 NTD720753 OCZ720753 OMV720753 OWR720753 PGN720753 PQJ720753 QAF720753 QKB720753 QTX720753 RDT720753 RNP720753 RXL720753 SHH720753 SRD720753 TAZ720753 TKV720753 TUR720753 UEN720753 UOJ720753 UYF720753 VIB720753 VRX720753 WBT720753 WLP720753 WVL720753 D786289 IZ786289 SV786289 ACR786289 AMN786289 AWJ786289 BGF786289 BQB786289 BZX786289 CJT786289 CTP786289 DDL786289 DNH786289 DXD786289 EGZ786289 EQV786289 FAR786289 FKN786289 FUJ786289 GEF786289 GOB786289 GXX786289 HHT786289 HRP786289 IBL786289 ILH786289 IVD786289 JEZ786289 JOV786289 JYR786289 KIN786289 KSJ786289 LCF786289 LMB786289 LVX786289 MFT786289 MPP786289 MZL786289 NJH786289 NTD786289 OCZ786289 OMV786289 OWR786289 PGN786289 PQJ786289 QAF786289 QKB786289 QTX786289 RDT786289 RNP786289 RXL786289 SHH786289 SRD786289 TAZ786289 TKV786289 TUR786289 UEN786289 UOJ786289 UYF786289 VIB786289 VRX786289 WBT786289 WLP786289 WVL786289 D851825 IZ851825 SV851825 ACR851825 AMN851825 AWJ851825 BGF851825 BQB851825 BZX851825 CJT851825 CTP851825 DDL851825 DNH851825 DXD851825 EGZ851825 EQV851825 FAR851825 FKN851825 FUJ851825 GEF851825 GOB851825 GXX851825 HHT851825 HRP851825 IBL851825 ILH851825 IVD851825 JEZ851825 JOV851825 JYR851825 KIN851825 KSJ851825 LCF851825 LMB851825 LVX851825 MFT851825 MPP851825 MZL851825 NJH851825 NTD851825 OCZ851825 OMV851825 OWR851825 PGN851825 PQJ851825 QAF851825 QKB851825 QTX851825 RDT851825 RNP851825 RXL851825 SHH851825 SRD851825 TAZ851825 TKV851825 TUR851825 UEN851825 UOJ851825 UYF851825 VIB851825 VRX851825 WBT851825 WLP851825 WVL851825 D917361 IZ917361 SV917361 ACR917361 AMN917361 AWJ917361 BGF917361 BQB917361 BZX917361 CJT917361 CTP917361 DDL917361 DNH917361 DXD917361 EGZ917361 EQV917361 FAR917361 FKN917361 FUJ917361 GEF917361 GOB917361 GXX917361 HHT917361 HRP917361 IBL917361 ILH917361 IVD917361 JEZ917361 JOV917361 JYR917361 KIN917361 KSJ917361 LCF917361 LMB917361 LVX917361 MFT917361 MPP917361 MZL917361 NJH917361 NTD917361 OCZ917361 OMV917361 OWR917361 PGN917361 PQJ917361 QAF917361 QKB917361 QTX917361 RDT917361 RNP917361 RXL917361 SHH917361 SRD917361 TAZ917361 TKV917361 TUR917361 UEN917361 UOJ917361 UYF917361 VIB917361 VRX917361 WBT917361 WLP917361 WVL917361 D982897 IZ982897 SV982897 ACR982897 AMN982897 AWJ982897 BGF982897 BQB982897 BZX982897 CJT982897 CTP982897 DDL982897 DNH982897 DXD982897 EGZ982897 EQV982897 FAR982897 FKN982897 FUJ982897 GEF982897 GOB982897 GXX982897 HHT982897 HRP982897 IBL982897 ILH982897 IVD982897 JEZ982897 JOV982897 JYR982897 KIN982897 KSJ982897 LCF982897 LMB982897 LVX982897 MFT982897 MPP982897 MZL982897 NJH982897 NTD982897 OCZ982897 OMV982897 OWR982897 PGN982897 PQJ982897 QAF982897 QKB982897 QTX982897 RDT982897 RNP982897 RXL982897 SHH982897 SRD982897 TAZ982897 TKV982897 TUR982897 UEN982897 UOJ982897 UYF982897 VIB982897 VRX982897 WBT982897 WLP982897 WVL982897" xr:uid="{00000000-0002-0000-0200-000000000000}">
      <formula1>1</formula1>
      <formula2>30</formula2>
    </dataValidation>
    <dataValidation type="date" operator="greaterThanOrEqual" allowBlank="1" showInputMessage="1" showErrorMessage="1" errorTitle="Date" error="Please enter a valid date greater than or equal to January 1, 1900." sqref="D7:D8 IZ7:IZ8 SV7:SV8 ACR7:ACR8 AMN7:AMN8 AWJ7:AWJ8 BGF7:BGF8 BQB7:BQB8 BZX7:BZX8 CJT7:CJT8 CTP7:CTP8 DDL7:DDL8 DNH7:DNH8 DXD7:DXD8 EGZ7:EGZ8 EQV7:EQV8 FAR7:FAR8 FKN7:FKN8 FUJ7:FUJ8 GEF7:GEF8 GOB7:GOB8 GXX7:GXX8 HHT7:HHT8 HRP7:HRP8 IBL7:IBL8 ILH7:ILH8 IVD7:IVD8 JEZ7:JEZ8 JOV7:JOV8 JYR7:JYR8 KIN7:KIN8 KSJ7:KSJ8 LCF7:LCF8 LMB7:LMB8 LVX7:LVX8 MFT7:MFT8 MPP7:MPP8 MZL7:MZL8 NJH7:NJH8 NTD7:NTD8 OCZ7:OCZ8 OMV7:OMV8 OWR7:OWR8 PGN7:PGN8 PQJ7:PQJ8 QAF7:QAF8 QKB7:QKB8 QTX7:QTX8 RDT7:RDT8 RNP7:RNP8 RXL7:RXL8 SHH7:SHH8 SRD7:SRD8 TAZ7:TAZ8 TKV7:TKV8 TUR7:TUR8 UEN7:UEN8 UOJ7:UOJ8 UYF7:UYF8 VIB7:VIB8 VRX7:VRX8 WBT7:WBT8 WLP7:WLP8 WVL7:WVL8 D65394:D65395 IZ65394:IZ65395 SV65394:SV65395 ACR65394:ACR65395 AMN65394:AMN65395 AWJ65394:AWJ65395 BGF65394:BGF65395 BQB65394:BQB65395 BZX65394:BZX65395 CJT65394:CJT65395 CTP65394:CTP65395 DDL65394:DDL65395 DNH65394:DNH65395 DXD65394:DXD65395 EGZ65394:EGZ65395 EQV65394:EQV65395 FAR65394:FAR65395 FKN65394:FKN65395 FUJ65394:FUJ65395 GEF65394:GEF65395 GOB65394:GOB65395 GXX65394:GXX65395 HHT65394:HHT65395 HRP65394:HRP65395 IBL65394:IBL65395 ILH65394:ILH65395 IVD65394:IVD65395 JEZ65394:JEZ65395 JOV65394:JOV65395 JYR65394:JYR65395 KIN65394:KIN65395 KSJ65394:KSJ65395 LCF65394:LCF65395 LMB65394:LMB65395 LVX65394:LVX65395 MFT65394:MFT65395 MPP65394:MPP65395 MZL65394:MZL65395 NJH65394:NJH65395 NTD65394:NTD65395 OCZ65394:OCZ65395 OMV65394:OMV65395 OWR65394:OWR65395 PGN65394:PGN65395 PQJ65394:PQJ65395 QAF65394:QAF65395 QKB65394:QKB65395 QTX65394:QTX65395 RDT65394:RDT65395 RNP65394:RNP65395 RXL65394:RXL65395 SHH65394:SHH65395 SRD65394:SRD65395 TAZ65394:TAZ65395 TKV65394:TKV65395 TUR65394:TUR65395 UEN65394:UEN65395 UOJ65394:UOJ65395 UYF65394:UYF65395 VIB65394:VIB65395 VRX65394:VRX65395 WBT65394:WBT65395 WLP65394:WLP65395 WVL65394:WVL65395 D130930:D130931 IZ130930:IZ130931 SV130930:SV130931 ACR130930:ACR130931 AMN130930:AMN130931 AWJ130930:AWJ130931 BGF130930:BGF130931 BQB130930:BQB130931 BZX130930:BZX130931 CJT130930:CJT130931 CTP130930:CTP130931 DDL130930:DDL130931 DNH130930:DNH130931 DXD130930:DXD130931 EGZ130930:EGZ130931 EQV130930:EQV130931 FAR130930:FAR130931 FKN130930:FKN130931 FUJ130930:FUJ130931 GEF130930:GEF130931 GOB130930:GOB130931 GXX130930:GXX130931 HHT130930:HHT130931 HRP130930:HRP130931 IBL130930:IBL130931 ILH130930:ILH130931 IVD130930:IVD130931 JEZ130930:JEZ130931 JOV130930:JOV130931 JYR130930:JYR130931 KIN130930:KIN130931 KSJ130930:KSJ130931 LCF130930:LCF130931 LMB130930:LMB130931 LVX130930:LVX130931 MFT130930:MFT130931 MPP130930:MPP130931 MZL130930:MZL130931 NJH130930:NJH130931 NTD130930:NTD130931 OCZ130930:OCZ130931 OMV130930:OMV130931 OWR130930:OWR130931 PGN130930:PGN130931 PQJ130930:PQJ130931 QAF130930:QAF130931 QKB130930:QKB130931 QTX130930:QTX130931 RDT130930:RDT130931 RNP130930:RNP130931 RXL130930:RXL130931 SHH130930:SHH130931 SRD130930:SRD130931 TAZ130930:TAZ130931 TKV130930:TKV130931 TUR130930:TUR130931 UEN130930:UEN130931 UOJ130930:UOJ130931 UYF130930:UYF130931 VIB130930:VIB130931 VRX130930:VRX130931 WBT130930:WBT130931 WLP130930:WLP130931 WVL130930:WVL130931 D196466:D196467 IZ196466:IZ196467 SV196466:SV196467 ACR196466:ACR196467 AMN196466:AMN196467 AWJ196466:AWJ196467 BGF196466:BGF196467 BQB196466:BQB196467 BZX196466:BZX196467 CJT196466:CJT196467 CTP196466:CTP196467 DDL196466:DDL196467 DNH196466:DNH196467 DXD196466:DXD196467 EGZ196466:EGZ196467 EQV196466:EQV196467 FAR196466:FAR196467 FKN196466:FKN196467 FUJ196466:FUJ196467 GEF196466:GEF196467 GOB196466:GOB196467 GXX196466:GXX196467 HHT196466:HHT196467 HRP196466:HRP196467 IBL196466:IBL196467 ILH196466:ILH196467 IVD196466:IVD196467 JEZ196466:JEZ196467 JOV196466:JOV196467 JYR196466:JYR196467 KIN196466:KIN196467 KSJ196466:KSJ196467 LCF196466:LCF196467 LMB196466:LMB196467 LVX196466:LVX196467 MFT196466:MFT196467 MPP196466:MPP196467 MZL196466:MZL196467 NJH196466:NJH196467 NTD196466:NTD196467 OCZ196466:OCZ196467 OMV196466:OMV196467 OWR196466:OWR196467 PGN196466:PGN196467 PQJ196466:PQJ196467 QAF196466:QAF196467 QKB196466:QKB196467 QTX196466:QTX196467 RDT196466:RDT196467 RNP196466:RNP196467 RXL196466:RXL196467 SHH196466:SHH196467 SRD196466:SRD196467 TAZ196466:TAZ196467 TKV196466:TKV196467 TUR196466:TUR196467 UEN196466:UEN196467 UOJ196466:UOJ196467 UYF196466:UYF196467 VIB196466:VIB196467 VRX196466:VRX196467 WBT196466:WBT196467 WLP196466:WLP196467 WVL196466:WVL196467 D262002:D262003 IZ262002:IZ262003 SV262002:SV262003 ACR262002:ACR262003 AMN262002:AMN262003 AWJ262002:AWJ262003 BGF262002:BGF262003 BQB262002:BQB262003 BZX262002:BZX262003 CJT262002:CJT262003 CTP262002:CTP262003 DDL262002:DDL262003 DNH262002:DNH262003 DXD262002:DXD262003 EGZ262002:EGZ262003 EQV262002:EQV262003 FAR262002:FAR262003 FKN262002:FKN262003 FUJ262002:FUJ262003 GEF262002:GEF262003 GOB262002:GOB262003 GXX262002:GXX262003 HHT262002:HHT262003 HRP262002:HRP262003 IBL262002:IBL262003 ILH262002:ILH262003 IVD262002:IVD262003 JEZ262002:JEZ262003 JOV262002:JOV262003 JYR262002:JYR262003 KIN262002:KIN262003 KSJ262002:KSJ262003 LCF262002:LCF262003 LMB262002:LMB262003 LVX262002:LVX262003 MFT262002:MFT262003 MPP262002:MPP262003 MZL262002:MZL262003 NJH262002:NJH262003 NTD262002:NTD262003 OCZ262002:OCZ262003 OMV262002:OMV262003 OWR262002:OWR262003 PGN262002:PGN262003 PQJ262002:PQJ262003 QAF262002:QAF262003 QKB262002:QKB262003 QTX262002:QTX262003 RDT262002:RDT262003 RNP262002:RNP262003 RXL262002:RXL262003 SHH262002:SHH262003 SRD262002:SRD262003 TAZ262002:TAZ262003 TKV262002:TKV262003 TUR262002:TUR262003 UEN262002:UEN262003 UOJ262002:UOJ262003 UYF262002:UYF262003 VIB262002:VIB262003 VRX262002:VRX262003 WBT262002:WBT262003 WLP262002:WLP262003 WVL262002:WVL262003 D327538:D327539 IZ327538:IZ327539 SV327538:SV327539 ACR327538:ACR327539 AMN327538:AMN327539 AWJ327538:AWJ327539 BGF327538:BGF327539 BQB327538:BQB327539 BZX327538:BZX327539 CJT327538:CJT327539 CTP327538:CTP327539 DDL327538:DDL327539 DNH327538:DNH327539 DXD327538:DXD327539 EGZ327538:EGZ327539 EQV327538:EQV327539 FAR327538:FAR327539 FKN327538:FKN327539 FUJ327538:FUJ327539 GEF327538:GEF327539 GOB327538:GOB327539 GXX327538:GXX327539 HHT327538:HHT327539 HRP327538:HRP327539 IBL327538:IBL327539 ILH327538:ILH327539 IVD327538:IVD327539 JEZ327538:JEZ327539 JOV327538:JOV327539 JYR327538:JYR327539 KIN327538:KIN327539 KSJ327538:KSJ327539 LCF327538:LCF327539 LMB327538:LMB327539 LVX327538:LVX327539 MFT327538:MFT327539 MPP327538:MPP327539 MZL327538:MZL327539 NJH327538:NJH327539 NTD327538:NTD327539 OCZ327538:OCZ327539 OMV327538:OMV327539 OWR327538:OWR327539 PGN327538:PGN327539 PQJ327538:PQJ327539 QAF327538:QAF327539 QKB327538:QKB327539 QTX327538:QTX327539 RDT327538:RDT327539 RNP327538:RNP327539 RXL327538:RXL327539 SHH327538:SHH327539 SRD327538:SRD327539 TAZ327538:TAZ327539 TKV327538:TKV327539 TUR327538:TUR327539 UEN327538:UEN327539 UOJ327538:UOJ327539 UYF327538:UYF327539 VIB327538:VIB327539 VRX327538:VRX327539 WBT327538:WBT327539 WLP327538:WLP327539 WVL327538:WVL327539 D393074:D393075 IZ393074:IZ393075 SV393074:SV393075 ACR393074:ACR393075 AMN393074:AMN393075 AWJ393074:AWJ393075 BGF393074:BGF393075 BQB393074:BQB393075 BZX393074:BZX393075 CJT393074:CJT393075 CTP393074:CTP393075 DDL393074:DDL393075 DNH393074:DNH393075 DXD393074:DXD393075 EGZ393074:EGZ393075 EQV393074:EQV393075 FAR393074:FAR393075 FKN393074:FKN393075 FUJ393074:FUJ393075 GEF393074:GEF393075 GOB393074:GOB393075 GXX393074:GXX393075 HHT393074:HHT393075 HRP393074:HRP393075 IBL393074:IBL393075 ILH393074:ILH393075 IVD393074:IVD393075 JEZ393074:JEZ393075 JOV393074:JOV393075 JYR393074:JYR393075 KIN393074:KIN393075 KSJ393074:KSJ393075 LCF393074:LCF393075 LMB393074:LMB393075 LVX393074:LVX393075 MFT393074:MFT393075 MPP393074:MPP393075 MZL393074:MZL393075 NJH393074:NJH393075 NTD393074:NTD393075 OCZ393074:OCZ393075 OMV393074:OMV393075 OWR393074:OWR393075 PGN393074:PGN393075 PQJ393074:PQJ393075 QAF393074:QAF393075 QKB393074:QKB393075 QTX393074:QTX393075 RDT393074:RDT393075 RNP393074:RNP393075 RXL393074:RXL393075 SHH393074:SHH393075 SRD393074:SRD393075 TAZ393074:TAZ393075 TKV393074:TKV393075 TUR393074:TUR393075 UEN393074:UEN393075 UOJ393074:UOJ393075 UYF393074:UYF393075 VIB393074:VIB393075 VRX393074:VRX393075 WBT393074:WBT393075 WLP393074:WLP393075 WVL393074:WVL393075 D458610:D458611 IZ458610:IZ458611 SV458610:SV458611 ACR458610:ACR458611 AMN458610:AMN458611 AWJ458610:AWJ458611 BGF458610:BGF458611 BQB458610:BQB458611 BZX458610:BZX458611 CJT458610:CJT458611 CTP458610:CTP458611 DDL458610:DDL458611 DNH458610:DNH458611 DXD458610:DXD458611 EGZ458610:EGZ458611 EQV458610:EQV458611 FAR458610:FAR458611 FKN458610:FKN458611 FUJ458610:FUJ458611 GEF458610:GEF458611 GOB458610:GOB458611 GXX458610:GXX458611 HHT458610:HHT458611 HRP458610:HRP458611 IBL458610:IBL458611 ILH458610:ILH458611 IVD458610:IVD458611 JEZ458610:JEZ458611 JOV458610:JOV458611 JYR458610:JYR458611 KIN458610:KIN458611 KSJ458610:KSJ458611 LCF458610:LCF458611 LMB458610:LMB458611 LVX458610:LVX458611 MFT458610:MFT458611 MPP458610:MPP458611 MZL458610:MZL458611 NJH458610:NJH458611 NTD458610:NTD458611 OCZ458610:OCZ458611 OMV458610:OMV458611 OWR458610:OWR458611 PGN458610:PGN458611 PQJ458610:PQJ458611 QAF458610:QAF458611 QKB458610:QKB458611 QTX458610:QTX458611 RDT458610:RDT458611 RNP458610:RNP458611 RXL458610:RXL458611 SHH458610:SHH458611 SRD458610:SRD458611 TAZ458610:TAZ458611 TKV458610:TKV458611 TUR458610:TUR458611 UEN458610:UEN458611 UOJ458610:UOJ458611 UYF458610:UYF458611 VIB458610:VIB458611 VRX458610:VRX458611 WBT458610:WBT458611 WLP458610:WLP458611 WVL458610:WVL458611 D524146:D524147 IZ524146:IZ524147 SV524146:SV524147 ACR524146:ACR524147 AMN524146:AMN524147 AWJ524146:AWJ524147 BGF524146:BGF524147 BQB524146:BQB524147 BZX524146:BZX524147 CJT524146:CJT524147 CTP524146:CTP524147 DDL524146:DDL524147 DNH524146:DNH524147 DXD524146:DXD524147 EGZ524146:EGZ524147 EQV524146:EQV524147 FAR524146:FAR524147 FKN524146:FKN524147 FUJ524146:FUJ524147 GEF524146:GEF524147 GOB524146:GOB524147 GXX524146:GXX524147 HHT524146:HHT524147 HRP524146:HRP524147 IBL524146:IBL524147 ILH524146:ILH524147 IVD524146:IVD524147 JEZ524146:JEZ524147 JOV524146:JOV524147 JYR524146:JYR524147 KIN524146:KIN524147 KSJ524146:KSJ524147 LCF524146:LCF524147 LMB524146:LMB524147 LVX524146:LVX524147 MFT524146:MFT524147 MPP524146:MPP524147 MZL524146:MZL524147 NJH524146:NJH524147 NTD524146:NTD524147 OCZ524146:OCZ524147 OMV524146:OMV524147 OWR524146:OWR524147 PGN524146:PGN524147 PQJ524146:PQJ524147 QAF524146:QAF524147 QKB524146:QKB524147 QTX524146:QTX524147 RDT524146:RDT524147 RNP524146:RNP524147 RXL524146:RXL524147 SHH524146:SHH524147 SRD524146:SRD524147 TAZ524146:TAZ524147 TKV524146:TKV524147 TUR524146:TUR524147 UEN524146:UEN524147 UOJ524146:UOJ524147 UYF524146:UYF524147 VIB524146:VIB524147 VRX524146:VRX524147 WBT524146:WBT524147 WLP524146:WLP524147 WVL524146:WVL524147 D589682:D589683 IZ589682:IZ589683 SV589682:SV589683 ACR589682:ACR589683 AMN589682:AMN589683 AWJ589682:AWJ589683 BGF589682:BGF589683 BQB589682:BQB589683 BZX589682:BZX589683 CJT589682:CJT589683 CTP589682:CTP589683 DDL589682:DDL589683 DNH589682:DNH589683 DXD589682:DXD589683 EGZ589682:EGZ589683 EQV589682:EQV589683 FAR589682:FAR589683 FKN589682:FKN589683 FUJ589682:FUJ589683 GEF589682:GEF589683 GOB589682:GOB589683 GXX589682:GXX589683 HHT589682:HHT589683 HRP589682:HRP589683 IBL589682:IBL589683 ILH589682:ILH589683 IVD589682:IVD589683 JEZ589682:JEZ589683 JOV589682:JOV589683 JYR589682:JYR589683 KIN589682:KIN589683 KSJ589682:KSJ589683 LCF589682:LCF589683 LMB589682:LMB589683 LVX589682:LVX589683 MFT589682:MFT589683 MPP589682:MPP589683 MZL589682:MZL589683 NJH589682:NJH589683 NTD589682:NTD589683 OCZ589682:OCZ589683 OMV589682:OMV589683 OWR589682:OWR589683 PGN589682:PGN589683 PQJ589682:PQJ589683 QAF589682:QAF589683 QKB589682:QKB589683 QTX589682:QTX589683 RDT589682:RDT589683 RNP589682:RNP589683 RXL589682:RXL589683 SHH589682:SHH589683 SRD589682:SRD589683 TAZ589682:TAZ589683 TKV589682:TKV589683 TUR589682:TUR589683 UEN589682:UEN589683 UOJ589682:UOJ589683 UYF589682:UYF589683 VIB589682:VIB589683 VRX589682:VRX589683 WBT589682:WBT589683 WLP589682:WLP589683 WVL589682:WVL589683 D655218:D655219 IZ655218:IZ655219 SV655218:SV655219 ACR655218:ACR655219 AMN655218:AMN655219 AWJ655218:AWJ655219 BGF655218:BGF655219 BQB655218:BQB655219 BZX655218:BZX655219 CJT655218:CJT655219 CTP655218:CTP655219 DDL655218:DDL655219 DNH655218:DNH655219 DXD655218:DXD655219 EGZ655218:EGZ655219 EQV655218:EQV655219 FAR655218:FAR655219 FKN655218:FKN655219 FUJ655218:FUJ655219 GEF655218:GEF655219 GOB655218:GOB655219 GXX655218:GXX655219 HHT655218:HHT655219 HRP655218:HRP655219 IBL655218:IBL655219 ILH655218:ILH655219 IVD655218:IVD655219 JEZ655218:JEZ655219 JOV655218:JOV655219 JYR655218:JYR655219 KIN655218:KIN655219 KSJ655218:KSJ655219 LCF655218:LCF655219 LMB655218:LMB655219 LVX655218:LVX655219 MFT655218:MFT655219 MPP655218:MPP655219 MZL655218:MZL655219 NJH655218:NJH655219 NTD655218:NTD655219 OCZ655218:OCZ655219 OMV655218:OMV655219 OWR655218:OWR655219 PGN655218:PGN655219 PQJ655218:PQJ655219 QAF655218:QAF655219 QKB655218:QKB655219 QTX655218:QTX655219 RDT655218:RDT655219 RNP655218:RNP655219 RXL655218:RXL655219 SHH655218:SHH655219 SRD655218:SRD655219 TAZ655218:TAZ655219 TKV655218:TKV655219 TUR655218:TUR655219 UEN655218:UEN655219 UOJ655218:UOJ655219 UYF655218:UYF655219 VIB655218:VIB655219 VRX655218:VRX655219 WBT655218:WBT655219 WLP655218:WLP655219 WVL655218:WVL655219 D720754:D720755 IZ720754:IZ720755 SV720754:SV720755 ACR720754:ACR720755 AMN720754:AMN720755 AWJ720754:AWJ720755 BGF720754:BGF720755 BQB720754:BQB720755 BZX720754:BZX720755 CJT720754:CJT720755 CTP720754:CTP720755 DDL720754:DDL720755 DNH720754:DNH720755 DXD720754:DXD720755 EGZ720754:EGZ720755 EQV720754:EQV720755 FAR720754:FAR720755 FKN720754:FKN720755 FUJ720754:FUJ720755 GEF720754:GEF720755 GOB720754:GOB720755 GXX720754:GXX720755 HHT720754:HHT720755 HRP720754:HRP720755 IBL720754:IBL720755 ILH720754:ILH720755 IVD720754:IVD720755 JEZ720754:JEZ720755 JOV720754:JOV720755 JYR720754:JYR720755 KIN720754:KIN720755 KSJ720754:KSJ720755 LCF720754:LCF720755 LMB720754:LMB720755 LVX720754:LVX720755 MFT720754:MFT720755 MPP720754:MPP720755 MZL720754:MZL720755 NJH720754:NJH720755 NTD720754:NTD720755 OCZ720754:OCZ720755 OMV720754:OMV720755 OWR720754:OWR720755 PGN720754:PGN720755 PQJ720754:PQJ720755 QAF720754:QAF720755 QKB720754:QKB720755 QTX720754:QTX720755 RDT720754:RDT720755 RNP720754:RNP720755 RXL720754:RXL720755 SHH720754:SHH720755 SRD720754:SRD720755 TAZ720754:TAZ720755 TKV720754:TKV720755 TUR720754:TUR720755 UEN720754:UEN720755 UOJ720754:UOJ720755 UYF720754:UYF720755 VIB720754:VIB720755 VRX720754:VRX720755 WBT720754:WBT720755 WLP720754:WLP720755 WVL720754:WVL720755 D786290:D786291 IZ786290:IZ786291 SV786290:SV786291 ACR786290:ACR786291 AMN786290:AMN786291 AWJ786290:AWJ786291 BGF786290:BGF786291 BQB786290:BQB786291 BZX786290:BZX786291 CJT786290:CJT786291 CTP786290:CTP786291 DDL786290:DDL786291 DNH786290:DNH786291 DXD786290:DXD786291 EGZ786290:EGZ786291 EQV786290:EQV786291 FAR786290:FAR786291 FKN786290:FKN786291 FUJ786290:FUJ786291 GEF786290:GEF786291 GOB786290:GOB786291 GXX786290:GXX786291 HHT786290:HHT786291 HRP786290:HRP786291 IBL786290:IBL786291 ILH786290:ILH786291 IVD786290:IVD786291 JEZ786290:JEZ786291 JOV786290:JOV786291 JYR786290:JYR786291 KIN786290:KIN786291 KSJ786290:KSJ786291 LCF786290:LCF786291 LMB786290:LMB786291 LVX786290:LVX786291 MFT786290:MFT786291 MPP786290:MPP786291 MZL786290:MZL786291 NJH786290:NJH786291 NTD786290:NTD786291 OCZ786290:OCZ786291 OMV786290:OMV786291 OWR786290:OWR786291 PGN786290:PGN786291 PQJ786290:PQJ786291 QAF786290:QAF786291 QKB786290:QKB786291 QTX786290:QTX786291 RDT786290:RDT786291 RNP786290:RNP786291 RXL786290:RXL786291 SHH786290:SHH786291 SRD786290:SRD786291 TAZ786290:TAZ786291 TKV786290:TKV786291 TUR786290:TUR786291 UEN786290:UEN786291 UOJ786290:UOJ786291 UYF786290:UYF786291 VIB786290:VIB786291 VRX786290:VRX786291 WBT786290:WBT786291 WLP786290:WLP786291 WVL786290:WVL786291 D851826:D851827 IZ851826:IZ851827 SV851826:SV851827 ACR851826:ACR851827 AMN851826:AMN851827 AWJ851826:AWJ851827 BGF851826:BGF851827 BQB851826:BQB851827 BZX851826:BZX851827 CJT851826:CJT851827 CTP851826:CTP851827 DDL851826:DDL851827 DNH851826:DNH851827 DXD851826:DXD851827 EGZ851826:EGZ851827 EQV851826:EQV851827 FAR851826:FAR851827 FKN851826:FKN851827 FUJ851826:FUJ851827 GEF851826:GEF851827 GOB851826:GOB851827 GXX851826:GXX851827 HHT851826:HHT851827 HRP851826:HRP851827 IBL851826:IBL851827 ILH851826:ILH851827 IVD851826:IVD851827 JEZ851826:JEZ851827 JOV851826:JOV851827 JYR851826:JYR851827 KIN851826:KIN851827 KSJ851826:KSJ851827 LCF851826:LCF851827 LMB851826:LMB851827 LVX851826:LVX851827 MFT851826:MFT851827 MPP851826:MPP851827 MZL851826:MZL851827 NJH851826:NJH851827 NTD851826:NTD851827 OCZ851826:OCZ851827 OMV851826:OMV851827 OWR851826:OWR851827 PGN851826:PGN851827 PQJ851826:PQJ851827 QAF851826:QAF851827 QKB851826:QKB851827 QTX851826:QTX851827 RDT851826:RDT851827 RNP851826:RNP851827 RXL851826:RXL851827 SHH851826:SHH851827 SRD851826:SRD851827 TAZ851826:TAZ851827 TKV851826:TKV851827 TUR851826:TUR851827 UEN851826:UEN851827 UOJ851826:UOJ851827 UYF851826:UYF851827 VIB851826:VIB851827 VRX851826:VRX851827 WBT851826:WBT851827 WLP851826:WLP851827 WVL851826:WVL851827 D917362:D917363 IZ917362:IZ917363 SV917362:SV917363 ACR917362:ACR917363 AMN917362:AMN917363 AWJ917362:AWJ917363 BGF917362:BGF917363 BQB917362:BQB917363 BZX917362:BZX917363 CJT917362:CJT917363 CTP917362:CTP917363 DDL917362:DDL917363 DNH917362:DNH917363 DXD917362:DXD917363 EGZ917362:EGZ917363 EQV917362:EQV917363 FAR917362:FAR917363 FKN917362:FKN917363 FUJ917362:FUJ917363 GEF917362:GEF917363 GOB917362:GOB917363 GXX917362:GXX917363 HHT917362:HHT917363 HRP917362:HRP917363 IBL917362:IBL917363 ILH917362:ILH917363 IVD917362:IVD917363 JEZ917362:JEZ917363 JOV917362:JOV917363 JYR917362:JYR917363 KIN917362:KIN917363 KSJ917362:KSJ917363 LCF917362:LCF917363 LMB917362:LMB917363 LVX917362:LVX917363 MFT917362:MFT917363 MPP917362:MPP917363 MZL917362:MZL917363 NJH917362:NJH917363 NTD917362:NTD917363 OCZ917362:OCZ917363 OMV917362:OMV917363 OWR917362:OWR917363 PGN917362:PGN917363 PQJ917362:PQJ917363 QAF917362:QAF917363 QKB917362:QKB917363 QTX917362:QTX917363 RDT917362:RDT917363 RNP917362:RNP917363 RXL917362:RXL917363 SHH917362:SHH917363 SRD917362:SRD917363 TAZ917362:TAZ917363 TKV917362:TKV917363 TUR917362:TUR917363 UEN917362:UEN917363 UOJ917362:UOJ917363 UYF917362:UYF917363 VIB917362:VIB917363 VRX917362:VRX917363 WBT917362:WBT917363 WLP917362:WLP917363 WVL917362:WVL917363 D982898:D982899 IZ982898:IZ982899 SV982898:SV982899 ACR982898:ACR982899 AMN982898:AMN982899 AWJ982898:AWJ982899 BGF982898:BGF982899 BQB982898:BQB982899 BZX982898:BZX982899 CJT982898:CJT982899 CTP982898:CTP982899 DDL982898:DDL982899 DNH982898:DNH982899 DXD982898:DXD982899 EGZ982898:EGZ982899 EQV982898:EQV982899 FAR982898:FAR982899 FKN982898:FKN982899 FUJ982898:FUJ982899 GEF982898:GEF982899 GOB982898:GOB982899 GXX982898:GXX982899 HHT982898:HHT982899 HRP982898:HRP982899 IBL982898:IBL982899 ILH982898:ILH982899 IVD982898:IVD982899 JEZ982898:JEZ982899 JOV982898:JOV982899 JYR982898:JYR982899 KIN982898:KIN982899 KSJ982898:KSJ982899 LCF982898:LCF982899 LMB982898:LMB982899 LVX982898:LVX982899 MFT982898:MFT982899 MPP982898:MPP982899 MZL982898:MZL982899 NJH982898:NJH982899 NTD982898:NTD982899 OCZ982898:OCZ982899 OMV982898:OMV982899 OWR982898:OWR982899 PGN982898:PGN982899 PQJ982898:PQJ982899 QAF982898:QAF982899 QKB982898:QKB982899 QTX982898:QTX982899 RDT982898:RDT982899 RNP982898:RNP982899 RXL982898:RXL982899 SHH982898:SHH982899 SRD982898:SRD982899 TAZ982898:TAZ982899 TKV982898:TKV982899 TUR982898:TUR982899 UEN982898:UEN982899 UOJ982898:UOJ982899 UYF982898:UYF982899 VIB982898:VIB982899 VRX982898:VRX982899 WBT982898:WBT982899 WLP982898:WLP982899 WVL982898:WVL982899" xr:uid="{00000000-0002-0000-0200-000001000000}">
      <formula1>1</formula1>
    </dataValidation>
  </dataValidations>
  <printOptions horizontalCentered="1"/>
  <pageMargins left="0.25" right="0.25" top="0.25" bottom="0.25" header="0.5" footer="0.5"/>
  <pageSetup scale="78" fitToHeight="3"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0DAD6-76DD-4BA4-AE12-125F0DFE85B4}">
  <sheetPr>
    <tabColor theme="0" tint="-0.34998626667073579"/>
    <pageSetUpPr fitToPage="1"/>
  </sheetPr>
  <dimension ref="A1:W45"/>
  <sheetViews>
    <sheetView zoomScale="85" zoomScaleNormal="85" zoomScaleSheetLayoutView="70" workbookViewId="0">
      <selection activeCell="B41" sqref="B41"/>
    </sheetView>
  </sheetViews>
  <sheetFormatPr defaultRowHeight="15" x14ac:dyDescent="0.25"/>
  <cols>
    <col min="1" max="1" width="26" customWidth="1"/>
    <col min="2" max="14" width="10.42578125" customWidth="1"/>
    <col min="15" max="15" width="9.140625" customWidth="1"/>
    <col min="16" max="16" width="9.5703125" customWidth="1"/>
  </cols>
  <sheetData>
    <row r="1" spans="1:23" ht="21.75" thickBot="1" x14ac:dyDescent="0.4">
      <c r="A1" s="115" t="s">
        <v>125</v>
      </c>
      <c r="B1" s="115"/>
      <c r="C1" s="115"/>
      <c r="D1" s="115"/>
      <c r="E1" s="115"/>
      <c r="F1" s="115"/>
      <c r="G1" s="115"/>
      <c r="H1" s="115"/>
      <c r="I1" s="115"/>
      <c r="J1" s="115"/>
      <c r="K1" s="115"/>
      <c r="L1" s="115"/>
      <c r="M1" s="115"/>
      <c r="N1" s="115"/>
      <c r="O1" s="115"/>
      <c r="P1" s="115"/>
      <c r="W1" s="88"/>
    </row>
    <row r="2" spans="1:23" ht="15.75" thickTop="1" x14ac:dyDescent="0.25"/>
    <row r="3" spans="1:23" x14ac:dyDescent="0.25">
      <c r="A3" s="1" t="s">
        <v>107</v>
      </c>
      <c r="B3" s="89" t="s">
        <v>71</v>
      </c>
      <c r="C3" s="89" t="s">
        <v>72</v>
      </c>
      <c r="D3" s="89" t="s">
        <v>104</v>
      </c>
      <c r="E3" s="89" t="s">
        <v>74</v>
      </c>
      <c r="F3" s="89" t="s">
        <v>75</v>
      </c>
      <c r="G3" s="89" t="s">
        <v>76</v>
      </c>
      <c r="H3" s="89" t="s">
        <v>66</v>
      </c>
      <c r="I3" s="89" t="s">
        <v>67</v>
      </c>
      <c r="J3" s="89" t="s">
        <v>68</v>
      </c>
      <c r="K3" s="89" t="s">
        <v>69</v>
      </c>
      <c r="L3" s="89" t="s">
        <v>0</v>
      </c>
      <c r="M3" s="89" t="s">
        <v>70</v>
      </c>
      <c r="N3" s="89" t="s">
        <v>15</v>
      </c>
      <c r="O3" s="89"/>
      <c r="P3" s="89">
        <v>44378</v>
      </c>
    </row>
    <row r="4" spans="1:23" x14ac:dyDescent="0.25">
      <c r="A4" t="s">
        <v>106</v>
      </c>
      <c r="B4" s="103">
        <v>250</v>
      </c>
      <c r="C4" s="103">
        <v>250</v>
      </c>
      <c r="D4" s="103">
        <v>250</v>
      </c>
      <c r="E4" s="103">
        <v>250</v>
      </c>
      <c r="F4" s="103">
        <v>250</v>
      </c>
      <c r="G4" s="103">
        <v>250</v>
      </c>
      <c r="H4" s="103">
        <v>250</v>
      </c>
      <c r="I4" s="103">
        <v>250</v>
      </c>
      <c r="J4" s="103">
        <v>250</v>
      </c>
      <c r="K4" s="103">
        <v>250</v>
      </c>
      <c r="L4" s="103">
        <v>250</v>
      </c>
      <c r="M4" s="103">
        <v>250</v>
      </c>
      <c r="N4" s="95">
        <f>SUM(B4:M4)</f>
        <v>3000</v>
      </c>
      <c r="O4" s="35"/>
      <c r="P4" s="103">
        <v>250</v>
      </c>
    </row>
    <row r="5" spans="1:23" x14ac:dyDescent="0.25">
      <c r="A5" t="s">
        <v>105</v>
      </c>
      <c r="B5" s="97">
        <v>300</v>
      </c>
      <c r="C5" s="97">
        <v>300</v>
      </c>
      <c r="D5" s="97">
        <v>300</v>
      </c>
      <c r="E5" s="97">
        <v>300</v>
      </c>
      <c r="F5" s="97">
        <v>300</v>
      </c>
      <c r="G5" s="97">
        <v>300</v>
      </c>
      <c r="H5" s="97">
        <v>300</v>
      </c>
      <c r="I5" s="103">
        <v>300</v>
      </c>
      <c r="J5" s="103">
        <v>300</v>
      </c>
      <c r="K5" s="103">
        <v>300</v>
      </c>
      <c r="L5" s="103">
        <v>300</v>
      </c>
      <c r="M5" s="103">
        <v>300</v>
      </c>
      <c r="N5" s="95">
        <f>SUM(B5:M5)</f>
        <v>3600</v>
      </c>
      <c r="O5" s="35"/>
      <c r="P5" s="103">
        <v>300</v>
      </c>
    </row>
    <row r="7" spans="1:23" x14ac:dyDescent="0.25">
      <c r="A7" t="s">
        <v>103</v>
      </c>
      <c r="B7" s="91">
        <v>0.1</v>
      </c>
      <c r="C7" t="s">
        <v>122</v>
      </c>
    </row>
    <row r="9" spans="1:23" x14ac:dyDescent="0.25">
      <c r="A9" s="1" t="s">
        <v>51</v>
      </c>
      <c r="B9" s="89" t="s">
        <v>71</v>
      </c>
      <c r="C9" s="89" t="s">
        <v>72</v>
      </c>
      <c r="D9" s="89" t="s">
        <v>104</v>
      </c>
      <c r="E9" s="89" t="s">
        <v>74</v>
      </c>
      <c r="F9" s="89" t="s">
        <v>75</v>
      </c>
      <c r="G9" s="89" t="s">
        <v>76</v>
      </c>
      <c r="H9" s="89" t="s">
        <v>66</v>
      </c>
      <c r="I9" s="89" t="s">
        <v>67</v>
      </c>
      <c r="J9" s="89" t="s">
        <v>68</v>
      </c>
      <c r="K9" s="89" t="s">
        <v>69</v>
      </c>
      <c r="L9" s="89" t="s">
        <v>0</v>
      </c>
      <c r="M9" s="89" t="s">
        <v>70</v>
      </c>
      <c r="N9" s="89" t="s">
        <v>15</v>
      </c>
      <c r="O9" s="89"/>
      <c r="P9" s="89">
        <v>44378</v>
      </c>
    </row>
    <row r="10" spans="1:23" ht="15.75" thickBot="1" x14ac:dyDescent="0.3">
      <c r="A10" t="s">
        <v>106</v>
      </c>
      <c r="B10" s="105">
        <v>900</v>
      </c>
      <c r="C10" s="106">
        <v>1000</v>
      </c>
      <c r="D10" s="105">
        <v>950</v>
      </c>
      <c r="E10" s="105">
        <v>750</v>
      </c>
      <c r="F10" s="106">
        <f>92%*'Plan A assumptions'!F10</f>
        <v>966</v>
      </c>
      <c r="G10" s="106">
        <f>92%*'Plan A assumptions'!G10</f>
        <v>2760</v>
      </c>
      <c r="H10" s="106">
        <f>92%*'Plan A assumptions'!H10</f>
        <v>3036</v>
      </c>
      <c r="I10" s="106">
        <v>3400</v>
      </c>
      <c r="J10" s="106">
        <v>3000</v>
      </c>
      <c r="K10" s="106">
        <f>108%*'Plan A assumptions'!K10</f>
        <v>1080</v>
      </c>
      <c r="L10" s="106">
        <f>108%*'Plan A assumptions'!L10</f>
        <v>1080</v>
      </c>
      <c r="M10" s="106">
        <f>108%*'Plan A assumptions'!M10</f>
        <v>864</v>
      </c>
      <c r="N10" s="95">
        <f>SUM(B10:M10)</f>
        <v>19786</v>
      </c>
      <c r="O10" s="35"/>
      <c r="P10" s="95">
        <f>108%*'Plan A assumptions'!P10</f>
        <v>972.00000000000011</v>
      </c>
    </row>
    <row r="11" spans="1:23" ht="15.75" thickBot="1" x14ac:dyDescent="0.3">
      <c r="A11" t="s">
        <v>105</v>
      </c>
      <c r="B11" s="105">
        <v>800</v>
      </c>
      <c r="C11" s="105">
        <v>900</v>
      </c>
      <c r="D11" s="106">
        <v>1100</v>
      </c>
      <c r="E11" s="106">
        <v>1350</v>
      </c>
      <c r="F11" s="106">
        <f>92%*'Plan A assumptions'!F11</f>
        <v>1840</v>
      </c>
      <c r="G11" s="106">
        <f>92%*'Plan A assumptions'!G11</f>
        <v>2852</v>
      </c>
      <c r="H11" s="106">
        <f>92%*'Plan A assumptions'!H11</f>
        <v>2300</v>
      </c>
      <c r="I11" s="106">
        <v>2400</v>
      </c>
      <c r="J11" s="106">
        <v>2100</v>
      </c>
      <c r="K11" s="106">
        <f>108%*'Plan A assumptions'!K11</f>
        <v>1836.0000000000002</v>
      </c>
      <c r="L11" s="106">
        <f>108%*'Plan A assumptions'!L11</f>
        <v>1728</v>
      </c>
      <c r="M11" s="106">
        <f>108%*'Plan A assumptions'!M11</f>
        <v>1458</v>
      </c>
      <c r="N11" s="95">
        <f>SUM(B11:M11)</f>
        <v>20664</v>
      </c>
      <c r="O11" s="35"/>
      <c r="P11" s="95">
        <f>108%*'Plan A assumptions'!P11</f>
        <v>1188</v>
      </c>
    </row>
    <row r="12" spans="1:23" x14ac:dyDescent="0.25">
      <c r="B12" s="94"/>
      <c r="C12" s="94"/>
      <c r="D12" s="94"/>
      <c r="E12" s="94"/>
      <c r="F12" s="94"/>
      <c r="G12" s="94"/>
      <c r="H12" s="94"/>
      <c r="I12" s="94"/>
      <c r="J12" s="94"/>
      <c r="K12" s="94"/>
      <c r="L12" s="94"/>
      <c r="M12" s="94"/>
      <c r="N12" s="94"/>
      <c r="P12" s="94"/>
    </row>
    <row r="14" spans="1:23" x14ac:dyDescent="0.25">
      <c r="A14" t="s">
        <v>116</v>
      </c>
    </row>
    <row r="15" spans="1:23" x14ac:dyDescent="0.25">
      <c r="A15" t="s">
        <v>106</v>
      </c>
      <c r="B15" s="95">
        <v>750</v>
      </c>
    </row>
    <row r="16" spans="1:23" x14ac:dyDescent="0.25">
      <c r="A16" t="s">
        <v>105</v>
      </c>
      <c r="B16" s="95">
        <v>550</v>
      </c>
    </row>
    <row r="18" spans="1:3" x14ac:dyDescent="0.25">
      <c r="A18" t="s">
        <v>100</v>
      </c>
      <c r="B18" s="91">
        <v>0.08</v>
      </c>
      <c r="C18" t="s">
        <v>101</v>
      </c>
    </row>
    <row r="20" spans="1:3" x14ac:dyDescent="0.25">
      <c r="A20" s="1" t="s">
        <v>108</v>
      </c>
    </row>
    <row r="21" spans="1:3" x14ac:dyDescent="0.25">
      <c r="A21" t="s">
        <v>106</v>
      </c>
      <c r="B21" s="96">
        <v>170</v>
      </c>
    </row>
    <row r="22" spans="1:3" x14ac:dyDescent="0.25">
      <c r="A22" t="s">
        <v>105</v>
      </c>
      <c r="B22" s="96">
        <v>200</v>
      </c>
    </row>
    <row r="24" spans="1:3" x14ac:dyDescent="0.25">
      <c r="A24" t="s">
        <v>109</v>
      </c>
      <c r="B24" s="96">
        <v>400000</v>
      </c>
    </row>
    <row r="25" spans="1:3" x14ac:dyDescent="0.25">
      <c r="A25" t="s">
        <v>61</v>
      </c>
      <c r="B25" s="96">
        <v>350000</v>
      </c>
    </row>
    <row r="26" spans="1:3" x14ac:dyDescent="0.25">
      <c r="A26" t="s">
        <v>62</v>
      </c>
      <c r="B26" s="91">
        <v>0.08</v>
      </c>
    </row>
    <row r="27" spans="1:3" x14ac:dyDescent="0.25">
      <c r="A27" t="s">
        <v>63</v>
      </c>
      <c r="B27" s="98">
        <v>10</v>
      </c>
      <c r="C27" t="s">
        <v>65</v>
      </c>
    </row>
    <row r="29" spans="1:3" x14ac:dyDescent="0.25">
      <c r="A29" t="s">
        <v>90</v>
      </c>
      <c r="B29" s="96">
        <v>50000</v>
      </c>
    </row>
    <row r="30" spans="1:3" x14ac:dyDescent="0.25">
      <c r="A30" t="s">
        <v>64</v>
      </c>
      <c r="B30" s="98">
        <v>40</v>
      </c>
      <c r="C30" t="s">
        <v>65</v>
      </c>
    </row>
    <row r="32" spans="1:3" x14ac:dyDescent="0.25">
      <c r="A32" s="1" t="s">
        <v>52</v>
      </c>
    </row>
    <row r="33" spans="1:5" x14ac:dyDescent="0.25">
      <c r="A33" t="s">
        <v>53</v>
      </c>
      <c r="B33" s="91">
        <v>0.02</v>
      </c>
      <c r="C33" t="s">
        <v>94</v>
      </c>
      <c r="E33" s="33">
        <v>350000</v>
      </c>
    </row>
    <row r="34" spans="1:5" x14ac:dyDescent="0.25">
      <c r="A34" t="s">
        <v>53</v>
      </c>
      <c r="B34" s="91">
        <v>7.0000000000000007E-2</v>
      </c>
      <c r="C34" t="s">
        <v>95</v>
      </c>
      <c r="E34" s="33">
        <v>350000</v>
      </c>
    </row>
    <row r="35" spans="1:5" x14ac:dyDescent="0.25">
      <c r="A35" t="s">
        <v>53</v>
      </c>
      <c r="B35" s="91">
        <v>0.1</v>
      </c>
      <c r="C35" t="s">
        <v>95</v>
      </c>
      <c r="E35" s="33">
        <v>550000</v>
      </c>
    </row>
    <row r="36" spans="1:5" x14ac:dyDescent="0.25">
      <c r="A36" t="s">
        <v>2</v>
      </c>
      <c r="B36" s="91">
        <v>0.04</v>
      </c>
      <c r="C36" t="s">
        <v>96</v>
      </c>
    </row>
    <row r="37" spans="1:5" x14ac:dyDescent="0.25">
      <c r="A37" t="s">
        <v>4</v>
      </c>
      <c r="B37" s="92">
        <v>1500</v>
      </c>
      <c r="C37" t="s">
        <v>117</v>
      </c>
    </row>
    <row r="38" spans="1:5" x14ac:dyDescent="0.25">
      <c r="A38" t="s">
        <v>4</v>
      </c>
      <c r="B38" s="92">
        <v>3200</v>
      </c>
      <c r="C38" t="s">
        <v>118</v>
      </c>
    </row>
    <row r="39" spans="1:5" x14ac:dyDescent="0.25">
      <c r="A39" t="s">
        <v>54</v>
      </c>
      <c r="B39" s="92">
        <f>1300+2500</f>
        <v>3800</v>
      </c>
      <c r="C39" t="s">
        <v>119</v>
      </c>
    </row>
    <row r="40" spans="1:5" x14ac:dyDescent="0.25">
      <c r="A40" t="s">
        <v>54</v>
      </c>
      <c r="B40" s="92">
        <f>3500+2500</f>
        <v>6000</v>
      </c>
      <c r="C40" t="s">
        <v>120</v>
      </c>
    </row>
    <row r="41" spans="1:5" x14ac:dyDescent="0.25">
      <c r="A41" t="s">
        <v>55</v>
      </c>
      <c r="B41" s="92">
        <v>8000</v>
      </c>
      <c r="C41" t="s">
        <v>60</v>
      </c>
    </row>
    <row r="42" spans="1:5" x14ac:dyDescent="0.25">
      <c r="A42" t="s">
        <v>56</v>
      </c>
      <c r="B42" s="92">
        <v>1100</v>
      </c>
      <c r="C42" t="s">
        <v>60</v>
      </c>
    </row>
    <row r="43" spans="1:5" x14ac:dyDescent="0.25">
      <c r="A43" t="s">
        <v>57</v>
      </c>
      <c r="B43" s="92">
        <v>250</v>
      </c>
      <c r="C43" t="s">
        <v>60</v>
      </c>
    </row>
    <row r="44" spans="1:5" x14ac:dyDescent="0.25">
      <c r="A44" t="s">
        <v>58</v>
      </c>
      <c r="B44" s="93">
        <f>SLN($B$24,$B$29,$B$30)/12</f>
        <v>729.16666666666663</v>
      </c>
      <c r="C44" t="s">
        <v>60</v>
      </c>
    </row>
    <row r="45" spans="1:5" x14ac:dyDescent="0.25">
      <c r="A45" t="s">
        <v>59</v>
      </c>
      <c r="B45" s="107">
        <f>'Mortgage Loan Repayment '!D9</f>
        <v>4246.465802437493</v>
      </c>
      <c r="C45" t="s">
        <v>91</v>
      </c>
    </row>
  </sheetData>
  <mergeCells count="1">
    <mergeCell ref="A1:P1"/>
  </mergeCells>
  <printOptions horizontalCentered="1" gridLines="1"/>
  <pageMargins left="0.2" right="0.2" top="0.5" bottom="0.5" header="0.3" footer="0.3"/>
  <pageSetup scale="68" orientation="landscape" horizontalDpi="4294967294" verticalDpi="4294967294" r:id="rId1"/>
  <headerFooter>
    <oddHeader>&amp;L&amp;A</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25549-FFC2-4896-B1E1-CCF1E047CA7B}">
  <sheetPr>
    <tabColor theme="8"/>
  </sheetPr>
  <dimension ref="A1:S213"/>
  <sheetViews>
    <sheetView topLeftCell="A13" zoomScale="110" zoomScaleNormal="80" zoomScaleSheetLayoutView="70" workbookViewId="0">
      <selection activeCell="F47" sqref="F47"/>
    </sheetView>
  </sheetViews>
  <sheetFormatPr defaultColWidth="9.140625" defaultRowHeight="15" x14ac:dyDescent="0.25"/>
  <cols>
    <col min="1" max="1" width="37.42578125" customWidth="1"/>
    <col min="2" max="2" width="13.140625" customWidth="1"/>
    <col min="3" max="13" width="13.42578125" bestFit="1" customWidth="1"/>
    <col min="14" max="14" width="16.28515625" bestFit="1" customWidth="1"/>
    <col min="15" max="15" width="2.42578125" style="3" customWidth="1"/>
    <col min="16" max="16" width="13.42578125" bestFit="1" customWidth="1"/>
    <col min="17" max="17" width="9.140625" style="3"/>
  </cols>
  <sheetData>
    <row r="1" spans="1:16" customFormat="1" ht="21.75" thickBot="1" x14ac:dyDescent="0.4">
      <c r="A1" s="86" t="s">
        <v>124</v>
      </c>
      <c r="B1" s="87"/>
      <c r="C1" s="87"/>
      <c r="D1" s="87"/>
      <c r="E1" s="87"/>
      <c r="F1" s="87"/>
      <c r="G1" s="87"/>
      <c r="H1" s="87"/>
      <c r="I1" s="87"/>
      <c r="J1" s="87"/>
      <c r="K1" s="87"/>
      <c r="L1" s="87"/>
      <c r="M1" s="87"/>
      <c r="N1" s="87"/>
      <c r="O1" s="87"/>
      <c r="P1" s="87"/>
    </row>
    <row r="2" spans="1:16" ht="15.75" thickTop="1" x14ac:dyDescent="0.25">
      <c r="B2" s="2" t="s">
        <v>110</v>
      </c>
      <c r="C2" s="9"/>
      <c r="D2" s="9"/>
      <c r="E2" s="9"/>
      <c r="F2" s="9"/>
      <c r="G2" s="9"/>
      <c r="H2" s="9"/>
      <c r="I2" s="9"/>
      <c r="J2" s="9"/>
      <c r="K2" s="9"/>
      <c r="L2" s="9"/>
      <c r="M2" s="9"/>
      <c r="N2" s="9"/>
    </row>
    <row r="3" spans="1:16" x14ac:dyDescent="0.25">
      <c r="B3" s="2" t="s">
        <v>33</v>
      </c>
      <c r="C3" s="9"/>
      <c r="D3" s="9"/>
      <c r="E3" s="9"/>
      <c r="F3" s="9"/>
      <c r="G3" s="9"/>
      <c r="H3" s="9"/>
      <c r="I3" s="9"/>
      <c r="J3" s="9"/>
      <c r="K3" s="9"/>
      <c r="L3" s="9"/>
      <c r="M3" s="9"/>
      <c r="N3" s="9"/>
    </row>
    <row r="4" spans="1:16" x14ac:dyDescent="0.25">
      <c r="B4" s="2" t="s">
        <v>123</v>
      </c>
      <c r="C4" s="9"/>
      <c r="D4" s="9"/>
      <c r="E4" s="9"/>
      <c r="F4" s="9"/>
      <c r="G4" s="9"/>
      <c r="H4" s="9"/>
      <c r="I4" s="9"/>
      <c r="J4" s="9"/>
      <c r="K4" s="9"/>
      <c r="L4" s="9"/>
      <c r="M4" s="9"/>
      <c r="N4" s="9"/>
    </row>
    <row r="5" spans="1:16" x14ac:dyDescent="0.25">
      <c r="B5" s="89" t="s">
        <v>71</v>
      </c>
      <c r="C5" s="89" t="s">
        <v>72</v>
      </c>
      <c r="D5" s="89" t="s">
        <v>104</v>
      </c>
      <c r="E5" s="89" t="s">
        <v>74</v>
      </c>
      <c r="F5" s="89" t="s">
        <v>75</v>
      </c>
      <c r="G5" s="89" t="s">
        <v>76</v>
      </c>
      <c r="H5" s="89" t="s">
        <v>66</v>
      </c>
      <c r="I5" s="89" t="s">
        <v>67</v>
      </c>
      <c r="J5" s="89" t="s">
        <v>68</v>
      </c>
      <c r="K5" s="89" t="s">
        <v>69</v>
      </c>
      <c r="L5" s="89" t="s">
        <v>0</v>
      </c>
      <c r="M5" s="89" t="s">
        <v>70</v>
      </c>
      <c r="N5" s="104" t="s">
        <v>15</v>
      </c>
      <c r="P5" s="89">
        <v>44395</v>
      </c>
    </row>
    <row r="6" spans="1:16" x14ac:dyDescent="0.25">
      <c r="A6" t="s">
        <v>113</v>
      </c>
      <c r="B6" s="109">
        <f>'Plan B Assumptions'!B4*'Plan B Assumptions'!B10</f>
        <v>225000</v>
      </c>
      <c r="C6" s="109">
        <f>'Plan B Assumptions'!C4*'Plan B Assumptions'!C10</f>
        <v>250000</v>
      </c>
      <c r="D6" s="109">
        <f>'Plan B Assumptions'!D4*'Plan B Assumptions'!D10</f>
        <v>237500</v>
      </c>
      <c r="E6" s="109">
        <f>'Plan B Assumptions'!E4*'Plan B Assumptions'!E10</f>
        <v>187500</v>
      </c>
      <c r="F6" s="109">
        <f>'Plan B Assumptions'!F4*'Plan B Assumptions'!F10</f>
        <v>241500</v>
      </c>
      <c r="G6" s="109">
        <f>'Plan B Assumptions'!G4*'Plan B Assumptions'!G10</f>
        <v>690000</v>
      </c>
      <c r="H6" s="109">
        <f>'Plan B Assumptions'!H4*'Plan B Assumptions'!H10</f>
        <v>759000</v>
      </c>
      <c r="I6" s="109">
        <f>'Plan B Assumptions'!I4*'Plan B Assumptions'!I10</f>
        <v>850000</v>
      </c>
      <c r="J6" s="109">
        <f>'Plan B Assumptions'!J4*'Plan B Assumptions'!J10</f>
        <v>750000</v>
      </c>
      <c r="K6" s="109">
        <f>'Plan B Assumptions'!K4*'Plan B Assumptions'!K10</f>
        <v>270000</v>
      </c>
      <c r="L6" s="109">
        <f>'Plan B Assumptions'!L4*'Plan B Assumptions'!L10</f>
        <v>270000</v>
      </c>
      <c r="M6" s="109">
        <f>'Plan B Assumptions'!M4*'Plan B Assumptions'!M10</f>
        <v>216000</v>
      </c>
      <c r="N6" s="109">
        <f>SUM(B6:M6)</f>
        <v>4946500</v>
      </c>
      <c r="O6" s="109">
        <f>'Plan A assumptions'!O4*'Plan A assumptions'!O10</f>
        <v>0</v>
      </c>
      <c r="P6" s="109">
        <f>'Plan B Assumptions'!P4*'Plan B Assumptions'!P10</f>
        <v>243000.00000000003</v>
      </c>
    </row>
    <row r="7" spans="1:16" x14ac:dyDescent="0.25">
      <c r="A7" t="s">
        <v>111</v>
      </c>
      <c r="B7" s="110">
        <f>'Plan B Assumptions'!B11*'Plan B Assumptions'!B5</f>
        <v>240000</v>
      </c>
      <c r="C7" s="110">
        <f>'Plan B Assumptions'!C11*'Plan B Assumptions'!C5</f>
        <v>270000</v>
      </c>
      <c r="D7" s="110">
        <f>'Plan B Assumptions'!D11*'Plan B Assumptions'!D5</f>
        <v>330000</v>
      </c>
      <c r="E7" s="110">
        <f>'Plan B Assumptions'!E11*'Plan B Assumptions'!E5</f>
        <v>405000</v>
      </c>
      <c r="F7" s="110">
        <f>'Plan B Assumptions'!F11*'Plan B Assumptions'!F5</f>
        <v>552000</v>
      </c>
      <c r="G7" s="110">
        <f>'Plan B Assumptions'!G11*'Plan B Assumptions'!G5</f>
        <v>855600</v>
      </c>
      <c r="H7" s="110">
        <f>'Plan B Assumptions'!H11*'Plan B Assumptions'!H5</f>
        <v>690000</v>
      </c>
      <c r="I7" s="110">
        <f>'Plan B Assumptions'!I11*'Plan B Assumptions'!I5</f>
        <v>720000</v>
      </c>
      <c r="J7" s="110">
        <f>'Plan B Assumptions'!J11*'Plan B Assumptions'!J5</f>
        <v>630000</v>
      </c>
      <c r="K7" s="110">
        <f>'Plan B Assumptions'!K11*'Plan B Assumptions'!K5</f>
        <v>550800.00000000012</v>
      </c>
      <c r="L7" s="110">
        <f>'Plan B Assumptions'!L11*'Plan B Assumptions'!L5</f>
        <v>518400</v>
      </c>
      <c r="M7" s="110">
        <f>'Plan B Assumptions'!M11*'Plan B Assumptions'!M5</f>
        <v>437400</v>
      </c>
      <c r="N7" s="109">
        <f t="shared" ref="N7:N8" si="0">SUM(B7:M7)</f>
        <v>6199200</v>
      </c>
      <c r="O7" s="110">
        <f>'Plan A assumptions'!O11*'Plan A assumptions'!O5</f>
        <v>0</v>
      </c>
      <c r="P7" s="110">
        <f>'Plan B Assumptions'!P11*'Plan B Assumptions'!P5</f>
        <v>356400</v>
      </c>
    </row>
    <row r="8" spans="1:16" x14ac:dyDescent="0.25">
      <c r="A8" t="s">
        <v>25</v>
      </c>
      <c r="B8" s="111">
        <f>SUM(B6:B7)</f>
        <v>465000</v>
      </c>
      <c r="C8" s="111">
        <f t="shared" ref="C8:P8" si="1">SUM(C6:C7)</f>
        <v>520000</v>
      </c>
      <c r="D8" s="111">
        <f t="shared" si="1"/>
        <v>567500</v>
      </c>
      <c r="E8" s="111">
        <f t="shared" si="1"/>
        <v>592500</v>
      </c>
      <c r="F8" s="111">
        <f t="shared" si="1"/>
        <v>793500</v>
      </c>
      <c r="G8" s="111">
        <f t="shared" si="1"/>
        <v>1545600</v>
      </c>
      <c r="H8" s="111">
        <f t="shared" si="1"/>
        <v>1449000</v>
      </c>
      <c r="I8" s="111">
        <f t="shared" si="1"/>
        <v>1570000</v>
      </c>
      <c r="J8" s="111">
        <f t="shared" si="1"/>
        <v>1380000</v>
      </c>
      <c r="K8" s="111">
        <f t="shared" si="1"/>
        <v>820800.00000000012</v>
      </c>
      <c r="L8" s="111">
        <f t="shared" si="1"/>
        <v>788400</v>
      </c>
      <c r="M8" s="111">
        <f t="shared" si="1"/>
        <v>653400</v>
      </c>
      <c r="N8" s="109">
        <f t="shared" si="0"/>
        <v>11145700</v>
      </c>
      <c r="O8" s="111">
        <f t="shared" si="1"/>
        <v>0</v>
      </c>
      <c r="P8" s="111">
        <f t="shared" si="1"/>
        <v>599400</v>
      </c>
    </row>
    <row r="9" spans="1:16" x14ac:dyDescent="0.25">
      <c r="B9" s="11"/>
      <c r="C9" s="11"/>
      <c r="D9" s="11"/>
      <c r="E9" s="11"/>
      <c r="F9" s="11"/>
      <c r="G9" s="11"/>
      <c r="H9" s="11"/>
      <c r="I9" s="11"/>
      <c r="J9" s="11"/>
      <c r="K9" s="11"/>
      <c r="L9" s="11"/>
      <c r="M9" s="11"/>
      <c r="N9" s="11"/>
      <c r="O9" s="11"/>
      <c r="P9" s="11"/>
    </row>
    <row r="10" spans="1:16" x14ac:dyDescent="0.25">
      <c r="B10" s="2" t="s">
        <v>110</v>
      </c>
      <c r="C10" s="9"/>
      <c r="D10" s="9"/>
      <c r="E10" s="9"/>
      <c r="F10" s="9"/>
      <c r="G10" s="9"/>
      <c r="H10" s="9"/>
      <c r="I10" s="9"/>
      <c r="J10" s="9"/>
      <c r="K10" s="9"/>
      <c r="L10" s="9"/>
      <c r="M10" s="9"/>
      <c r="N10" s="9"/>
      <c r="P10" s="11"/>
    </row>
    <row r="11" spans="1:16" x14ac:dyDescent="0.25">
      <c r="B11" s="2" t="s">
        <v>34</v>
      </c>
      <c r="C11" s="9"/>
      <c r="D11" s="9"/>
      <c r="E11" s="9"/>
      <c r="F11" s="9"/>
      <c r="G11" s="9"/>
      <c r="H11" s="9"/>
      <c r="I11" s="9"/>
      <c r="J11" s="9"/>
      <c r="K11" s="9"/>
      <c r="L11" s="9"/>
      <c r="M11" s="9"/>
      <c r="N11" s="9"/>
      <c r="P11" s="11"/>
    </row>
    <row r="12" spans="1:16" x14ac:dyDescent="0.25">
      <c r="B12" s="2" t="s">
        <v>123</v>
      </c>
      <c r="C12" s="9"/>
      <c r="D12" s="9"/>
      <c r="E12" s="9"/>
      <c r="F12" s="9"/>
      <c r="G12" s="9"/>
      <c r="H12" s="9"/>
      <c r="I12" s="9"/>
      <c r="J12" s="9"/>
      <c r="K12" s="9"/>
      <c r="L12" s="9"/>
      <c r="M12" s="9"/>
      <c r="N12" s="9"/>
      <c r="P12" s="11"/>
    </row>
    <row r="13" spans="1:16" x14ac:dyDescent="0.25">
      <c r="B13" s="89" t="s">
        <v>71</v>
      </c>
      <c r="C13" s="89" t="s">
        <v>72</v>
      </c>
      <c r="D13" s="89" t="s">
        <v>104</v>
      </c>
      <c r="E13" s="89" t="s">
        <v>74</v>
      </c>
      <c r="F13" s="89" t="s">
        <v>75</v>
      </c>
      <c r="G13" s="89" t="s">
        <v>76</v>
      </c>
      <c r="H13" s="89" t="s">
        <v>66</v>
      </c>
      <c r="I13" s="89" t="s">
        <v>67</v>
      </c>
      <c r="J13" s="89" t="s">
        <v>68</v>
      </c>
      <c r="K13" s="89" t="s">
        <v>69</v>
      </c>
      <c r="L13" s="89" t="s">
        <v>0</v>
      </c>
      <c r="M13" s="89" t="s">
        <v>70</v>
      </c>
      <c r="N13" s="13" t="s">
        <v>15</v>
      </c>
      <c r="P13" s="89">
        <v>44395</v>
      </c>
    </row>
    <row r="14" spans="1:16" x14ac:dyDescent="0.25">
      <c r="A14" s="1" t="s">
        <v>106</v>
      </c>
      <c r="O14"/>
    </row>
    <row r="15" spans="1:16" x14ac:dyDescent="0.25">
      <c r="A15" s="83" t="s">
        <v>24</v>
      </c>
      <c r="B15" s="38">
        <f>'Plan B Assumptions'!$B$21*'Plan B Assumptions'!B10</f>
        <v>153000</v>
      </c>
      <c r="C15" s="38">
        <f>'Plan B Assumptions'!$B$21*'Plan B Assumptions'!C10</f>
        <v>170000</v>
      </c>
      <c r="D15" s="38">
        <f>'Plan B Assumptions'!$B$21*'Plan B Assumptions'!D10</f>
        <v>161500</v>
      </c>
      <c r="E15" s="38">
        <f>'Plan B Assumptions'!$B$21*'Plan B Assumptions'!E10</f>
        <v>127500</v>
      </c>
      <c r="F15" s="38">
        <f>'Plan B Assumptions'!$B$21*'Plan B Assumptions'!F10</f>
        <v>164220</v>
      </c>
      <c r="G15" s="38">
        <f>'Plan B Assumptions'!$B$21*'Plan B Assumptions'!G10</f>
        <v>469200</v>
      </c>
      <c r="H15" s="38">
        <f>'Plan B Assumptions'!$B$21*'Plan B Assumptions'!H10</f>
        <v>516120</v>
      </c>
      <c r="I15" s="38">
        <f>'Plan B Assumptions'!$B$21*'Plan B Assumptions'!I10</f>
        <v>578000</v>
      </c>
      <c r="J15" s="38">
        <f>'Plan B Assumptions'!$B$21*'Plan B Assumptions'!J10</f>
        <v>510000</v>
      </c>
      <c r="K15" s="38">
        <f>'Plan B Assumptions'!$B$21*'Plan B Assumptions'!K10</f>
        <v>183600</v>
      </c>
      <c r="L15" s="38">
        <f>'Plan B Assumptions'!$B$21*'Plan B Assumptions'!L10</f>
        <v>183600</v>
      </c>
      <c r="M15" s="38">
        <f>'Plan B Assumptions'!$B$21*'Plan B Assumptions'!M10</f>
        <v>146880</v>
      </c>
      <c r="N15" s="38">
        <f>SUM(B15:M15)</f>
        <v>3363620</v>
      </c>
      <c r="O15" s="38">
        <f>'Plan A assumptions'!$B$21*'Plan A assumptions'!O10</f>
        <v>0</v>
      </c>
      <c r="P15" s="38">
        <f>'Plan A assumptions'!$B$21*'Plan A assumptions'!P10</f>
        <v>153000</v>
      </c>
    </row>
    <row r="16" spans="1:16" x14ac:dyDescent="0.25">
      <c r="A16" s="84" t="s">
        <v>92</v>
      </c>
      <c r="B16" s="38">
        <f>'Plan B Assumptions'!$B$18*'Plan B'!C15</f>
        <v>13600</v>
      </c>
      <c r="C16" s="38">
        <f>'Plan B Assumptions'!$B$18*'Plan B'!D15</f>
        <v>12920</v>
      </c>
      <c r="D16" s="38">
        <f>'Plan B Assumptions'!$B$18*'Plan B'!E15</f>
        <v>10200</v>
      </c>
      <c r="E16" s="38">
        <f>'Plan B Assumptions'!$B$18*'Plan B'!F15</f>
        <v>13137.6</v>
      </c>
      <c r="F16" s="38">
        <f>'Plan B Assumptions'!$B$18*'Plan B'!G15</f>
        <v>37536</v>
      </c>
      <c r="G16" s="38">
        <f>'Plan B Assumptions'!$B$18*'Plan B'!H15</f>
        <v>41289.599999999999</v>
      </c>
      <c r="H16" s="38">
        <f>'Plan B Assumptions'!$B$18*'Plan B'!I15</f>
        <v>46240</v>
      </c>
      <c r="I16" s="38">
        <f>'Plan B Assumptions'!$B$18*'Plan B'!J15</f>
        <v>40800</v>
      </c>
      <c r="J16" s="38">
        <f>'Plan B Assumptions'!$B$18*'Plan B'!K15</f>
        <v>14688</v>
      </c>
      <c r="K16" s="38">
        <f>'Plan B Assumptions'!$B$18*'Plan B'!L15</f>
        <v>14688</v>
      </c>
      <c r="L16" s="38">
        <f>'Plan B Assumptions'!$B$18*'Plan B'!M15</f>
        <v>11750.4</v>
      </c>
      <c r="M16" s="38">
        <f>'Plan B Assumptions'!$B$18*'Plan B'!P15</f>
        <v>12240</v>
      </c>
      <c r="N16" s="38">
        <f>SUM(B16:M16)</f>
        <v>269089.59999999998</v>
      </c>
      <c r="O16" s="33"/>
      <c r="P16" s="33"/>
    </row>
    <row r="17" spans="1:16" x14ac:dyDescent="0.25">
      <c r="A17" s="83" t="s">
        <v>49</v>
      </c>
      <c r="B17" s="38">
        <f>B15+B16</f>
        <v>166600</v>
      </c>
      <c r="C17" s="38">
        <f t="shared" ref="C17:N17" si="2">C15+C16</f>
        <v>182920</v>
      </c>
      <c r="D17" s="38">
        <f t="shared" si="2"/>
        <v>171700</v>
      </c>
      <c r="E17" s="38">
        <f t="shared" si="2"/>
        <v>140637.6</v>
      </c>
      <c r="F17" s="38">
        <f t="shared" si="2"/>
        <v>201756</v>
      </c>
      <c r="G17" s="38">
        <f t="shared" si="2"/>
        <v>510489.59999999998</v>
      </c>
      <c r="H17" s="38">
        <f t="shared" si="2"/>
        <v>562360</v>
      </c>
      <c r="I17" s="38">
        <f t="shared" si="2"/>
        <v>618800</v>
      </c>
      <c r="J17" s="38">
        <f t="shared" si="2"/>
        <v>524688</v>
      </c>
      <c r="K17" s="38">
        <f t="shared" si="2"/>
        <v>198288</v>
      </c>
      <c r="L17" s="38">
        <f t="shared" si="2"/>
        <v>195350.39999999999</v>
      </c>
      <c r="M17" s="38">
        <f t="shared" si="2"/>
        <v>159120</v>
      </c>
      <c r="N17" s="38">
        <f t="shared" si="2"/>
        <v>3632709.6</v>
      </c>
      <c r="O17" s="33"/>
      <c r="P17" s="33">
        <f>P15</f>
        <v>153000</v>
      </c>
    </row>
    <row r="18" spans="1:16" x14ac:dyDescent="0.25">
      <c r="A18" s="84" t="s">
        <v>93</v>
      </c>
      <c r="B18" s="38">
        <f>'Plan B Assumptions'!B15*'Plan B Assumptions'!$B$21</f>
        <v>127500</v>
      </c>
      <c r="C18" s="38">
        <f>B16</f>
        <v>13600</v>
      </c>
      <c r="D18" s="38">
        <f>C16</f>
        <v>12920</v>
      </c>
      <c r="E18" s="38">
        <f t="shared" ref="E18:M18" si="3">D16</f>
        <v>10200</v>
      </c>
      <c r="F18" s="38">
        <f t="shared" si="3"/>
        <v>13137.6</v>
      </c>
      <c r="G18" s="38">
        <f t="shared" si="3"/>
        <v>37536</v>
      </c>
      <c r="H18" s="38">
        <f t="shared" si="3"/>
        <v>41289.599999999999</v>
      </c>
      <c r="I18" s="38">
        <f t="shared" si="3"/>
        <v>46240</v>
      </c>
      <c r="J18" s="38">
        <f t="shared" si="3"/>
        <v>40800</v>
      </c>
      <c r="K18" s="38">
        <f t="shared" si="3"/>
        <v>14688</v>
      </c>
      <c r="L18" s="38">
        <f t="shared" si="3"/>
        <v>14688</v>
      </c>
      <c r="M18" s="38">
        <f t="shared" si="3"/>
        <v>11750.4</v>
      </c>
      <c r="N18" s="38">
        <f>SUM(B18:M18)</f>
        <v>384349.60000000003</v>
      </c>
      <c r="O18" s="33"/>
      <c r="P18" s="33">
        <f>M16</f>
        <v>12240</v>
      </c>
    </row>
    <row r="19" spans="1:16" x14ac:dyDescent="0.25">
      <c r="A19" t="s">
        <v>114</v>
      </c>
      <c r="B19" s="38">
        <f>B17-B18</f>
        <v>39100</v>
      </c>
      <c r="C19" s="38">
        <f t="shared" ref="C19:M19" si="4">C17-C18</f>
        <v>169320</v>
      </c>
      <c r="D19" s="38">
        <f t="shared" si="4"/>
        <v>158780</v>
      </c>
      <c r="E19" s="38">
        <f t="shared" si="4"/>
        <v>130437.6</v>
      </c>
      <c r="F19" s="38">
        <f t="shared" si="4"/>
        <v>188618.4</v>
      </c>
      <c r="G19" s="38">
        <f t="shared" si="4"/>
        <v>472953.59999999998</v>
      </c>
      <c r="H19" s="38">
        <f t="shared" si="4"/>
        <v>521070.4</v>
      </c>
      <c r="I19" s="38">
        <f t="shared" si="4"/>
        <v>572560</v>
      </c>
      <c r="J19" s="38">
        <f t="shared" si="4"/>
        <v>483888</v>
      </c>
      <c r="K19" s="38">
        <f t="shared" si="4"/>
        <v>183600</v>
      </c>
      <c r="L19" s="38">
        <f t="shared" si="4"/>
        <v>180662.39999999999</v>
      </c>
      <c r="M19" s="38">
        <f t="shared" si="4"/>
        <v>147369.60000000001</v>
      </c>
      <c r="N19" s="38">
        <f>N17-N18</f>
        <v>3248360</v>
      </c>
      <c r="O19" s="33"/>
      <c r="P19" s="33">
        <f>P17-P18</f>
        <v>140760</v>
      </c>
    </row>
    <row r="20" spans="1:16" x14ac:dyDescent="0.25">
      <c r="O20"/>
    </row>
    <row r="21" spans="1:16" x14ac:dyDescent="0.25">
      <c r="A21" s="1" t="s">
        <v>105</v>
      </c>
      <c r="O21"/>
    </row>
    <row r="22" spans="1:16" x14ac:dyDescent="0.25">
      <c r="A22" s="83" t="s">
        <v>24</v>
      </c>
      <c r="B22" s="38">
        <f>'Plan B Assumptions'!$B$22*'Plan B Assumptions'!B11</f>
        <v>160000</v>
      </c>
      <c r="C22" s="38">
        <f>'Plan B Assumptions'!$B$22*'Plan B Assumptions'!C11</f>
        <v>180000</v>
      </c>
      <c r="D22" s="38">
        <f>'Plan B Assumptions'!$B$22*'Plan B Assumptions'!D11</f>
        <v>220000</v>
      </c>
      <c r="E22" s="38">
        <f>'Plan B Assumptions'!$B$22*'Plan B Assumptions'!E11</f>
        <v>270000</v>
      </c>
      <c r="F22" s="38">
        <f>'Plan B Assumptions'!$B$22*'Plan B Assumptions'!F11</f>
        <v>368000</v>
      </c>
      <c r="G22" s="38">
        <f>'Plan B Assumptions'!$B$22*'Plan B Assumptions'!G11</f>
        <v>570400</v>
      </c>
      <c r="H22" s="38">
        <f>'Plan B Assumptions'!$B$22*'Plan B Assumptions'!H11</f>
        <v>460000</v>
      </c>
      <c r="I22" s="38">
        <f>'Plan B Assumptions'!$B$22*'Plan B Assumptions'!I11</f>
        <v>480000</v>
      </c>
      <c r="J22" s="38">
        <f>'Plan B Assumptions'!$B$22*'Plan B Assumptions'!J11</f>
        <v>420000</v>
      </c>
      <c r="K22" s="38">
        <f>'Plan B Assumptions'!$B$22*'Plan B Assumptions'!K11</f>
        <v>367200.00000000006</v>
      </c>
      <c r="L22" s="38">
        <f>'Plan B Assumptions'!$B$22*'Plan B Assumptions'!L11</f>
        <v>345600</v>
      </c>
      <c r="M22" s="38">
        <f>'Plan B Assumptions'!$B$22*'Plan B Assumptions'!M11</f>
        <v>291600</v>
      </c>
      <c r="N22" s="38">
        <f>SUM(B22:M22)</f>
        <v>4132800</v>
      </c>
      <c r="O22" s="38">
        <f>'Plan A assumptions'!$B$22*'Plan A assumptions'!O11</f>
        <v>0</v>
      </c>
      <c r="P22" s="38">
        <f>'Plan A assumptions'!$B$22*'Plan A assumptions'!P11</f>
        <v>220000</v>
      </c>
    </row>
    <row r="23" spans="1:16" x14ac:dyDescent="0.25">
      <c r="A23" s="84" t="s">
        <v>92</v>
      </c>
      <c r="B23" s="38">
        <f>'Plan B Assumptions'!$B$18*'Plan B'!C22</f>
        <v>14400</v>
      </c>
      <c r="C23" s="38">
        <f>'Plan B Assumptions'!$B$18*'Plan B'!D22</f>
        <v>17600</v>
      </c>
      <c r="D23" s="38">
        <f>'Plan B Assumptions'!$B$18*'Plan B'!E22</f>
        <v>21600</v>
      </c>
      <c r="E23" s="38">
        <f>'Plan B Assumptions'!$B$18*'Plan B'!F22</f>
        <v>29440</v>
      </c>
      <c r="F23" s="38">
        <f>'Plan B Assumptions'!$B$18*'Plan B'!G22</f>
        <v>45632</v>
      </c>
      <c r="G23" s="38">
        <f>'Plan B Assumptions'!$B$18*'Plan B'!H22</f>
        <v>36800</v>
      </c>
      <c r="H23" s="38">
        <f>'Plan B Assumptions'!$B$18*'Plan B'!I22</f>
        <v>38400</v>
      </c>
      <c r="I23" s="38">
        <f>'Plan B Assumptions'!$B$18*'Plan B'!J22</f>
        <v>33600</v>
      </c>
      <c r="J23" s="38">
        <f>'Plan B Assumptions'!$B$18*'Plan B'!K22</f>
        <v>29376.000000000004</v>
      </c>
      <c r="K23" s="38">
        <f>'Plan B Assumptions'!$B$18*'Plan B'!L22</f>
        <v>27648</v>
      </c>
      <c r="L23" s="38">
        <f>'Plan B Assumptions'!$B$18*'Plan B'!M22</f>
        <v>23328</v>
      </c>
      <c r="M23" s="38">
        <f>'Plan B Assumptions'!$B$18*'Plan B'!N22</f>
        <v>330624</v>
      </c>
      <c r="N23" s="38">
        <f>SUM(B23:M23)</f>
        <v>648448</v>
      </c>
      <c r="O23" s="33"/>
      <c r="P23" s="33"/>
    </row>
    <row r="24" spans="1:16" x14ac:dyDescent="0.25">
      <c r="A24" s="83" t="s">
        <v>49</v>
      </c>
      <c r="B24" s="38">
        <f>SUM(B22:B23)</f>
        <v>174400</v>
      </c>
      <c r="C24" s="38">
        <f t="shared" ref="C24:M24" si="5">SUM(C22:C23)</f>
        <v>197600</v>
      </c>
      <c r="D24" s="38">
        <f t="shared" si="5"/>
        <v>241600</v>
      </c>
      <c r="E24" s="38">
        <f t="shared" si="5"/>
        <v>299440</v>
      </c>
      <c r="F24" s="38">
        <f t="shared" si="5"/>
        <v>413632</v>
      </c>
      <c r="G24" s="38">
        <f t="shared" si="5"/>
        <v>607200</v>
      </c>
      <c r="H24" s="38">
        <f t="shared" si="5"/>
        <v>498400</v>
      </c>
      <c r="I24" s="38">
        <f t="shared" si="5"/>
        <v>513600</v>
      </c>
      <c r="J24" s="38">
        <f t="shared" si="5"/>
        <v>449376</v>
      </c>
      <c r="K24" s="38">
        <f t="shared" si="5"/>
        <v>394848.00000000006</v>
      </c>
      <c r="L24" s="38">
        <f t="shared" si="5"/>
        <v>368928</v>
      </c>
      <c r="M24" s="38">
        <f t="shared" si="5"/>
        <v>622224</v>
      </c>
      <c r="N24" s="38">
        <f>SUM(N22:N23)</f>
        <v>4781248</v>
      </c>
      <c r="O24" s="33"/>
      <c r="P24" s="33">
        <f>P22</f>
        <v>220000</v>
      </c>
    </row>
    <row r="25" spans="1:16" x14ac:dyDescent="0.25">
      <c r="A25" s="84" t="s">
        <v>93</v>
      </c>
      <c r="B25" s="38">
        <f>'Plan B Assumptions'!B16*'Plan B Assumptions'!B22</f>
        <v>110000</v>
      </c>
      <c r="C25" s="38">
        <f>B23</f>
        <v>14400</v>
      </c>
      <c r="D25" s="38">
        <f t="shared" ref="D25:M25" si="6">C23</f>
        <v>17600</v>
      </c>
      <c r="E25" s="38">
        <f t="shared" si="6"/>
        <v>21600</v>
      </c>
      <c r="F25" s="38">
        <f t="shared" si="6"/>
        <v>29440</v>
      </c>
      <c r="G25" s="38">
        <f t="shared" si="6"/>
        <v>45632</v>
      </c>
      <c r="H25" s="38">
        <f t="shared" si="6"/>
        <v>36800</v>
      </c>
      <c r="I25" s="38">
        <f t="shared" si="6"/>
        <v>38400</v>
      </c>
      <c r="J25" s="38">
        <f t="shared" si="6"/>
        <v>33600</v>
      </c>
      <c r="K25" s="38">
        <f t="shared" si="6"/>
        <v>29376.000000000004</v>
      </c>
      <c r="L25" s="38">
        <f t="shared" si="6"/>
        <v>27648</v>
      </c>
      <c r="M25" s="38">
        <f t="shared" si="6"/>
        <v>23328</v>
      </c>
      <c r="N25" s="38">
        <f>SUM(B25:M25)</f>
        <v>427824</v>
      </c>
      <c r="O25" s="33"/>
      <c r="P25" s="33">
        <f>M23</f>
        <v>330624</v>
      </c>
    </row>
    <row r="26" spans="1:16" x14ac:dyDescent="0.25">
      <c r="A26" t="s">
        <v>112</v>
      </c>
      <c r="B26" s="38">
        <f>B24-B25</f>
        <v>64400</v>
      </c>
      <c r="C26" s="38">
        <f t="shared" ref="C26:M26" si="7">C24-C25</f>
        <v>183200</v>
      </c>
      <c r="D26" s="38">
        <f t="shared" si="7"/>
        <v>224000</v>
      </c>
      <c r="E26" s="38">
        <f t="shared" si="7"/>
        <v>277840</v>
      </c>
      <c r="F26" s="38">
        <f t="shared" si="7"/>
        <v>384192</v>
      </c>
      <c r="G26" s="38">
        <f t="shared" si="7"/>
        <v>561568</v>
      </c>
      <c r="H26" s="38">
        <f t="shared" si="7"/>
        <v>461600</v>
      </c>
      <c r="I26" s="38">
        <f t="shared" si="7"/>
        <v>475200</v>
      </c>
      <c r="J26" s="38">
        <f t="shared" si="7"/>
        <v>415776</v>
      </c>
      <c r="K26" s="38">
        <f t="shared" si="7"/>
        <v>365472.00000000006</v>
      </c>
      <c r="L26" s="38">
        <f t="shared" si="7"/>
        <v>341280</v>
      </c>
      <c r="M26" s="38">
        <f t="shared" si="7"/>
        <v>598896</v>
      </c>
      <c r="N26" s="38">
        <f>N24-N25</f>
        <v>4353424</v>
      </c>
      <c r="O26" s="33"/>
      <c r="P26" s="33">
        <f>P24-P25</f>
        <v>-110624</v>
      </c>
    </row>
    <row r="27" spans="1:16" x14ac:dyDescent="0.25">
      <c r="A27" t="s">
        <v>16</v>
      </c>
      <c r="B27" s="38">
        <f>B19+B26</f>
        <v>103500</v>
      </c>
      <c r="C27" s="38">
        <f t="shared" ref="C27:N27" si="8">C19+C26</f>
        <v>352520</v>
      </c>
      <c r="D27" s="38">
        <f t="shared" si="8"/>
        <v>382780</v>
      </c>
      <c r="E27" s="38">
        <f t="shared" si="8"/>
        <v>408277.6</v>
      </c>
      <c r="F27" s="38">
        <f t="shared" si="8"/>
        <v>572810.4</v>
      </c>
      <c r="G27" s="38">
        <f t="shared" si="8"/>
        <v>1034521.6</v>
      </c>
      <c r="H27" s="38">
        <f t="shared" si="8"/>
        <v>982670.4</v>
      </c>
      <c r="I27" s="38">
        <f t="shared" si="8"/>
        <v>1047760</v>
      </c>
      <c r="J27" s="38">
        <f t="shared" si="8"/>
        <v>899664</v>
      </c>
      <c r="K27" s="38">
        <f t="shared" si="8"/>
        <v>549072</v>
      </c>
      <c r="L27" s="38">
        <f t="shared" si="8"/>
        <v>521942.4</v>
      </c>
      <c r="M27" s="38">
        <f t="shared" si="8"/>
        <v>746265.59999999998</v>
      </c>
      <c r="N27" s="38">
        <f t="shared" si="8"/>
        <v>7601784</v>
      </c>
      <c r="O27" s="33"/>
      <c r="P27" s="33">
        <f>P19+P26</f>
        <v>30136</v>
      </c>
    </row>
    <row r="28" spans="1:16" x14ac:dyDescent="0.25">
      <c r="O28"/>
    </row>
    <row r="29" spans="1:16" x14ac:dyDescent="0.25">
      <c r="B29" s="2" t="s">
        <v>110</v>
      </c>
      <c r="C29" s="12"/>
      <c r="D29" s="12"/>
      <c r="E29" s="12"/>
      <c r="F29" s="12"/>
      <c r="G29" s="12"/>
      <c r="H29" s="12"/>
      <c r="I29" s="12"/>
      <c r="J29" s="12"/>
      <c r="K29" s="12"/>
      <c r="L29" s="12"/>
      <c r="M29" s="12"/>
      <c r="N29" s="12"/>
      <c r="P29" s="11"/>
    </row>
    <row r="30" spans="1:16" x14ac:dyDescent="0.25">
      <c r="B30" s="2" t="s">
        <v>87</v>
      </c>
      <c r="C30" s="12"/>
      <c r="D30" s="12"/>
      <c r="E30" s="12"/>
      <c r="F30" s="12"/>
      <c r="G30" s="12"/>
      <c r="H30" s="12"/>
      <c r="I30" s="12"/>
      <c r="J30" s="12"/>
      <c r="K30" s="12"/>
      <c r="L30" s="12"/>
      <c r="M30" s="12"/>
      <c r="N30" s="12"/>
      <c r="P30" s="11"/>
    </row>
    <row r="31" spans="1:16" x14ac:dyDescent="0.25">
      <c r="B31" s="2" t="s">
        <v>123</v>
      </c>
      <c r="C31" s="9"/>
      <c r="D31" s="12"/>
      <c r="E31" s="12"/>
      <c r="F31" s="12"/>
      <c r="G31" s="12"/>
      <c r="H31" s="12"/>
      <c r="I31" s="12"/>
      <c r="J31" s="12"/>
      <c r="K31" s="12"/>
      <c r="L31" s="12"/>
      <c r="M31" s="12"/>
      <c r="N31" s="12"/>
      <c r="P31" s="89"/>
    </row>
    <row r="32" spans="1:16" x14ac:dyDescent="0.25">
      <c r="B32" s="89" t="s">
        <v>71</v>
      </c>
      <c r="C32" s="89" t="s">
        <v>72</v>
      </c>
      <c r="D32" s="89" t="s">
        <v>104</v>
      </c>
      <c r="E32" s="89" t="s">
        <v>74</v>
      </c>
      <c r="F32" s="89" t="s">
        <v>75</v>
      </c>
      <c r="G32" s="89" t="s">
        <v>76</v>
      </c>
      <c r="H32" s="89" t="s">
        <v>66</v>
      </c>
      <c r="I32" s="89" t="s">
        <v>67</v>
      </c>
      <c r="J32" s="89" t="s">
        <v>68</v>
      </c>
      <c r="K32" s="89" t="s">
        <v>69</v>
      </c>
      <c r="L32" s="89" t="s">
        <v>0</v>
      </c>
      <c r="M32" s="89" t="s">
        <v>70</v>
      </c>
      <c r="N32" s="104" t="s">
        <v>15</v>
      </c>
      <c r="P32" s="89">
        <v>44395</v>
      </c>
    </row>
    <row r="33" spans="1:17" x14ac:dyDescent="0.25">
      <c r="A33" s="1" t="s">
        <v>78</v>
      </c>
      <c r="N33" s="38"/>
      <c r="O33"/>
    </row>
    <row r="34" spans="1:17" x14ac:dyDescent="0.25">
      <c r="A34" s="83" t="s">
        <v>17</v>
      </c>
      <c r="B34" s="38">
        <f>IF(B8&lt;350000,B8*'Plan A assumptions'!$B$33,IF(AND(B8&gt;=350000,B8&lt;550000),B8*'Plan A assumptions'!$B$34,IF(B8&gt;=550000,B8*'Plan A assumptions'!$B$35,"")))</f>
        <v>32550.000000000004</v>
      </c>
      <c r="C34" s="38">
        <f t="shared" ref="C34:P34" si="9">IF(C8&lt;350000,C8*0.02,IF(AND(C8&gt;=350000,C8&lt;550000),C8*0.07,IF(C8&gt;=550000,C8*0.1,"")))</f>
        <v>36400</v>
      </c>
      <c r="D34" s="38">
        <f t="shared" si="9"/>
        <v>56750</v>
      </c>
      <c r="E34" s="38">
        <f t="shared" si="9"/>
        <v>59250</v>
      </c>
      <c r="F34" s="38">
        <f t="shared" si="9"/>
        <v>79350</v>
      </c>
      <c r="G34" s="38">
        <f t="shared" si="9"/>
        <v>154560</v>
      </c>
      <c r="H34" s="38">
        <f t="shared" si="9"/>
        <v>144900</v>
      </c>
      <c r="I34" s="38">
        <f t="shared" si="9"/>
        <v>157000</v>
      </c>
      <c r="J34" s="38">
        <f t="shared" si="9"/>
        <v>138000</v>
      </c>
      <c r="K34" s="38">
        <f t="shared" si="9"/>
        <v>82080.000000000015</v>
      </c>
      <c r="L34" s="38">
        <f t="shared" si="9"/>
        <v>78840</v>
      </c>
      <c r="M34" s="38">
        <f t="shared" si="9"/>
        <v>65340</v>
      </c>
      <c r="N34" s="38">
        <f t="shared" si="9"/>
        <v>1114570</v>
      </c>
      <c r="O34" s="38">
        <f>IF(O8&lt;350000,O8*0.02,IF(AND(O8&gt;=350000,O8&lt;550000),O8*0.07,IF(O8&gt;=550000,O8*0.1,"")))</f>
        <v>0</v>
      </c>
      <c r="P34" s="38">
        <f t="shared" si="9"/>
        <v>59940</v>
      </c>
    </row>
    <row r="35" spans="1:17" x14ac:dyDescent="0.25">
      <c r="A35" s="83" t="s">
        <v>2</v>
      </c>
      <c r="B35" s="38">
        <f>'Plan B'!B8*'Plan A assumptions'!$B$36</f>
        <v>18600</v>
      </c>
      <c r="C35" s="38">
        <f>'Plan B'!C8*'Plan A assumptions'!$B$36</f>
        <v>20800</v>
      </c>
      <c r="D35" s="38">
        <f>'Plan B'!D8*'Plan A assumptions'!$B$36</f>
        <v>22700</v>
      </c>
      <c r="E35" s="38">
        <f>'Plan B'!E8*'Plan A assumptions'!$B$36</f>
        <v>23700</v>
      </c>
      <c r="F35" s="38">
        <f>'Plan B'!F8*'Plan A assumptions'!$B$36</f>
        <v>31740</v>
      </c>
      <c r="G35" s="38">
        <f>'Plan B'!G8*'Plan A assumptions'!$B$36</f>
        <v>61824</v>
      </c>
      <c r="H35" s="38">
        <f>'Plan B'!H8*'Plan A assumptions'!$B$36</f>
        <v>57960</v>
      </c>
      <c r="I35" s="38">
        <f>'Plan B'!I8*'Plan A assumptions'!$B$36</f>
        <v>62800</v>
      </c>
      <c r="J35" s="38">
        <f>'Plan B'!J8*'Plan A assumptions'!$B$36</f>
        <v>55200</v>
      </c>
      <c r="K35" s="38">
        <f>'Plan B'!K8*'Plan A assumptions'!$B$36</f>
        <v>32832.000000000007</v>
      </c>
      <c r="L35" s="38">
        <f>'Plan B'!L8*'Plan A assumptions'!$B$36</f>
        <v>31536</v>
      </c>
      <c r="M35" s="38">
        <f>'Plan B'!M8*'Plan A assumptions'!$B$36</f>
        <v>26136</v>
      </c>
      <c r="N35" s="38">
        <f>'Plan B'!N8*'Plan A assumptions'!$B$36</f>
        <v>445828</v>
      </c>
      <c r="O35" s="38">
        <f>'Plan B'!O8*'Plan A assumptions'!$B$36</f>
        <v>0</v>
      </c>
      <c r="P35" s="38">
        <f>'Plan B'!P8*'Plan A assumptions'!$B$36</f>
        <v>23976</v>
      </c>
    </row>
    <row r="36" spans="1:17" x14ac:dyDescent="0.25">
      <c r="A36" t="s">
        <v>18</v>
      </c>
      <c r="B36" s="38">
        <f>SUM(B34:B35)</f>
        <v>51150</v>
      </c>
      <c r="C36" s="38">
        <f t="shared" ref="C36:P36" si="10">SUM(C34:C35)</f>
        <v>57200</v>
      </c>
      <c r="D36" s="38">
        <f t="shared" si="10"/>
        <v>79450</v>
      </c>
      <c r="E36" s="38">
        <f t="shared" si="10"/>
        <v>82950</v>
      </c>
      <c r="F36" s="38">
        <f t="shared" si="10"/>
        <v>111090</v>
      </c>
      <c r="G36" s="38">
        <f t="shared" si="10"/>
        <v>216384</v>
      </c>
      <c r="H36" s="38">
        <f t="shared" si="10"/>
        <v>202860</v>
      </c>
      <c r="I36" s="38">
        <f t="shared" si="10"/>
        <v>219800</v>
      </c>
      <c r="J36" s="38">
        <f t="shared" si="10"/>
        <v>193200</v>
      </c>
      <c r="K36" s="38">
        <f t="shared" si="10"/>
        <v>114912.00000000003</v>
      </c>
      <c r="L36" s="38">
        <f t="shared" si="10"/>
        <v>110376</v>
      </c>
      <c r="M36" s="38">
        <f t="shared" si="10"/>
        <v>91476</v>
      </c>
      <c r="N36" s="38">
        <f t="shared" si="10"/>
        <v>1560398</v>
      </c>
      <c r="O36" s="38">
        <f t="shared" si="10"/>
        <v>0</v>
      </c>
      <c r="P36" s="38">
        <f t="shared" si="10"/>
        <v>83916</v>
      </c>
    </row>
    <row r="37" spans="1:17" x14ac:dyDescent="0.25">
      <c r="A37" s="1" t="s">
        <v>79</v>
      </c>
      <c r="B37" s="38"/>
      <c r="C37" s="38"/>
      <c r="D37" s="38"/>
      <c r="E37" s="38"/>
      <c r="F37" s="38"/>
      <c r="G37" s="38"/>
      <c r="H37" s="38"/>
      <c r="I37" s="38"/>
      <c r="J37" s="38"/>
      <c r="K37" s="38"/>
      <c r="L37" s="38"/>
      <c r="M37" s="38"/>
      <c r="N37" s="38"/>
      <c r="O37" s="37"/>
      <c r="P37" s="36"/>
    </row>
    <row r="38" spans="1:17" x14ac:dyDescent="0.25">
      <c r="A38" s="83" t="s">
        <v>4</v>
      </c>
      <c r="B38" s="38">
        <f>'Plan A assumptions'!$B$37</f>
        <v>1500</v>
      </c>
      <c r="C38" s="38">
        <f>'Plan A assumptions'!$B$37</f>
        <v>1500</v>
      </c>
      <c r="D38" s="38">
        <f>'Plan A assumptions'!$B$37</f>
        <v>1500</v>
      </c>
      <c r="E38" s="38">
        <f>'Plan A assumptions'!$B$37</f>
        <v>1500</v>
      </c>
      <c r="F38" s="38">
        <f>'Plan A assumptions'!$B$37</f>
        <v>1500</v>
      </c>
      <c r="G38" s="38">
        <f>'Plan A assumptions'!$B$37</f>
        <v>1500</v>
      </c>
      <c r="H38" s="38">
        <f>'Plan A assumptions'!$B$38</f>
        <v>3200</v>
      </c>
      <c r="I38" s="38">
        <f>'Plan A assumptions'!$B$38</f>
        <v>3200</v>
      </c>
      <c r="J38" s="38">
        <f>'Plan A assumptions'!$B$38</f>
        <v>3200</v>
      </c>
      <c r="K38" s="38">
        <f>'Plan A assumptions'!$B$38</f>
        <v>3200</v>
      </c>
      <c r="L38" s="38">
        <f>'Plan A assumptions'!$B$38</f>
        <v>3200</v>
      </c>
      <c r="M38" s="38">
        <f>'Plan A assumptions'!$B$38</f>
        <v>3200</v>
      </c>
      <c r="N38" s="38">
        <f>SUM(B38:M38)</f>
        <v>28200</v>
      </c>
      <c r="O38" s="38">
        <f>'Plan A assumptions'!$B$38</f>
        <v>3200</v>
      </c>
      <c r="P38" s="38">
        <f>'Plan A assumptions'!$B$38</f>
        <v>3200</v>
      </c>
    </row>
    <row r="39" spans="1:17" x14ac:dyDescent="0.25">
      <c r="A39" s="83" t="s">
        <v>3</v>
      </c>
      <c r="B39" s="38">
        <f>'Plan B Assumptions'!$B$39</f>
        <v>3800</v>
      </c>
      <c r="C39" s="38">
        <f>'Plan B Assumptions'!$B$39</f>
        <v>3800</v>
      </c>
      <c r="D39" s="38">
        <f>'Plan B Assumptions'!$B$39</f>
        <v>3800</v>
      </c>
      <c r="E39" s="38">
        <f>'Plan B Assumptions'!$B$39</f>
        <v>3800</v>
      </c>
      <c r="F39" s="38">
        <f>'Plan B Assumptions'!$B$39</f>
        <v>3800</v>
      </c>
      <c r="G39" s="38">
        <f>'Plan B Assumptions'!$B$39</f>
        <v>3800</v>
      </c>
      <c r="H39" s="38">
        <f>'Plan B Assumptions'!$B$40</f>
        <v>6000</v>
      </c>
      <c r="I39" s="38">
        <f>'Plan B Assumptions'!$B$40</f>
        <v>6000</v>
      </c>
      <c r="J39" s="38">
        <f>'Plan B Assumptions'!$B$39</f>
        <v>3800</v>
      </c>
      <c r="K39" s="38">
        <f>'Plan B Assumptions'!$B$39</f>
        <v>3800</v>
      </c>
      <c r="L39" s="38">
        <f>'Plan B Assumptions'!$B$39</f>
        <v>3800</v>
      </c>
      <c r="M39" s="38">
        <f>'Plan B Assumptions'!$B$39</f>
        <v>3800</v>
      </c>
      <c r="N39" s="38">
        <f>SUM(B39:M39)</f>
        <v>50000</v>
      </c>
      <c r="O39" s="37"/>
      <c r="P39" s="36">
        <f>M39</f>
        <v>3800</v>
      </c>
    </row>
    <row r="40" spans="1:17" x14ac:dyDescent="0.25">
      <c r="A40" s="83" t="s">
        <v>5</v>
      </c>
      <c r="B40" s="38">
        <f>'Plan A assumptions'!$B$41</f>
        <v>8000</v>
      </c>
      <c r="C40" s="38">
        <f>'Plan A assumptions'!$B$41</f>
        <v>8000</v>
      </c>
      <c r="D40" s="38">
        <f>'Plan A assumptions'!$B$41</f>
        <v>8000</v>
      </c>
      <c r="E40" s="38">
        <f>'Plan A assumptions'!$B$41</f>
        <v>8000</v>
      </c>
      <c r="F40" s="38">
        <f>'Plan A assumptions'!$B$41</f>
        <v>8000</v>
      </c>
      <c r="G40" s="38">
        <f>'Plan A assumptions'!$B$41</f>
        <v>8000</v>
      </c>
      <c r="H40" s="38">
        <f>'Plan A assumptions'!$B$41</f>
        <v>8000</v>
      </c>
      <c r="I40" s="38">
        <f>'Plan A assumptions'!$B$41</f>
        <v>8000</v>
      </c>
      <c r="J40" s="38">
        <f>'Plan A assumptions'!$B$41</f>
        <v>8000</v>
      </c>
      <c r="K40" s="38">
        <f>'Plan A assumptions'!$B$41</f>
        <v>8000</v>
      </c>
      <c r="L40" s="38">
        <f>'Plan A assumptions'!$B$41</f>
        <v>8000</v>
      </c>
      <c r="M40" s="38">
        <f>'Plan A assumptions'!$B$41</f>
        <v>8000</v>
      </c>
      <c r="N40" s="38">
        <f t="shared" ref="N40:N44" si="11">SUM(B40:M40)</f>
        <v>96000</v>
      </c>
      <c r="O40" s="37"/>
      <c r="P40" s="38">
        <f>'Plan A assumptions'!$B$41</f>
        <v>8000</v>
      </c>
    </row>
    <row r="41" spans="1:17" x14ac:dyDescent="0.25">
      <c r="A41" s="83" t="s">
        <v>6</v>
      </c>
      <c r="B41" s="38">
        <f>'Plan A assumptions'!$B$42</f>
        <v>1100</v>
      </c>
      <c r="C41" s="38">
        <f>'Plan A assumptions'!$B$42</f>
        <v>1100</v>
      </c>
      <c r="D41" s="38">
        <f>'Plan A assumptions'!$B$42</f>
        <v>1100</v>
      </c>
      <c r="E41" s="38">
        <f>'Plan A assumptions'!$B$42</f>
        <v>1100</v>
      </c>
      <c r="F41" s="38">
        <f>'Plan A assumptions'!$B$42</f>
        <v>1100</v>
      </c>
      <c r="G41" s="38">
        <f>'Plan A assumptions'!$B$42</f>
        <v>1100</v>
      </c>
      <c r="H41" s="38">
        <f>'Plan A assumptions'!$B$42</f>
        <v>1100</v>
      </c>
      <c r="I41" s="38">
        <f>'Plan A assumptions'!$B$42</f>
        <v>1100</v>
      </c>
      <c r="J41" s="38">
        <f>'Plan A assumptions'!$B$42</f>
        <v>1100</v>
      </c>
      <c r="K41" s="38">
        <f>'Plan A assumptions'!$B$42</f>
        <v>1100</v>
      </c>
      <c r="L41" s="38">
        <f>'Plan A assumptions'!$B$42</f>
        <v>1100</v>
      </c>
      <c r="M41" s="38">
        <f>'Plan A assumptions'!$B$42</f>
        <v>1100</v>
      </c>
      <c r="N41" s="38">
        <f t="shared" si="11"/>
        <v>13200</v>
      </c>
      <c r="O41" s="37"/>
      <c r="P41" s="38">
        <f>'Plan A assumptions'!$B$42</f>
        <v>1100</v>
      </c>
    </row>
    <row r="42" spans="1:17" x14ac:dyDescent="0.25">
      <c r="A42" s="83" t="s">
        <v>7</v>
      </c>
      <c r="B42" s="38">
        <f>'Plan A assumptions'!$B$43</f>
        <v>250</v>
      </c>
      <c r="C42" s="38">
        <f>'Plan A assumptions'!$B$43</f>
        <v>250</v>
      </c>
      <c r="D42" s="38">
        <f>'Plan A assumptions'!$B$43</f>
        <v>250</v>
      </c>
      <c r="E42" s="38">
        <f>'Plan A assumptions'!$B$43</f>
        <v>250</v>
      </c>
      <c r="F42" s="38">
        <f>'Plan A assumptions'!$B$43</f>
        <v>250</v>
      </c>
      <c r="G42" s="38">
        <f>'Plan A assumptions'!$B$43</f>
        <v>250</v>
      </c>
      <c r="H42" s="38">
        <f>'Plan A assumptions'!$B$43</f>
        <v>250</v>
      </c>
      <c r="I42" s="38">
        <f>'Plan A assumptions'!$B$43</f>
        <v>250</v>
      </c>
      <c r="J42" s="38">
        <f>'Plan A assumptions'!$B$43</f>
        <v>250</v>
      </c>
      <c r="K42" s="38">
        <f>'Plan A assumptions'!$B$43</f>
        <v>250</v>
      </c>
      <c r="L42" s="38">
        <f>'Plan A assumptions'!$B$43</f>
        <v>250</v>
      </c>
      <c r="M42" s="38">
        <f>'Plan A assumptions'!$B$43</f>
        <v>250</v>
      </c>
      <c r="N42" s="38">
        <f t="shared" si="11"/>
        <v>3000</v>
      </c>
      <c r="O42" s="37"/>
      <c r="P42" s="38">
        <f>'Plan A assumptions'!$B$43</f>
        <v>250</v>
      </c>
    </row>
    <row r="43" spans="1:17" x14ac:dyDescent="0.25">
      <c r="A43" s="83" t="s">
        <v>44</v>
      </c>
      <c r="B43" s="38">
        <f>'Plan A assumptions'!$B$44</f>
        <v>729.16666666666663</v>
      </c>
      <c r="C43" s="38">
        <f>'Plan A assumptions'!$B$44</f>
        <v>729.16666666666663</v>
      </c>
      <c r="D43" s="38">
        <f>'Plan A assumptions'!$B$44</f>
        <v>729.16666666666663</v>
      </c>
      <c r="E43" s="38">
        <f>'Plan A assumptions'!$B$44</f>
        <v>729.16666666666663</v>
      </c>
      <c r="F43" s="38">
        <f>'Plan A assumptions'!$B$44</f>
        <v>729.16666666666663</v>
      </c>
      <c r="G43" s="38">
        <f>'Plan A assumptions'!$B$44</f>
        <v>729.16666666666663</v>
      </c>
      <c r="H43" s="38">
        <f>'Plan A assumptions'!$B$44</f>
        <v>729.16666666666663</v>
      </c>
      <c r="I43" s="38">
        <f>'Plan A assumptions'!$B$44</f>
        <v>729.16666666666663</v>
      </c>
      <c r="J43" s="38">
        <f>'Plan A assumptions'!$B$44</f>
        <v>729.16666666666663</v>
      </c>
      <c r="K43" s="38">
        <f>'Plan A assumptions'!$B$44</f>
        <v>729.16666666666663</v>
      </c>
      <c r="L43" s="38">
        <f>'Plan A assumptions'!$B$44</f>
        <v>729.16666666666663</v>
      </c>
      <c r="M43" s="38">
        <f>'Plan A assumptions'!$B$44</f>
        <v>729.16666666666663</v>
      </c>
      <c r="N43" s="38">
        <f t="shared" si="11"/>
        <v>8750.0000000000018</v>
      </c>
      <c r="O43" s="37"/>
      <c r="P43" s="38">
        <f>'Plan A assumptions'!$B$44</f>
        <v>729.16666666666663</v>
      </c>
    </row>
    <row r="44" spans="1:17" x14ac:dyDescent="0.25">
      <c r="A44" t="s">
        <v>19</v>
      </c>
      <c r="B44" s="38">
        <f>SUM(B38:B43)</f>
        <v>15379.166666666666</v>
      </c>
      <c r="C44" s="38">
        <f t="shared" ref="C44:M44" si="12">SUM(C38:C43)</f>
        <v>15379.166666666666</v>
      </c>
      <c r="D44" s="38">
        <f t="shared" si="12"/>
        <v>15379.166666666666</v>
      </c>
      <c r="E44" s="38">
        <f t="shared" si="12"/>
        <v>15379.166666666666</v>
      </c>
      <c r="F44" s="38">
        <f t="shared" si="12"/>
        <v>15379.166666666666</v>
      </c>
      <c r="G44" s="38">
        <f t="shared" si="12"/>
        <v>15379.166666666666</v>
      </c>
      <c r="H44" s="38">
        <f t="shared" si="12"/>
        <v>19279.166666666668</v>
      </c>
      <c r="I44" s="38">
        <f t="shared" si="12"/>
        <v>19279.166666666668</v>
      </c>
      <c r="J44" s="38">
        <f t="shared" si="12"/>
        <v>17079.166666666668</v>
      </c>
      <c r="K44" s="38">
        <f t="shared" si="12"/>
        <v>17079.166666666668</v>
      </c>
      <c r="L44" s="38">
        <f t="shared" si="12"/>
        <v>17079.166666666668</v>
      </c>
      <c r="M44" s="38">
        <f t="shared" si="12"/>
        <v>17079.166666666668</v>
      </c>
      <c r="N44" s="38">
        <f t="shared" si="11"/>
        <v>199149.99999999997</v>
      </c>
      <c r="O44" s="37"/>
      <c r="P44" s="36">
        <f>SUM(P38:P43)</f>
        <v>17079.166666666668</v>
      </c>
    </row>
    <row r="45" spans="1:17" x14ac:dyDescent="0.25">
      <c r="A45" t="s">
        <v>22</v>
      </c>
      <c r="B45" s="38">
        <f>SUM(B36,B44)</f>
        <v>66529.166666666672</v>
      </c>
      <c r="C45" s="38">
        <f t="shared" ref="C45:O45" si="13">SUM(C36,C44)</f>
        <v>72579.166666666672</v>
      </c>
      <c r="D45" s="38">
        <f t="shared" si="13"/>
        <v>94829.166666666672</v>
      </c>
      <c r="E45" s="38">
        <f t="shared" si="13"/>
        <v>98329.166666666672</v>
      </c>
      <c r="F45" s="38">
        <f t="shared" si="13"/>
        <v>126469.16666666667</v>
      </c>
      <c r="G45" s="38">
        <f t="shared" si="13"/>
        <v>231763.16666666666</v>
      </c>
      <c r="H45" s="38">
        <f t="shared" si="13"/>
        <v>222139.16666666666</v>
      </c>
      <c r="I45" s="38">
        <f t="shared" si="13"/>
        <v>239079.16666666666</v>
      </c>
      <c r="J45" s="38">
        <f t="shared" si="13"/>
        <v>210279.16666666666</v>
      </c>
      <c r="K45" s="38">
        <f t="shared" si="13"/>
        <v>131991.16666666669</v>
      </c>
      <c r="L45" s="38">
        <f t="shared" si="13"/>
        <v>127455.16666666667</v>
      </c>
      <c r="M45" s="38">
        <f t="shared" si="13"/>
        <v>108555.16666666667</v>
      </c>
      <c r="N45" s="38">
        <f t="shared" si="13"/>
        <v>1759548</v>
      </c>
      <c r="O45" s="38">
        <f t="shared" si="13"/>
        <v>0</v>
      </c>
      <c r="P45" s="38">
        <f>P36+P44</f>
        <v>100995.16666666667</v>
      </c>
    </row>
    <row r="46" spans="1:17" x14ac:dyDescent="0.25">
      <c r="B46" s="36"/>
      <c r="C46" s="36"/>
      <c r="D46" s="36"/>
      <c r="E46" s="36"/>
      <c r="F46" s="36"/>
      <c r="G46" s="36"/>
      <c r="H46" s="36"/>
      <c r="I46" s="36"/>
      <c r="J46" s="36"/>
      <c r="K46" s="36"/>
      <c r="L46" s="36"/>
      <c r="M46" s="36"/>
      <c r="N46" s="36"/>
      <c r="O46" s="37"/>
      <c r="P46" s="36"/>
    </row>
    <row r="47" spans="1:17" x14ac:dyDescent="0.25">
      <c r="B47" s="2" t="s">
        <v>110</v>
      </c>
      <c r="C47" s="12"/>
      <c r="D47" s="12"/>
      <c r="E47" s="12"/>
      <c r="F47" s="12"/>
      <c r="G47" s="12"/>
      <c r="H47" s="12"/>
      <c r="I47" s="12"/>
      <c r="J47" s="12"/>
      <c r="K47" s="12"/>
      <c r="L47" s="12"/>
      <c r="M47" s="12"/>
      <c r="N47" s="12"/>
      <c r="P47" s="11"/>
    </row>
    <row r="48" spans="1:17" x14ac:dyDescent="0.25">
      <c r="B48" s="2" t="s">
        <v>20</v>
      </c>
      <c r="C48" s="2"/>
      <c r="D48" s="2"/>
      <c r="E48" s="2"/>
      <c r="F48" s="2"/>
      <c r="G48" s="2"/>
      <c r="H48" s="2"/>
      <c r="I48" s="2"/>
      <c r="J48" s="2"/>
      <c r="K48" s="2"/>
      <c r="L48" s="2"/>
      <c r="M48" s="2"/>
      <c r="N48" s="9"/>
      <c r="O48"/>
      <c r="Q48"/>
    </row>
    <row r="49" spans="1:19" x14ac:dyDescent="0.25">
      <c r="B49" s="2" t="s">
        <v>123</v>
      </c>
      <c r="C49" s="12"/>
      <c r="D49" s="12"/>
      <c r="E49" s="12"/>
      <c r="F49" s="12"/>
      <c r="G49" s="12"/>
      <c r="H49" s="12"/>
      <c r="I49" s="12"/>
      <c r="J49" s="12"/>
      <c r="K49" s="12"/>
      <c r="L49" s="12"/>
      <c r="M49" s="12"/>
      <c r="N49" s="12"/>
      <c r="P49" s="11"/>
    </row>
    <row r="50" spans="1:19" s="10" customFormat="1" x14ac:dyDescent="0.25">
      <c r="B50" s="89" t="s">
        <v>71</v>
      </c>
      <c r="C50" s="89" t="s">
        <v>72</v>
      </c>
      <c r="D50" s="89" t="s">
        <v>104</v>
      </c>
      <c r="E50" s="89" t="s">
        <v>74</v>
      </c>
      <c r="F50" s="89" t="s">
        <v>75</v>
      </c>
      <c r="G50" s="89" t="s">
        <v>76</v>
      </c>
      <c r="H50" s="89" t="s">
        <v>66</v>
      </c>
      <c r="I50" s="89" t="s">
        <v>67</v>
      </c>
      <c r="J50" s="89" t="s">
        <v>68</v>
      </c>
      <c r="K50" s="89" t="s">
        <v>69</v>
      </c>
      <c r="L50" s="89" t="s">
        <v>0</v>
      </c>
      <c r="M50" s="89" t="s">
        <v>70</v>
      </c>
      <c r="N50" s="104" t="s">
        <v>15</v>
      </c>
      <c r="O50" s="3"/>
      <c r="P50" s="89">
        <v>44395</v>
      </c>
      <c r="Q50" s="8"/>
    </row>
    <row r="51" spans="1:19" x14ac:dyDescent="0.25">
      <c r="A51" t="s">
        <v>14</v>
      </c>
      <c r="B51" s="38">
        <f>B8</f>
        <v>465000</v>
      </c>
      <c r="C51" s="38">
        <f t="shared" ref="C51:N51" si="14">C8</f>
        <v>520000</v>
      </c>
      <c r="D51" s="38">
        <f t="shared" si="14"/>
        <v>567500</v>
      </c>
      <c r="E51" s="38">
        <f t="shared" si="14"/>
        <v>592500</v>
      </c>
      <c r="F51" s="38">
        <f t="shared" si="14"/>
        <v>793500</v>
      </c>
      <c r="G51" s="38">
        <f t="shared" si="14"/>
        <v>1545600</v>
      </c>
      <c r="H51" s="38">
        <f t="shared" si="14"/>
        <v>1449000</v>
      </c>
      <c r="I51" s="38">
        <f t="shared" si="14"/>
        <v>1570000</v>
      </c>
      <c r="J51" s="38">
        <f t="shared" si="14"/>
        <v>1380000</v>
      </c>
      <c r="K51" s="38">
        <f t="shared" si="14"/>
        <v>820800.00000000012</v>
      </c>
      <c r="L51" s="38">
        <f t="shared" si="14"/>
        <v>788400</v>
      </c>
      <c r="M51" s="38">
        <f t="shared" si="14"/>
        <v>653400</v>
      </c>
      <c r="N51" s="38">
        <f t="shared" si="14"/>
        <v>11145700</v>
      </c>
      <c r="O51" s="39"/>
      <c r="P51" s="33">
        <f>P8</f>
        <v>599400</v>
      </c>
    </row>
    <row r="52" spans="1:19" x14ac:dyDescent="0.25">
      <c r="A52" t="s">
        <v>24</v>
      </c>
      <c r="B52" s="38">
        <f>B15+B22</f>
        <v>313000</v>
      </c>
      <c r="C52" s="38">
        <f t="shared" ref="C52:N52" si="15">C15+C22</f>
        <v>350000</v>
      </c>
      <c r="D52" s="38">
        <f t="shared" si="15"/>
        <v>381500</v>
      </c>
      <c r="E52" s="38">
        <f t="shared" si="15"/>
        <v>397500</v>
      </c>
      <c r="F52" s="38">
        <f t="shared" si="15"/>
        <v>532220</v>
      </c>
      <c r="G52" s="38">
        <f t="shared" si="15"/>
        <v>1039600</v>
      </c>
      <c r="H52" s="38">
        <f t="shared" si="15"/>
        <v>976120</v>
      </c>
      <c r="I52" s="38">
        <f t="shared" si="15"/>
        <v>1058000</v>
      </c>
      <c r="J52" s="38">
        <f t="shared" si="15"/>
        <v>930000</v>
      </c>
      <c r="K52" s="38">
        <f t="shared" si="15"/>
        <v>550800</v>
      </c>
      <c r="L52" s="38">
        <f t="shared" si="15"/>
        <v>529200</v>
      </c>
      <c r="M52" s="38">
        <f t="shared" si="15"/>
        <v>438480</v>
      </c>
      <c r="N52" s="38">
        <f t="shared" si="15"/>
        <v>7496420</v>
      </c>
      <c r="O52" s="39"/>
      <c r="P52" s="33">
        <f>P15</f>
        <v>153000</v>
      </c>
    </row>
    <row r="53" spans="1:19" x14ac:dyDescent="0.25">
      <c r="A53" t="s">
        <v>21</v>
      </c>
      <c r="B53" s="38">
        <f>B51-B52</f>
        <v>152000</v>
      </c>
      <c r="C53" s="38">
        <f t="shared" ref="C53:N53" si="16">C51-C52</f>
        <v>170000</v>
      </c>
      <c r="D53" s="38">
        <f t="shared" si="16"/>
        <v>186000</v>
      </c>
      <c r="E53" s="38">
        <f t="shared" si="16"/>
        <v>195000</v>
      </c>
      <c r="F53" s="38">
        <f t="shared" si="16"/>
        <v>261280</v>
      </c>
      <c r="G53" s="38">
        <f t="shared" si="16"/>
        <v>506000</v>
      </c>
      <c r="H53" s="38">
        <f t="shared" si="16"/>
        <v>472880</v>
      </c>
      <c r="I53" s="38">
        <f t="shared" si="16"/>
        <v>512000</v>
      </c>
      <c r="J53" s="38">
        <f t="shared" si="16"/>
        <v>450000</v>
      </c>
      <c r="K53" s="38">
        <f t="shared" si="16"/>
        <v>270000.00000000012</v>
      </c>
      <c r="L53" s="38">
        <f t="shared" si="16"/>
        <v>259200</v>
      </c>
      <c r="M53" s="38">
        <f t="shared" si="16"/>
        <v>214920</v>
      </c>
      <c r="N53" s="38">
        <f t="shared" si="16"/>
        <v>3649280</v>
      </c>
      <c r="O53" s="39"/>
      <c r="P53" s="33">
        <f>P51-P52</f>
        <v>446400</v>
      </c>
    </row>
    <row r="54" spans="1:19" x14ac:dyDescent="0.25">
      <c r="A54" t="s">
        <v>1</v>
      </c>
      <c r="B54" s="38">
        <f>B45</f>
        <v>66529.166666666672</v>
      </c>
      <c r="C54" s="38">
        <f t="shared" ref="C54:N54" si="17">C45</f>
        <v>72579.166666666672</v>
      </c>
      <c r="D54" s="38">
        <f t="shared" si="17"/>
        <v>94829.166666666672</v>
      </c>
      <c r="E54" s="38">
        <f t="shared" si="17"/>
        <v>98329.166666666672</v>
      </c>
      <c r="F54" s="38">
        <f t="shared" si="17"/>
        <v>126469.16666666667</v>
      </c>
      <c r="G54" s="38">
        <f t="shared" si="17"/>
        <v>231763.16666666666</v>
      </c>
      <c r="H54" s="38">
        <f t="shared" si="17"/>
        <v>222139.16666666666</v>
      </c>
      <c r="I54" s="38">
        <f t="shared" si="17"/>
        <v>239079.16666666666</v>
      </c>
      <c r="J54" s="38">
        <f t="shared" si="17"/>
        <v>210279.16666666666</v>
      </c>
      <c r="K54" s="38">
        <f t="shared" si="17"/>
        <v>131991.16666666669</v>
      </c>
      <c r="L54" s="38">
        <f t="shared" si="17"/>
        <v>127455.16666666667</v>
      </c>
      <c r="M54" s="38">
        <f t="shared" si="17"/>
        <v>108555.16666666667</v>
      </c>
      <c r="N54" s="38">
        <f t="shared" si="17"/>
        <v>1759548</v>
      </c>
      <c r="O54" s="39"/>
      <c r="P54" s="33">
        <f>P45</f>
        <v>100995.16666666667</v>
      </c>
    </row>
    <row r="55" spans="1:19" x14ac:dyDescent="0.25">
      <c r="A55" t="s">
        <v>99</v>
      </c>
      <c r="B55" s="38">
        <f>B53-B54</f>
        <v>85470.833333333328</v>
      </c>
      <c r="C55" s="38">
        <f t="shared" ref="C55:N55" si="18">C53-C54</f>
        <v>97420.833333333328</v>
      </c>
      <c r="D55" s="38">
        <f t="shared" si="18"/>
        <v>91170.833333333328</v>
      </c>
      <c r="E55" s="38">
        <f t="shared" si="18"/>
        <v>96670.833333333328</v>
      </c>
      <c r="F55" s="38">
        <f t="shared" si="18"/>
        <v>134810.83333333331</v>
      </c>
      <c r="G55" s="38">
        <f t="shared" si="18"/>
        <v>274236.83333333337</v>
      </c>
      <c r="H55" s="38">
        <f t="shared" si="18"/>
        <v>250740.83333333334</v>
      </c>
      <c r="I55" s="38">
        <f t="shared" si="18"/>
        <v>272920.83333333337</v>
      </c>
      <c r="J55" s="38">
        <f t="shared" si="18"/>
        <v>239720.83333333334</v>
      </c>
      <c r="K55" s="38">
        <f t="shared" si="18"/>
        <v>138008.83333333343</v>
      </c>
      <c r="L55" s="38">
        <f t="shared" si="18"/>
        <v>131744.83333333331</v>
      </c>
      <c r="M55" s="38">
        <f t="shared" si="18"/>
        <v>106364.83333333333</v>
      </c>
      <c r="N55" s="38">
        <f t="shared" si="18"/>
        <v>1889732</v>
      </c>
      <c r="O55" s="39"/>
      <c r="P55" s="33">
        <f>P53-P54</f>
        <v>345404.83333333331</v>
      </c>
    </row>
    <row r="56" spans="1:19" x14ac:dyDescent="0.25">
      <c r="A56" t="s">
        <v>35</v>
      </c>
      <c r="B56" s="38">
        <f>'Plan A assumptions'!$B$45</f>
        <v>4246.465802437493</v>
      </c>
      <c r="C56" s="38">
        <f>'Plan A assumptions'!$B$45</f>
        <v>4246.465802437493</v>
      </c>
      <c r="D56" s="38">
        <f>'Plan A assumptions'!$B$45</f>
        <v>4246.465802437493</v>
      </c>
      <c r="E56" s="38">
        <f>'Plan A assumptions'!$B$45</f>
        <v>4246.465802437493</v>
      </c>
      <c r="F56" s="38">
        <f>'Plan A assumptions'!$B$45</f>
        <v>4246.465802437493</v>
      </c>
      <c r="G56" s="38">
        <f>'Plan A assumptions'!$B$45</f>
        <v>4246.465802437493</v>
      </c>
      <c r="H56" s="38">
        <f>'Plan A assumptions'!$B$45</f>
        <v>4246.465802437493</v>
      </c>
      <c r="I56" s="38">
        <f>'Plan A assumptions'!$B$45</f>
        <v>4246.465802437493</v>
      </c>
      <c r="J56" s="38">
        <f>'Plan A assumptions'!$B$45</f>
        <v>4246.465802437493</v>
      </c>
      <c r="K56" s="38">
        <f>'Plan A assumptions'!$B$45</f>
        <v>4246.465802437493</v>
      </c>
      <c r="L56" s="38">
        <f>'Plan A assumptions'!$B$45</f>
        <v>4246.465802437493</v>
      </c>
      <c r="M56" s="38">
        <f>'Plan A assumptions'!$B$45</f>
        <v>4246.465802437493</v>
      </c>
      <c r="N56" s="38">
        <f>SUM(B56:M56)</f>
        <v>50957.589629249931</v>
      </c>
      <c r="O56" s="39"/>
      <c r="P56" s="38">
        <f>'Plan A assumptions'!$B$45</f>
        <v>4246.465802437493</v>
      </c>
    </row>
    <row r="57" spans="1:19" x14ac:dyDescent="0.25">
      <c r="A57" t="s">
        <v>46</v>
      </c>
      <c r="B57" s="38">
        <f>B55-B56</f>
        <v>81224.367530895834</v>
      </c>
      <c r="C57" s="38">
        <f t="shared" ref="C57:K57" si="19">C55-C56</f>
        <v>93174.367530895834</v>
      </c>
      <c r="D57" s="38">
        <f t="shared" si="19"/>
        <v>86924.367530895834</v>
      </c>
      <c r="E57" s="38">
        <f t="shared" si="19"/>
        <v>92424.367530895834</v>
      </c>
      <c r="F57" s="38">
        <f t="shared" si="19"/>
        <v>130564.36753089582</v>
      </c>
      <c r="G57" s="38">
        <f t="shared" si="19"/>
        <v>269990.36753089586</v>
      </c>
      <c r="H57" s="38">
        <f t="shared" si="19"/>
        <v>246494.36753089586</v>
      </c>
      <c r="I57" s="38">
        <f t="shared" si="19"/>
        <v>268674.36753089586</v>
      </c>
      <c r="J57" s="38">
        <f t="shared" si="19"/>
        <v>235474.36753089586</v>
      </c>
      <c r="K57" s="38">
        <f t="shared" si="19"/>
        <v>133762.36753089595</v>
      </c>
      <c r="L57" s="38">
        <f>L55-L56</f>
        <v>127498.36753089582</v>
      </c>
      <c r="M57" s="38">
        <f>M55-M56</f>
        <v>102118.36753089583</v>
      </c>
      <c r="N57" s="38">
        <f>SUM(B57:M57)</f>
        <v>1868324.4103707501</v>
      </c>
      <c r="O57" s="39"/>
      <c r="P57" s="33">
        <f>P55-P56</f>
        <v>341158.3675308958</v>
      </c>
    </row>
    <row r="58" spans="1:19" x14ac:dyDescent="0.25">
      <c r="O58" s="37"/>
      <c r="P58" s="35"/>
    </row>
    <row r="59" spans="1:19" x14ac:dyDescent="0.25">
      <c r="B59" s="36"/>
      <c r="C59" s="36"/>
      <c r="D59" s="36"/>
      <c r="E59" s="36"/>
      <c r="F59" s="36"/>
      <c r="G59" s="36"/>
      <c r="H59" s="36"/>
      <c r="I59" s="36"/>
      <c r="J59" s="36"/>
      <c r="K59" s="36"/>
      <c r="L59" s="36"/>
      <c r="M59" s="36"/>
      <c r="N59" s="36"/>
      <c r="O59" s="37"/>
      <c r="P59" s="35"/>
      <c r="S59" s="4"/>
    </row>
    <row r="60" spans="1:19" x14ac:dyDescent="0.25">
      <c r="F60" s="11"/>
    </row>
    <row r="61" spans="1:19" x14ac:dyDescent="0.25">
      <c r="G61" s="3"/>
    </row>
    <row r="62" spans="1:19" x14ac:dyDescent="0.25">
      <c r="N62" s="11"/>
    </row>
    <row r="65" spans="19:19" x14ac:dyDescent="0.25">
      <c r="S65" s="3"/>
    </row>
    <row r="66" spans="19:19" x14ac:dyDescent="0.25">
      <c r="S66" s="3"/>
    </row>
    <row r="67" spans="19:19" x14ac:dyDescent="0.25">
      <c r="S67" s="3"/>
    </row>
    <row r="212" spans="1:1" x14ac:dyDescent="0.25">
      <c r="A212" s="90" t="s">
        <v>97</v>
      </c>
    </row>
    <row r="213" spans="1:1" x14ac:dyDescent="0.25">
      <c r="A213" s="90" t="s">
        <v>98</v>
      </c>
    </row>
  </sheetData>
  <dataValidations count="1">
    <dataValidation type="list" allowBlank="1" showInputMessage="1" showErrorMessage="1" prompt="Choose the most appropriate line item description from the drop sown list" sqref="A16 A25 A23 A18" xr:uid="{80AC716A-6058-4097-8F89-2DDAE18EB81A}">
      <formula1>$A$212:$A$213</formula1>
    </dataValidation>
  </dataValidations>
  <printOptions horizontalCentered="1" gridLines="1"/>
  <pageMargins left="0.2" right="0.2" top="0.25" bottom="0.25" header="0.3" footer="0.3"/>
  <pageSetup paperSize="5" scale="79" fitToHeight="2" orientation="landscape" r:id="rId1"/>
  <headerFooter>
    <oddHeader>&amp;L&amp;A</oddHeader>
  </headerFooter>
  <rowBreaks count="1" manualBreakCount="1">
    <brk id="28"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tabColor theme="8" tint="0.39997558519241921"/>
  </sheetPr>
  <dimension ref="A1:P38"/>
  <sheetViews>
    <sheetView tabSelected="1" topLeftCell="A17" workbookViewId="0">
      <selection activeCell="D24" sqref="D24"/>
    </sheetView>
  </sheetViews>
  <sheetFormatPr defaultRowHeight="15" x14ac:dyDescent="0.25"/>
  <cols>
    <col min="1" max="2" width="21.42578125" customWidth="1"/>
    <col min="3" max="3" width="17.42578125" customWidth="1"/>
    <col min="4" max="14" width="12.42578125" customWidth="1"/>
  </cols>
  <sheetData>
    <row r="1" spans="1:16" ht="21.75" thickBot="1" x14ac:dyDescent="0.4">
      <c r="A1" s="86" t="s">
        <v>81</v>
      </c>
      <c r="B1" s="87"/>
      <c r="C1" s="87"/>
      <c r="D1" s="87"/>
      <c r="E1" s="87"/>
      <c r="F1" s="87"/>
      <c r="G1" s="87"/>
      <c r="H1" s="87"/>
      <c r="I1" s="87"/>
      <c r="J1" s="87"/>
      <c r="K1" s="87"/>
      <c r="L1" s="87"/>
      <c r="M1" s="87"/>
      <c r="N1" s="87"/>
      <c r="O1" s="87"/>
      <c r="P1" s="87"/>
    </row>
    <row r="2" spans="1:16" ht="15.75" thickTop="1" x14ac:dyDescent="0.25"/>
    <row r="3" spans="1:16" ht="15.75" x14ac:dyDescent="0.25">
      <c r="A3" s="34"/>
    </row>
    <row r="4" spans="1:16" ht="15.75" x14ac:dyDescent="0.25">
      <c r="A4" s="34"/>
    </row>
    <row r="5" spans="1:16" x14ac:dyDescent="0.25">
      <c r="A5" s="1"/>
      <c r="B5" s="13" t="s">
        <v>71</v>
      </c>
      <c r="C5" s="13" t="s">
        <v>72</v>
      </c>
      <c r="D5" s="13" t="s">
        <v>73</v>
      </c>
      <c r="E5" s="13" t="s">
        <v>74</v>
      </c>
      <c r="F5" s="13" t="s">
        <v>75</v>
      </c>
      <c r="G5" s="13" t="s">
        <v>76</v>
      </c>
      <c r="H5" s="13" t="s">
        <v>66</v>
      </c>
      <c r="I5" s="13" t="s">
        <v>67</v>
      </c>
      <c r="J5" s="13" t="s">
        <v>68</v>
      </c>
      <c r="K5" s="13" t="s">
        <v>69</v>
      </c>
      <c r="L5" s="13" t="s">
        <v>0</v>
      </c>
      <c r="M5" s="13" t="s">
        <v>70</v>
      </c>
      <c r="N5" s="13" t="s">
        <v>15</v>
      </c>
    </row>
    <row r="6" spans="1:16" x14ac:dyDescent="0.25">
      <c r="A6" s="1" t="s">
        <v>47</v>
      </c>
    </row>
    <row r="7" spans="1:16" x14ac:dyDescent="0.25">
      <c r="A7" s="1" t="s">
        <v>41</v>
      </c>
    </row>
    <row r="8" spans="1:16" x14ac:dyDescent="0.25">
      <c r="A8" s="82" t="s">
        <v>88</v>
      </c>
    </row>
    <row r="9" spans="1:16" x14ac:dyDescent="0.25">
      <c r="A9" s="1"/>
    </row>
    <row r="10" spans="1:16" ht="15.75" x14ac:dyDescent="0.25">
      <c r="A10" s="75" t="s">
        <v>45</v>
      </c>
      <c r="B10" s="75"/>
      <c r="C10" s="75"/>
    </row>
    <row r="11" spans="1:16" ht="15.75" x14ac:dyDescent="0.25">
      <c r="A11" s="75" t="s">
        <v>48</v>
      </c>
      <c r="B11" s="75"/>
      <c r="C11" s="75"/>
    </row>
    <row r="12" spans="1:16" ht="15.75" x14ac:dyDescent="0.25">
      <c r="A12" s="75" t="s">
        <v>121</v>
      </c>
      <c r="B12" s="75"/>
      <c r="C12" s="75"/>
    </row>
    <row r="13" spans="1:16" ht="24.75" customHeight="1" thickBot="1" x14ac:dyDescent="0.3">
      <c r="A13" s="7"/>
      <c r="B13" s="14" t="s">
        <v>47</v>
      </c>
      <c r="C13" s="15" t="s">
        <v>41</v>
      </c>
    </row>
    <row r="14" spans="1:16" s="28" customFormat="1" ht="21.95" customHeight="1" thickBot="1" x14ac:dyDescent="0.3">
      <c r="A14" s="76" t="s">
        <v>14</v>
      </c>
      <c r="B14" s="80"/>
      <c r="C14" s="81"/>
      <c r="F14" s="29"/>
      <c r="G14" s="29"/>
    </row>
    <row r="15" spans="1:16" s="28" customFormat="1" ht="21.95" customHeight="1" thickBot="1" x14ac:dyDescent="0.3">
      <c r="A15" s="76" t="s">
        <v>1</v>
      </c>
      <c r="B15" s="80"/>
      <c r="C15" s="81"/>
      <c r="F15" s="29"/>
      <c r="G15" s="29"/>
    </row>
    <row r="16" spans="1:16" s="28" customFormat="1" ht="21.95" customHeight="1" thickBot="1" x14ac:dyDescent="0.3">
      <c r="A16" s="76" t="s">
        <v>23</v>
      </c>
      <c r="B16" s="80"/>
      <c r="C16" s="81"/>
      <c r="F16" s="29"/>
      <c r="G16" s="29"/>
    </row>
    <row r="17" spans="1:10" ht="15.75" x14ac:dyDescent="0.25">
      <c r="A17" s="7"/>
      <c r="B17" s="7"/>
      <c r="C17" s="7"/>
      <c r="F17" s="3"/>
      <c r="G17" s="3"/>
    </row>
    <row r="18" spans="1:10" ht="16.5" thickBot="1" x14ac:dyDescent="0.3">
      <c r="A18" s="7"/>
      <c r="B18" s="7"/>
      <c r="C18" s="7"/>
      <c r="F18" s="3"/>
      <c r="G18" s="3"/>
    </row>
    <row r="19" spans="1:10" ht="10.5" customHeight="1" x14ac:dyDescent="0.25">
      <c r="A19" s="16"/>
      <c r="B19" s="17"/>
      <c r="C19" s="17"/>
      <c r="D19" s="17"/>
      <c r="E19" s="17"/>
      <c r="F19" s="18"/>
      <c r="G19" s="18"/>
      <c r="H19" s="17"/>
      <c r="I19" s="19"/>
      <c r="J19" s="7"/>
    </row>
    <row r="20" spans="1:10" ht="33.75" customHeight="1" x14ac:dyDescent="0.25">
      <c r="A20" s="119" t="s">
        <v>82</v>
      </c>
      <c r="B20" s="120"/>
      <c r="C20" s="7"/>
      <c r="D20" s="7"/>
      <c r="E20" s="7"/>
      <c r="F20" s="21"/>
      <c r="H20" s="7"/>
      <c r="I20" s="22"/>
      <c r="J20" s="7"/>
    </row>
    <row r="21" spans="1:10" ht="15.75" x14ac:dyDescent="0.25">
      <c r="A21" s="119"/>
      <c r="B21" s="120"/>
      <c r="C21" s="7"/>
      <c r="D21" s="7"/>
      <c r="E21" s="7"/>
      <c r="F21" s="21"/>
      <c r="G21" s="21"/>
      <c r="H21" s="7"/>
      <c r="I21" s="22"/>
      <c r="J21" s="7"/>
    </row>
    <row r="22" spans="1:10" ht="15.75" x14ac:dyDescent="0.25">
      <c r="B22" s="7"/>
      <c r="C22" s="7"/>
      <c r="D22" s="7"/>
      <c r="E22" s="7"/>
      <c r="F22" s="21"/>
      <c r="G22" s="21"/>
      <c r="H22" s="7"/>
      <c r="I22" s="22"/>
      <c r="J22" s="7"/>
    </row>
    <row r="23" spans="1:10" ht="15.75" x14ac:dyDescent="0.25">
      <c r="A23" s="77" t="s">
        <v>83</v>
      </c>
      <c r="B23" s="7"/>
      <c r="C23" s="7"/>
      <c r="D23" s="7"/>
      <c r="E23" s="7"/>
      <c r="F23" s="21"/>
      <c r="G23" s="21"/>
      <c r="H23" s="7"/>
      <c r="I23" s="22"/>
      <c r="J23" s="7"/>
    </row>
    <row r="24" spans="1:10" ht="15.75" x14ac:dyDescent="0.25">
      <c r="A24" s="77" t="s">
        <v>84</v>
      </c>
      <c r="B24" s="7"/>
      <c r="C24" s="7"/>
      <c r="D24" s="7"/>
      <c r="E24" s="7"/>
      <c r="F24" s="21"/>
      <c r="G24" s="21"/>
      <c r="H24" s="7"/>
      <c r="I24" s="22"/>
      <c r="J24" s="7"/>
    </row>
    <row r="25" spans="1:10" ht="15.75" x14ac:dyDescent="0.25">
      <c r="A25" s="77" t="s">
        <v>85</v>
      </c>
      <c r="B25" s="78"/>
      <c r="C25" s="7"/>
      <c r="D25" s="7"/>
      <c r="E25" s="7"/>
      <c r="F25" s="21"/>
      <c r="G25" s="23"/>
      <c r="H25" s="7"/>
      <c r="I25" s="22"/>
      <c r="J25" s="7"/>
    </row>
    <row r="26" spans="1:10" ht="15.75" x14ac:dyDescent="0.25">
      <c r="A26" s="77" t="s">
        <v>86</v>
      </c>
      <c r="B26" s="7" t="s">
        <v>126</v>
      </c>
      <c r="C26" s="7"/>
      <c r="D26" s="7"/>
      <c r="E26" s="7"/>
      <c r="F26" s="21"/>
      <c r="G26" s="21"/>
      <c r="H26" s="7"/>
      <c r="I26" s="22"/>
      <c r="J26" s="7"/>
    </row>
    <row r="27" spans="1:10" ht="16.5" thickBot="1" x14ac:dyDescent="0.3">
      <c r="A27" s="24"/>
      <c r="B27" s="25"/>
      <c r="C27" s="25"/>
      <c r="D27" s="25"/>
      <c r="E27" s="25"/>
      <c r="F27" s="26"/>
      <c r="G27" s="26"/>
      <c r="H27" s="25"/>
      <c r="I27" s="27"/>
      <c r="J27" s="7"/>
    </row>
    <row r="28" spans="1:10" ht="15.75" x14ac:dyDescent="0.25">
      <c r="A28" s="20"/>
      <c r="B28" s="7"/>
      <c r="C28" s="7"/>
      <c r="D28" s="7"/>
      <c r="E28" s="7"/>
      <c r="F28" s="21"/>
      <c r="G28" s="21"/>
      <c r="H28" s="7"/>
      <c r="I28" s="22"/>
      <c r="J28" s="7"/>
    </row>
    <row r="29" spans="1:10" ht="15.75" x14ac:dyDescent="0.25">
      <c r="A29" s="112"/>
      <c r="B29" s="112" t="s">
        <v>47</v>
      </c>
      <c r="C29" s="112" t="s">
        <v>41</v>
      </c>
      <c r="D29" s="7"/>
      <c r="E29" s="7"/>
      <c r="F29" s="21"/>
      <c r="G29" s="21"/>
      <c r="H29" s="7"/>
      <c r="I29" s="22"/>
      <c r="J29" s="7"/>
    </row>
    <row r="30" spans="1:10" ht="15.75" x14ac:dyDescent="0.25">
      <c r="A30" s="112" t="s">
        <v>14</v>
      </c>
      <c r="B30" s="113">
        <f>'Plan A'!$N$8</f>
        <v>132297750</v>
      </c>
      <c r="C30" s="114">
        <f>'Plan B'!$N$8</f>
        <v>11145700</v>
      </c>
      <c r="D30" s="7"/>
      <c r="E30" s="7"/>
      <c r="F30" s="21"/>
      <c r="G30" s="21"/>
      <c r="H30" s="7"/>
      <c r="I30" s="22"/>
      <c r="J30" s="7"/>
    </row>
    <row r="31" spans="1:10" ht="15.75" x14ac:dyDescent="0.25">
      <c r="A31" s="112" t="s">
        <v>1</v>
      </c>
      <c r="B31" s="113">
        <f>'Plan A'!$N$45</f>
        <v>18690835</v>
      </c>
      <c r="C31" s="113">
        <f>'Plan B'!$N$45</f>
        <v>1759548</v>
      </c>
      <c r="D31" s="7"/>
      <c r="E31" s="7"/>
      <c r="F31" s="21"/>
      <c r="G31" s="21"/>
      <c r="H31" s="7"/>
      <c r="I31" s="22"/>
      <c r="J31" s="7"/>
    </row>
    <row r="32" spans="1:10" ht="15.75" x14ac:dyDescent="0.25">
      <c r="A32" s="112" t="s">
        <v>23</v>
      </c>
      <c r="B32" s="113">
        <f>'Plan A'!$N$57</f>
        <v>1574287.4103707504</v>
      </c>
      <c r="C32" s="113">
        <f>'Plan B'!$N$57</f>
        <v>1868324.4103707501</v>
      </c>
      <c r="D32" s="7"/>
      <c r="E32" s="7"/>
      <c r="F32" s="21"/>
      <c r="G32" s="21"/>
      <c r="H32" s="7"/>
      <c r="I32" s="22"/>
      <c r="J32" s="7"/>
    </row>
    <row r="33" spans="1:10" ht="15.75" x14ac:dyDescent="0.25">
      <c r="A33" s="20"/>
      <c r="B33" s="7"/>
      <c r="C33" s="7"/>
      <c r="D33" s="7"/>
      <c r="E33" s="7"/>
      <c r="F33" s="21"/>
      <c r="G33" s="21"/>
      <c r="H33" s="7"/>
      <c r="I33" s="22"/>
      <c r="J33" s="7"/>
    </row>
    <row r="34" spans="1:10" ht="15.75" x14ac:dyDescent="0.25">
      <c r="A34" s="20"/>
      <c r="B34" s="7"/>
      <c r="C34" s="7"/>
      <c r="D34" s="7"/>
      <c r="E34" s="7"/>
      <c r="F34" s="21"/>
      <c r="G34" s="21"/>
      <c r="H34" s="7"/>
      <c r="I34" s="22"/>
      <c r="J34" s="7"/>
    </row>
    <row r="35" spans="1:10" ht="15.75" x14ac:dyDescent="0.25">
      <c r="A35" s="20"/>
      <c r="B35" s="7"/>
      <c r="C35" s="7"/>
      <c r="D35" s="7"/>
      <c r="E35" s="7"/>
      <c r="F35" s="21"/>
      <c r="G35" s="21"/>
      <c r="H35" s="7"/>
      <c r="I35" s="22"/>
      <c r="J35" s="7"/>
    </row>
    <row r="36" spans="1:10" ht="16.5" thickBot="1" x14ac:dyDescent="0.3">
      <c r="A36" s="24"/>
      <c r="B36" s="25"/>
      <c r="C36" s="25"/>
      <c r="D36" s="25"/>
      <c r="E36" s="25"/>
      <c r="F36" s="26"/>
      <c r="G36" s="26"/>
      <c r="H36" s="25"/>
      <c r="I36" s="27"/>
      <c r="J36" s="7"/>
    </row>
    <row r="37" spans="1:10" ht="15.75" x14ac:dyDescent="0.25">
      <c r="A37" s="7"/>
      <c r="B37" s="7"/>
      <c r="C37" s="7"/>
      <c r="D37" s="7"/>
      <c r="E37" s="7"/>
      <c r="F37" s="21"/>
      <c r="G37" s="21"/>
      <c r="H37" s="7"/>
      <c r="I37" s="7"/>
      <c r="J37" s="7"/>
    </row>
    <row r="38" spans="1:10" ht="15.75" x14ac:dyDescent="0.25">
      <c r="A38" s="7"/>
      <c r="B38" s="7"/>
      <c r="C38" s="7"/>
      <c r="D38" s="7"/>
      <c r="E38" s="7"/>
      <c r="F38" s="7"/>
      <c r="G38" s="7"/>
      <c r="H38" s="7"/>
      <c r="I38" s="7"/>
      <c r="J38" s="7"/>
    </row>
  </sheetData>
  <mergeCells count="1">
    <mergeCell ref="A20:B21"/>
  </mergeCells>
  <pageMargins left="0.7" right="0.7" top="0.75" bottom="0.75" header="0.3" footer="0.3"/>
  <pageSetup orientation="portrait" r:id="rId1"/>
  <headerFooter>
    <oddHeader>&amp;L&amp;A</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theme="8" tint="0.79998168889431442"/>
    <pageSetUpPr fitToPage="1"/>
  </sheetPr>
  <dimension ref="A1:AC130"/>
  <sheetViews>
    <sheetView zoomScaleNormal="100" zoomScaleSheetLayoutView="90" workbookViewId="0">
      <selection activeCell="S9" sqref="S9"/>
    </sheetView>
  </sheetViews>
  <sheetFormatPr defaultRowHeight="15" x14ac:dyDescent="0.25"/>
  <cols>
    <col min="12" max="26" width="9.140625" customWidth="1"/>
    <col min="27" max="29" width="9.140625" hidden="1" customWidth="1"/>
  </cols>
  <sheetData>
    <row r="1" spans="1:29" ht="21.75" thickBot="1" x14ac:dyDescent="0.4">
      <c r="A1" s="86" t="s">
        <v>89</v>
      </c>
      <c r="B1" s="87"/>
      <c r="C1" s="87"/>
      <c r="D1" s="87"/>
      <c r="E1" s="87"/>
      <c r="F1" s="87"/>
      <c r="G1" s="87"/>
      <c r="H1" s="87"/>
      <c r="I1" s="87"/>
      <c r="J1" s="87"/>
      <c r="K1" s="87"/>
      <c r="L1" s="87"/>
      <c r="M1" s="87"/>
      <c r="N1" s="87"/>
      <c r="O1" s="87"/>
      <c r="P1" s="87"/>
    </row>
    <row r="2" spans="1:29" ht="15.75" thickTop="1" x14ac:dyDescent="0.25">
      <c r="AA2" s="121" t="s">
        <v>42</v>
      </c>
      <c r="AB2" s="121" t="s">
        <v>43</v>
      </c>
      <c r="AC2" s="3"/>
    </row>
    <row r="3" spans="1:29" ht="15" customHeight="1" x14ac:dyDescent="0.25">
      <c r="AA3" s="121"/>
      <c r="AB3" s="121"/>
    </row>
    <row r="4" spans="1:29" x14ac:dyDescent="0.25">
      <c r="P4" s="1"/>
      <c r="S4" s="5"/>
      <c r="AA4" s="32">
        <v>1</v>
      </c>
      <c r="AB4" s="32">
        <v>1</v>
      </c>
      <c r="AC4" s="6" t="s">
        <v>50</v>
      </c>
    </row>
    <row r="5" spans="1:29" x14ac:dyDescent="0.25">
      <c r="AA5" s="32">
        <v>1</v>
      </c>
      <c r="AB5" s="32">
        <v>1</v>
      </c>
      <c r="AC5" s="6" t="s">
        <v>37</v>
      </c>
    </row>
    <row r="6" spans="1:29" x14ac:dyDescent="0.25">
      <c r="AA6" s="32">
        <v>1</v>
      </c>
      <c r="AB6" s="32">
        <v>1</v>
      </c>
      <c r="AC6" s="6" t="s">
        <v>38</v>
      </c>
    </row>
    <row r="7" spans="1:29" x14ac:dyDescent="0.25">
      <c r="AA7" s="32">
        <v>1</v>
      </c>
      <c r="AB7" s="32">
        <v>1</v>
      </c>
      <c r="AC7" s="6" t="s">
        <v>40</v>
      </c>
    </row>
    <row r="8" spans="1:29" x14ac:dyDescent="0.25">
      <c r="AA8" s="32">
        <v>1</v>
      </c>
      <c r="AB8" s="32">
        <v>1</v>
      </c>
      <c r="AC8" s="6" t="s">
        <v>39</v>
      </c>
    </row>
    <row r="9" spans="1:29" ht="15.75" thickBot="1" x14ac:dyDescent="0.3">
      <c r="AA9" s="31">
        <f>SUM(AA4:AA8)</f>
        <v>5</v>
      </c>
      <c r="AB9" s="31">
        <f>SUM(AB4:AB8)</f>
        <v>5</v>
      </c>
      <c r="AC9" s="6"/>
    </row>
    <row r="10" spans="1:29" ht="15.75" thickTop="1" x14ac:dyDescent="0.25"/>
    <row r="12" spans="1:29" x14ac:dyDescent="0.25">
      <c r="B12" s="73"/>
      <c r="E12" s="74"/>
      <c r="F12" s="74"/>
      <c r="G12" s="74"/>
    </row>
    <row r="13" spans="1:29" x14ac:dyDescent="0.25">
      <c r="B13" s="73"/>
      <c r="C13" s="74"/>
      <c r="E13" s="74"/>
      <c r="F13" s="74"/>
      <c r="G13" s="74"/>
    </row>
    <row r="14" spans="1:29" x14ac:dyDescent="0.25">
      <c r="B14" s="73"/>
      <c r="C14" s="74"/>
      <c r="E14" s="74"/>
      <c r="F14" s="74"/>
      <c r="G14" s="74"/>
    </row>
    <row r="15" spans="1:29" x14ac:dyDescent="0.25">
      <c r="B15" s="73"/>
      <c r="C15" s="74"/>
      <c r="E15" s="74"/>
      <c r="F15" s="74"/>
      <c r="G15" s="74"/>
    </row>
    <row r="16" spans="1:29" x14ac:dyDescent="0.25">
      <c r="B16" s="73"/>
      <c r="C16" s="74"/>
      <c r="E16" s="74"/>
      <c r="F16" s="74"/>
      <c r="G16" s="74"/>
    </row>
    <row r="17" spans="2:7" x14ac:dyDescent="0.25">
      <c r="B17" s="73"/>
      <c r="C17" s="74"/>
      <c r="E17" s="74"/>
      <c r="F17" s="74"/>
      <c r="G17" s="74"/>
    </row>
    <row r="18" spans="2:7" x14ac:dyDescent="0.25">
      <c r="B18" s="73"/>
      <c r="C18" s="74"/>
      <c r="E18" s="74"/>
      <c r="F18" s="74"/>
      <c r="G18" s="74"/>
    </row>
    <row r="19" spans="2:7" x14ac:dyDescent="0.25">
      <c r="B19" s="73"/>
      <c r="C19" s="74"/>
      <c r="E19" s="74"/>
      <c r="F19" s="74"/>
      <c r="G19" s="74"/>
    </row>
    <row r="20" spans="2:7" x14ac:dyDescent="0.25">
      <c r="B20" s="73"/>
      <c r="C20" s="74"/>
      <c r="E20" s="74"/>
      <c r="F20" s="74"/>
      <c r="G20" s="74"/>
    </row>
    <row r="21" spans="2:7" x14ac:dyDescent="0.25">
      <c r="B21" s="73"/>
      <c r="C21" s="74"/>
      <c r="E21" s="74"/>
      <c r="F21" s="74"/>
      <c r="G21" s="74"/>
    </row>
    <row r="22" spans="2:7" x14ac:dyDescent="0.25">
      <c r="B22" s="73"/>
      <c r="C22" s="74"/>
      <c r="E22" s="74"/>
      <c r="F22" s="74"/>
      <c r="G22" s="74"/>
    </row>
    <row r="23" spans="2:7" x14ac:dyDescent="0.25">
      <c r="B23" s="73"/>
      <c r="C23" s="74"/>
      <c r="E23" s="74"/>
      <c r="F23" s="74"/>
      <c r="G23" s="74"/>
    </row>
    <row r="24" spans="2:7" x14ac:dyDescent="0.25">
      <c r="B24" s="73"/>
      <c r="C24" s="74"/>
      <c r="E24" s="74"/>
      <c r="F24" s="74"/>
      <c r="G24" s="74"/>
    </row>
    <row r="25" spans="2:7" x14ac:dyDescent="0.25">
      <c r="B25" s="73"/>
      <c r="C25" s="74"/>
      <c r="E25" s="74"/>
      <c r="F25" s="74"/>
      <c r="G25" s="74"/>
    </row>
    <row r="26" spans="2:7" x14ac:dyDescent="0.25">
      <c r="B26" s="73"/>
      <c r="C26" s="74"/>
      <c r="E26" s="74"/>
      <c r="F26" s="74"/>
      <c r="G26" s="74"/>
    </row>
    <row r="27" spans="2:7" x14ac:dyDescent="0.25">
      <c r="B27" s="73"/>
      <c r="C27" s="74"/>
      <c r="E27" s="74"/>
      <c r="F27" s="74"/>
      <c r="G27" s="74"/>
    </row>
    <row r="28" spans="2:7" x14ac:dyDescent="0.25">
      <c r="B28" s="73"/>
      <c r="C28" s="74"/>
      <c r="E28" s="74"/>
      <c r="F28" s="74"/>
      <c r="G28" s="74"/>
    </row>
    <row r="29" spans="2:7" x14ac:dyDescent="0.25">
      <c r="B29" s="73"/>
      <c r="C29" s="74"/>
      <c r="E29" s="74"/>
      <c r="F29" s="74"/>
      <c r="G29" s="74"/>
    </row>
    <row r="30" spans="2:7" x14ac:dyDescent="0.25">
      <c r="B30" s="73"/>
      <c r="C30" s="74"/>
      <c r="E30" s="74"/>
      <c r="F30" s="74"/>
      <c r="G30" s="74"/>
    </row>
    <row r="31" spans="2:7" x14ac:dyDescent="0.25">
      <c r="B31" s="73"/>
      <c r="C31" s="74"/>
      <c r="E31" s="74"/>
      <c r="F31" s="74"/>
      <c r="G31" s="74"/>
    </row>
    <row r="32" spans="2:7" x14ac:dyDescent="0.25">
      <c r="B32" s="73"/>
      <c r="C32" s="74"/>
      <c r="E32" s="74"/>
      <c r="F32" s="74"/>
      <c r="G32" s="74"/>
    </row>
    <row r="33" spans="2:7" x14ac:dyDescent="0.25">
      <c r="B33" s="73"/>
      <c r="C33" s="74"/>
      <c r="E33" s="74"/>
      <c r="F33" s="74"/>
      <c r="G33" s="74"/>
    </row>
    <row r="34" spans="2:7" x14ac:dyDescent="0.25">
      <c r="B34" s="73"/>
      <c r="C34" s="74"/>
      <c r="E34" s="74"/>
      <c r="F34" s="74"/>
      <c r="G34" s="74"/>
    </row>
    <row r="35" spans="2:7" x14ac:dyDescent="0.25">
      <c r="B35" s="73"/>
      <c r="C35" s="74"/>
      <c r="E35" s="74"/>
      <c r="F35" s="74"/>
      <c r="G35" s="74"/>
    </row>
    <row r="36" spans="2:7" x14ac:dyDescent="0.25">
      <c r="B36" s="73"/>
      <c r="C36" s="74"/>
      <c r="E36" s="74"/>
      <c r="F36" s="74"/>
      <c r="G36" s="74"/>
    </row>
    <row r="37" spans="2:7" x14ac:dyDescent="0.25">
      <c r="B37" s="73"/>
      <c r="C37" s="74"/>
      <c r="E37" s="74"/>
      <c r="F37" s="74"/>
      <c r="G37" s="74"/>
    </row>
    <row r="38" spans="2:7" x14ac:dyDescent="0.25">
      <c r="B38" s="73"/>
      <c r="C38" s="74"/>
      <c r="E38" s="74"/>
      <c r="F38" s="74"/>
      <c r="G38" s="74"/>
    </row>
    <row r="39" spans="2:7" x14ac:dyDescent="0.25">
      <c r="B39" s="73"/>
      <c r="C39" s="74"/>
      <c r="E39" s="74"/>
      <c r="F39" s="74"/>
      <c r="G39" s="74"/>
    </row>
    <row r="40" spans="2:7" x14ac:dyDescent="0.25">
      <c r="B40" s="73"/>
      <c r="C40" s="74"/>
      <c r="E40" s="74"/>
      <c r="F40" s="74"/>
      <c r="G40" s="74"/>
    </row>
    <row r="41" spans="2:7" x14ac:dyDescent="0.25">
      <c r="B41" s="73"/>
      <c r="C41" s="74"/>
      <c r="E41" s="74"/>
      <c r="F41" s="74"/>
      <c r="G41" s="74"/>
    </row>
    <row r="42" spans="2:7" x14ac:dyDescent="0.25">
      <c r="B42" s="73"/>
      <c r="C42" s="74"/>
      <c r="E42" s="74"/>
      <c r="F42" s="74"/>
      <c r="G42" s="74"/>
    </row>
    <row r="43" spans="2:7" x14ac:dyDescent="0.25">
      <c r="B43" s="73"/>
      <c r="C43" s="74"/>
      <c r="E43" s="74"/>
      <c r="F43" s="74"/>
      <c r="G43" s="74"/>
    </row>
    <row r="44" spans="2:7" x14ac:dyDescent="0.25">
      <c r="B44" s="73"/>
      <c r="C44" s="74"/>
      <c r="E44" s="74"/>
      <c r="F44" s="74"/>
      <c r="G44" s="74"/>
    </row>
    <row r="45" spans="2:7" x14ac:dyDescent="0.25">
      <c r="B45" s="73"/>
      <c r="C45" s="74"/>
      <c r="E45" s="74"/>
      <c r="F45" s="74"/>
      <c r="G45" s="74"/>
    </row>
    <row r="46" spans="2:7" x14ac:dyDescent="0.25">
      <c r="B46" s="73"/>
      <c r="C46" s="74"/>
      <c r="E46" s="74"/>
      <c r="F46" s="74"/>
      <c r="G46" s="74"/>
    </row>
    <row r="47" spans="2:7" x14ac:dyDescent="0.25">
      <c r="B47" s="73"/>
      <c r="C47" s="74"/>
      <c r="E47" s="74"/>
      <c r="F47" s="74"/>
      <c r="G47" s="74"/>
    </row>
    <row r="48" spans="2:7" x14ac:dyDescent="0.25">
      <c r="B48" s="73"/>
      <c r="C48" s="74"/>
      <c r="E48" s="74"/>
      <c r="F48" s="74"/>
      <c r="G48" s="74"/>
    </row>
    <row r="49" spans="2:7" x14ac:dyDescent="0.25">
      <c r="B49" s="73"/>
      <c r="C49" s="74"/>
      <c r="E49" s="74"/>
      <c r="F49" s="74"/>
      <c r="G49" s="74"/>
    </row>
    <row r="50" spans="2:7" x14ac:dyDescent="0.25">
      <c r="B50" s="73"/>
      <c r="C50" s="74"/>
      <c r="E50" s="74"/>
      <c r="F50" s="74"/>
      <c r="G50" s="74"/>
    </row>
    <row r="51" spans="2:7" x14ac:dyDescent="0.25">
      <c r="B51" s="73"/>
      <c r="C51" s="74"/>
      <c r="E51" s="74"/>
      <c r="F51" s="74"/>
      <c r="G51" s="74"/>
    </row>
    <row r="52" spans="2:7" x14ac:dyDescent="0.25">
      <c r="B52" s="73"/>
      <c r="C52" s="74"/>
      <c r="E52" s="74"/>
      <c r="F52" s="74"/>
      <c r="G52" s="74"/>
    </row>
    <row r="53" spans="2:7" x14ac:dyDescent="0.25">
      <c r="B53" s="73"/>
      <c r="C53" s="74"/>
      <c r="E53" s="74"/>
      <c r="F53" s="74"/>
      <c r="G53" s="74"/>
    </row>
    <row r="54" spans="2:7" x14ac:dyDescent="0.25">
      <c r="B54" s="73"/>
      <c r="C54" s="74"/>
      <c r="E54" s="74"/>
      <c r="F54" s="74"/>
      <c r="G54" s="74"/>
    </row>
    <row r="55" spans="2:7" x14ac:dyDescent="0.25">
      <c r="B55" s="73"/>
      <c r="C55" s="74"/>
      <c r="E55" s="74"/>
      <c r="F55" s="74"/>
      <c r="G55" s="74"/>
    </row>
    <row r="56" spans="2:7" x14ac:dyDescent="0.25">
      <c r="B56" s="73"/>
      <c r="C56" s="74"/>
      <c r="E56" s="74"/>
      <c r="F56" s="74"/>
      <c r="G56" s="74"/>
    </row>
    <row r="57" spans="2:7" x14ac:dyDescent="0.25">
      <c r="B57" s="73"/>
      <c r="C57" s="74"/>
      <c r="E57" s="74"/>
      <c r="F57" s="74"/>
      <c r="G57" s="74"/>
    </row>
    <row r="58" spans="2:7" x14ac:dyDescent="0.25">
      <c r="B58" s="73"/>
      <c r="C58" s="74"/>
      <c r="E58" s="74"/>
      <c r="F58" s="74"/>
      <c r="G58" s="74"/>
    </row>
    <row r="59" spans="2:7" x14ac:dyDescent="0.25">
      <c r="B59" s="73"/>
      <c r="C59" s="74"/>
      <c r="E59" s="74"/>
      <c r="F59" s="74"/>
      <c r="G59" s="74"/>
    </row>
    <row r="60" spans="2:7" x14ac:dyDescent="0.25">
      <c r="B60" s="73"/>
      <c r="C60" s="74"/>
      <c r="E60" s="74"/>
      <c r="F60" s="74"/>
      <c r="G60" s="74"/>
    </row>
    <row r="61" spans="2:7" x14ac:dyDescent="0.25">
      <c r="B61" s="73"/>
      <c r="C61" s="74"/>
      <c r="E61" s="74"/>
      <c r="F61" s="74"/>
      <c r="G61" s="74"/>
    </row>
    <row r="62" spans="2:7" x14ac:dyDescent="0.25">
      <c r="B62" s="73"/>
      <c r="C62" s="74"/>
      <c r="E62" s="74"/>
      <c r="F62" s="74"/>
      <c r="G62" s="74"/>
    </row>
    <row r="63" spans="2:7" x14ac:dyDescent="0.25">
      <c r="B63" s="73"/>
      <c r="C63" s="74"/>
      <c r="E63" s="74"/>
      <c r="F63" s="74"/>
      <c r="G63" s="74"/>
    </row>
    <row r="64" spans="2:7" x14ac:dyDescent="0.25">
      <c r="B64" s="73"/>
      <c r="C64" s="74"/>
      <c r="E64" s="74"/>
      <c r="F64" s="74"/>
      <c r="G64" s="74"/>
    </row>
    <row r="65" spans="2:7" x14ac:dyDescent="0.25">
      <c r="B65" s="73"/>
      <c r="C65" s="74"/>
      <c r="E65" s="74"/>
      <c r="F65" s="74"/>
      <c r="G65" s="74"/>
    </row>
    <row r="66" spans="2:7" x14ac:dyDescent="0.25">
      <c r="B66" s="73"/>
      <c r="C66" s="74"/>
      <c r="E66" s="74"/>
      <c r="F66" s="74"/>
      <c r="G66" s="74"/>
    </row>
    <row r="67" spans="2:7" x14ac:dyDescent="0.25">
      <c r="B67" s="73"/>
      <c r="C67" s="74"/>
      <c r="E67" s="74"/>
      <c r="F67" s="74"/>
      <c r="G67" s="74"/>
    </row>
    <row r="68" spans="2:7" x14ac:dyDescent="0.25">
      <c r="B68" s="73"/>
      <c r="C68" s="74"/>
      <c r="E68" s="74"/>
      <c r="F68" s="74"/>
      <c r="G68" s="74"/>
    </row>
    <row r="69" spans="2:7" x14ac:dyDescent="0.25">
      <c r="B69" s="73"/>
      <c r="C69" s="74"/>
      <c r="E69" s="74"/>
      <c r="F69" s="74"/>
      <c r="G69" s="74"/>
    </row>
    <row r="70" spans="2:7" x14ac:dyDescent="0.25">
      <c r="B70" s="73"/>
      <c r="C70" s="74"/>
      <c r="E70" s="74"/>
      <c r="F70" s="74"/>
      <c r="G70" s="74"/>
    </row>
    <row r="71" spans="2:7" x14ac:dyDescent="0.25">
      <c r="B71" s="73"/>
      <c r="C71" s="74"/>
      <c r="E71" s="74"/>
      <c r="F71" s="74"/>
      <c r="G71" s="74"/>
    </row>
    <row r="72" spans="2:7" x14ac:dyDescent="0.25">
      <c r="B72" s="73"/>
      <c r="C72" s="74"/>
      <c r="E72" s="74"/>
      <c r="F72" s="74"/>
      <c r="G72" s="74"/>
    </row>
    <row r="73" spans="2:7" x14ac:dyDescent="0.25">
      <c r="B73" s="73"/>
      <c r="C73" s="74"/>
      <c r="E73" s="74"/>
      <c r="F73" s="74"/>
      <c r="G73" s="74"/>
    </row>
    <row r="74" spans="2:7" x14ac:dyDescent="0.25">
      <c r="B74" s="73"/>
      <c r="C74" s="74"/>
      <c r="E74" s="74"/>
      <c r="F74" s="74"/>
      <c r="G74" s="74"/>
    </row>
    <row r="75" spans="2:7" x14ac:dyDescent="0.25">
      <c r="B75" s="73"/>
      <c r="C75" s="74"/>
      <c r="E75" s="74"/>
      <c r="F75" s="74"/>
      <c r="G75" s="74"/>
    </row>
    <row r="76" spans="2:7" x14ac:dyDescent="0.25">
      <c r="B76" s="73"/>
      <c r="C76" s="74"/>
      <c r="E76" s="74"/>
      <c r="F76" s="74"/>
      <c r="G76" s="74"/>
    </row>
    <row r="77" spans="2:7" x14ac:dyDescent="0.25">
      <c r="B77" s="73"/>
      <c r="C77" s="74"/>
      <c r="E77" s="74"/>
      <c r="F77" s="74"/>
      <c r="G77" s="74"/>
    </row>
    <row r="78" spans="2:7" x14ac:dyDescent="0.25">
      <c r="B78" s="73"/>
      <c r="C78" s="74"/>
      <c r="E78" s="74"/>
      <c r="F78" s="74"/>
      <c r="G78" s="74"/>
    </row>
    <row r="79" spans="2:7" x14ac:dyDescent="0.25">
      <c r="B79" s="73"/>
      <c r="C79" s="74"/>
      <c r="E79" s="74"/>
      <c r="F79" s="74"/>
      <c r="G79" s="74"/>
    </row>
    <row r="80" spans="2:7" x14ac:dyDescent="0.25">
      <c r="B80" s="73"/>
      <c r="C80" s="74"/>
      <c r="E80" s="74"/>
      <c r="F80" s="74"/>
      <c r="G80" s="74"/>
    </row>
    <row r="81" spans="2:7" x14ac:dyDescent="0.25">
      <c r="B81" s="73"/>
      <c r="C81" s="74"/>
      <c r="E81" s="74"/>
      <c r="F81" s="74"/>
      <c r="G81" s="74"/>
    </row>
    <row r="82" spans="2:7" x14ac:dyDescent="0.25">
      <c r="B82" s="73"/>
      <c r="C82" s="74"/>
      <c r="E82" s="74"/>
      <c r="F82" s="74"/>
      <c r="G82" s="74"/>
    </row>
    <row r="83" spans="2:7" x14ac:dyDescent="0.25">
      <c r="B83" s="73"/>
      <c r="C83" s="74"/>
      <c r="E83" s="74"/>
      <c r="F83" s="74"/>
      <c r="G83" s="74"/>
    </row>
    <row r="84" spans="2:7" x14ac:dyDescent="0.25">
      <c r="B84" s="73"/>
      <c r="C84" s="74"/>
      <c r="E84" s="74"/>
      <c r="F84" s="74"/>
      <c r="G84" s="74"/>
    </row>
    <row r="85" spans="2:7" x14ac:dyDescent="0.25">
      <c r="B85" s="73"/>
      <c r="C85" s="74"/>
      <c r="E85" s="74"/>
      <c r="F85" s="74"/>
      <c r="G85" s="74"/>
    </row>
    <row r="86" spans="2:7" x14ac:dyDescent="0.25">
      <c r="B86" s="73"/>
      <c r="C86" s="74"/>
      <c r="E86" s="74"/>
      <c r="F86" s="74"/>
      <c r="G86" s="74"/>
    </row>
    <row r="87" spans="2:7" x14ac:dyDescent="0.25">
      <c r="B87" s="73"/>
      <c r="C87" s="74"/>
      <c r="E87" s="74"/>
      <c r="F87" s="74"/>
      <c r="G87" s="74"/>
    </row>
    <row r="88" spans="2:7" x14ac:dyDescent="0.25">
      <c r="B88" s="73"/>
      <c r="C88" s="74"/>
      <c r="E88" s="74"/>
      <c r="F88" s="74"/>
      <c r="G88" s="74"/>
    </row>
    <row r="89" spans="2:7" x14ac:dyDescent="0.25">
      <c r="B89" s="73"/>
      <c r="C89" s="74"/>
      <c r="E89" s="74"/>
      <c r="F89" s="74"/>
      <c r="G89" s="74"/>
    </row>
    <row r="90" spans="2:7" x14ac:dyDescent="0.25">
      <c r="B90" s="73"/>
      <c r="C90" s="74"/>
      <c r="E90" s="74"/>
      <c r="F90" s="74"/>
      <c r="G90" s="74"/>
    </row>
    <row r="91" spans="2:7" x14ac:dyDescent="0.25">
      <c r="B91" s="73"/>
      <c r="C91" s="74"/>
      <c r="E91" s="74"/>
      <c r="F91" s="74"/>
      <c r="G91" s="74"/>
    </row>
    <row r="92" spans="2:7" x14ac:dyDescent="0.25">
      <c r="B92" s="73"/>
      <c r="C92" s="74"/>
      <c r="E92" s="74"/>
      <c r="F92" s="74"/>
      <c r="G92" s="74"/>
    </row>
    <row r="93" spans="2:7" x14ac:dyDescent="0.25">
      <c r="B93" s="73"/>
      <c r="C93" s="74"/>
      <c r="E93" s="74"/>
      <c r="F93" s="74"/>
      <c r="G93" s="74"/>
    </row>
    <row r="94" spans="2:7" x14ac:dyDescent="0.25">
      <c r="B94" s="73"/>
      <c r="C94" s="74"/>
      <c r="E94" s="74"/>
      <c r="F94" s="74"/>
      <c r="G94" s="74"/>
    </row>
    <row r="95" spans="2:7" x14ac:dyDescent="0.25">
      <c r="B95" s="73"/>
      <c r="C95" s="74"/>
      <c r="E95" s="74"/>
      <c r="F95" s="74"/>
      <c r="G95" s="74"/>
    </row>
    <row r="96" spans="2:7" x14ac:dyDescent="0.25">
      <c r="B96" s="73"/>
      <c r="C96" s="74"/>
      <c r="E96" s="74"/>
      <c r="F96" s="74"/>
      <c r="G96" s="74"/>
    </row>
    <row r="97" spans="2:7" x14ac:dyDescent="0.25">
      <c r="B97" s="73"/>
      <c r="C97" s="74"/>
      <c r="E97" s="74"/>
      <c r="F97" s="74"/>
      <c r="G97" s="74"/>
    </row>
    <row r="98" spans="2:7" x14ac:dyDescent="0.25">
      <c r="B98" s="73"/>
      <c r="C98" s="74"/>
      <c r="E98" s="74"/>
      <c r="F98" s="74"/>
      <c r="G98" s="74"/>
    </row>
    <row r="99" spans="2:7" x14ac:dyDescent="0.25">
      <c r="B99" s="73"/>
      <c r="C99" s="74"/>
      <c r="E99" s="74"/>
      <c r="F99" s="74"/>
      <c r="G99" s="74"/>
    </row>
    <row r="100" spans="2:7" x14ac:dyDescent="0.25">
      <c r="B100" s="73"/>
      <c r="C100" s="74"/>
      <c r="E100" s="74"/>
      <c r="F100" s="74"/>
      <c r="G100" s="74"/>
    </row>
    <row r="101" spans="2:7" x14ac:dyDescent="0.25">
      <c r="B101" s="73"/>
      <c r="C101" s="74"/>
      <c r="E101" s="74"/>
      <c r="F101" s="74"/>
      <c r="G101" s="74"/>
    </row>
    <row r="102" spans="2:7" x14ac:dyDescent="0.25">
      <c r="B102" s="73"/>
      <c r="C102" s="74"/>
      <c r="E102" s="74"/>
      <c r="F102" s="74"/>
      <c r="G102" s="74"/>
    </row>
    <row r="103" spans="2:7" x14ac:dyDescent="0.25">
      <c r="B103" s="73"/>
      <c r="C103" s="74"/>
      <c r="E103" s="74"/>
      <c r="F103" s="74"/>
      <c r="G103" s="74"/>
    </row>
    <row r="104" spans="2:7" x14ac:dyDescent="0.25">
      <c r="B104" s="73"/>
      <c r="C104" s="74"/>
      <c r="E104" s="74"/>
      <c r="F104" s="74"/>
      <c r="G104" s="74"/>
    </row>
    <row r="105" spans="2:7" x14ac:dyDescent="0.25">
      <c r="B105" s="73"/>
      <c r="C105" s="74"/>
      <c r="E105" s="74"/>
      <c r="F105" s="74"/>
      <c r="G105" s="74"/>
    </row>
    <row r="106" spans="2:7" x14ac:dyDescent="0.25">
      <c r="B106" s="73"/>
      <c r="C106" s="74"/>
      <c r="E106" s="74"/>
      <c r="F106" s="74"/>
      <c r="G106" s="74"/>
    </row>
    <row r="107" spans="2:7" x14ac:dyDescent="0.25">
      <c r="B107" s="73"/>
      <c r="C107" s="74"/>
      <c r="E107" s="74"/>
      <c r="F107" s="74"/>
      <c r="G107" s="74"/>
    </row>
    <row r="108" spans="2:7" x14ac:dyDescent="0.25">
      <c r="B108" s="73"/>
      <c r="C108" s="74"/>
      <c r="E108" s="74"/>
      <c r="F108" s="74"/>
      <c r="G108" s="74"/>
    </row>
    <row r="109" spans="2:7" x14ac:dyDescent="0.25">
      <c r="B109" s="73"/>
      <c r="C109" s="74"/>
      <c r="E109" s="74"/>
      <c r="F109" s="74"/>
      <c r="G109" s="74"/>
    </row>
    <row r="110" spans="2:7" x14ac:dyDescent="0.25">
      <c r="B110" s="73"/>
      <c r="C110" s="74"/>
      <c r="E110" s="74"/>
      <c r="F110" s="74"/>
      <c r="G110" s="74"/>
    </row>
    <row r="111" spans="2:7" x14ac:dyDescent="0.25">
      <c r="B111" s="73"/>
      <c r="C111" s="74"/>
      <c r="E111" s="74"/>
      <c r="F111" s="74"/>
      <c r="G111" s="74"/>
    </row>
    <row r="112" spans="2:7" x14ac:dyDescent="0.25">
      <c r="B112" s="73"/>
      <c r="C112" s="74"/>
      <c r="E112" s="74"/>
      <c r="F112" s="74"/>
      <c r="G112" s="74"/>
    </row>
    <row r="113" spans="2:7" x14ac:dyDescent="0.25">
      <c r="B113" s="73"/>
      <c r="C113" s="74"/>
      <c r="E113" s="74"/>
      <c r="F113" s="74"/>
      <c r="G113" s="74"/>
    </row>
    <row r="114" spans="2:7" x14ac:dyDescent="0.25">
      <c r="B114" s="73"/>
      <c r="C114" s="74"/>
      <c r="E114" s="74"/>
      <c r="F114" s="74"/>
      <c r="G114" s="74"/>
    </row>
    <row r="115" spans="2:7" x14ac:dyDescent="0.25">
      <c r="B115" s="73"/>
      <c r="C115" s="74"/>
      <c r="E115" s="74"/>
      <c r="F115" s="74"/>
      <c r="G115" s="74"/>
    </row>
    <row r="116" spans="2:7" x14ac:dyDescent="0.25">
      <c r="B116" s="73"/>
      <c r="C116" s="74"/>
      <c r="E116" s="74"/>
      <c r="F116" s="74"/>
      <c r="G116" s="74"/>
    </row>
    <row r="117" spans="2:7" x14ac:dyDescent="0.25">
      <c r="B117" s="73"/>
      <c r="C117" s="74"/>
      <c r="E117" s="74"/>
      <c r="F117" s="74"/>
      <c r="G117" s="74"/>
    </row>
    <row r="118" spans="2:7" x14ac:dyDescent="0.25">
      <c r="B118" s="73"/>
      <c r="C118" s="74"/>
      <c r="E118" s="74"/>
      <c r="F118" s="74"/>
      <c r="G118" s="74"/>
    </row>
    <row r="119" spans="2:7" x14ac:dyDescent="0.25">
      <c r="B119" s="73"/>
      <c r="C119" s="74"/>
      <c r="E119" s="74"/>
      <c r="F119" s="74"/>
      <c r="G119" s="74"/>
    </row>
    <row r="120" spans="2:7" x14ac:dyDescent="0.25">
      <c r="B120" s="73"/>
      <c r="C120" s="74"/>
      <c r="E120" s="74"/>
      <c r="F120" s="74"/>
      <c r="G120" s="74"/>
    </row>
    <row r="121" spans="2:7" x14ac:dyDescent="0.25">
      <c r="B121" s="73"/>
      <c r="C121" s="74"/>
      <c r="E121" s="74"/>
      <c r="F121" s="74"/>
      <c r="G121" s="74"/>
    </row>
    <row r="122" spans="2:7" x14ac:dyDescent="0.25">
      <c r="B122" s="73"/>
      <c r="C122" s="74"/>
      <c r="E122" s="74"/>
      <c r="F122" s="74"/>
      <c r="G122" s="74"/>
    </row>
    <row r="123" spans="2:7" x14ac:dyDescent="0.25">
      <c r="B123" s="73"/>
      <c r="C123" s="74"/>
      <c r="E123" s="74"/>
      <c r="F123" s="74"/>
      <c r="G123" s="74"/>
    </row>
    <row r="124" spans="2:7" x14ac:dyDescent="0.25">
      <c r="B124" s="73"/>
      <c r="C124" s="74"/>
      <c r="E124" s="74"/>
      <c r="F124" s="74"/>
      <c r="G124" s="74"/>
    </row>
    <row r="125" spans="2:7" x14ac:dyDescent="0.25">
      <c r="B125" s="73"/>
      <c r="C125" s="74"/>
      <c r="E125" s="74"/>
      <c r="F125" s="74"/>
      <c r="G125" s="74"/>
    </row>
    <row r="126" spans="2:7" x14ac:dyDescent="0.25">
      <c r="B126" s="73"/>
      <c r="C126" s="74"/>
      <c r="E126" s="74"/>
      <c r="F126" s="74"/>
      <c r="G126" s="74"/>
    </row>
    <row r="127" spans="2:7" x14ac:dyDescent="0.25">
      <c r="B127" s="73"/>
      <c r="C127" s="74"/>
      <c r="E127" s="74"/>
      <c r="F127" s="74"/>
      <c r="G127" s="74"/>
    </row>
    <row r="128" spans="2:7" x14ac:dyDescent="0.25">
      <c r="B128" s="73"/>
      <c r="C128" s="74"/>
      <c r="E128" s="74"/>
      <c r="F128" s="74"/>
      <c r="G128" s="74"/>
    </row>
    <row r="129" spans="2:7" x14ac:dyDescent="0.25">
      <c r="B129" s="73"/>
      <c r="C129" s="74"/>
      <c r="E129" s="74"/>
      <c r="F129" s="74"/>
      <c r="G129" s="74"/>
    </row>
    <row r="130" spans="2:7" x14ac:dyDescent="0.25">
      <c r="B130" s="73"/>
      <c r="C130" s="74"/>
      <c r="E130" s="74"/>
      <c r="F130" s="74"/>
      <c r="G130" s="74"/>
    </row>
  </sheetData>
  <mergeCells count="2">
    <mergeCell ref="AA2:AA3"/>
    <mergeCell ref="AB2:AB3"/>
  </mergeCells>
  <pageMargins left="0.7" right="0.7" top="0.75" bottom="0.75" header="0.3" footer="0.3"/>
  <pageSetup orientation="landscape" r:id="rId1"/>
  <headerFooter>
    <oddHeader>&amp;L&amp;A&amp;R&amp;D</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tabColor theme="5" tint="0.39997558519241921"/>
    <pageSetUpPr fitToPage="1"/>
  </sheetPr>
  <dimension ref="A1:AC131"/>
  <sheetViews>
    <sheetView zoomScale="90" zoomScaleNormal="90" zoomScaleSheetLayoutView="100" workbookViewId="0">
      <selection activeCell="O36" sqref="O36"/>
    </sheetView>
  </sheetViews>
  <sheetFormatPr defaultRowHeight="15" x14ac:dyDescent="0.25"/>
  <cols>
    <col min="13" max="26" width="9.140625" customWidth="1"/>
    <col min="27" max="29" width="9.140625" hidden="1" customWidth="1"/>
  </cols>
  <sheetData>
    <row r="1" spans="1:29" ht="21" x14ac:dyDescent="0.35">
      <c r="A1" s="85" t="s">
        <v>36</v>
      </c>
      <c r="B1" s="79"/>
      <c r="C1" s="79"/>
      <c r="D1" s="79"/>
      <c r="E1" s="79"/>
      <c r="F1" s="79"/>
      <c r="G1" s="79"/>
      <c r="H1" s="79"/>
      <c r="I1" s="79"/>
      <c r="J1" s="79"/>
      <c r="K1" s="79"/>
      <c r="L1" s="79"/>
      <c r="M1" s="79"/>
      <c r="N1" s="79"/>
      <c r="O1" s="79"/>
      <c r="P1" s="79"/>
    </row>
    <row r="2" spans="1:29" x14ac:dyDescent="0.25">
      <c r="AA2" s="121" t="s">
        <v>42</v>
      </c>
      <c r="AB2" s="121" t="s">
        <v>43</v>
      </c>
    </row>
    <row r="3" spans="1:29" x14ac:dyDescent="0.25">
      <c r="AA3" s="121"/>
      <c r="AB3" s="121"/>
    </row>
    <row r="4" spans="1:29" x14ac:dyDescent="0.25">
      <c r="P4" s="1"/>
      <c r="AA4" s="30">
        <v>1</v>
      </c>
      <c r="AB4" s="30">
        <v>1</v>
      </c>
      <c r="AC4" s="6" t="s">
        <v>50</v>
      </c>
    </row>
    <row r="5" spans="1:29" x14ac:dyDescent="0.25">
      <c r="AA5" s="30">
        <v>1</v>
      </c>
      <c r="AB5" s="30">
        <v>1</v>
      </c>
      <c r="AC5" s="6" t="s">
        <v>37</v>
      </c>
    </row>
    <row r="6" spans="1:29" x14ac:dyDescent="0.25">
      <c r="AA6" s="30">
        <v>1</v>
      </c>
      <c r="AB6" s="30">
        <v>1</v>
      </c>
      <c r="AC6" s="6" t="s">
        <v>38</v>
      </c>
    </row>
    <row r="7" spans="1:29" x14ac:dyDescent="0.25">
      <c r="AA7" s="30">
        <v>1</v>
      </c>
      <c r="AB7" s="30">
        <v>1</v>
      </c>
      <c r="AC7" s="6" t="s">
        <v>39</v>
      </c>
    </row>
    <row r="8" spans="1:29" x14ac:dyDescent="0.25">
      <c r="AA8" s="30">
        <v>1</v>
      </c>
      <c r="AB8" s="30">
        <v>1</v>
      </c>
      <c r="AC8" s="6" t="s">
        <v>40</v>
      </c>
    </row>
    <row r="9" spans="1:29" ht="15.75" thickBot="1" x14ac:dyDescent="0.3">
      <c r="AA9" s="31">
        <f>SUM(AA4:AA8)</f>
        <v>5</v>
      </c>
      <c r="AB9" s="31">
        <f>SUM(AB4:AB8)</f>
        <v>5</v>
      </c>
      <c r="AC9" s="6"/>
    </row>
    <row r="10" spans="1:29" ht="15.75" thickTop="1" x14ac:dyDescent="0.25">
      <c r="AC10" s="6" t="s">
        <v>102</v>
      </c>
    </row>
    <row r="11" spans="1:29" x14ac:dyDescent="0.25">
      <c r="AC11" s="6"/>
    </row>
    <row r="12" spans="1:29" x14ac:dyDescent="0.25">
      <c r="B12" s="73"/>
      <c r="E12" s="74"/>
      <c r="F12" s="74"/>
      <c r="G12" s="74"/>
    </row>
    <row r="13" spans="1:29" x14ac:dyDescent="0.25">
      <c r="B13" s="73"/>
    </row>
    <row r="14" spans="1:29" x14ac:dyDescent="0.25">
      <c r="B14" s="73"/>
    </row>
    <row r="15" spans="1:29" x14ac:dyDescent="0.25">
      <c r="B15" s="73"/>
    </row>
    <row r="16" spans="1:29" x14ac:dyDescent="0.25">
      <c r="B16" s="73"/>
      <c r="AA16" s="6"/>
      <c r="AB16" s="6"/>
      <c r="AC16" s="6"/>
    </row>
    <row r="17" spans="2:29" x14ac:dyDescent="0.25">
      <c r="B17" s="73"/>
      <c r="AA17" s="6"/>
      <c r="AB17" s="6"/>
      <c r="AC17" s="6"/>
    </row>
    <row r="18" spans="2:29" x14ac:dyDescent="0.25">
      <c r="B18" s="73"/>
    </row>
    <row r="19" spans="2:29" x14ac:dyDescent="0.25">
      <c r="B19" s="73"/>
    </row>
    <row r="20" spans="2:29" x14ac:dyDescent="0.25">
      <c r="B20" s="73"/>
      <c r="Q20" s="1"/>
    </row>
    <row r="21" spans="2:29" x14ac:dyDescent="0.25">
      <c r="B21" s="73"/>
      <c r="AA21" s="6"/>
      <c r="AB21" s="6"/>
      <c r="AC21" s="6"/>
    </row>
    <row r="22" spans="2:29" x14ac:dyDescent="0.25">
      <c r="B22" s="73"/>
      <c r="AA22" s="6"/>
      <c r="AB22" s="6"/>
      <c r="AC22" s="6"/>
    </row>
    <row r="23" spans="2:29" x14ac:dyDescent="0.25">
      <c r="B23" s="73"/>
      <c r="AC23" s="6"/>
    </row>
    <row r="24" spans="2:29" x14ac:dyDescent="0.25">
      <c r="B24" s="73"/>
    </row>
    <row r="25" spans="2:29" x14ac:dyDescent="0.25">
      <c r="B25" s="73"/>
    </row>
    <row r="26" spans="2:29" x14ac:dyDescent="0.25">
      <c r="B26" s="73"/>
    </row>
    <row r="27" spans="2:29" x14ac:dyDescent="0.25">
      <c r="B27" s="73"/>
    </row>
    <row r="28" spans="2:29" x14ac:dyDescent="0.25">
      <c r="B28" s="73"/>
    </row>
    <row r="29" spans="2:29" x14ac:dyDescent="0.25">
      <c r="B29" s="73"/>
    </row>
    <row r="30" spans="2:29" x14ac:dyDescent="0.25">
      <c r="B30" s="73"/>
    </row>
    <row r="31" spans="2:29" x14ac:dyDescent="0.25">
      <c r="B31" s="73"/>
    </row>
    <row r="32" spans="2:29" x14ac:dyDescent="0.25">
      <c r="B32" s="73"/>
    </row>
    <row r="33" spans="2:2" x14ac:dyDescent="0.25">
      <c r="B33" s="73"/>
    </row>
    <row r="34" spans="2:2" x14ac:dyDescent="0.25">
      <c r="B34" s="73"/>
    </row>
    <row r="35" spans="2:2" x14ac:dyDescent="0.25">
      <c r="B35" s="73"/>
    </row>
    <row r="36" spans="2:2" x14ac:dyDescent="0.25">
      <c r="B36" s="73"/>
    </row>
    <row r="37" spans="2:2" x14ac:dyDescent="0.25">
      <c r="B37" s="73"/>
    </row>
    <row r="38" spans="2:2" x14ac:dyDescent="0.25">
      <c r="B38" s="73"/>
    </row>
    <row r="39" spans="2:2" x14ac:dyDescent="0.25">
      <c r="B39" s="73"/>
    </row>
    <row r="40" spans="2:2" x14ac:dyDescent="0.25">
      <c r="B40" s="73"/>
    </row>
    <row r="41" spans="2:2" x14ac:dyDescent="0.25">
      <c r="B41" s="73"/>
    </row>
    <row r="42" spans="2:2" x14ac:dyDescent="0.25">
      <c r="B42" s="73"/>
    </row>
    <row r="43" spans="2:2" x14ac:dyDescent="0.25">
      <c r="B43" s="73"/>
    </row>
    <row r="44" spans="2:2" x14ac:dyDescent="0.25">
      <c r="B44" s="73"/>
    </row>
    <row r="45" spans="2:2" x14ac:dyDescent="0.25">
      <c r="B45" s="73"/>
    </row>
    <row r="46" spans="2:2" x14ac:dyDescent="0.25">
      <c r="B46" s="73"/>
    </row>
    <row r="47" spans="2:2" x14ac:dyDescent="0.25">
      <c r="B47" s="73"/>
    </row>
    <row r="48" spans="2:2" x14ac:dyDescent="0.25">
      <c r="B48" s="73"/>
    </row>
    <row r="49" spans="2:2" x14ac:dyDescent="0.25">
      <c r="B49" s="73"/>
    </row>
    <row r="50" spans="2:2" x14ac:dyDescent="0.25">
      <c r="B50" s="73"/>
    </row>
    <row r="51" spans="2:2" x14ac:dyDescent="0.25">
      <c r="B51" s="73"/>
    </row>
    <row r="52" spans="2:2" x14ac:dyDescent="0.25">
      <c r="B52" s="73"/>
    </row>
    <row r="53" spans="2:2" x14ac:dyDescent="0.25">
      <c r="B53" s="73"/>
    </row>
    <row r="54" spans="2:2" x14ac:dyDescent="0.25">
      <c r="B54" s="73"/>
    </row>
    <row r="55" spans="2:2" x14ac:dyDescent="0.25">
      <c r="B55" s="73"/>
    </row>
    <row r="56" spans="2:2" x14ac:dyDescent="0.25">
      <c r="B56" s="73"/>
    </row>
    <row r="57" spans="2:2" x14ac:dyDescent="0.25">
      <c r="B57" s="73"/>
    </row>
    <row r="58" spans="2:2" x14ac:dyDescent="0.25">
      <c r="B58" s="73"/>
    </row>
    <row r="59" spans="2:2" x14ac:dyDescent="0.25">
      <c r="B59" s="73"/>
    </row>
    <row r="60" spans="2:2" x14ac:dyDescent="0.25">
      <c r="B60" s="73"/>
    </row>
    <row r="61" spans="2:2" x14ac:dyDescent="0.25">
      <c r="B61" s="73"/>
    </row>
    <row r="62" spans="2:2" x14ac:dyDescent="0.25">
      <c r="B62" s="73"/>
    </row>
    <row r="63" spans="2:2" x14ac:dyDescent="0.25">
      <c r="B63" s="73"/>
    </row>
    <row r="64" spans="2:2" x14ac:dyDescent="0.25">
      <c r="B64" s="73"/>
    </row>
    <row r="65" spans="2:2" x14ac:dyDescent="0.25">
      <c r="B65" s="73"/>
    </row>
    <row r="66" spans="2:2" x14ac:dyDescent="0.25">
      <c r="B66" s="73"/>
    </row>
    <row r="67" spans="2:2" x14ac:dyDescent="0.25">
      <c r="B67" s="73"/>
    </row>
    <row r="68" spans="2:2" x14ac:dyDescent="0.25">
      <c r="B68" s="73"/>
    </row>
    <row r="69" spans="2:2" x14ac:dyDescent="0.25">
      <c r="B69" s="73"/>
    </row>
    <row r="70" spans="2:2" x14ac:dyDescent="0.25">
      <c r="B70" s="73"/>
    </row>
    <row r="71" spans="2:2" x14ac:dyDescent="0.25">
      <c r="B71" s="73"/>
    </row>
    <row r="72" spans="2:2" x14ac:dyDescent="0.25">
      <c r="B72" s="73"/>
    </row>
    <row r="73" spans="2:2" x14ac:dyDescent="0.25">
      <c r="B73" s="73"/>
    </row>
    <row r="74" spans="2:2" x14ac:dyDescent="0.25">
      <c r="B74" s="73"/>
    </row>
    <row r="75" spans="2:2" x14ac:dyDescent="0.25">
      <c r="B75" s="73"/>
    </row>
    <row r="76" spans="2:2" x14ac:dyDescent="0.25">
      <c r="B76" s="73"/>
    </row>
    <row r="77" spans="2:2" x14ac:dyDescent="0.25">
      <c r="B77" s="73"/>
    </row>
    <row r="78" spans="2:2" x14ac:dyDescent="0.25">
      <c r="B78" s="73"/>
    </row>
    <row r="79" spans="2:2" x14ac:dyDescent="0.25">
      <c r="B79" s="73"/>
    </row>
    <row r="80" spans="2:2" x14ac:dyDescent="0.25">
      <c r="B80" s="73"/>
    </row>
    <row r="81" spans="2:2" x14ac:dyDescent="0.25">
      <c r="B81" s="73"/>
    </row>
    <row r="82" spans="2:2" x14ac:dyDescent="0.25">
      <c r="B82" s="73"/>
    </row>
    <row r="83" spans="2:2" x14ac:dyDescent="0.25">
      <c r="B83" s="73"/>
    </row>
    <row r="84" spans="2:2" x14ac:dyDescent="0.25">
      <c r="B84" s="73"/>
    </row>
    <row r="85" spans="2:2" x14ac:dyDescent="0.25">
      <c r="B85" s="73"/>
    </row>
    <row r="86" spans="2:2" x14ac:dyDescent="0.25">
      <c r="B86" s="73"/>
    </row>
    <row r="87" spans="2:2" x14ac:dyDescent="0.25">
      <c r="B87" s="73"/>
    </row>
    <row r="88" spans="2:2" x14ac:dyDescent="0.25">
      <c r="B88" s="73"/>
    </row>
    <row r="89" spans="2:2" x14ac:dyDescent="0.25">
      <c r="B89" s="73"/>
    </row>
    <row r="90" spans="2:2" x14ac:dyDescent="0.25">
      <c r="B90" s="73"/>
    </row>
    <row r="91" spans="2:2" x14ac:dyDescent="0.25">
      <c r="B91" s="73"/>
    </row>
    <row r="92" spans="2:2" x14ac:dyDescent="0.25">
      <c r="B92" s="73"/>
    </row>
    <row r="93" spans="2:2" x14ac:dyDescent="0.25">
      <c r="B93" s="73"/>
    </row>
    <row r="94" spans="2:2" x14ac:dyDescent="0.25">
      <c r="B94" s="73"/>
    </row>
    <row r="95" spans="2:2" x14ac:dyDescent="0.25">
      <c r="B95" s="73"/>
    </row>
    <row r="96" spans="2:2" x14ac:dyDescent="0.25">
      <c r="B96" s="73"/>
    </row>
    <row r="97" spans="2:2" x14ac:dyDescent="0.25">
      <c r="B97" s="73"/>
    </row>
    <row r="98" spans="2:2" x14ac:dyDescent="0.25">
      <c r="B98" s="73"/>
    </row>
    <row r="99" spans="2:2" x14ac:dyDescent="0.25">
      <c r="B99" s="73"/>
    </row>
    <row r="100" spans="2:2" x14ac:dyDescent="0.25">
      <c r="B100" s="73"/>
    </row>
    <row r="101" spans="2:2" x14ac:dyDescent="0.25">
      <c r="B101" s="73"/>
    </row>
    <row r="102" spans="2:2" x14ac:dyDescent="0.25">
      <c r="B102" s="73"/>
    </row>
    <row r="103" spans="2:2" x14ac:dyDescent="0.25">
      <c r="B103" s="73"/>
    </row>
    <row r="104" spans="2:2" x14ac:dyDescent="0.25">
      <c r="B104" s="73"/>
    </row>
    <row r="105" spans="2:2" x14ac:dyDescent="0.25">
      <c r="B105" s="73"/>
    </row>
    <row r="106" spans="2:2" x14ac:dyDescent="0.25">
      <c r="B106" s="73"/>
    </row>
    <row r="107" spans="2:2" x14ac:dyDescent="0.25">
      <c r="B107" s="73"/>
    </row>
    <row r="108" spans="2:2" x14ac:dyDescent="0.25">
      <c r="B108" s="73"/>
    </row>
    <row r="109" spans="2:2" x14ac:dyDescent="0.25">
      <c r="B109" s="73"/>
    </row>
    <row r="110" spans="2:2" x14ac:dyDescent="0.25">
      <c r="B110" s="73"/>
    </row>
    <row r="111" spans="2:2" x14ac:dyDescent="0.25">
      <c r="B111" s="73"/>
    </row>
    <row r="112" spans="2:2" x14ac:dyDescent="0.25">
      <c r="B112" s="73"/>
    </row>
    <row r="113" spans="2:2" x14ac:dyDescent="0.25">
      <c r="B113" s="73"/>
    </row>
    <row r="114" spans="2:2" x14ac:dyDescent="0.25">
      <c r="B114" s="73"/>
    </row>
    <row r="115" spans="2:2" x14ac:dyDescent="0.25">
      <c r="B115" s="73"/>
    </row>
    <row r="116" spans="2:2" x14ac:dyDescent="0.25">
      <c r="B116" s="73"/>
    </row>
    <row r="117" spans="2:2" x14ac:dyDescent="0.25">
      <c r="B117" s="73"/>
    </row>
    <row r="118" spans="2:2" x14ac:dyDescent="0.25">
      <c r="B118" s="73"/>
    </row>
    <row r="119" spans="2:2" x14ac:dyDescent="0.25">
      <c r="B119" s="73"/>
    </row>
    <row r="120" spans="2:2" x14ac:dyDescent="0.25">
      <c r="B120" s="73"/>
    </row>
    <row r="121" spans="2:2" x14ac:dyDescent="0.25">
      <c r="B121" s="73"/>
    </row>
    <row r="122" spans="2:2" x14ac:dyDescent="0.25">
      <c r="B122" s="73"/>
    </row>
    <row r="123" spans="2:2" x14ac:dyDescent="0.25">
      <c r="B123" s="73"/>
    </row>
    <row r="124" spans="2:2" x14ac:dyDescent="0.25">
      <c r="B124" s="73"/>
    </row>
    <row r="125" spans="2:2" x14ac:dyDescent="0.25">
      <c r="B125" s="73"/>
    </row>
    <row r="126" spans="2:2" x14ac:dyDescent="0.25">
      <c r="B126" s="73"/>
    </row>
    <row r="127" spans="2:2" x14ac:dyDescent="0.25">
      <c r="B127" s="73"/>
    </row>
    <row r="128" spans="2:2" x14ac:dyDescent="0.25">
      <c r="B128" s="73"/>
    </row>
    <row r="129" spans="2:2" x14ac:dyDescent="0.25">
      <c r="B129" s="73"/>
    </row>
    <row r="130" spans="2:2" x14ac:dyDescent="0.25">
      <c r="B130" s="73"/>
    </row>
    <row r="131" spans="2:2" x14ac:dyDescent="0.25">
      <c r="B131" s="73"/>
    </row>
  </sheetData>
  <mergeCells count="2">
    <mergeCell ref="AA2:AA3"/>
    <mergeCell ref="AB2:AB3"/>
  </mergeCells>
  <printOptions horizontalCentered="1" gridLines="1"/>
  <pageMargins left="0.2" right="0.2" top="0.5" bottom="0.5" header="0.3" footer="0.3"/>
  <pageSetup orientation="landscape" r:id="rId1"/>
  <headerFooter>
    <oddHeader>&amp;L&amp;A</oddHead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766C3EC-8107-4366-ADA7-A4950B18E95F}">
  <ds:schemaRefs>
    <ds:schemaRef ds:uri="http://schemas.microsoft.com/sharepoint/v3/contenttype/forms"/>
  </ds:schemaRefs>
</ds:datastoreItem>
</file>

<file path=customXml/itemProps2.xml><?xml version="1.0" encoding="utf-8"?>
<ds:datastoreItem xmlns:ds="http://schemas.openxmlformats.org/officeDocument/2006/customXml" ds:itemID="{93830614-B66A-407A-8959-57B75145A23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52C30D3C-46ED-458A-A8F3-23AB5E71134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Plan A assumptions</vt:lpstr>
      <vt:lpstr>Plan A</vt:lpstr>
      <vt:lpstr>Mortgage Loan Repayment </vt:lpstr>
      <vt:lpstr>Plan B Assumptions</vt:lpstr>
      <vt:lpstr>Plan B</vt:lpstr>
      <vt:lpstr>Analysis</vt:lpstr>
      <vt:lpstr>Line Chart</vt:lpstr>
      <vt:lpstr>Column Chart</vt:lpstr>
      <vt:lpstr>'Plan B Assumptions'!tax</vt:lpstr>
      <vt:lpstr>tax</vt:lpstr>
    </vt:vector>
  </TitlesOfParts>
  <Company>Algonquin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Mobile Computing Client</dc:creator>
  <cp:lastModifiedBy>nkirote mwenda</cp:lastModifiedBy>
  <cp:lastPrinted>2016-10-03T16:43:39Z</cp:lastPrinted>
  <dcterms:created xsi:type="dcterms:W3CDTF">2010-01-27T22:16:21Z</dcterms:created>
  <dcterms:modified xsi:type="dcterms:W3CDTF">2023-05-02T14:32:03Z</dcterms:modified>
</cp:coreProperties>
</file>