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C0EEF2C8-B726-45E3-8631-B70E7D35B05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case" sheetId="9" r:id="rId1"/>
    <sheet name="buget_communication" sheetId="10" r:id="rId2"/>
    <sheet name="Liste" sheetId="6" r:id="rId3"/>
    <sheet name="Type" sheetId="7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0" l="1"/>
  <c r="E7" i="10"/>
  <c r="E6" i="10"/>
  <c r="E5" i="10"/>
  <c r="E2" i="10"/>
  <c r="W86" i="9" l="1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V86" i="9"/>
  <c r="AL86" i="9" s="1"/>
  <c r="L70" i="9"/>
  <c r="G61" i="9"/>
  <c r="G60" i="9"/>
  <c r="C60" i="9"/>
  <c r="G59" i="9"/>
  <c r="G58" i="9"/>
  <c r="H58" i="9" s="1"/>
  <c r="G57" i="9"/>
  <c r="T13" i="9" s="1"/>
  <c r="T62" i="9" s="1"/>
  <c r="G56" i="9"/>
  <c r="A56" i="9"/>
  <c r="G55" i="9"/>
  <c r="T11" i="9" s="1"/>
  <c r="T60" i="9" s="1"/>
  <c r="G54" i="9"/>
  <c r="BP53" i="9"/>
  <c r="BO53" i="9"/>
  <c r="BN53" i="9"/>
  <c r="BM53" i="9"/>
  <c r="BL53" i="9"/>
  <c r="BK53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G53" i="9"/>
  <c r="T9" i="9" s="1"/>
  <c r="T58" i="9" s="1"/>
  <c r="G52" i="9"/>
  <c r="C52" i="9"/>
  <c r="C53" i="9" s="1"/>
  <c r="K64" i="9" s="1"/>
  <c r="G51" i="9"/>
  <c r="G50" i="9"/>
  <c r="T6" i="9" s="1"/>
  <c r="T55" i="9" s="1"/>
  <c r="C50" i="9"/>
  <c r="C56" i="9" s="1"/>
  <c r="Q42" i="9"/>
  <c r="P42" i="9"/>
  <c r="T25" i="9"/>
  <c r="T24" i="9"/>
  <c r="T23" i="9"/>
  <c r="C23" i="9"/>
  <c r="C57" i="9" s="1"/>
  <c r="T22" i="9"/>
  <c r="A22" i="9"/>
  <c r="A57" i="9" s="1"/>
  <c r="T21" i="9"/>
  <c r="T20" i="9"/>
  <c r="T69" i="9" s="1"/>
  <c r="T19" i="9"/>
  <c r="T68" i="9" s="1"/>
  <c r="T18" i="9"/>
  <c r="T67" i="9" s="1"/>
  <c r="T17" i="9"/>
  <c r="T66" i="9" s="1"/>
  <c r="T15" i="9"/>
  <c r="T64" i="9" s="1"/>
  <c r="T14" i="9"/>
  <c r="T63" i="9" s="1"/>
  <c r="C14" i="9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C9" i="9"/>
  <c r="T8" i="9"/>
  <c r="T57" i="9" s="1"/>
  <c r="G7" i="9"/>
  <c r="C5" i="9"/>
  <c r="C6" i="9" s="1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B14" i="6"/>
  <c r="B15" i="6" s="1"/>
  <c r="B16" i="6" s="1"/>
  <c r="H52" i="9" l="1"/>
  <c r="H63" i="9"/>
  <c r="H62" i="9"/>
  <c r="H64" i="9"/>
  <c r="H51" i="9"/>
  <c r="H56" i="9"/>
  <c r="K54" i="9"/>
  <c r="K63" i="9"/>
  <c r="H55" i="9"/>
  <c r="H60" i="9"/>
  <c r="T7" i="9"/>
  <c r="T56" i="9" s="1"/>
  <c r="K62" i="9"/>
  <c r="T12" i="9"/>
  <c r="T61" i="9" s="1"/>
  <c r="T10" i="9"/>
  <c r="T59" i="9" s="1"/>
  <c r="H53" i="9"/>
  <c r="F7" i="9"/>
  <c r="F8" i="9" s="1"/>
  <c r="F9" i="9" s="1"/>
  <c r="K56" i="9"/>
  <c r="K52" i="9"/>
  <c r="K61" i="9"/>
  <c r="K53" i="9"/>
  <c r="K51" i="9"/>
  <c r="K55" i="9"/>
  <c r="K60" i="9"/>
  <c r="K58" i="9"/>
  <c r="K59" i="9"/>
  <c r="C22" i="9"/>
  <c r="K6" i="9"/>
  <c r="P6" i="9" s="1"/>
  <c r="C19" i="9"/>
  <c r="I61" i="9"/>
  <c r="C15" i="9"/>
  <c r="T16" i="9"/>
  <c r="T65" i="9" s="1"/>
  <c r="H57" i="9"/>
  <c r="H59" i="9"/>
  <c r="K57" i="9"/>
  <c r="H61" i="9"/>
  <c r="G70" i="9"/>
  <c r="J7" i="9"/>
  <c r="C10" i="9"/>
  <c r="C59" i="9" s="1"/>
  <c r="H54" i="9"/>
  <c r="H50" i="9"/>
  <c r="I50" i="9"/>
  <c r="K50" i="9"/>
  <c r="C16" i="9" l="1"/>
  <c r="K8" i="9" s="1"/>
  <c r="I62" i="9"/>
  <c r="M62" i="9" s="1"/>
  <c r="I63" i="9"/>
  <c r="M63" i="9" s="1"/>
  <c r="I64" i="9"/>
  <c r="M50" i="9"/>
  <c r="I58" i="9"/>
  <c r="I52" i="9"/>
  <c r="I56" i="9"/>
  <c r="C58" i="9"/>
  <c r="I54" i="9"/>
  <c r="I51" i="9"/>
  <c r="I53" i="9"/>
  <c r="C24" i="9"/>
  <c r="I55" i="9"/>
  <c r="I60" i="9"/>
  <c r="K70" i="9"/>
  <c r="H70" i="9"/>
  <c r="I59" i="9"/>
  <c r="I57" i="9"/>
  <c r="K7" i="9" l="1"/>
  <c r="I7" i="9" s="1"/>
  <c r="H7" i="9" s="1"/>
  <c r="G8" i="9" s="1"/>
  <c r="K9" i="9"/>
  <c r="C21" i="9"/>
  <c r="C62" i="9"/>
  <c r="L6" i="9"/>
  <c r="L7" i="9" s="1"/>
  <c r="L8" i="9" s="1"/>
  <c r="L9" i="9" s="1"/>
  <c r="C20" i="9"/>
  <c r="I70" i="9"/>
  <c r="J8" i="9"/>
  <c r="I8" i="9" s="1"/>
  <c r="H8" i="9" s="1"/>
  <c r="G9" i="9" s="1"/>
  <c r="J9" i="9" l="1"/>
  <c r="I9" i="9" s="1"/>
  <c r="H9" i="9" s="1"/>
  <c r="C26" i="9"/>
  <c r="C61" i="9"/>
  <c r="J64" i="9" s="1"/>
  <c r="M64" i="9" s="1"/>
  <c r="J58" i="9" l="1"/>
  <c r="M58" i="9" s="1"/>
  <c r="J56" i="9"/>
  <c r="M56" i="9" s="1"/>
  <c r="J52" i="9"/>
  <c r="M52" i="9" s="1"/>
  <c r="J54" i="9"/>
  <c r="M54" i="9" s="1"/>
  <c r="J61" i="9"/>
  <c r="M61" i="9" s="1"/>
  <c r="J59" i="9"/>
  <c r="M59" i="9" s="1"/>
  <c r="J57" i="9"/>
  <c r="M57" i="9" s="1"/>
  <c r="J53" i="9"/>
  <c r="M53" i="9" s="1"/>
  <c r="J51" i="9"/>
  <c r="J55" i="9"/>
  <c r="M55" i="9" s="1"/>
  <c r="J60" i="9"/>
  <c r="M60" i="9" s="1"/>
  <c r="C64" i="9"/>
  <c r="J70" i="9" l="1"/>
  <c r="M51" i="9"/>
  <c r="M70" i="9" s="1"/>
  <c r="K75" i="9" s="1"/>
</calcChain>
</file>

<file path=xl/sharedStrings.xml><?xml version="1.0" encoding="utf-8"?>
<sst xmlns="http://schemas.openxmlformats.org/spreadsheetml/2006/main" count="231" uniqueCount="146">
  <si>
    <t>-</t>
  </si>
  <si>
    <t>Type d'emprunteur</t>
  </si>
  <si>
    <t>Client AB</t>
  </si>
  <si>
    <t>Type E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</si>
  <si>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</si>
  <si>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</si>
  <si>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</si>
  <si>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</si>
  <si>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</si>
  <si>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</si>
  <si>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</si>
  <si>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</si>
  <si>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</si>
  <si>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</si>
  <si>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</si>
  <si>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</si>
  <si>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</si>
  <si>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</si>
  <si>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</si>
  <si>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</si>
  <si>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</si>
  <si>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</si>
  <si>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</si>
  <si>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</si>
  <si>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</si>
  <si>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</si>
  <si>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</si>
  <si>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</si>
  <si>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</si>
  <si>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</si>
  <si>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</si>
  <si>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</si>
  <si>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</si>
  <si>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</si>
  <si>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</si>
  <si>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</si>
  <si>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</si>
  <si>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</si>
  <si>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</si>
  <si>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</si>
  <si>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</si>
  <si>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</si>
  <si>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</si>
  <si>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</si>
  <si>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</si>
  <si>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</si>
  <si>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</si>
  <si>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</si>
  <si>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</si>
  <si>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</si>
  <si>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</si>
  <si>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</si>
  <si>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Informations prêt</t>
  </si>
  <si>
    <t>Intérêts</t>
  </si>
  <si>
    <t xml:space="preserve">Apport du client </t>
  </si>
  <si>
    <t>N°</t>
  </si>
  <si>
    <t>Date versement</t>
  </si>
  <si>
    <t>Principal restant dû</t>
  </si>
  <si>
    <t>Capital restant dû</t>
  </si>
  <si>
    <t>Capital remboursé</t>
  </si>
  <si>
    <t>Mensualité</t>
  </si>
  <si>
    <t>Encours de crédit</t>
  </si>
  <si>
    <t>Paiement actualisé</t>
  </si>
  <si>
    <t>Intérêt actualisé</t>
  </si>
  <si>
    <t>Nombre de dossiers</t>
  </si>
  <si>
    <t>Montant du prêt</t>
  </si>
  <si>
    <t>TEG</t>
  </si>
  <si>
    <t>TAEG</t>
  </si>
  <si>
    <t>Date de début de l'emprunt</t>
  </si>
  <si>
    <t>Date de fin de l'emprunt</t>
  </si>
  <si>
    <t>Mensualités à payer</t>
  </si>
  <si>
    <t>Assurance crédit</t>
  </si>
  <si>
    <t>Coût total du prêt</t>
  </si>
  <si>
    <t>Frais dossier</t>
  </si>
  <si>
    <t>Prime risque</t>
  </si>
  <si>
    <t>Total frais</t>
  </si>
  <si>
    <t>Total</t>
  </si>
  <si>
    <t>Projection du revenu</t>
  </si>
  <si>
    <t>Informations hypothétique sur l'acquisition produit bernabé</t>
  </si>
  <si>
    <t>Volume de crédits bookés</t>
  </si>
  <si>
    <t>Frais de dossier</t>
  </si>
  <si>
    <t>Intérêts reçus</t>
  </si>
  <si>
    <t>Commissions sur vente</t>
  </si>
  <si>
    <t>Encours</t>
  </si>
  <si>
    <t>Revenu total</t>
  </si>
  <si>
    <t>Coût d'acquisition minimum</t>
  </si>
  <si>
    <t xml:space="preserve">Remise </t>
  </si>
  <si>
    <t>Montant commission</t>
  </si>
  <si>
    <t>Crédit</t>
  </si>
  <si>
    <t>Capital prêté</t>
  </si>
  <si>
    <t>Prime de risque</t>
  </si>
  <si>
    <t>Durée du prêt (mois)</t>
  </si>
  <si>
    <t>Montant total à rembourser</t>
  </si>
  <si>
    <t>Revenu total par dossier</t>
  </si>
  <si>
    <t>Objectifs de vente</t>
  </si>
  <si>
    <t>Nombre de points de vente</t>
  </si>
  <si>
    <t>Nombre d'agent commercial</t>
  </si>
  <si>
    <t>Nbre de vente moyen/mois/CAF</t>
  </si>
  <si>
    <t>Taux</t>
  </si>
  <si>
    <t>PaR(30)</t>
  </si>
  <si>
    <t>Assurance</t>
  </si>
  <si>
    <t xml:space="preserve">Charge d'entretien </t>
  </si>
  <si>
    <t>moy. mens</t>
  </si>
  <si>
    <t>moy. day</t>
  </si>
  <si>
    <t>avg. driver</t>
  </si>
  <si>
    <t>Classe</t>
  </si>
  <si>
    <t>Remise</t>
  </si>
  <si>
    <t>Apport</t>
  </si>
  <si>
    <t>Type A</t>
  </si>
  <si>
    <t>Taux param,</t>
  </si>
  <si>
    <t>Revenus</t>
  </si>
  <si>
    <t>Taux d'intérêt mensuel</t>
  </si>
  <si>
    <t xml:space="preserve">Coût d'acquisition du billet </t>
  </si>
  <si>
    <t>Commission mensuel</t>
  </si>
  <si>
    <t>Mensualités</t>
  </si>
  <si>
    <t>Mois 1</t>
  </si>
  <si>
    <t>Mois 2</t>
  </si>
  <si>
    <t>Mois 3</t>
  </si>
  <si>
    <t>Mois 4</t>
  </si>
  <si>
    <t>Mois 5</t>
  </si>
  <si>
    <t>Mois 6</t>
  </si>
  <si>
    <t>Mois 7</t>
  </si>
  <si>
    <t>Mois 8</t>
  </si>
  <si>
    <t>Mois 9</t>
  </si>
  <si>
    <t>Mois 10</t>
  </si>
  <si>
    <t>Mois 11</t>
  </si>
  <si>
    <t>Mois 12</t>
  </si>
  <si>
    <t xml:space="preserve">Dossier </t>
  </si>
  <si>
    <t xml:space="preserve">Commission </t>
  </si>
  <si>
    <t>2+1</t>
  </si>
  <si>
    <t>3+2+1</t>
  </si>
  <si>
    <t>Flyers</t>
  </si>
  <si>
    <t>Video</t>
  </si>
  <si>
    <t>Genoise</t>
  </si>
  <si>
    <t>kakemono</t>
  </si>
  <si>
    <t>Format</t>
  </si>
  <si>
    <t>Quantité</t>
  </si>
  <si>
    <t>Prix Unitaire</t>
  </si>
  <si>
    <t>Prix total</t>
  </si>
  <si>
    <t>21 sur 10</t>
  </si>
  <si>
    <t>/mois</t>
  </si>
  <si>
    <t>Spot Radio</t>
  </si>
  <si>
    <t>passage Radio</t>
  </si>
  <si>
    <t>TOTAL</t>
  </si>
  <si>
    <t xml:space="preserve">Plan de remboursement du crédit en prenant en compte </t>
  </si>
  <si>
    <t>Client BAMBOO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</si>
</sst>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 &quot;* #,##0&quot; &quot;;&quot;-&quot;* #,##0&quot; &quot;;&quot; &quot;* &quot;-&quot;??&quot; &quot;"/>
    <numFmt numFmtId="165" formatCode="0.0%"/>
    <numFmt numFmtId="166" formatCode="_(* #,##0_);_(* \(#,##0\);_(* &quot;-&quot;??_);_(@_)"/>
    <numFmt numFmtId="167" formatCode="_-* #,##0_-;\-* #,##0_-;_-* &quot;-&quot;??_-;_-@_-"/>
  </numFmts>
  <fonts count="13" x14ac:knownFonts="1">
    <font>
      <sz val="8"/>
      <color indexed="8"/>
      <name val="Arial"/>
    </font>
    <font>
      <b/>
      <sz val="8"/>
      <color indexed="8"/>
      <name val="Arial"/>
    </font>
    <font>
      <b/>
      <sz val="8"/>
      <color indexed="18"/>
      <name val="Arial"/>
    </font>
    <font>
      <b/>
      <sz val="8"/>
      <color indexed="24"/>
      <name val="Arial"/>
    </font>
    <font>
      <sz val="8"/>
      <color indexed="25"/>
      <name val="Arial"/>
    </font>
    <font>
      <sz val="8"/>
      <color indexed="15"/>
      <name val="Arial"/>
    </font>
    <font>
      <sz val="8"/>
      <color indexed="24"/>
      <name val="Arial"/>
    </font>
    <font>
      <sz val="8"/>
      <color indexed="8"/>
      <name val="Arial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color indexed="1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46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 style="hair">
        <color indexed="8"/>
      </bottom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13"/>
      </left>
      <right style="thin">
        <color indexed="13"/>
      </right>
      <top/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3">
    <xf numFmtId="0" fontId="0" fillId="0" borderId="0" applyNumberFormat="0" applyFill="0" applyBorder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NumberFormat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49" fontId="0" fillId="3" borderId="11" xfId="0" applyNumberFormat="1" applyFill="1" applyBorder="1" applyAlignment="1">
      <alignment horizontal="center"/>
    </xf>
    <xf numFmtId="0" fontId="0" fillId="3" borderId="12" xfId="0" applyFill="1" applyBorder="1"/>
    <xf numFmtId="0" fontId="0" fillId="3" borderId="12" xfId="0" applyFill="1" applyBorder="1" applyAlignment="1">
      <alignment vertical="center" wrapText="1"/>
    </xf>
    <xf numFmtId="0" fontId="0" fillId="3" borderId="12" xfId="0" applyFill="1" applyBorder="1" applyAlignment="1">
      <alignment wrapText="1"/>
    </xf>
    <xf numFmtId="0" fontId="0" fillId="5" borderId="12" xfId="0" applyFill="1" applyBorder="1"/>
    <xf numFmtId="3" fontId="0" fillId="3" borderId="12" xfId="0" applyNumberFormat="1" applyFill="1" applyBorder="1"/>
    <xf numFmtId="3" fontId="0" fillId="3" borderId="13" xfId="0" applyNumberFormat="1" applyFill="1" applyBorder="1"/>
    <xf numFmtId="0" fontId="0" fillId="3" borderId="14" xfId="0" applyFill="1" applyBorder="1"/>
    <xf numFmtId="49" fontId="2" fillId="6" borderId="15" xfId="0" applyNumberFormat="1" applyFont="1" applyFill="1" applyBorder="1" applyAlignment="1">
      <alignment horizontal="center" vertical="center"/>
    </xf>
    <xf numFmtId="0" fontId="0" fillId="3" borderId="16" xfId="0" applyFill="1" applyBorder="1"/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wrapText="1"/>
    </xf>
    <xf numFmtId="0" fontId="0" fillId="5" borderId="6" xfId="0" applyFill="1" applyBorder="1"/>
    <xf numFmtId="49" fontId="0" fillId="3" borderId="6" xfId="0" applyNumberFormat="1" applyFill="1" applyBorder="1"/>
    <xf numFmtId="49" fontId="0" fillId="3" borderId="4" xfId="0" applyNumberFormat="1" applyFill="1" applyBorder="1"/>
    <xf numFmtId="0" fontId="0" fillId="3" borderId="5" xfId="0" applyFill="1" applyBorder="1" applyAlignment="1">
      <alignment wrapText="1"/>
    </xf>
    <xf numFmtId="49" fontId="1" fillId="3" borderId="17" xfId="0" applyNumberFormat="1" applyFont="1" applyFill="1" applyBorder="1" applyAlignment="1">
      <alignment wrapText="1"/>
    </xf>
    <xf numFmtId="0" fontId="0" fillId="3" borderId="17" xfId="0" applyFill="1" applyBorder="1" applyAlignment="1">
      <alignment wrapText="1"/>
    </xf>
    <xf numFmtId="3" fontId="0" fillId="3" borderId="6" xfId="0" applyNumberFormat="1" applyFill="1" applyBorder="1"/>
    <xf numFmtId="0" fontId="0" fillId="3" borderId="6" xfId="0" applyNumberFormat="1" applyFill="1" applyBorder="1"/>
    <xf numFmtId="3" fontId="0" fillId="3" borderId="4" xfId="0" applyNumberFormat="1" applyFill="1" applyBorder="1"/>
    <xf numFmtId="164" fontId="0" fillId="6" borderId="3" xfId="0" applyNumberFormat="1" applyFill="1" applyBorder="1"/>
    <xf numFmtId="0" fontId="0" fillId="3" borderId="18" xfId="0" applyFill="1" applyBorder="1" applyAlignment="1">
      <alignment vertical="center" wrapText="1"/>
    </xf>
    <xf numFmtId="0" fontId="0" fillId="3" borderId="18" xfId="0" applyFill="1" applyBorder="1" applyAlignment="1">
      <alignment wrapText="1"/>
    </xf>
    <xf numFmtId="0" fontId="0" fillId="3" borderId="18" xfId="0" applyFill="1" applyBorder="1"/>
    <xf numFmtId="49" fontId="0" fillId="3" borderId="6" xfId="0" applyNumberFormat="1" applyFill="1" applyBorder="1" applyAlignment="1">
      <alignment horizontal="left" wrapText="1"/>
    </xf>
    <xf numFmtId="164" fontId="0" fillId="7" borderId="6" xfId="0" applyNumberFormat="1" applyFill="1" applyBorder="1"/>
    <xf numFmtId="164" fontId="0" fillId="7" borderId="4" xfId="0" applyNumberFormat="1" applyFill="1" applyBorder="1"/>
    <xf numFmtId="164" fontId="1" fillId="3" borderId="19" xfId="0" applyNumberFormat="1" applyFont="1" applyFill="1" applyBorder="1" applyAlignment="1">
      <alignment horizontal="right"/>
    </xf>
    <xf numFmtId="0" fontId="0" fillId="3" borderId="20" xfId="0" applyFill="1" applyBorder="1"/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21" xfId="0" applyNumberFormat="1" applyFont="1" applyFill="1" applyBorder="1" applyAlignment="1">
      <alignment horizontal="center" vertical="center" wrapText="1"/>
    </xf>
    <xf numFmtId="0" fontId="0" fillId="3" borderId="22" xfId="0" applyFill="1" applyBorder="1" applyAlignment="1">
      <alignment wrapText="1"/>
    </xf>
    <xf numFmtId="0" fontId="0" fillId="3" borderId="20" xfId="0" applyFill="1" applyBorder="1" applyAlignment="1">
      <alignment wrapText="1"/>
    </xf>
    <xf numFmtId="0" fontId="0" fillId="3" borderId="23" xfId="0" applyFill="1" applyBorder="1" applyAlignment="1">
      <alignment wrapText="1"/>
    </xf>
    <xf numFmtId="49" fontId="1" fillId="3" borderId="24" xfId="0" applyNumberFormat="1" applyFont="1" applyFill="1" applyBorder="1" applyAlignment="1">
      <alignment horizontal="center" vertical="center" wrapText="1"/>
    </xf>
    <xf numFmtId="0" fontId="0" fillId="5" borderId="22" xfId="0" applyFill="1" applyBorder="1" applyAlignment="1">
      <alignment wrapText="1"/>
    </xf>
    <xf numFmtId="49" fontId="0" fillId="3" borderId="6" xfId="0" applyNumberFormat="1" applyFill="1" applyBorder="1" applyAlignment="1">
      <alignment horizontal="left" vertical="center" wrapText="1"/>
    </xf>
    <xf numFmtId="164" fontId="0" fillId="3" borderId="6" xfId="0" applyNumberFormat="1" applyFill="1" applyBorder="1"/>
    <xf numFmtId="164" fontId="0" fillId="3" borderId="4" xfId="0" applyNumberFormat="1" applyFill="1" applyBorder="1"/>
    <xf numFmtId="164" fontId="0" fillId="3" borderId="3" xfId="0" applyNumberFormat="1" applyFill="1" applyBorder="1"/>
    <xf numFmtId="0" fontId="0" fillId="3" borderId="25" xfId="0" applyNumberFormat="1" applyFill="1" applyBorder="1"/>
    <xf numFmtId="14" fontId="0" fillId="6" borderId="26" xfId="0" applyNumberFormat="1" applyFill="1" applyBorder="1" applyAlignment="1">
      <alignment wrapText="1"/>
    </xf>
    <xf numFmtId="3" fontId="0" fillId="6" borderId="26" xfId="0" applyNumberFormat="1" applyFill="1" applyBorder="1" applyAlignment="1">
      <alignment vertical="center" wrapText="1"/>
    </xf>
    <xf numFmtId="3" fontId="0" fillId="6" borderId="27" xfId="0" applyNumberFormat="1" applyFill="1" applyBorder="1" applyAlignment="1">
      <alignment vertical="center" wrapText="1"/>
    </xf>
    <xf numFmtId="3" fontId="0" fillId="6" borderId="28" xfId="0" applyNumberFormat="1" applyFill="1" applyBorder="1" applyAlignment="1">
      <alignment horizontal="center" vertical="center" wrapText="1"/>
    </xf>
    <xf numFmtId="0" fontId="0" fillId="5" borderId="22" xfId="0" applyFill="1" applyBorder="1"/>
    <xf numFmtId="3" fontId="0" fillId="3" borderId="6" xfId="0" applyNumberFormat="1" applyFill="1" applyBorder="1" applyAlignment="1">
      <alignment vertical="center" wrapText="1"/>
    </xf>
    <xf numFmtId="0" fontId="0" fillId="3" borderId="29" xfId="0" applyNumberFormat="1" applyFill="1" applyBorder="1"/>
    <xf numFmtId="14" fontId="0" fillId="3" borderId="30" xfId="0" applyNumberFormat="1" applyFill="1" applyBorder="1" applyAlignment="1">
      <alignment wrapText="1"/>
    </xf>
    <xf numFmtId="3" fontId="0" fillId="3" borderId="30" xfId="0" applyNumberFormat="1" applyFill="1" applyBorder="1" applyAlignment="1">
      <alignment vertical="center" wrapText="1"/>
    </xf>
    <xf numFmtId="3" fontId="0" fillId="3" borderId="31" xfId="0" applyNumberFormat="1" applyFill="1" applyBorder="1" applyAlignment="1">
      <alignment vertical="center" wrapText="1"/>
    </xf>
    <xf numFmtId="3" fontId="0" fillId="3" borderId="32" xfId="0" applyNumberForma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right"/>
    </xf>
    <xf numFmtId="10" fontId="0" fillId="3" borderId="6" xfId="0" applyNumberFormat="1" applyFill="1" applyBorder="1"/>
    <xf numFmtId="14" fontId="0" fillId="3" borderId="6" xfId="0" applyNumberFormat="1" applyFill="1" applyBorder="1"/>
    <xf numFmtId="49" fontId="0" fillId="9" borderId="6" xfId="0" applyNumberFormat="1" applyFill="1" applyBorder="1"/>
    <xf numFmtId="164" fontId="1" fillId="9" borderId="6" xfId="0" applyNumberFormat="1" applyFont="1" applyFill="1" applyBorder="1"/>
    <xf numFmtId="10" fontId="1" fillId="3" borderId="5" xfId="0" applyNumberFormat="1" applyFont="1" applyFill="1" applyBorder="1" applyAlignment="1">
      <alignment horizontal="right"/>
    </xf>
    <xf numFmtId="49" fontId="0" fillId="6" borderId="19" xfId="0" applyNumberFormat="1" applyFill="1" applyBorder="1"/>
    <xf numFmtId="164" fontId="0" fillId="6" borderId="19" xfId="0" applyNumberFormat="1" applyFill="1" applyBorder="1"/>
    <xf numFmtId="49" fontId="1" fillId="10" borderId="33" xfId="0" applyNumberFormat="1" applyFont="1" applyFill="1" applyBorder="1"/>
    <xf numFmtId="164" fontId="1" fillId="10" borderId="33" xfId="0" applyNumberFormat="1" applyFont="1" applyFill="1" applyBorder="1"/>
    <xf numFmtId="49" fontId="0" fillId="3" borderId="3" xfId="0" applyNumberFormat="1" applyFill="1" applyBorder="1"/>
    <xf numFmtId="49" fontId="0" fillId="6" borderId="6" xfId="0" applyNumberFormat="1" applyFill="1" applyBorder="1"/>
    <xf numFmtId="164" fontId="0" fillId="6" borderId="6" xfId="0" applyNumberFormat="1" applyFill="1" applyBorder="1"/>
    <xf numFmtId="3" fontId="0" fillId="3" borderId="34" xfId="0" applyNumberFormat="1" applyFill="1" applyBorder="1" applyAlignment="1">
      <alignment horizontal="center" vertical="center" wrapText="1"/>
    </xf>
    <xf numFmtId="3" fontId="0" fillId="3" borderId="35" xfId="0" applyNumberFormat="1" applyFill="1" applyBorder="1" applyAlignment="1">
      <alignment horizontal="center" vertical="center" wrapText="1"/>
    </xf>
    <xf numFmtId="3" fontId="0" fillId="3" borderId="23" xfId="0" applyNumberFormat="1" applyFill="1" applyBorder="1" applyAlignment="1">
      <alignment horizontal="center" vertical="center" wrapText="1"/>
    </xf>
    <xf numFmtId="3" fontId="0" fillId="3" borderId="36" xfId="0" applyNumberFormat="1" applyFill="1" applyBorder="1" applyAlignment="1">
      <alignment horizontal="center" vertical="center" wrapText="1"/>
    </xf>
    <xf numFmtId="49" fontId="0" fillId="3" borderId="23" xfId="0" applyNumberFormat="1" applyFill="1" applyBorder="1" applyAlignment="1">
      <alignment wrapText="1"/>
    </xf>
    <xf numFmtId="164" fontId="1" fillId="6" borderId="24" xfId="0" applyNumberFormat="1" applyFont="1" applyFill="1" applyBorder="1" applyAlignment="1">
      <alignment wrapText="1"/>
    </xf>
    <xf numFmtId="3" fontId="2" fillId="3" borderId="6" xfId="0" applyNumberFormat="1" applyFont="1" applyFill="1" applyBorder="1" applyAlignment="1">
      <alignment horizontal="left" vertical="center"/>
    </xf>
    <xf numFmtId="164" fontId="1" fillId="6" borderId="37" xfId="0" applyNumberFormat="1" applyFont="1" applyFill="1" applyBorder="1" applyAlignment="1">
      <alignment wrapText="1"/>
    </xf>
    <xf numFmtId="164" fontId="1" fillId="6" borderId="6" xfId="0" applyNumberFormat="1" applyFont="1" applyFill="1" applyBorder="1" applyAlignment="1">
      <alignment wrapText="1"/>
    </xf>
    <xf numFmtId="49" fontId="2" fillId="3" borderId="19" xfId="0" applyNumberFormat="1" applyFont="1" applyFill="1" applyBorder="1" applyAlignment="1">
      <alignment horizontal="left" vertical="center" wrapText="1"/>
    </xf>
    <xf numFmtId="0" fontId="0" fillId="3" borderId="38" xfId="0" applyFill="1" applyBorder="1"/>
    <xf numFmtId="0" fontId="0" fillId="3" borderId="39" xfId="0" applyFill="1" applyBorder="1" applyAlignment="1">
      <alignment vertical="center" wrapText="1"/>
    </xf>
    <xf numFmtId="49" fontId="0" fillId="3" borderId="17" xfId="0" applyNumberFormat="1" applyFill="1" applyBorder="1"/>
    <xf numFmtId="0" fontId="0" fillId="3" borderId="19" xfId="0" applyFill="1" applyBorder="1"/>
    <xf numFmtId="49" fontId="3" fillId="3" borderId="2" xfId="0" applyNumberFormat="1" applyFont="1" applyFill="1" applyBorder="1" applyAlignment="1">
      <alignment horizontal="center" vertical="center" wrapText="1"/>
    </xf>
    <xf numFmtId="49" fontId="3" fillId="9" borderId="21" xfId="0" applyNumberFormat="1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wrapText="1"/>
    </xf>
    <xf numFmtId="0" fontId="5" fillId="3" borderId="6" xfId="0" applyFont="1" applyFill="1" applyBorder="1" applyAlignment="1">
      <alignment wrapText="1"/>
    </xf>
    <xf numFmtId="0" fontId="0" fillId="5" borderId="6" xfId="0" applyFill="1" applyBorder="1" applyAlignment="1">
      <alignment wrapText="1"/>
    </xf>
    <xf numFmtId="3" fontId="0" fillId="3" borderId="6" xfId="0" applyNumberFormat="1" applyFill="1" applyBorder="1" applyAlignment="1">
      <alignment horizontal="center" vertical="center" wrapText="1"/>
    </xf>
    <xf numFmtId="14" fontId="0" fillId="3" borderId="26" xfId="0" applyNumberFormat="1" applyFill="1" applyBorder="1" applyAlignment="1">
      <alignment wrapText="1"/>
    </xf>
    <xf numFmtId="3" fontId="0" fillId="3" borderId="26" xfId="0" applyNumberFormat="1" applyFill="1" applyBorder="1" applyAlignment="1">
      <alignment vertical="center" wrapText="1"/>
    </xf>
    <xf numFmtId="3" fontId="6" fillId="3" borderId="26" xfId="0" applyNumberFormat="1" applyFont="1" applyFill="1" applyBorder="1" applyAlignment="1">
      <alignment horizontal="center" vertical="center" wrapText="1"/>
    </xf>
    <xf numFmtId="3" fontId="6" fillId="9" borderId="27" xfId="0" applyNumberFormat="1" applyFont="1" applyFill="1" applyBorder="1" applyAlignment="1">
      <alignment horizontal="center" vertical="center" wrapText="1"/>
    </xf>
    <xf numFmtId="49" fontId="0" fillId="3" borderId="22" xfId="0" applyNumberFormat="1" applyFill="1" applyBorder="1" applyAlignment="1">
      <alignment wrapText="1"/>
    </xf>
    <xf numFmtId="0" fontId="0" fillId="3" borderId="4" xfId="0" applyNumberFormat="1" applyFill="1" applyBorder="1"/>
    <xf numFmtId="3" fontId="6" fillId="3" borderId="30" xfId="0" applyNumberFormat="1" applyFont="1" applyFill="1" applyBorder="1" applyAlignment="1">
      <alignment horizontal="center" vertical="center" wrapText="1"/>
    </xf>
    <xf numFmtId="3" fontId="6" fillId="9" borderId="31" xfId="0" applyNumberFormat="1" applyFont="1" applyFill="1" applyBorder="1" applyAlignment="1">
      <alignment horizontal="center" vertical="center" wrapText="1"/>
    </xf>
    <xf numFmtId="49" fontId="0" fillId="3" borderId="19" xfId="0" applyNumberFormat="1" applyFill="1" applyBorder="1"/>
    <xf numFmtId="9" fontId="1" fillId="3" borderId="19" xfId="0" applyNumberFormat="1" applyFont="1" applyFill="1" applyBorder="1" applyAlignment="1">
      <alignment horizontal="right"/>
    </xf>
    <xf numFmtId="49" fontId="0" fillId="2" borderId="33" xfId="0" applyNumberFormat="1" applyFill="1" applyBorder="1"/>
    <xf numFmtId="164" fontId="1" fillId="2" borderId="33" xfId="0" applyNumberFormat="1" applyFont="1" applyFill="1" applyBorder="1"/>
    <xf numFmtId="164" fontId="0" fillId="3" borderId="6" xfId="0" applyNumberFormat="1" applyFill="1" applyBorder="1" applyAlignment="1">
      <alignment wrapText="1"/>
    </xf>
    <xf numFmtId="49" fontId="1" fillId="3" borderId="19" xfId="0" applyNumberFormat="1" applyFont="1" applyFill="1" applyBorder="1"/>
    <xf numFmtId="164" fontId="0" fillId="3" borderId="19" xfId="0" applyNumberFormat="1" applyFill="1" applyBorder="1"/>
    <xf numFmtId="49" fontId="0" fillId="10" borderId="19" xfId="0" applyNumberFormat="1" applyFill="1" applyBorder="1"/>
    <xf numFmtId="164" fontId="1" fillId="10" borderId="19" xfId="0" applyNumberFormat="1" applyFont="1" applyFill="1" applyBorder="1"/>
    <xf numFmtId="49" fontId="0" fillId="6" borderId="33" xfId="0" applyNumberFormat="1" applyFill="1" applyBorder="1"/>
    <xf numFmtId="164" fontId="1" fillId="6" borderId="33" xfId="0" applyNumberFormat="1" applyFont="1" applyFill="1" applyBorder="1"/>
    <xf numFmtId="0" fontId="0" fillId="3" borderId="33" xfId="0" applyFill="1" applyBorder="1"/>
    <xf numFmtId="49" fontId="1" fillId="8" borderId="33" xfId="0" applyNumberFormat="1" applyFont="1" applyFill="1" applyBorder="1"/>
    <xf numFmtId="164" fontId="1" fillId="8" borderId="33" xfId="0" applyNumberFormat="1" applyFont="1" applyFill="1" applyBorder="1"/>
    <xf numFmtId="0" fontId="0" fillId="3" borderId="3" xfId="0" applyNumberFormat="1" applyFill="1" applyBorder="1"/>
    <xf numFmtId="0" fontId="0" fillId="6" borderId="6" xfId="0" applyNumberFormat="1" applyFill="1" applyBorder="1"/>
    <xf numFmtId="0" fontId="0" fillId="3" borderId="40" xfId="0" applyNumberFormat="1" applyFill="1" applyBorder="1"/>
    <xf numFmtId="14" fontId="0" fillId="3" borderId="41" xfId="0" applyNumberFormat="1" applyFill="1" applyBorder="1" applyAlignment="1">
      <alignment wrapText="1"/>
    </xf>
    <xf numFmtId="3" fontId="0" fillId="3" borderId="41" xfId="0" applyNumberFormat="1" applyFill="1" applyBorder="1" applyAlignment="1">
      <alignment vertical="center" wrapText="1"/>
    </xf>
    <xf numFmtId="3" fontId="6" fillId="3" borderId="41" xfId="0" applyNumberFormat="1" applyFont="1" applyFill="1" applyBorder="1" applyAlignment="1">
      <alignment horizontal="center" vertical="center" wrapText="1"/>
    </xf>
    <xf numFmtId="3" fontId="6" fillId="9" borderId="42" xfId="0" applyNumberFormat="1" applyFont="1" applyFill="1" applyBorder="1" applyAlignment="1">
      <alignment horizontal="center" vertical="center" wrapText="1"/>
    </xf>
    <xf numFmtId="3" fontId="1" fillId="6" borderId="2" xfId="0" applyNumberFormat="1" applyFont="1" applyFill="1" applyBorder="1" applyAlignment="1">
      <alignment horizontal="center" vertical="center" wrapText="1"/>
    </xf>
    <xf numFmtId="3" fontId="3" fillId="6" borderId="2" xfId="0" applyNumberFormat="1" applyFont="1" applyFill="1" applyBorder="1" applyAlignment="1">
      <alignment horizontal="center" vertical="center" wrapText="1"/>
    </xf>
    <xf numFmtId="3" fontId="3" fillId="4" borderId="21" xfId="0" applyNumberFormat="1" applyFont="1" applyFill="1" applyBorder="1" applyAlignment="1">
      <alignment horizontal="center" vertical="center" wrapText="1"/>
    </xf>
    <xf numFmtId="14" fontId="0" fillId="3" borderId="37" xfId="0" applyNumberFormat="1" applyFill="1" applyBorder="1" applyAlignment="1">
      <alignment vertical="center" wrapText="1"/>
    </xf>
    <xf numFmtId="0" fontId="0" fillId="3" borderId="37" xfId="0" applyFill="1" applyBorder="1" applyAlignment="1">
      <alignment vertical="center" wrapText="1"/>
    </xf>
    <xf numFmtId="14" fontId="0" fillId="3" borderId="37" xfId="0" applyNumberFormat="1" applyFill="1" applyBorder="1" applyAlignment="1">
      <alignment horizontal="center" vertical="center" wrapText="1"/>
    </xf>
    <xf numFmtId="14" fontId="0" fillId="3" borderId="6" xfId="0" applyNumberFormat="1" applyFill="1" applyBorder="1" applyAlignment="1">
      <alignment vertical="center" wrapText="1"/>
    </xf>
    <xf numFmtId="14" fontId="0" fillId="3" borderId="6" xfId="0" applyNumberFormat="1" applyFill="1" applyBorder="1" applyAlignment="1">
      <alignment horizontal="center" vertical="center" wrapText="1"/>
    </xf>
    <xf numFmtId="0" fontId="0" fillId="3" borderId="8" xfId="0" applyFill="1" applyBorder="1" applyAlignment="1">
      <alignment vertical="center" wrapText="1"/>
    </xf>
    <xf numFmtId="0" fontId="0" fillId="3" borderId="8" xfId="0" applyFill="1" applyBorder="1" applyAlignment="1">
      <alignment wrapText="1"/>
    </xf>
    <xf numFmtId="3" fontId="0" fillId="3" borderId="8" xfId="0" applyNumberFormat="1" applyFill="1" applyBorder="1"/>
    <xf numFmtId="49" fontId="1" fillId="3" borderId="45" xfId="0" applyNumberFormat="1" applyFont="1" applyFill="1" applyBorder="1"/>
    <xf numFmtId="49" fontId="0" fillId="3" borderId="45" xfId="0" applyNumberFormat="1" applyFill="1" applyBorder="1"/>
    <xf numFmtId="10" fontId="0" fillId="3" borderId="45" xfId="0" applyNumberFormat="1" applyFill="1" applyBorder="1"/>
    <xf numFmtId="165" fontId="0" fillId="3" borderId="45" xfId="0" applyNumberFormat="1" applyFill="1" applyBorder="1"/>
    <xf numFmtId="0" fontId="0" fillId="3" borderId="45" xfId="0" applyFill="1" applyBorder="1"/>
    <xf numFmtId="0" fontId="0" fillId="3" borderId="13" xfId="0" applyFill="1" applyBorder="1"/>
    <xf numFmtId="164" fontId="0" fillId="3" borderId="45" xfId="0" applyNumberFormat="1" applyFill="1" applyBorder="1"/>
    <xf numFmtId="166" fontId="0" fillId="0" borderId="0" xfId="0" applyNumberFormat="1"/>
    <xf numFmtId="0" fontId="0" fillId="0" borderId="0" xfId="0" applyNumberFormat="1" applyAlignment="1">
      <alignment horizontal="right"/>
    </xf>
    <xf numFmtId="0" fontId="0" fillId="3" borderId="6" xfId="0" applyFill="1" applyBorder="1" applyAlignment="1">
      <alignment horizontal="right"/>
    </xf>
    <xf numFmtId="166" fontId="0" fillId="3" borderId="6" xfId="0" applyNumberFormat="1" applyFill="1" applyBorder="1"/>
    <xf numFmtId="9" fontId="0" fillId="0" borderId="0" xfId="2" applyFont="1"/>
    <xf numFmtId="0" fontId="8" fillId="11" borderId="5" xfId="0" applyFont="1" applyFill="1" applyBorder="1" applyAlignment="1">
      <alignment horizontal="right"/>
    </xf>
    <xf numFmtId="49" fontId="8" fillId="11" borderId="6" xfId="0" applyNumberFormat="1" applyFont="1" applyFill="1" applyBorder="1"/>
    <xf numFmtId="10" fontId="9" fillId="11" borderId="6" xfId="0" applyNumberFormat="1" applyFont="1" applyFill="1" applyBorder="1"/>
    <xf numFmtId="0" fontId="8" fillId="11" borderId="20" xfId="0" applyFont="1" applyFill="1" applyBorder="1"/>
    <xf numFmtId="0" fontId="10" fillId="3" borderId="6" xfId="0" applyFont="1" applyFill="1" applyBorder="1"/>
    <xf numFmtId="49" fontId="10" fillId="3" borderId="6" xfId="0" applyNumberFormat="1" applyFont="1" applyFill="1" applyBorder="1"/>
    <xf numFmtId="9" fontId="0" fillId="3" borderId="6" xfId="0" applyNumberFormat="1" applyFill="1" applyBorder="1"/>
    <xf numFmtId="49" fontId="10" fillId="6" borderId="3" xfId="0" applyNumberFormat="1" applyFont="1" applyFill="1" applyBorder="1"/>
    <xf numFmtId="0" fontId="10" fillId="0" borderId="0" xfId="0" applyNumberFormat="1" applyFont="1"/>
    <xf numFmtId="10" fontId="10" fillId="3" borderId="6" xfId="0" applyNumberFormat="1" applyFont="1" applyFill="1" applyBorder="1"/>
    <xf numFmtId="165" fontId="0" fillId="3" borderId="6" xfId="2" applyNumberFormat="1" applyFont="1" applyFill="1" applyBorder="1" applyAlignment="1">
      <alignment vertical="center" wrapText="1"/>
    </xf>
    <xf numFmtId="0" fontId="10" fillId="3" borderId="6" xfId="0" applyFont="1" applyFill="1" applyBorder="1" applyAlignment="1">
      <alignment vertical="center" wrapText="1"/>
    </xf>
    <xf numFmtId="0" fontId="10" fillId="3" borderId="8" xfId="0" applyFont="1" applyFill="1" applyBorder="1"/>
    <xf numFmtId="1" fontId="0" fillId="3" borderId="6" xfId="0" applyNumberFormat="1" applyFill="1" applyBorder="1" applyAlignment="1">
      <alignment horizontal="right"/>
    </xf>
    <xf numFmtId="0" fontId="0" fillId="3" borderId="6" xfId="0" applyFill="1" applyBorder="1" applyAlignment="1">
      <alignment horizontal="right" wrapText="1"/>
    </xf>
    <xf numFmtId="0" fontId="10" fillId="3" borderId="6" xfId="0" applyFont="1" applyFill="1" applyBorder="1" applyAlignment="1">
      <alignment horizontal="right" wrapText="1"/>
    </xf>
    <xf numFmtId="0" fontId="0" fillId="3" borderId="8" xfId="0" applyFill="1" applyBorder="1" applyAlignment="1">
      <alignment horizontal="right" wrapText="1"/>
    </xf>
    <xf numFmtId="14" fontId="10" fillId="3" borderId="6" xfId="0" applyNumberFormat="1" applyFont="1" applyFill="1" applyBorder="1" applyAlignment="1">
      <alignment vertical="center" wrapText="1"/>
    </xf>
    <xf numFmtId="0" fontId="0" fillId="3" borderId="6" xfId="0" applyNumberFormat="1" applyFill="1" applyBorder="1" applyAlignment="1">
      <alignment horizontal="right" wrapText="1"/>
    </xf>
    <xf numFmtId="167" fontId="0" fillId="3" borderId="6" xfId="1" applyNumberFormat="1" applyFont="1" applyFill="1" applyBorder="1" applyAlignment="1">
      <alignment horizontal="right" wrapText="1"/>
    </xf>
    <xf numFmtId="14" fontId="2" fillId="3" borderId="6" xfId="0" applyNumberFormat="1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/>
    </xf>
    <xf numFmtId="0" fontId="1" fillId="6" borderId="44" xfId="0" applyFont="1" applyFill="1" applyBorder="1" applyAlignment="1">
      <alignment horizontal="center"/>
    </xf>
    <xf numFmtId="16" fontId="0" fillId="0" borderId="0" xfId="0" applyNumberFormat="1"/>
    <xf numFmtId="0" fontId="11" fillId="12" borderId="0" xfId="0" applyFont="1" applyFill="1"/>
    <xf numFmtId="49" fontId="12" fillId="3" borderId="6" xfId="0" applyNumberFormat="1" applyFont="1" applyFill="1" applyBorder="1" applyAlignment="1">
      <alignment horizontal="center" vertical="center" wrapText="1"/>
    </xf>
    <xf numFmtId="49" fontId="10" fillId="3" borderId="11" xfId="0" applyNumberFormat="1" applyFont="1" applyFill="1" applyBorder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472C4"/>
      <rgbColor rgb="FFD8D8D8"/>
      <rgbColor rgb="FF7F7F7F"/>
      <rgbColor rgb="FFFFFF00"/>
      <rgbColor rgb="FFAAAAAA"/>
      <rgbColor rgb="FFD9E2F3"/>
      <rgbColor rgb="FFFFFFFF"/>
      <rgbColor rgb="FFFFE598"/>
      <rgbColor rgb="FFBCBCBC"/>
      <rgbColor rgb="FFC00000"/>
      <rgbColor rgb="FFF2F2F2"/>
      <rgbColor rgb="FFDEEAF6"/>
      <rgbColor rgb="FFCFCFCF"/>
      <rgbColor rgb="FFFFF2CB"/>
      <rgbColor rgb="FFFBE4D5"/>
      <rgbColor rgb="FF7F6000"/>
      <rgbColor rgb="FF0070C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56809-3F08-463F-9FC8-D6691FA9BABE}">
  <dimension ref="A1:BP88"/>
  <sheetViews>
    <sheetView showGridLines="0" tabSelected="1" topLeftCell="A48" workbookViewId="0">
      <selection activeCell="B2" sqref="B2"/>
    </sheetView>
  </sheetViews>
  <sheetFormatPr baseColWidth="10" defaultColWidth="12" defaultRowHeight="10.15" customHeight="1" x14ac:dyDescent="0.2"/>
  <cols>
    <col min="1" max="1" width="7.109375" style="1" customWidth="1"/>
    <col min="2" max="2" width="29.6640625" style="1" customWidth="1"/>
    <col min="3" max="3" width="18" style="1" customWidth="1"/>
    <col min="4" max="4" width="9.77734375" style="1" customWidth="1"/>
    <col min="5" max="5" width="3.44140625" style="1" customWidth="1"/>
    <col min="6" max="6" width="13.109375" style="1" customWidth="1"/>
    <col min="7" max="7" width="11.109375" style="1" customWidth="1"/>
    <col min="8" max="8" width="12.77734375" style="1" customWidth="1"/>
    <col min="9" max="9" width="14.6640625" style="1" customWidth="1"/>
    <col min="10" max="10" width="14.44140625" style="1" customWidth="1"/>
    <col min="11" max="11" width="14.6640625" style="1" customWidth="1"/>
    <col min="12" max="12" width="13.77734375" style="1" customWidth="1"/>
    <col min="13" max="13" width="16.44140625" style="1" customWidth="1"/>
    <col min="14" max="14" width="2.44140625" style="1" customWidth="1"/>
    <col min="15" max="17" width="12" style="1" hidden="1" customWidth="1"/>
    <col min="18" max="18" width="12" style="1" customWidth="1"/>
    <col min="19" max="19" width="3.44140625" style="1" customWidth="1"/>
    <col min="20" max="20" width="18.109375" style="1" customWidth="1"/>
    <col min="21" max="52" width="15.77734375" style="1" customWidth="1"/>
    <col min="53" max="59" width="15.109375" style="1" customWidth="1"/>
    <col min="60" max="66" width="14.6640625" style="1" customWidth="1"/>
    <col min="67" max="67" width="13.77734375" style="1" customWidth="1"/>
    <col min="68" max="68" width="11.6640625" style="1" customWidth="1"/>
    <col min="69" max="69" width="12" style="1" customWidth="1"/>
    <col min="70" max="16384" width="12" style="1"/>
  </cols>
  <sheetData>
    <row r="1" spans="1:68" ht="11.65" customHeight="1" x14ac:dyDescent="0.2">
      <c r="A1" s="9"/>
      <c r="B1" s="175" t="s">
        <v>145</v>
      </c>
      <c r="C1" s="10"/>
      <c r="D1" s="11"/>
      <c r="E1" s="12"/>
      <c r="F1" s="12"/>
      <c r="G1" s="12"/>
      <c r="H1" s="12"/>
      <c r="I1" s="12"/>
      <c r="J1" s="12"/>
      <c r="K1" s="12"/>
      <c r="L1" s="12"/>
      <c r="M1" s="13"/>
      <c r="N1" s="13"/>
      <c r="O1" s="13"/>
      <c r="P1" s="13"/>
      <c r="Q1" s="11"/>
      <c r="R1" s="14"/>
      <c r="S1" s="11"/>
      <c r="T1" s="12"/>
      <c r="U1" s="15">
        <v>1</v>
      </c>
      <c r="V1" s="15">
        <v>2</v>
      </c>
      <c r="W1" s="15">
        <v>3</v>
      </c>
      <c r="X1" s="15">
        <v>4</v>
      </c>
      <c r="Y1" s="15">
        <v>5</v>
      </c>
      <c r="Z1" s="15">
        <v>6</v>
      </c>
      <c r="AA1" s="15">
        <v>7</v>
      </c>
      <c r="AB1" s="15">
        <v>8</v>
      </c>
      <c r="AC1" s="15">
        <v>9</v>
      </c>
      <c r="AD1" s="15">
        <v>10</v>
      </c>
      <c r="AE1" s="15">
        <v>11</v>
      </c>
      <c r="AF1" s="15">
        <v>12</v>
      </c>
      <c r="AG1" s="15">
        <v>13</v>
      </c>
      <c r="AH1" s="15">
        <v>14</v>
      </c>
      <c r="AI1" s="15">
        <v>15</v>
      </c>
      <c r="AJ1" s="15">
        <v>16</v>
      </c>
      <c r="AK1" s="15">
        <v>17</v>
      </c>
      <c r="AL1" s="15">
        <v>18</v>
      </c>
      <c r="AM1" s="15">
        <v>19</v>
      </c>
      <c r="AN1" s="15">
        <v>20</v>
      </c>
      <c r="AO1" s="15">
        <v>21</v>
      </c>
      <c r="AP1" s="15">
        <v>22</v>
      </c>
      <c r="AQ1" s="15">
        <v>23</v>
      </c>
      <c r="AR1" s="15">
        <v>24</v>
      </c>
      <c r="AS1" s="15">
        <v>25</v>
      </c>
      <c r="AT1" s="15">
        <v>26</v>
      </c>
      <c r="AU1" s="15">
        <v>27</v>
      </c>
      <c r="AV1" s="15">
        <v>28</v>
      </c>
      <c r="AW1" s="15">
        <v>29</v>
      </c>
      <c r="AX1" s="15">
        <v>30</v>
      </c>
      <c r="AY1" s="15">
        <v>31</v>
      </c>
      <c r="AZ1" s="15">
        <v>32</v>
      </c>
      <c r="BA1" s="15">
        <v>33</v>
      </c>
      <c r="BB1" s="15">
        <v>34</v>
      </c>
      <c r="BC1" s="15">
        <v>35</v>
      </c>
      <c r="BD1" s="15">
        <v>36</v>
      </c>
      <c r="BE1" s="15">
        <v>37</v>
      </c>
      <c r="BF1" s="15">
        <v>38</v>
      </c>
      <c r="BG1" s="15">
        <v>39</v>
      </c>
      <c r="BH1" s="15">
        <v>40</v>
      </c>
      <c r="BI1" s="15">
        <v>41</v>
      </c>
      <c r="BJ1" s="15">
        <v>42</v>
      </c>
      <c r="BK1" s="15">
        <v>43</v>
      </c>
      <c r="BL1" s="15">
        <v>44</v>
      </c>
      <c r="BM1" s="15">
        <v>45</v>
      </c>
      <c r="BN1" s="15">
        <v>46</v>
      </c>
      <c r="BO1" s="15">
        <v>47</v>
      </c>
      <c r="BP1" s="16">
        <v>48</v>
      </c>
    </row>
    <row r="2" spans="1:68" ht="11.65" customHeight="1" x14ac:dyDescent="0.2">
      <c r="A2" s="17"/>
      <c r="B2" s="18" t="s">
        <v>2</v>
      </c>
      <c r="C2" s="18" t="s">
        <v>3</v>
      </c>
      <c r="D2" s="19"/>
      <c r="E2" s="20"/>
      <c r="F2" s="20"/>
      <c r="G2" s="20"/>
      <c r="H2" s="20"/>
      <c r="I2" s="20"/>
      <c r="J2" s="20"/>
      <c r="K2" s="20"/>
      <c r="L2" s="20"/>
      <c r="M2" s="21"/>
      <c r="N2" s="21"/>
      <c r="O2" s="21"/>
      <c r="P2" s="21"/>
      <c r="Q2" s="5"/>
      <c r="R2" s="22"/>
      <c r="S2" s="5"/>
      <c r="T2" s="20"/>
      <c r="U2" s="23" t="s">
        <v>4</v>
      </c>
      <c r="V2" s="23" t="s">
        <v>5</v>
      </c>
      <c r="W2" s="23" t="s">
        <v>6</v>
      </c>
      <c r="X2" s="23" t="s">
        <v>7</v>
      </c>
      <c r="Y2" s="23" t="s">
        <v>8</v>
      </c>
      <c r="Z2" s="23" t="s">
        <v>9</v>
      </c>
      <c r="AA2" s="23" t="s">
        <v>10</v>
      </c>
      <c r="AB2" s="23" t="s">
        <v>11</v>
      </c>
      <c r="AC2" s="23" t="s">
        <v>12</v>
      </c>
      <c r="AD2" s="23" t="s">
        <v>13</v>
      </c>
      <c r="AE2" s="23" t="s">
        <v>14</v>
      </c>
      <c r="AF2" s="23" t="s">
        <v>15</v>
      </c>
      <c r="AG2" s="23" t="s">
        <v>16</v>
      </c>
      <c r="AH2" s="23" t="s">
        <v>17</v>
      </c>
      <c r="AI2" s="23" t="s">
        <v>18</v>
      </c>
      <c r="AJ2" s="23" t="s">
        <v>19</v>
      </c>
      <c r="AK2" s="23" t="s">
        <v>20</v>
      </c>
      <c r="AL2" s="23" t="s">
        <v>21</v>
      </c>
      <c r="AM2" s="23" t="s">
        <v>22</v>
      </c>
      <c r="AN2" s="23" t="s">
        <v>23</v>
      </c>
      <c r="AO2" s="23" t="s">
        <v>24</v>
      </c>
      <c r="AP2" s="23" t="s">
        <v>25</v>
      </c>
      <c r="AQ2" s="23" t="s">
        <v>26</v>
      </c>
      <c r="AR2" s="23" t="s">
        <v>27</v>
      </c>
      <c r="AS2" s="23" t="s">
        <v>28</v>
      </c>
      <c r="AT2" s="23" t="s">
        <v>29</v>
      </c>
      <c r="AU2" s="23" t="s">
        <v>30</v>
      </c>
      <c r="AV2" s="23" t="s">
        <v>31</v>
      </c>
      <c r="AW2" s="23" t="s">
        <v>32</v>
      </c>
      <c r="AX2" s="23" t="s">
        <v>33</v>
      </c>
      <c r="AY2" s="23" t="s">
        <v>34</v>
      </c>
      <c r="AZ2" s="23" t="s">
        <v>35</v>
      </c>
      <c r="BA2" s="23" t="s">
        <v>36</v>
      </c>
      <c r="BB2" s="23" t="s">
        <v>37</v>
      </c>
      <c r="BC2" s="23" t="s">
        <v>38</v>
      </c>
      <c r="BD2" s="23" t="s">
        <v>39</v>
      </c>
      <c r="BE2" s="23" t="s">
        <v>40</v>
      </c>
      <c r="BF2" s="23" t="s">
        <v>41</v>
      </c>
      <c r="BG2" s="23" t="s">
        <v>42</v>
      </c>
      <c r="BH2" s="23" t="s">
        <v>43</v>
      </c>
      <c r="BI2" s="23" t="s">
        <v>44</v>
      </c>
      <c r="BJ2" s="23" t="s">
        <v>45</v>
      </c>
      <c r="BK2" s="23" t="s">
        <v>46</v>
      </c>
      <c r="BL2" s="23" t="s">
        <v>47</v>
      </c>
      <c r="BM2" s="23" t="s">
        <v>48</v>
      </c>
      <c r="BN2" s="23" t="s">
        <v>49</v>
      </c>
      <c r="BO2" s="23" t="s">
        <v>50</v>
      </c>
      <c r="BP2" s="24" t="s">
        <v>51</v>
      </c>
    </row>
    <row r="3" spans="1:68" ht="61.15" customHeight="1" x14ac:dyDescent="0.25">
      <c r="A3" s="25"/>
      <c r="B3" s="26" t="s">
        <v>52</v>
      </c>
      <c r="C3" s="27"/>
      <c r="D3" s="5"/>
      <c r="E3" s="20"/>
      <c r="F3" s="174" t="s">
        <v>144</v>
      </c>
      <c r="G3" s="169"/>
      <c r="H3" s="20"/>
      <c r="I3" s="20"/>
      <c r="J3" s="20"/>
      <c r="K3" s="20"/>
      <c r="L3" s="20"/>
      <c r="M3" s="21"/>
      <c r="N3" s="21"/>
      <c r="O3" s="21"/>
      <c r="P3" s="21"/>
      <c r="Q3" s="5"/>
      <c r="R3" s="22"/>
      <c r="S3" s="5"/>
      <c r="T3" s="20"/>
      <c r="U3" s="28">
        <v>1</v>
      </c>
      <c r="V3" s="28">
        <v>2</v>
      </c>
      <c r="W3" s="28">
        <v>3</v>
      </c>
      <c r="X3" s="28">
        <v>4</v>
      </c>
      <c r="Y3" s="28">
        <v>5</v>
      </c>
      <c r="Z3" s="28">
        <v>6</v>
      </c>
      <c r="AA3" s="28">
        <v>7</v>
      </c>
      <c r="AB3" s="28">
        <v>8</v>
      </c>
      <c r="AC3" s="28">
        <v>9</v>
      </c>
      <c r="AD3" s="28">
        <v>10</v>
      </c>
      <c r="AE3" s="28">
        <v>11</v>
      </c>
      <c r="AF3" s="28">
        <v>12</v>
      </c>
      <c r="AG3" s="28">
        <v>13</v>
      </c>
      <c r="AH3" s="28">
        <v>14</v>
      </c>
      <c r="AI3" s="28">
        <v>15</v>
      </c>
      <c r="AJ3" s="28">
        <v>16</v>
      </c>
      <c r="AK3" s="28">
        <v>17</v>
      </c>
      <c r="AL3" s="28">
        <v>18</v>
      </c>
      <c r="AM3" s="29">
        <v>19</v>
      </c>
      <c r="AN3" s="28">
        <v>20</v>
      </c>
      <c r="AO3" s="28">
        <v>21</v>
      </c>
      <c r="AP3" s="29">
        <v>22</v>
      </c>
      <c r="AQ3" s="28">
        <v>23</v>
      </c>
      <c r="AR3" s="28">
        <v>24</v>
      </c>
      <c r="AS3" s="29">
        <v>25</v>
      </c>
      <c r="AT3" s="28">
        <v>26</v>
      </c>
      <c r="AU3" s="28">
        <v>27</v>
      </c>
      <c r="AV3" s="29">
        <v>28</v>
      </c>
      <c r="AW3" s="28">
        <v>29</v>
      </c>
      <c r="AX3" s="28">
        <v>30</v>
      </c>
      <c r="AY3" s="29">
        <v>31</v>
      </c>
      <c r="AZ3" s="28">
        <v>32</v>
      </c>
      <c r="BA3" s="28">
        <v>33</v>
      </c>
      <c r="BB3" s="29">
        <v>34</v>
      </c>
      <c r="BC3" s="28">
        <v>35</v>
      </c>
      <c r="BD3" s="28">
        <v>36</v>
      </c>
      <c r="BE3" s="29">
        <v>37</v>
      </c>
      <c r="BF3" s="28">
        <v>38</v>
      </c>
      <c r="BG3" s="28">
        <v>39</v>
      </c>
      <c r="BH3" s="29">
        <v>40</v>
      </c>
      <c r="BI3" s="28">
        <v>41</v>
      </c>
      <c r="BJ3" s="28">
        <v>42</v>
      </c>
      <c r="BK3" s="29">
        <v>43</v>
      </c>
      <c r="BL3" s="28">
        <v>44</v>
      </c>
      <c r="BM3" s="28">
        <v>45</v>
      </c>
      <c r="BN3" s="29">
        <v>46</v>
      </c>
      <c r="BO3" s="28">
        <v>47</v>
      </c>
      <c r="BP3" s="30">
        <v>48</v>
      </c>
    </row>
    <row r="4" spans="1:68" ht="10.9" customHeight="1" thickBot="1" x14ac:dyDescent="0.25">
      <c r="A4" s="4"/>
      <c r="B4" s="156" t="s">
        <v>112</v>
      </c>
      <c r="C4" s="31">
        <v>2000000</v>
      </c>
      <c r="D4" s="5"/>
      <c r="E4" s="32"/>
      <c r="F4" s="32"/>
      <c r="G4" s="32"/>
      <c r="H4" s="32"/>
      <c r="I4" s="32"/>
      <c r="J4" s="32"/>
      <c r="K4" s="32"/>
      <c r="L4" s="32"/>
      <c r="M4" s="21"/>
      <c r="N4" s="21"/>
      <c r="O4" s="21"/>
      <c r="P4" s="33"/>
      <c r="Q4" s="34"/>
      <c r="R4" s="22"/>
      <c r="S4" s="5"/>
      <c r="T4" s="35" t="s">
        <v>53</v>
      </c>
      <c r="U4" s="36">
        <f t="shared" ref="U4:BP4" si="0">SUM(U6:U29)</f>
        <v>6695999.9567999998</v>
      </c>
      <c r="V4" s="36">
        <f t="shared" si="0"/>
        <v>13253009.5817152</v>
      </c>
      <c r="W4" s="36">
        <f t="shared" si="0"/>
        <v>19668805.029435441</v>
      </c>
      <c r="X4" s="36">
        <f t="shared" si="0"/>
        <v>25941126.873125598</v>
      </c>
      <c r="Y4" s="36">
        <f t="shared" si="0"/>
        <v>32067679.535121199</v>
      </c>
      <c r="Z4" s="36">
        <f t="shared" si="0"/>
        <v>38046130.70851513</v>
      </c>
      <c r="AA4" s="36">
        <f t="shared" si="0"/>
        <v>43874110.769489758</v>
      </c>
      <c r="AB4" s="36">
        <f t="shared" si="0"/>
        <v>49549212.18024639</v>
      </c>
      <c r="AC4" s="36">
        <f t="shared" si="0"/>
        <v>55068988.882381514</v>
      </c>
      <c r="AD4" s="36">
        <f t="shared" si="0"/>
        <v>60430955.680557199</v>
      </c>
      <c r="AE4" s="36">
        <f t="shared" si="0"/>
        <v>65632587.616310097</v>
      </c>
      <c r="AF4" s="36">
        <f t="shared" si="0"/>
        <v>70671319.331841439</v>
      </c>
      <c r="AG4" s="36">
        <f t="shared" si="0"/>
        <v>68848544.466827676</v>
      </c>
      <c r="AH4" s="36">
        <f t="shared" si="0"/>
        <v>66996605.203973696</v>
      </c>
      <c r="AI4" s="36">
        <f t="shared" si="0"/>
        <v>65115034.912914053</v>
      </c>
      <c r="AJ4" s="36">
        <f t="shared" si="0"/>
        <v>63203359.497197479</v>
      </c>
      <c r="AK4" s="36">
        <f t="shared" si="0"/>
        <v>61261097.274829417</v>
      </c>
      <c r="AL4" s="36">
        <f t="shared" si="0"/>
        <v>59287758.856903471</v>
      </c>
      <c r="AM4" s="36">
        <f t="shared" si="0"/>
        <v>57282847.024290718</v>
      </c>
      <c r="AN4" s="36">
        <f t="shared" si="0"/>
        <v>55245856.602356143</v>
      </c>
      <c r="AO4" s="36">
        <f t="shared" si="0"/>
        <v>53176274.333670624</v>
      </c>
      <c r="AP4" s="36">
        <f t="shared" si="0"/>
        <v>51073578.748686135</v>
      </c>
      <c r="AQ4" s="36">
        <f t="shared" si="0"/>
        <v>48937240.034341894</v>
      </c>
      <c r="AR4" s="36">
        <f t="shared" si="0"/>
        <v>46766719.90056815</v>
      </c>
      <c r="AS4" s="36">
        <f t="shared" si="0"/>
        <v>41893494.808781907</v>
      </c>
      <c r="AT4" s="36">
        <f t="shared" si="0"/>
        <v>37188424.44672069</v>
      </c>
      <c r="AU4" s="36">
        <f t="shared" si="0"/>
        <v>32654199.290060088</v>
      </c>
      <c r="AV4" s="36">
        <f t="shared" si="0"/>
        <v>28293552.86208652</v>
      </c>
      <c r="AW4" s="36">
        <f t="shared" si="0"/>
        <v>24109262.42245898</v>
      </c>
      <c r="AX4" s="36">
        <f t="shared" si="0"/>
        <v>20104149.666990999</v>
      </c>
      <c r="AY4" s="36">
        <f t="shared" si="0"/>
        <v>16281081.43862913</v>
      </c>
      <c r="AZ4" s="36">
        <f t="shared" si="0"/>
        <v>12642970.44980707</v>
      </c>
      <c r="BA4" s="36">
        <f t="shared" si="0"/>
        <v>9192776.0163574591</v>
      </c>
      <c r="BB4" s="36">
        <f t="shared" si="0"/>
        <v>5933504.80316626</v>
      </c>
      <c r="BC4" s="36">
        <f t="shared" si="0"/>
        <v>2868211.5817576</v>
      </c>
      <c r="BD4" s="36">
        <f t="shared" si="0"/>
        <v>0</v>
      </c>
      <c r="BE4" s="36">
        <f t="shared" si="0"/>
        <v>0</v>
      </c>
      <c r="BF4" s="36">
        <f t="shared" si="0"/>
        <v>0</v>
      </c>
      <c r="BG4" s="36">
        <f t="shared" si="0"/>
        <v>0</v>
      </c>
      <c r="BH4" s="36">
        <f t="shared" si="0"/>
        <v>0</v>
      </c>
      <c r="BI4" s="36">
        <f t="shared" si="0"/>
        <v>0</v>
      </c>
      <c r="BJ4" s="36">
        <f t="shared" si="0"/>
        <v>0</v>
      </c>
      <c r="BK4" s="36">
        <f t="shared" si="0"/>
        <v>0</v>
      </c>
      <c r="BL4" s="36">
        <f t="shared" si="0"/>
        <v>0</v>
      </c>
      <c r="BM4" s="36">
        <f t="shared" si="0"/>
        <v>0</v>
      </c>
      <c r="BN4" s="36">
        <f t="shared" si="0"/>
        <v>0</v>
      </c>
      <c r="BO4" s="36">
        <f t="shared" si="0"/>
        <v>0</v>
      </c>
      <c r="BP4" s="37">
        <f t="shared" si="0"/>
        <v>0</v>
      </c>
    </row>
    <row r="5" spans="1:68" ht="24.75" customHeight="1" thickBot="1" x14ac:dyDescent="0.3">
      <c r="A5" s="4"/>
      <c r="B5" s="23" t="s">
        <v>54</v>
      </c>
      <c r="C5" s="38" t="str">
        <f>_xlfn.IFNA(VLOOKUP($C$2,Type!$A$1:$C$2,3,FALSE),"0")</f>
        <v>0</v>
      </c>
      <c r="D5" s="39"/>
      <c r="E5" s="40" t="s">
        <v>55</v>
      </c>
      <c r="F5" s="41" t="s">
        <v>56</v>
      </c>
      <c r="G5" s="41" t="s">
        <v>57</v>
      </c>
      <c r="H5" s="41" t="s">
        <v>58</v>
      </c>
      <c r="I5" s="41" t="s">
        <v>59</v>
      </c>
      <c r="J5" s="41" t="s">
        <v>53</v>
      </c>
      <c r="K5" s="41" t="s">
        <v>60</v>
      </c>
      <c r="L5" s="42" t="s">
        <v>61</v>
      </c>
      <c r="M5" s="43"/>
      <c r="N5" s="44"/>
      <c r="O5" s="45"/>
      <c r="P5" s="46" t="s">
        <v>62</v>
      </c>
      <c r="Q5" s="46" t="s">
        <v>63</v>
      </c>
      <c r="R5" s="47"/>
      <c r="S5" s="5"/>
      <c r="T5" s="48" t="s">
        <v>64</v>
      </c>
      <c r="U5" s="49">
        <v>247999.99840000001</v>
      </c>
      <c r="V5" s="49">
        <v>242852.20833019301</v>
      </c>
      <c r="W5" s="49">
        <v>237622.053619268</v>
      </c>
      <c r="X5" s="49">
        <v>232308.216432969</v>
      </c>
      <c r="Y5" s="49">
        <v>226909.35785168901</v>
      </c>
      <c r="Z5" s="49">
        <v>221424.11753310901</v>
      </c>
      <c r="AA5" s="49">
        <v>215851.113369431</v>
      </c>
      <c r="AB5" s="49">
        <v>210188.941139134</v>
      </c>
      <c r="AC5" s="49">
        <v>204436.174153153</v>
      </c>
      <c r="AD5" s="49">
        <v>198591.36289539601</v>
      </c>
      <c r="AE5" s="49">
        <v>192653.034657515</v>
      </c>
      <c r="AF5" s="49">
        <v>186619.69316782799</v>
      </c>
      <c r="AG5" s="49">
        <v>180489.81821430501</v>
      </c>
      <c r="AH5" s="49">
        <v>174261.86526152701</v>
      </c>
      <c r="AI5" s="49">
        <v>167934.265061504</v>
      </c>
      <c r="AJ5" s="49">
        <v>161505.42325828</v>
      </c>
      <c r="AK5" s="49">
        <v>154973.71998620499</v>
      </c>
      <c r="AL5" s="49">
        <v>148337.50946177699</v>
      </c>
      <c r="AM5" s="49">
        <v>141595.11956895801</v>
      </c>
      <c r="AN5" s="49">
        <v>134744.851437854</v>
      </c>
      <c r="AO5" s="49">
        <v>127784.979016652</v>
      </c>
      <c r="AP5" s="49">
        <v>120713.748636711</v>
      </c>
      <c r="AQ5" s="49">
        <v>113529.378570691</v>
      </c>
      <c r="AR5" s="49">
        <v>106230.058583615</v>
      </c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50"/>
    </row>
    <row r="6" spans="1:68" ht="12.25" customHeight="1" x14ac:dyDescent="0.2">
      <c r="A6" s="4"/>
      <c r="B6" s="23" t="s">
        <v>65</v>
      </c>
      <c r="C6" s="51">
        <f>C4-C5</f>
        <v>2000000</v>
      </c>
      <c r="D6" s="39"/>
      <c r="E6" s="52">
        <v>0</v>
      </c>
      <c r="F6" s="53"/>
      <c r="G6" s="54"/>
      <c r="H6" s="54"/>
      <c r="I6" s="54"/>
      <c r="J6" s="54"/>
      <c r="K6" s="54">
        <f>-C6</f>
        <v>-2000000</v>
      </c>
      <c r="L6" s="55">
        <f>C21</f>
        <v>2300000</v>
      </c>
      <c r="M6" s="43"/>
      <c r="N6" s="44"/>
      <c r="O6" s="45"/>
      <c r="P6" s="56">
        <f>K6</f>
        <v>-2000000</v>
      </c>
      <c r="Q6" s="56"/>
      <c r="R6" s="57"/>
      <c r="S6" s="29">
        <v>1</v>
      </c>
      <c r="T6" s="58">
        <f t="shared" ref="T6:T25" si="1">G50</f>
        <v>10</v>
      </c>
      <c r="U6" s="49">
        <v>6695999.9567999998</v>
      </c>
      <c r="V6" s="49">
        <v>6557009.6249152003</v>
      </c>
      <c r="W6" s="49">
        <v>6415795.4477202399</v>
      </c>
      <c r="X6" s="49">
        <v>6272321.8436901597</v>
      </c>
      <c r="Y6" s="49">
        <v>6126552.6619956</v>
      </c>
      <c r="Z6" s="49">
        <v>5978451.1733939303</v>
      </c>
      <c r="AA6" s="49">
        <v>5827980.0609746296</v>
      </c>
      <c r="AB6" s="49">
        <v>5675101.4107566299</v>
      </c>
      <c r="AC6" s="49">
        <v>5519776.7021351298</v>
      </c>
      <c r="AD6" s="49">
        <v>5361966.7981756898</v>
      </c>
      <c r="AE6" s="49">
        <v>5201631.9357529003</v>
      </c>
      <c r="AF6" s="49">
        <v>5038731.7155313399</v>
      </c>
      <c r="AG6" s="49">
        <v>4873225.0917862402</v>
      </c>
      <c r="AH6" s="49">
        <v>4705070.3620612202</v>
      </c>
      <c r="AI6" s="49">
        <v>4534225.1566605996</v>
      </c>
      <c r="AJ6" s="49">
        <v>4360646.4279735703</v>
      </c>
      <c r="AK6" s="49">
        <v>4184290.4396275398</v>
      </c>
      <c r="AL6" s="49">
        <v>4005112.7554679802</v>
      </c>
      <c r="AM6" s="49">
        <v>3823068.2283618702</v>
      </c>
      <c r="AN6" s="49">
        <v>3638110.9888220602</v>
      </c>
      <c r="AO6" s="49">
        <v>3450194.4334496101</v>
      </c>
      <c r="AP6" s="49">
        <v>3259271.2131912</v>
      </c>
      <c r="AQ6" s="49">
        <v>3065293.2214086601</v>
      </c>
      <c r="AR6" s="49">
        <v>2868211.5817576</v>
      </c>
      <c r="AS6" s="49">
        <v>0</v>
      </c>
      <c r="AT6" s="49">
        <v>0</v>
      </c>
      <c r="AU6" s="49">
        <v>0</v>
      </c>
      <c r="AV6" s="49">
        <v>0</v>
      </c>
      <c r="AW6" s="49">
        <v>0</v>
      </c>
      <c r="AX6" s="49">
        <v>0</v>
      </c>
      <c r="AY6" s="49">
        <v>0</v>
      </c>
      <c r="AZ6" s="49">
        <v>0</v>
      </c>
      <c r="BA6" s="49">
        <v>0</v>
      </c>
      <c r="BB6" s="49">
        <v>0</v>
      </c>
      <c r="BC6" s="49">
        <v>0</v>
      </c>
      <c r="BD6" s="49">
        <v>0</v>
      </c>
      <c r="BE6" s="49">
        <v>0</v>
      </c>
      <c r="BF6" s="49">
        <v>0</v>
      </c>
      <c r="BG6" s="49">
        <v>0</v>
      </c>
      <c r="BH6" s="49">
        <v>0</v>
      </c>
      <c r="BI6" s="49">
        <v>0</v>
      </c>
      <c r="BJ6" s="49">
        <v>0</v>
      </c>
      <c r="BK6" s="49">
        <v>0</v>
      </c>
      <c r="BL6" s="49">
        <v>0</v>
      </c>
      <c r="BM6" s="49">
        <v>0</v>
      </c>
      <c r="BN6" s="49">
        <v>0</v>
      </c>
      <c r="BO6" s="49">
        <v>0</v>
      </c>
      <c r="BP6" s="50">
        <v>0</v>
      </c>
    </row>
    <row r="7" spans="1:68" ht="11.65" customHeight="1" x14ac:dyDescent="0.2">
      <c r="A7" s="4"/>
      <c r="B7" s="5"/>
      <c r="C7" s="5"/>
      <c r="D7" s="39"/>
      <c r="E7" s="59">
        <v>1</v>
      </c>
      <c r="F7" s="60">
        <f ca="1">EOMONTH(C14,0)+1</f>
        <v>45383</v>
      </c>
      <c r="G7" s="61">
        <f>$C$4</f>
        <v>2000000</v>
      </c>
      <c r="H7" s="61">
        <f t="shared" ref="H7:H9" si="2">G7-I7</f>
        <v>1333333.3333333335</v>
      </c>
      <c r="I7" s="61">
        <f t="shared" ref="I7:I9" si="3">K7-J7</f>
        <v>666666.66666666663</v>
      </c>
      <c r="J7" s="61">
        <f t="shared" ref="J7:J9" si="4">($C$9/12)*G7</f>
        <v>99999.999999999985</v>
      </c>
      <c r="K7" s="61">
        <f>$C$16</f>
        <v>766666.66666666663</v>
      </c>
      <c r="L7" s="62">
        <f t="shared" ref="L7:L9" si="5">L6-K7</f>
        <v>1533333.3333333335</v>
      </c>
      <c r="M7" s="43"/>
      <c r="N7" s="44"/>
      <c r="O7" s="45"/>
      <c r="P7" s="63"/>
      <c r="Q7" s="63"/>
      <c r="R7" s="57"/>
      <c r="S7" s="29">
        <v>2</v>
      </c>
      <c r="T7" s="58">
        <f t="shared" si="1"/>
        <v>10</v>
      </c>
      <c r="U7" s="49">
        <v>0</v>
      </c>
      <c r="V7" s="49">
        <v>6695999.9567999998</v>
      </c>
      <c r="W7" s="49">
        <v>6557009.6249152003</v>
      </c>
      <c r="X7" s="49">
        <v>6415795.4477202399</v>
      </c>
      <c r="Y7" s="49">
        <v>6272321.8436901597</v>
      </c>
      <c r="Z7" s="49">
        <v>6126552.6619956</v>
      </c>
      <c r="AA7" s="49">
        <v>5978451.1733939303</v>
      </c>
      <c r="AB7" s="49">
        <v>5827980.0609746296</v>
      </c>
      <c r="AC7" s="49">
        <v>5675101.4107566299</v>
      </c>
      <c r="AD7" s="49">
        <v>5519776.7021351298</v>
      </c>
      <c r="AE7" s="49">
        <v>5361966.7981756898</v>
      </c>
      <c r="AF7" s="49">
        <v>5201631.9357529003</v>
      </c>
      <c r="AG7" s="49">
        <v>5038731.7155313399</v>
      </c>
      <c r="AH7" s="49">
        <v>4873225.0917862402</v>
      </c>
      <c r="AI7" s="49">
        <v>4705070.3620612202</v>
      </c>
      <c r="AJ7" s="49">
        <v>4534225.1566605996</v>
      </c>
      <c r="AK7" s="49">
        <v>4360646.4279735703</v>
      </c>
      <c r="AL7" s="49">
        <v>4184290.4396275398</v>
      </c>
      <c r="AM7" s="49">
        <v>4005112.7554679802</v>
      </c>
      <c r="AN7" s="49">
        <v>3823068.2283618702</v>
      </c>
      <c r="AO7" s="49">
        <v>3638110.9888220602</v>
      </c>
      <c r="AP7" s="49">
        <v>3450194.4334496101</v>
      </c>
      <c r="AQ7" s="49">
        <v>3259271.2131912</v>
      </c>
      <c r="AR7" s="49">
        <v>3065293.2214086601</v>
      </c>
      <c r="AS7" s="49">
        <v>2868211.5817576</v>
      </c>
      <c r="AT7" s="49">
        <v>0</v>
      </c>
      <c r="AU7" s="49">
        <v>0</v>
      </c>
      <c r="AV7" s="49">
        <v>0</v>
      </c>
      <c r="AW7" s="49">
        <v>0</v>
      </c>
      <c r="AX7" s="49">
        <v>0</v>
      </c>
      <c r="AY7" s="49">
        <v>0</v>
      </c>
      <c r="AZ7" s="49">
        <v>0</v>
      </c>
      <c r="BA7" s="49">
        <v>0</v>
      </c>
      <c r="BB7" s="49">
        <v>0</v>
      </c>
      <c r="BC7" s="49">
        <v>0</v>
      </c>
      <c r="BD7" s="49">
        <v>0</v>
      </c>
      <c r="BE7" s="49">
        <v>0</v>
      </c>
      <c r="BF7" s="49">
        <v>0</v>
      </c>
      <c r="BG7" s="49">
        <v>0</v>
      </c>
      <c r="BH7" s="49">
        <v>0</v>
      </c>
      <c r="BI7" s="49">
        <v>0</v>
      </c>
      <c r="BJ7" s="49">
        <v>0</v>
      </c>
      <c r="BK7" s="49">
        <v>0</v>
      </c>
      <c r="BL7" s="49">
        <v>0</v>
      </c>
      <c r="BM7" s="49">
        <v>0</v>
      </c>
      <c r="BN7" s="49">
        <v>0</v>
      </c>
      <c r="BO7" s="49">
        <v>0</v>
      </c>
      <c r="BP7" s="50">
        <v>0</v>
      </c>
    </row>
    <row r="8" spans="1:68" ht="11.65" customHeight="1" x14ac:dyDescent="0.2">
      <c r="A8" s="4"/>
      <c r="B8" s="5"/>
      <c r="C8" s="5"/>
      <c r="D8" s="39"/>
      <c r="E8" s="59">
        <v>2</v>
      </c>
      <c r="F8" s="60">
        <f t="shared" ref="F8:F9" ca="1" si="6">EOMONTH(F7,0)+1</f>
        <v>45413</v>
      </c>
      <c r="G8" s="61">
        <f t="shared" ref="G8:G9" si="7">H7</f>
        <v>1333333.3333333335</v>
      </c>
      <c r="H8" s="61">
        <f t="shared" si="2"/>
        <v>633333.33333333349</v>
      </c>
      <c r="I8" s="61">
        <f t="shared" si="3"/>
        <v>700000</v>
      </c>
      <c r="J8" s="61">
        <f t="shared" si="4"/>
        <v>66666.666666666672</v>
      </c>
      <c r="K8" s="61">
        <f>$C$16</f>
        <v>766666.66666666663</v>
      </c>
      <c r="L8" s="62">
        <f t="shared" si="5"/>
        <v>766666.66666666686</v>
      </c>
      <c r="M8" s="43"/>
      <c r="N8" s="44"/>
      <c r="O8" s="45"/>
      <c r="P8" s="63"/>
      <c r="Q8" s="63"/>
      <c r="R8" s="57"/>
      <c r="S8" s="29">
        <v>3</v>
      </c>
      <c r="T8" s="58">
        <f t="shared" si="1"/>
        <v>10</v>
      </c>
      <c r="U8" s="49">
        <v>0</v>
      </c>
      <c r="V8" s="49">
        <v>0</v>
      </c>
      <c r="W8" s="49">
        <v>6695999.9567999998</v>
      </c>
      <c r="X8" s="49">
        <v>6557009.6249152003</v>
      </c>
      <c r="Y8" s="49">
        <v>6415795.4477202399</v>
      </c>
      <c r="Z8" s="49">
        <v>6272321.8436901597</v>
      </c>
      <c r="AA8" s="49">
        <v>6126552.6619956</v>
      </c>
      <c r="AB8" s="49">
        <v>5978451.1733939303</v>
      </c>
      <c r="AC8" s="49">
        <v>5827980.0609746296</v>
      </c>
      <c r="AD8" s="49">
        <v>5675101.4107566299</v>
      </c>
      <c r="AE8" s="49">
        <v>5519776.7021351298</v>
      </c>
      <c r="AF8" s="49">
        <v>5361966.7981756898</v>
      </c>
      <c r="AG8" s="49">
        <v>5201631.9357529003</v>
      </c>
      <c r="AH8" s="49">
        <v>5038731.7155313399</v>
      </c>
      <c r="AI8" s="49">
        <v>4873225.0917862402</v>
      </c>
      <c r="AJ8" s="49">
        <v>4705070.3620612202</v>
      </c>
      <c r="AK8" s="49">
        <v>4534225.1566605996</v>
      </c>
      <c r="AL8" s="49">
        <v>4360646.4279735703</v>
      </c>
      <c r="AM8" s="49">
        <v>4184290.4396275398</v>
      </c>
      <c r="AN8" s="49">
        <v>4005112.7554679802</v>
      </c>
      <c r="AO8" s="49">
        <v>3823068.2283618702</v>
      </c>
      <c r="AP8" s="49">
        <v>3638110.9888220602</v>
      </c>
      <c r="AQ8" s="49">
        <v>3450194.4334496101</v>
      </c>
      <c r="AR8" s="49">
        <v>3259271.2131912</v>
      </c>
      <c r="AS8" s="49">
        <v>3065293.2214086601</v>
      </c>
      <c r="AT8" s="49">
        <v>2868211.5817576</v>
      </c>
      <c r="AU8" s="49">
        <v>0</v>
      </c>
      <c r="AV8" s="49">
        <v>0</v>
      </c>
      <c r="AW8" s="49">
        <v>0</v>
      </c>
      <c r="AX8" s="49">
        <v>0</v>
      </c>
      <c r="AY8" s="49">
        <v>0</v>
      </c>
      <c r="AZ8" s="49">
        <v>0</v>
      </c>
      <c r="BA8" s="49">
        <v>0</v>
      </c>
      <c r="BB8" s="49">
        <v>0</v>
      </c>
      <c r="BC8" s="49">
        <v>0</v>
      </c>
      <c r="BD8" s="49">
        <v>0</v>
      </c>
      <c r="BE8" s="49">
        <v>0</v>
      </c>
      <c r="BF8" s="49">
        <v>0</v>
      </c>
      <c r="BG8" s="49">
        <v>0</v>
      </c>
      <c r="BH8" s="49">
        <v>0</v>
      </c>
      <c r="BI8" s="49">
        <v>0</v>
      </c>
      <c r="BJ8" s="49">
        <v>0</v>
      </c>
      <c r="BK8" s="49">
        <v>0</v>
      </c>
      <c r="BL8" s="49">
        <v>0</v>
      </c>
      <c r="BM8" s="49">
        <v>0</v>
      </c>
      <c r="BN8" s="49">
        <v>0</v>
      </c>
      <c r="BO8" s="49">
        <v>0</v>
      </c>
      <c r="BP8" s="50">
        <v>0</v>
      </c>
    </row>
    <row r="9" spans="1:68" ht="11.65" customHeight="1" x14ac:dyDescent="0.25">
      <c r="A9" s="149"/>
      <c r="B9" s="150" t="s">
        <v>109</v>
      </c>
      <c r="C9" s="151">
        <f>VLOOKUP($B$2,Liste!$A$1:$B$3,2,FALSE)</f>
        <v>0.6</v>
      </c>
      <c r="D9" s="152"/>
      <c r="E9" s="59">
        <v>3</v>
      </c>
      <c r="F9" s="60">
        <f t="shared" ca="1" si="6"/>
        <v>45444</v>
      </c>
      <c r="G9" s="61">
        <f t="shared" si="7"/>
        <v>633333.33333333349</v>
      </c>
      <c r="H9" s="61">
        <f t="shared" si="2"/>
        <v>-101666.66666666651</v>
      </c>
      <c r="I9" s="61">
        <f t="shared" si="3"/>
        <v>735000</v>
      </c>
      <c r="J9" s="61">
        <f t="shared" si="4"/>
        <v>31666.666666666672</v>
      </c>
      <c r="K9" s="61">
        <f>$C$16</f>
        <v>766666.66666666663</v>
      </c>
      <c r="L9" s="62">
        <f t="shared" si="5"/>
        <v>0</v>
      </c>
      <c r="M9" s="43"/>
      <c r="N9" s="44"/>
      <c r="O9" s="45"/>
      <c r="P9" s="63"/>
      <c r="Q9" s="63"/>
      <c r="R9" s="57"/>
      <c r="S9" s="29">
        <v>4</v>
      </c>
      <c r="T9" s="58">
        <f t="shared" si="1"/>
        <v>10</v>
      </c>
      <c r="U9" s="49">
        <v>0</v>
      </c>
      <c r="V9" s="49">
        <v>0</v>
      </c>
      <c r="W9" s="49">
        <v>0</v>
      </c>
      <c r="X9" s="49">
        <v>6695999.9567999998</v>
      </c>
      <c r="Y9" s="49">
        <v>6557009.6249152003</v>
      </c>
      <c r="Z9" s="49">
        <v>6415795.4477202399</v>
      </c>
      <c r="AA9" s="49">
        <v>6272321.8436901597</v>
      </c>
      <c r="AB9" s="49">
        <v>6126552.6619956</v>
      </c>
      <c r="AC9" s="49">
        <v>5978451.1733939303</v>
      </c>
      <c r="AD9" s="49">
        <v>5827980.0609746296</v>
      </c>
      <c r="AE9" s="49">
        <v>5675101.4107566299</v>
      </c>
      <c r="AF9" s="49">
        <v>5519776.7021351298</v>
      </c>
      <c r="AG9" s="49">
        <v>5361966.7981756898</v>
      </c>
      <c r="AH9" s="49">
        <v>5201631.9357529003</v>
      </c>
      <c r="AI9" s="49">
        <v>5038731.7155313399</v>
      </c>
      <c r="AJ9" s="49">
        <v>4873225.0917862402</v>
      </c>
      <c r="AK9" s="49">
        <v>4705070.3620612202</v>
      </c>
      <c r="AL9" s="49">
        <v>4534225.1566605996</v>
      </c>
      <c r="AM9" s="49">
        <v>4360646.4279735703</v>
      </c>
      <c r="AN9" s="49">
        <v>4184290.4396275398</v>
      </c>
      <c r="AO9" s="49">
        <v>4005112.7554679802</v>
      </c>
      <c r="AP9" s="49">
        <v>3823068.2283618702</v>
      </c>
      <c r="AQ9" s="49">
        <v>3638110.9888220602</v>
      </c>
      <c r="AR9" s="49">
        <v>3450194.4334496101</v>
      </c>
      <c r="AS9" s="49">
        <v>3259271.2131912</v>
      </c>
      <c r="AT9" s="49">
        <v>3065293.2214086601</v>
      </c>
      <c r="AU9" s="49">
        <v>2868211.5817576</v>
      </c>
      <c r="AV9" s="49">
        <v>0</v>
      </c>
      <c r="AW9" s="49">
        <v>0</v>
      </c>
      <c r="AX9" s="49">
        <v>0</v>
      </c>
      <c r="AY9" s="49">
        <v>0</v>
      </c>
      <c r="AZ9" s="49">
        <v>0</v>
      </c>
      <c r="BA9" s="49">
        <v>0</v>
      </c>
      <c r="BB9" s="49">
        <v>0</v>
      </c>
      <c r="BC9" s="49">
        <v>0</v>
      </c>
      <c r="BD9" s="49">
        <v>0</v>
      </c>
      <c r="BE9" s="49">
        <v>0</v>
      </c>
      <c r="BF9" s="49">
        <v>0</v>
      </c>
      <c r="BG9" s="49">
        <v>0</v>
      </c>
      <c r="BH9" s="49">
        <v>0</v>
      </c>
      <c r="BI9" s="49">
        <v>0</v>
      </c>
      <c r="BJ9" s="49">
        <v>0</v>
      </c>
      <c r="BK9" s="49">
        <v>0</v>
      </c>
      <c r="BL9" s="49">
        <v>0</v>
      </c>
      <c r="BM9" s="49">
        <v>0</v>
      </c>
      <c r="BN9" s="49">
        <v>0</v>
      </c>
      <c r="BO9" s="49">
        <v>0</v>
      </c>
      <c r="BP9" s="50">
        <v>0</v>
      </c>
    </row>
    <row r="10" spans="1:68" ht="11.65" customHeight="1" x14ac:dyDescent="0.2">
      <c r="B10" s="157" t="s">
        <v>113</v>
      </c>
      <c r="C10" s="148">
        <f>C9/12</f>
        <v>4.9999999999999996E-2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44"/>
      <c r="O10" s="45"/>
      <c r="P10" s="63"/>
      <c r="Q10" s="63"/>
      <c r="R10" s="57"/>
      <c r="S10" s="29">
        <v>5</v>
      </c>
      <c r="T10" s="58">
        <f t="shared" si="1"/>
        <v>10</v>
      </c>
      <c r="U10" s="49">
        <v>0</v>
      </c>
      <c r="V10" s="49">
        <v>0</v>
      </c>
      <c r="W10" s="49">
        <v>0</v>
      </c>
      <c r="X10" s="49">
        <v>0</v>
      </c>
      <c r="Y10" s="49">
        <v>6695999.9567999998</v>
      </c>
      <c r="Z10" s="49">
        <v>6557009.6249152003</v>
      </c>
      <c r="AA10" s="49">
        <v>6415795.4477202399</v>
      </c>
      <c r="AB10" s="49">
        <v>6272321.8436901597</v>
      </c>
      <c r="AC10" s="49">
        <v>6126552.6619956</v>
      </c>
      <c r="AD10" s="49">
        <v>5978451.1733939303</v>
      </c>
      <c r="AE10" s="49">
        <v>5827980.0609746296</v>
      </c>
      <c r="AF10" s="49">
        <v>5675101.4107566299</v>
      </c>
      <c r="AG10" s="49">
        <v>5519776.7021351298</v>
      </c>
      <c r="AH10" s="49">
        <v>5361966.7981756898</v>
      </c>
      <c r="AI10" s="49">
        <v>5201631.9357529003</v>
      </c>
      <c r="AJ10" s="49">
        <v>5038731.7155313399</v>
      </c>
      <c r="AK10" s="49">
        <v>4873225.0917862402</v>
      </c>
      <c r="AL10" s="49">
        <v>4705070.3620612202</v>
      </c>
      <c r="AM10" s="49">
        <v>4534225.1566605996</v>
      </c>
      <c r="AN10" s="49">
        <v>4360646.4279735703</v>
      </c>
      <c r="AO10" s="49">
        <v>4184290.4396275398</v>
      </c>
      <c r="AP10" s="49">
        <v>4005112.7554679802</v>
      </c>
      <c r="AQ10" s="49">
        <v>3823068.2283618702</v>
      </c>
      <c r="AR10" s="49">
        <v>3638110.9888220602</v>
      </c>
      <c r="AS10" s="49">
        <v>3450194.4334496101</v>
      </c>
      <c r="AT10" s="49">
        <v>3259271.2131912</v>
      </c>
      <c r="AU10" s="49">
        <v>3065293.2214086601</v>
      </c>
      <c r="AV10" s="49">
        <v>2868211.5817576</v>
      </c>
      <c r="AW10" s="49">
        <v>0</v>
      </c>
      <c r="AX10" s="49">
        <v>0</v>
      </c>
      <c r="AY10" s="49">
        <v>0</v>
      </c>
      <c r="AZ10" s="49">
        <v>0</v>
      </c>
      <c r="BA10" s="49">
        <v>0</v>
      </c>
      <c r="BB10" s="49">
        <v>0</v>
      </c>
      <c r="BC10" s="49">
        <v>0</v>
      </c>
      <c r="BD10" s="49">
        <v>0</v>
      </c>
      <c r="BE10" s="49">
        <v>0</v>
      </c>
      <c r="BF10" s="49">
        <v>0</v>
      </c>
      <c r="BG10" s="49">
        <v>0</v>
      </c>
      <c r="BH10" s="49">
        <v>0</v>
      </c>
      <c r="BI10" s="49">
        <v>0</v>
      </c>
      <c r="BJ10" s="49">
        <v>0</v>
      </c>
      <c r="BK10" s="49">
        <v>0</v>
      </c>
      <c r="BL10" s="49">
        <v>0</v>
      </c>
      <c r="BM10" s="49">
        <v>0</v>
      </c>
      <c r="BN10" s="49">
        <v>0</v>
      </c>
      <c r="BO10" s="49">
        <v>0</v>
      </c>
      <c r="BP10" s="50">
        <v>0</v>
      </c>
    </row>
    <row r="11" spans="1:68" ht="11.65" customHeight="1" x14ac:dyDescent="0.2">
      <c r="A11" s="4"/>
      <c r="B11" s="23" t="s">
        <v>66</v>
      </c>
      <c r="C11" s="158" t="s">
        <v>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44"/>
      <c r="O11" s="45"/>
      <c r="P11" s="63"/>
      <c r="Q11" s="63"/>
      <c r="R11" s="57"/>
      <c r="S11" s="29">
        <v>6</v>
      </c>
      <c r="T11" s="58">
        <f t="shared" si="1"/>
        <v>10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6695999.9567999998</v>
      </c>
      <c r="AA11" s="49">
        <v>6557009.6249152003</v>
      </c>
      <c r="AB11" s="49">
        <v>6415795.4477202399</v>
      </c>
      <c r="AC11" s="49">
        <v>6272321.8436901597</v>
      </c>
      <c r="AD11" s="49">
        <v>6126552.6619956</v>
      </c>
      <c r="AE11" s="49">
        <v>5978451.1733939303</v>
      </c>
      <c r="AF11" s="49">
        <v>5827980.0609746296</v>
      </c>
      <c r="AG11" s="49">
        <v>5675101.4107566299</v>
      </c>
      <c r="AH11" s="49">
        <v>5519776.7021351298</v>
      </c>
      <c r="AI11" s="49">
        <v>5361966.7981756898</v>
      </c>
      <c r="AJ11" s="49">
        <v>5201631.9357529003</v>
      </c>
      <c r="AK11" s="49">
        <v>5038731.7155313399</v>
      </c>
      <c r="AL11" s="49">
        <v>4873225.0917862402</v>
      </c>
      <c r="AM11" s="49">
        <v>4705070.3620612202</v>
      </c>
      <c r="AN11" s="49">
        <v>4534225.1566605996</v>
      </c>
      <c r="AO11" s="49">
        <v>4360646.4279735703</v>
      </c>
      <c r="AP11" s="49">
        <v>4184290.4396275398</v>
      </c>
      <c r="AQ11" s="49">
        <v>4005112.7554679802</v>
      </c>
      <c r="AR11" s="49">
        <v>3823068.2283618702</v>
      </c>
      <c r="AS11" s="49">
        <v>3638110.9888220602</v>
      </c>
      <c r="AT11" s="49">
        <v>3450194.4334496101</v>
      </c>
      <c r="AU11" s="49">
        <v>3259271.2131912</v>
      </c>
      <c r="AV11" s="49">
        <v>3065293.2214086601</v>
      </c>
      <c r="AW11" s="49">
        <v>2868211.5817576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</v>
      </c>
      <c r="BG11" s="49">
        <v>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50">
        <v>0</v>
      </c>
    </row>
    <row r="12" spans="1:68" ht="11.65" customHeight="1" x14ac:dyDescent="0.2">
      <c r="A12" s="4"/>
      <c r="B12" s="23" t="s">
        <v>67</v>
      </c>
      <c r="C12" s="158" t="s">
        <v>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44"/>
      <c r="O12" s="45"/>
      <c r="P12" s="63"/>
      <c r="Q12" s="63"/>
      <c r="R12" s="57"/>
      <c r="S12" s="29">
        <v>7</v>
      </c>
      <c r="T12" s="58">
        <f t="shared" si="1"/>
        <v>10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6695999.9567999998</v>
      </c>
      <c r="AB12" s="49">
        <v>6557009.6249152003</v>
      </c>
      <c r="AC12" s="49">
        <v>6415795.4477202399</v>
      </c>
      <c r="AD12" s="49">
        <v>6272321.8436901597</v>
      </c>
      <c r="AE12" s="49">
        <v>6126552.6619956</v>
      </c>
      <c r="AF12" s="49">
        <v>5978451.1733939303</v>
      </c>
      <c r="AG12" s="49">
        <v>5827980.0609746296</v>
      </c>
      <c r="AH12" s="49">
        <v>5675101.4107566299</v>
      </c>
      <c r="AI12" s="49">
        <v>5519776.7021351298</v>
      </c>
      <c r="AJ12" s="49">
        <v>5361966.7981756898</v>
      </c>
      <c r="AK12" s="49">
        <v>5201631.9357529003</v>
      </c>
      <c r="AL12" s="49">
        <v>5038731.7155313399</v>
      </c>
      <c r="AM12" s="49">
        <v>4873225.0917862402</v>
      </c>
      <c r="AN12" s="49">
        <v>4705070.3620612202</v>
      </c>
      <c r="AO12" s="49">
        <v>4534225.1566605996</v>
      </c>
      <c r="AP12" s="49">
        <v>4360646.4279735703</v>
      </c>
      <c r="AQ12" s="49">
        <v>4184290.4396275398</v>
      </c>
      <c r="AR12" s="49">
        <v>4005112.7554679802</v>
      </c>
      <c r="AS12" s="49">
        <v>3823068.2283618702</v>
      </c>
      <c r="AT12" s="49">
        <v>3638110.9888220602</v>
      </c>
      <c r="AU12" s="49">
        <v>3450194.4334496101</v>
      </c>
      <c r="AV12" s="49">
        <v>3259271.2131912</v>
      </c>
      <c r="AW12" s="49">
        <v>3065293.2214086601</v>
      </c>
      <c r="AX12" s="49">
        <v>2868211.5817576</v>
      </c>
      <c r="AY12" s="49">
        <v>0</v>
      </c>
      <c r="AZ12" s="49">
        <v>0</v>
      </c>
      <c r="BA12" s="49">
        <v>0</v>
      </c>
      <c r="BB12" s="49">
        <v>0</v>
      </c>
      <c r="BC12" s="49">
        <v>0</v>
      </c>
      <c r="BD12" s="49">
        <v>0</v>
      </c>
      <c r="BE12" s="49">
        <v>0</v>
      </c>
      <c r="BF12" s="49">
        <v>0</v>
      </c>
      <c r="BG12" s="49">
        <v>0</v>
      </c>
      <c r="BH12" s="49">
        <v>0</v>
      </c>
      <c r="BI12" s="49">
        <v>0</v>
      </c>
      <c r="BJ12" s="49">
        <v>0</v>
      </c>
      <c r="BK12" s="49">
        <v>0</v>
      </c>
      <c r="BL12" s="49">
        <v>0</v>
      </c>
      <c r="BM12" s="49">
        <v>0</v>
      </c>
      <c r="BN12" s="49">
        <v>0</v>
      </c>
      <c r="BO12" s="49">
        <v>0</v>
      </c>
      <c r="BP12" s="50">
        <v>0</v>
      </c>
    </row>
    <row r="13" spans="1:68" ht="11.65" customHeight="1" x14ac:dyDescent="0.2">
      <c r="A13" s="4"/>
      <c r="B13" s="154" t="s">
        <v>114</v>
      </c>
      <c r="C13" s="29">
        <v>3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44"/>
      <c r="O13" s="45"/>
      <c r="P13" s="63"/>
      <c r="Q13" s="63"/>
      <c r="R13" s="57"/>
      <c r="S13" s="29">
        <v>8</v>
      </c>
      <c r="T13" s="58">
        <f t="shared" si="1"/>
        <v>10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6695999.9567999998</v>
      </c>
      <c r="AC13" s="49">
        <v>6557009.6249152003</v>
      </c>
      <c r="AD13" s="49">
        <v>6415795.4477202399</v>
      </c>
      <c r="AE13" s="49">
        <v>6272321.8436901597</v>
      </c>
      <c r="AF13" s="49">
        <v>6126552.6619956</v>
      </c>
      <c r="AG13" s="49">
        <v>5978451.1733939303</v>
      </c>
      <c r="AH13" s="49">
        <v>5827980.0609746296</v>
      </c>
      <c r="AI13" s="49">
        <v>5675101.4107566299</v>
      </c>
      <c r="AJ13" s="49">
        <v>5519776.7021351298</v>
      </c>
      <c r="AK13" s="49">
        <v>5361966.7981756898</v>
      </c>
      <c r="AL13" s="49">
        <v>5201631.9357529003</v>
      </c>
      <c r="AM13" s="49">
        <v>5038731.7155313399</v>
      </c>
      <c r="AN13" s="49">
        <v>4873225.0917862402</v>
      </c>
      <c r="AO13" s="49">
        <v>4705070.3620612202</v>
      </c>
      <c r="AP13" s="49">
        <v>4534225.1566605996</v>
      </c>
      <c r="AQ13" s="49">
        <v>4360646.4279735703</v>
      </c>
      <c r="AR13" s="49">
        <v>4184290.4396275398</v>
      </c>
      <c r="AS13" s="49">
        <v>4005112.7554679802</v>
      </c>
      <c r="AT13" s="49">
        <v>3823068.2283618702</v>
      </c>
      <c r="AU13" s="49">
        <v>3638110.9888220602</v>
      </c>
      <c r="AV13" s="49">
        <v>3450194.4334496101</v>
      </c>
      <c r="AW13" s="49">
        <v>3259271.2131912</v>
      </c>
      <c r="AX13" s="49">
        <v>3065293.2214086601</v>
      </c>
      <c r="AY13" s="49">
        <v>2868211.5817576</v>
      </c>
      <c r="AZ13" s="49">
        <v>0</v>
      </c>
      <c r="BA13" s="49">
        <v>0</v>
      </c>
      <c r="BB13" s="49">
        <v>0</v>
      </c>
      <c r="BC13" s="49">
        <v>0</v>
      </c>
      <c r="BD13" s="49">
        <v>0</v>
      </c>
      <c r="BE13" s="49">
        <v>0</v>
      </c>
      <c r="BF13" s="49">
        <v>0</v>
      </c>
      <c r="BG13" s="49">
        <v>0</v>
      </c>
      <c r="BH13" s="49">
        <v>0</v>
      </c>
      <c r="BI13" s="49">
        <v>0</v>
      </c>
      <c r="BJ13" s="49">
        <v>0</v>
      </c>
      <c r="BK13" s="49">
        <v>0</v>
      </c>
      <c r="BL13" s="49">
        <v>0</v>
      </c>
      <c r="BM13" s="49">
        <v>0</v>
      </c>
      <c r="BN13" s="49">
        <v>0</v>
      </c>
      <c r="BO13" s="49">
        <v>0</v>
      </c>
      <c r="BP13" s="50">
        <v>0</v>
      </c>
    </row>
    <row r="14" spans="1:68" ht="11.65" customHeight="1" x14ac:dyDescent="0.2">
      <c r="A14" s="4"/>
      <c r="B14" s="23" t="s">
        <v>68</v>
      </c>
      <c r="C14" s="66">
        <f ca="1">TODAY()</f>
        <v>45371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44"/>
      <c r="O14" s="45"/>
      <c r="P14" s="63"/>
      <c r="Q14" s="63"/>
      <c r="R14" s="57"/>
      <c r="S14" s="29">
        <v>9</v>
      </c>
      <c r="T14" s="58">
        <f t="shared" si="1"/>
        <v>10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6695999.9567999998</v>
      </c>
      <c r="AD14" s="49">
        <v>6557009.6249152003</v>
      </c>
      <c r="AE14" s="49">
        <v>6415795.4477202399</v>
      </c>
      <c r="AF14" s="49">
        <v>6272321.8436901597</v>
      </c>
      <c r="AG14" s="49">
        <v>6126552.6619956</v>
      </c>
      <c r="AH14" s="49">
        <v>5978451.1733939303</v>
      </c>
      <c r="AI14" s="49">
        <v>5827980.0609746296</v>
      </c>
      <c r="AJ14" s="49">
        <v>5675101.4107566299</v>
      </c>
      <c r="AK14" s="49">
        <v>5519776.7021351298</v>
      </c>
      <c r="AL14" s="49">
        <v>5361966.7981756898</v>
      </c>
      <c r="AM14" s="49">
        <v>5201631.9357529003</v>
      </c>
      <c r="AN14" s="49">
        <v>5038731.7155313399</v>
      </c>
      <c r="AO14" s="49">
        <v>4873225.0917862402</v>
      </c>
      <c r="AP14" s="49">
        <v>4705070.3620612202</v>
      </c>
      <c r="AQ14" s="49">
        <v>4534225.1566605996</v>
      </c>
      <c r="AR14" s="49">
        <v>4360646.4279735703</v>
      </c>
      <c r="AS14" s="49">
        <v>4184290.4396275398</v>
      </c>
      <c r="AT14" s="49">
        <v>4005112.7554679802</v>
      </c>
      <c r="AU14" s="49">
        <v>3823068.2283618702</v>
      </c>
      <c r="AV14" s="49">
        <v>3638110.9888220602</v>
      </c>
      <c r="AW14" s="49">
        <v>3450194.4334496101</v>
      </c>
      <c r="AX14" s="49">
        <v>3259271.2131912</v>
      </c>
      <c r="AY14" s="49">
        <v>3065293.2214086601</v>
      </c>
      <c r="AZ14" s="49">
        <v>2868211.5817576</v>
      </c>
      <c r="BA14" s="49">
        <v>0</v>
      </c>
      <c r="BB14" s="49">
        <v>0</v>
      </c>
      <c r="BC14" s="49">
        <v>0</v>
      </c>
      <c r="BD14" s="49">
        <v>0</v>
      </c>
      <c r="BE14" s="49">
        <v>0</v>
      </c>
      <c r="BF14" s="49">
        <v>0</v>
      </c>
      <c r="BG14" s="49">
        <v>0</v>
      </c>
      <c r="BH14" s="49">
        <v>0</v>
      </c>
      <c r="BI14" s="49">
        <v>0</v>
      </c>
      <c r="BJ14" s="49">
        <v>0</v>
      </c>
      <c r="BK14" s="49">
        <v>0</v>
      </c>
      <c r="BL14" s="49">
        <v>0</v>
      </c>
      <c r="BM14" s="49">
        <v>0</v>
      </c>
      <c r="BN14" s="49">
        <v>0</v>
      </c>
      <c r="BO14" s="49">
        <v>0</v>
      </c>
      <c r="BP14" s="50">
        <v>0</v>
      </c>
    </row>
    <row r="15" spans="1:68" ht="11.65" customHeight="1" x14ac:dyDescent="0.2">
      <c r="A15" s="4"/>
      <c r="B15" s="23" t="s">
        <v>69</v>
      </c>
      <c r="C15" s="66">
        <f ca="1">EDATE(C14,C13)</f>
        <v>45463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44"/>
      <c r="O15" s="45"/>
      <c r="P15" s="63"/>
      <c r="Q15" s="63"/>
      <c r="R15" s="57"/>
      <c r="S15" s="29">
        <v>10</v>
      </c>
      <c r="T15" s="58">
        <f t="shared" si="1"/>
        <v>10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6695999.9567999998</v>
      </c>
      <c r="AE15" s="49">
        <v>6557009.6249152003</v>
      </c>
      <c r="AF15" s="49">
        <v>6415795.4477202399</v>
      </c>
      <c r="AG15" s="49">
        <v>6272321.8436901597</v>
      </c>
      <c r="AH15" s="49">
        <v>6126552.6619956</v>
      </c>
      <c r="AI15" s="49">
        <v>5978451.1733939303</v>
      </c>
      <c r="AJ15" s="49">
        <v>5827980.0609746296</v>
      </c>
      <c r="AK15" s="49">
        <v>5675101.4107566299</v>
      </c>
      <c r="AL15" s="49">
        <v>5519776.7021351298</v>
      </c>
      <c r="AM15" s="49">
        <v>5361966.7981756898</v>
      </c>
      <c r="AN15" s="49">
        <v>5201631.9357529003</v>
      </c>
      <c r="AO15" s="49">
        <v>5038731.7155313399</v>
      </c>
      <c r="AP15" s="49">
        <v>4873225.0917862402</v>
      </c>
      <c r="AQ15" s="49">
        <v>4705070.3620612202</v>
      </c>
      <c r="AR15" s="49">
        <v>4534225.1566605996</v>
      </c>
      <c r="AS15" s="49">
        <v>4360646.4279735703</v>
      </c>
      <c r="AT15" s="49">
        <v>4184290.4396275398</v>
      </c>
      <c r="AU15" s="49">
        <v>4005112.7554679802</v>
      </c>
      <c r="AV15" s="49">
        <v>3823068.2283618702</v>
      </c>
      <c r="AW15" s="49">
        <v>3638110.9888220602</v>
      </c>
      <c r="AX15" s="49">
        <v>3450194.4334496101</v>
      </c>
      <c r="AY15" s="49">
        <v>3259271.2131912</v>
      </c>
      <c r="AZ15" s="49">
        <v>3065293.2214086601</v>
      </c>
      <c r="BA15" s="49">
        <v>2868211.5817576</v>
      </c>
      <c r="BB15" s="49">
        <v>0</v>
      </c>
      <c r="BC15" s="49">
        <v>0</v>
      </c>
      <c r="BD15" s="49">
        <v>0</v>
      </c>
      <c r="BE15" s="49">
        <v>0</v>
      </c>
      <c r="BF15" s="49">
        <v>0</v>
      </c>
      <c r="BG15" s="49">
        <v>0</v>
      </c>
      <c r="BH15" s="49">
        <v>0</v>
      </c>
      <c r="BI15" s="49">
        <v>0</v>
      </c>
      <c r="BJ15" s="49">
        <v>0</v>
      </c>
      <c r="BK15" s="49">
        <v>0</v>
      </c>
      <c r="BL15" s="49">
        <v>0</v>
      </c>
      <c r="BM15" s="49">
        <v>0</v>
      </c>
      <c r="BN15" s="49">
        <v>0</v>
      </c>
      <c r="BO15" s="49">
        <v>0</v>
      </c>
      <c r="BP15" s="50">
        <v>0</v>
      </c>
    </row>
    <row r="16" spans="1:68" ht="11.65" customHeight="1" x14ac:dyDescent="0.25">
      <c r="A16" s="4"/>
      <c r="B16" s="67" t="s">
        <v>70</v>
      </c>
      <c r="C16" s="68">
        <f>(C6*C10)+(C6/C13)</f>
        <v>766666.66666666663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44"/>
      <c r="O16" s="45"/>
      <c r="P16" s="63"/>
      <c r="Q16" s="63"/>
      <c r="R16" s="57"/>
      <c r="S16" s="29">
        <v>11</v>
      </c>
      <c r="T16" s="58">
        <f t="shared" si="1"/>
        <v>10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49">
        <v>0</v>
      </c>
      <c r="AA16" s="49">
        <v>0</v>
      </c>
      <c r="AB16" s="49">
        <v>0</v>
      </c>
      <c r="AC16" s="49">
        <v>0</v>
      </c>
      <c r="AD16" s="49">
        <v>0</v>
      </c>
      <c r="AE16" s="49">
        <v>6695999.9567999998</v>
      </c>
      <c r="AF16" s="49">
        <v>6557009.6249152003</v>
      </c>
      <c r="AG16" s="49">
        <v>6415795.4477202399</v>
      </c>
      <c r="AH16" s="49">
        <v>6272321.8436901597</v>
      </c>
      <c r="AI16" s="49">
        <v>6126552.6619956</v>
      </c>
      <c r="AJ16" s="49">
        <v>5978451.1733939303</v>
      </c>
      <c r="AK16" s="49">
        <v>5827980.0609746296</v>
      </c>
      <c r="AL16" s="49">
        <v>5675101.4107566299</v>
      </c>
      <c r="AM16" s="49">
        <v>5519776.7021351298</v>
      </c>
      <c r="AN16" s="49">
        <v>5361966.7981756898</v>
      </c>
      <c r="AO16" s="49">
        <v>5201631.9357529003</v>
      </c>
      <c r="AP16" s="49">
        <v>5038731.7155313399</v>
      </c>
      <c r="AQ16" s="49">
        <v>4873225.0917862402</v>
      </c>
      <c r="AR16" s="49">
        <v>4705070.3620612202</v>
      </c>
      <c r="AS16" s="49">
        <v>4534225.1566605996</v>
      </c>
      <c r="AT16" s="49">
        <v>4360646.4279735703</v>
      </c>
      <c r="AU16" s="49">
        <v>4184290.4396275398</v>
      </c>
      <c r="AV16" s="49">
        <v>4005112.7554679802</v>
      </c>
      <c r="AW16" s="49">
        <v>3823068.2283618702</v>
      </c>
      <c r="AX16" s="49">
        <v>3638110.9888220602</v>
      </c>
      <c r="AY16" s="49">
        <v>3450194.4334496101</v>
      </c>
      <c r="AZ16" s="49">
        <v>3259271.2131912</v>
      </c>
      <c r="BA16" s="49">
        <v>3065293.2214086601</v>
      </c>
      <c r="BB16" s="49">
        <v>2868211.5817576</v>
      </c>
      <c r="BC16" s="49">
        <v>0</v>
      </c>
      <c r="BD16" s="49">
        <v>0</v>
      </c>
      <c r="BE16" s="49">
        <v>0</v>
      </c>
      <c r="BF16" s="49">
        <v>0</v>
      </c>
      <c r="BG16" s="49">
        <v>0</v>
      </c>
      <c r="BH16" s="49">
        <v>0</v>
      </c>
      <c r="BI16" s="49">
        <v>0</v>
      </c>
      <c r="BJ16" s="49">
        <v>0</v>
      </c>
      <c r="BK16" s="49">
        <v>0</v>
      </c>
      <c r="BL16" s="49">
        <v>0</v>
      </c>
      <c r="BM16" s="49">
        <v>0</v>
      </c>
      <c r="BN16" s="49">
        <v>0</v>
      </c>
      <c r="BO16" s="49">
        <v>0</v>
      </c>
      <c r="BP16" s="50">
        <v>0</v>
      </c>
    </row>
    <row r="17" spans="1:68" ht="11.65" customHeight="1" x14ac:dyDescent="0.2">
      <c r="A17" s="4"/>
      <c r="B17" s="67"/>
      <c r="C17" s="144"/>
      <c r="D17" s="5"/>
      <c r="E17" s="5"/>
      <c r="F17" s="5"/>
      <c r="G17" s="5"/>
      <c r="H17" s="5"/>
      <c r="I17" s="5"/>
      <c r="J17" s="5"/>
      <c r="K17" s="5"/>
      <c r="L17" s="5"/>
      <c r="M17" s="5"/>
      <c r="N17" s="44"/>
      <c r="O17" s="45"/>
      <c r="P17" s="63"/>
      <c r="Q17" s="63"/>
      <c r="R17" s="57"/>
      <c r="S17" s="29">
        <v>12</v>
      </c>
      <c r="T17" s="58">
        <f t="shared" si="1"/>
        <v>10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49">
        <v>0</v>
      </c>
      <c r="AA17" s="49">
        <v>0</v>
      </c>
      <c r="AB17" s="49">
        <v>0</v>
      </c>
      <c r="AC17" s="49">
        <v>0</v>
      </c>
      <c r="AD17" s="49">
        <v>0</v>
      </c>
      <c r="AE17" s="49">
        <v>0</v>
      </c>
      <c r="AF17" s="49">
        <v>6695999.9567999998</v>
      </c>
      <c r="AG17" s="49">
        <v>6557009.6249152003</v>
      </c>
      <c r="AH17" s="49">
        <v>6415795.4477202399</v>
      </c>
      <c r="AI17" s="49">
        <v>6272321.8436901597</v>
      </c>
      <c r="AJ17" s="49">
        <v>6126552.6619956</v>
      </c>
      <c r="AK17" s="49">
        <v>5978451.1733939303</v>
      </c>
      <c r="AL17" s="49">
        <v>5827980.0609746296</v>
      </c>
      <c r="AM17" s="49">
        <v>5675101.4107566299</v>
      </c>
      <c r="AN17" s="49">
        <v>5519776.7021351298</v>
      </c>
      <c r="AO17" s="49">
        <v>5361966.7981756898</v>
      </c>
      <c r="AP17" s="49">
        <v>5201631.9357529003</v>
      </c>
      <c r="AQ17" s="49">
        <v>5038731.7155313399</v>
      </c>
      <c r="AR17" s="49">
        <v>4873225.0917862402</v>
      </c>
      <c r="AS17" s="49">
        <v>4705070.3620612202</v>
      </c>
      <c r="AT17" s="49">
        <v>4534225.1566605996</v>
      </c>
      <c r="AU17" s="49">
        <v>4360646.4279735703</v>
      </c>
      <c r="AV17" s="49">
        <v>4184290.4396275398</v>
      </c>
      <c r="AW17" s="49">
        <v>4005112.7554679802</v>
      </c>
      <c r="AX17" s="49">
        <v>3823068.2283618702</v>
      </c>
      <c r="AY17" s="49">
        <v>3638110.9888220602</v>
      </c>
      <c r="AZ17" s="49">
        <v>3450194.4334496101</v>
      </c>
      <c r="BA17" s="49">
        <v>3259271.2131912</v>
      </c>
      <c r="BB17" s="49">
        <v>3065293.2214086601</v>
      </c>
      <c r="BC17" s="49">
        <v>2868211.5817576</v>
      </c>
      <c r="BD17" s="49">
        <v>0</v>
      </c>
      <c r="BE17" s="49">
        <v>0</v>
      </c>
      <c r="BF17" s="49">
        <v>0</v>
      </c>
      <c r="BG17" s="49">
        <v>0</v>
      </c>
      <c r="BH17" s="49">
        <v>0</v>
      </c>
      <c r="BI17" s="49">
        <v>0</v>
      </c>
      <c r="BJ17" s="49">
        <v>0</v>
      </c>
      <c r="BK17" s="49">
        <v>0</v>
      </c>
      <c r="BL17" s="49">
        <v>0</v>
      </c>
      <c r="BM17" s="49">
        <v>0</v>
      </c>
      <c r="BN17" s="49">
        <v>0</v>
      </c>
      <c r="BO17" s="49">
        <v>0</v>
      </c>
      <c r="BP17" s="50">
        <v>0</v>
      </c>
    </row>
    <row r="18" spans="1:68" ht="11.65" customHeight="1" x14ac:dyDescent="0.2">
      <c r="B18" s="23"/>
      <c r="C18" s="49"/>
      <c r="D18" s="5"/>
      <c r="E18" s="5"/>
      <c r="F18" s="5"/>
      <c r="G18" s="5"/>
      <c r="H18" s="5"/>
      <c r="I18" s="5"/>
      <c r="J18" s="5"/>
      <c r="K18" s="5"/>
      <c r="L18" s="5"/>
      <c r="M18" s="5"/>
      <c r="N18" s="44"/>
      <c r="O18" s="45"/>
      <c r="P18" s="63"/>
      <c r="Q18" s="63"/>
      <c r="R18" s="57"/>
      <c r="S18" s="29">
        <v>13</v>
      </c>
      <c r="T18" s="58">
        <f t="shared" si="1"/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49">
        <v>0</v>
      </c>
      <c r="AA18" s="49">
        <v>0</v>
      </c>
      <c r="AB18" s="49">
        <v>0</v>
      </c>
      <c r="AC18" s="49">
        <v>0</v>
      </c>
      <c r="AD18" s="49">
        <v>0</v>
      </c>
      <c r="AE18" s="49">
        <v>0</v>
      </c>
      <c r="AF18" s="49">
        <v>0</v>
      </c>
      <c r="AG18" s="49">
        <v>0</v>
      </c>
      <c r="AH18" s="49">
        <v>0</v>
      </c>
      <c r="AI18" s="49">
        <v>0</v>
      </c>
      <c r="AJ18" s="49">
        <v>0</v>
      </c>
      <c r="AK18" s="49">
        <v>0</v>
      </c>
      <c r="AL18" s="49">
        <v>0</v>
      </c>
      <c r="AM18" s="49">
        <v>0</v>
      </c>
      <c r="AN18" s="49">
        <v>0</v>
      </c>
      <c r="AO18" s="49">
        <v>0</v>
      </c>
      <c r="AP18" s="49">
        <v>0</v>
      </c>
      <c r="AQ18" s="49">
        <v>0</v>
      </c>
      <c r="AR18" s="49">
        <v>0</v>
      </c>
      <c r="AS18" s="49">
        <v>0</v>
      </c>
      <c r="AT18" s="49">
        <v>0</v>
      </c>
      <c r="AU18" s="49">
        <v>0</v>
      </c>
      <c r="AV18" s="49">
        <v>0</v>
      </c>
      <c r="AW18" s="49">
        <v>0</v>
      </c>
      <c r="AX18" s="49">
        <v>0</v>
      </c>
      <c r="AY18" s="49">
        <v>0</v>
      </c>
      <c r="AZ18" s="49">
        <v>0</v>
      </c>
      <c r="BA18" s="49">
        <v>0</v>
      </c>
      <c r="BB18" s="49">
        <v>0</v>
      </c>
      <c r="BC18" s="49">
        <v>0</v>
      </c>
      <c r="BD18" s="49">
        <v>0</v>
      </c>
      <c r="BE18" s="49">
        <v>0</v>
      </c>
      <c r="BF18" s="49">
        <v>0</v>
      </c>
      <c r="BG18" s="49">
        <v>0</v>
      </c>
      <c r="BH18" s="49">
        <v>0</v>
      </c>
      <c r="BI18" s="49">
        <v>0</v>
      </c>
      <c r="BJ18" s="49">
        <v>0</v>
      </c>
      <c r="BK18" s="49">
        <v>0</v>
      </c>
      <c r="BL18" s="49">
        <v>0</v>
      </c>
      <c r="BM18" s="49">
        <v>0</v>
      </c>
      <c r="BN18" s="49">
        <v>0</v>
      </c>
      <c r="BO18" s="49">
        <v>0</v>
      </c>
      <c r="BP18" s="50">
        <v>0</v>
      </c>
    </row>
    <row r="19" spans="1:68" ht="11.65" customHeight="1" x14ac:dyDescent="0.25">
      <c r="A19" s="69">
        <v>2.5000000000000001E-2</v>
      </c>
      <c r="B19" s="23" t="s">
        <v>71</v>
      </c>
      <c r="C19" s="49">
        <f>C6*A19</f>
        <v>50000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44"/>
      <c r="O19" s="45"/>
      <c r="P19" s="63"/>
      <c r="Q19" s="63"/>
      <c r="R19" s="57"/>
      <c r="S19" s="29">
        <v>14</v>
      </c>
      <c r="T19" s="58">
        <f t="shared" si="1"/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49">
        <v>0</v>
      </c>
      <c r="AA19" s="49">
        <v>0</v>
      </c>
      <c r="AB19" s="49">
        <v>0</v>
      </c>
      <c r="AC19" s="49">
        <v>0</v>
      </c>
      <c r="AD19" s="49">
        <v>0</v>
      </c>
      <c r="AE19" s="49">
        <v>0</v>
      </c>
      <c r="AF19" s="49">
        <v>0</v>
      </c>
      <c r="AG19" s="49">
        <v>0</v>
      </c>
      <c r="AH19" s="49">
        <v>0</v>
      </c>
      <c r="AI19" s="49">
        <v>0</v>
      </c>
      <c r="AJ19" s="49">
        <v>0</v>
      </c>
      <c r="AK19" s="49">
        <v>0</v>
      </c>
      <c r="AL19" s="49">
        <v>0</v>
      </c>
      <c r="AM19" s="49">
        <v>0</v>
      </c>
      <c r="AN19" s="49">
        <v>0</v>
      </c>
      <c r="AO19" s="49">
        <v>0</v>
      </c>
      <c r="AP19" s="49">
        <v>0</v>
      </c>
      <c r="AQ19" s="49">
        <v>0</v>
      </c>
      <c r="AR19" s="49">
        <v>0</v>
      </c>
      <c r="AS19" s="49">
        <v>0</v>
      </c>
      <c r="AT19" s="49">
        <v>0</v>
      </c>
      <c r="AU19" s="49">
        <v>0</v>
      </c>
      <c r="AV19" s="49">
        <v>0</v>
      </c>
      <c r="AW19" s="49">
        <v>0</v>
      </c>
      <c r="AX19" s="49">
        <v>0</v>
      </c>
      <c r="AY19" s="49">
        <v>0</v>
      </c>
      <c r="AZ19" s="49">
        <v>0</v>
      </c>
      <c r="BA19" s="49">
        <v>0</v>
      </c>
      <c r="BB19" s="49">
        <v>0</v>
      </c>
      <c r="BC19" s="49">
        <v>0</v>
      </c>
      <c r="BD19" s="49">
        <v>0</v>
      </c>
      <c r="BE19" s="49">
        <v>0</v>
      </c>
      <c r="BF19" s="49">
        <v>0</v>
      </c>
      <c r="BG19" s="49">
        <v>0</v>
      </c>
      <c r="BH19" s="49">
        <v>0</v>
      </c>
      <c r="BI19" s="49">
        <v>0</v>
      </c>
      <c r="BJ19" s="49">
        <v>0</v>
      </c>
      <c r="BK19" s="49">
        <v>0</v>
      </c>
      <c r="BL19" s="49">
        <v>0</v>
      </c>
      <c r="BM19" s="49">
        <v>0</v>
      </c>
      <c r="BN19" s="49">
        <v>0</v>
      </c>
      <c r="BO19" s="49">
        <v>0</v>
      </c>
      <c r="BP19" s="50">
        <v>0</v>
      </c>
    </row>
    <row r="20" spans="1:68" ht="11.65" customHeight="1" x14ac:dyDescent="0.2">
      <c r="A20" s="4"/>
      <c r="B20" s="70" t="s">
        <v>53</v>
      </c>
      <c r="C20" s="71">
        <f>C21-C6</f>
        <v>300000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44"/>
      <c r="O20" s="45"/>
      <c r="P20" s="63"/>
      <c r="Q20" s="63"/>
      <c r="R20" s="57"/>
      <c r="S20" s="29">
        <v>15</v>
      </c>
      <c r="T20" s="58">
        <f t="shared" si="1"/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49">
        <v>0</v>
      </c>
      <c r="AA20" s="49">
        <v>0</v>
      </c>
      <c r="AB20" s="49">
        <v>0</v>
      </c>
      <c r="AC20" s="49">
        <v>0</v>
      </c>
      <c r="AD20" s="49">
        <v>0</v>
      </c>
      <c r="AE20" s="49">
        <v>0</v>
      </c>
      <c r="AF20" s="49">
        <v>0</v>
      </c>
      <c r="AG20" s="49">
        <v>0</v>
      </c>
      <c r="AH20" s="49">
        <v>0</v>
      </c>
      <c r="AI20" s="49">
        <v>0</v>
      </c>
      <c r="AJ20" s="49">
        <v>0</v>
      </c>
      <c r="AK20" s="49">
        <v>0</v>
      </c>
      <c r="AL20" s="49">
        <v>0</v>
      </c>
      <c r="AM20" s="49">
        <v>0</v>
      </c>
      <c r="AN20" s="49">
        <v>0</v>
      </c>
      <c r="AO20" s="49">
        <v>0</v>
      </c>
      <c r="AP20" s="49">
        <v>0</v>
      </c>
      <c r="AQ20" s="49">
        <v>0</v>
      </c>
      <c r="AR20" s="49">
        <v>0</v>
      </c>
      <c r="AS20" s="49">
        <v>0</v>
      </c>
      <c r="AT20" s="49">
        <v>0</v>
      </c>
      <c r="AU20" s="49">
        <v>0</v>
      </c>
      <c r="AV20" s="49">
        <v>0</v>
      </c>
      <c r="AW20" s="49">
        <v>0</v>
      </c>
      <c r="AX20" s="49">
        <v>0</v>
      </c>
      <c r="AY20" s="49">
        <v>0</v>
      </c>
      <c r="AZ20" s="49">
        <v>0</v>
      </c>
      <c r="BA20" s="49">
        <v>0</v>
      </c>
      <c r="BB20" s="49">
        <v>0</v>
      </c>
      <c r="BC20" s="49">
        <v>0</v>
      </c>
      <c r="BD20" s="49">
        <v>0</v>
      </c>
      <c r="BE20" s="49">
        <v>0</v>
      </c>
      <c r="BF20" s="49">
        <v>0</v>
      </c>
      <c r="BG20" s="49">
        <v>0</v>
      </c>
      <c r="BH20" s="49">
        <v>0</v>
      </c>
      <c r="BI20" s="49">
        <v>0</v>
      </c>
      <c r="BJ20" s="49">
        <v>0</v>
      </c>
      <c r="BK20" s="49">
        <v>0</v>
      </c>
      <c r="BL20" s="49">
        <v>0</v>
      </c>
      <c r="BM20" s="49">
        <v>0</v>
      </c>
      <c r="BN20" s="49">
        <v>0</v>
      </c>
      <c r="BO20" s="49">
        <v>0</v>
      </c>
      <c r="BP20" s="50">
        <v>0</v>
      </c>
    </row>
    <row r="21" spans="1:68" ht="11.65" customHeight="1" x14ac:dyDescent="0.25">
      <c r="A21" s="4"/>
      <c r="B21" s="72" t="s">
        <v>72</v>
      </c>
      <c r="C21" s="73">
        <f>C16*C13</f>
        <v>2300000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44"/>
      <c r="O21" s="45"/>
      <c r="P21" s="63"/>
      <c r="Q21" s="63"/>
      <c r="R21" s="57"/>
      <c r="S21" s="29">
        <v>16</v>
      </c>
      <c r="T21" s="58">
        <f t="shared" si="1"/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0</v>
      </c>
      <c r="AG21" s="49">
        <v>0</v>
      </c>
      <c r="AH21" s="49">
        <v>0</v>
      </c>
      <c r="AI21" s="49">
        <v>0</v>
      </c>
      <c r="AJ21" s="49">
        <v>0</v>
      </c>
      <c r="AK21" s="49">
        <v>0</v>
      </c>
      <c r="AL21" s="49">
        <v>0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  <c r="AS21" s="49">
        <v>0</v>
      </c>
      <c r="AT21" s="49">
        <v>0</v>
      </c>
      <c r="AU21" s="49">
        <v>0</v>
      </c>
      <c r="AV21" s="49">
        <v>0</v>
      </c>
      <c r="AW21" s="49">
        <v>0</v>
      </c>
      <c r="AX21" s="49">
        <v>0</v>
      </c>
      <c r="AY21" s="49">
        <v>0</v>
      </c>
      <c r="AZ21" s="49">
        <v>0</v>
      </c>
      <c r="BA21" s="49">
        <v>0</v>
      </c>
      <c r="BB21" s="49">
        <v>0</v>
      </c>
      <c r="BC21" s="49">
        <v>0</v>
      </c>
      <c r="BD21" s="49">
        <v>0</v>
      </c>
      <c r="BE21" s="49">
        <v>0</v>
      </c>
      <c r="BF21" s="49">
        <v>0</v>
      </c>
      <c r="BG21" s="49">
        <v>0</v>
      </c>
      <c r="BH21" s="49">
        <v>0</v>
      </c>
      <c r="BI21" s="49">
        <v>0</v>
      </c>
      <c r="BJ21" s="49">
        <v>0</v>
      </c>
      <c r="BK21" s="49">
        <v>0</v>
      </c>
      <c r="BL21" s="49">
        <v>0</v>
      </c>
      <c r="BM21" s="49">
        <v>0</v>
      </c>
      <c r="BN21" s="49">
        <v>0</v>
      </c>
      <c r="BO21" s="49">
        <v>0</v>
      </c>
      <c r="BP21" s="50">
        <v>0</v>
      </c>
    </row>
    <row r="22" spans="1:68" ht="11.65" customHeight="1" x14ac:dyDescent="0.25">
      <c r="A22" s="69">
        <f>Liste!D2</f>
        <v>0.01</v>
      </c>
      <c r="B22" s="74" t="s">
        <v>73</v>
      </c>
      <c r="C22" s="51">
        <f>Liste!D2*C6</f>
        <v>20000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44"/>
      <c r="O22" s="45"/>
      <c r="P22" s="63"/>
      <c r="Q22" s="63"/>
      <c r="R22" s="57"/>
      <c r="S22" s="29">
        <v>17</v>
      </c>
      <c r="T22" s="58">
        <f t="shared" si="1"/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49">
        <v>0</v>
      </c>
      <c r="AI22" s="49">
        <v>0</v>
      </c>
      <c r="AJ22" s="49">
        <v>0</v>
      </c>
      <c r="AK22" s="49">
        <v>0</v>
      </c>
      <c r="AL22" s="49">
        <v>0</v>
      </c>
      <c r="AM22" s="49">
        <v>0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  <c r="AS22" s="49">
        <v>0</v>
      </c>
      <c r="AT22" s="49">
        <v>0</v>
      </c>
      <c r="AU22" s="49">
        <v>0</v>
      </c>
      <c r="AV22" s="49">
        <v>0</v>
      </c>
      <c r="AW22" s="49">
        <v>0</v>
      </c>
      <c r="AX22" s="49">
        <v>0</v>
      </c>
      <c r="AY22" s="49">
        <v>0</v>
      </c>
      <c r="AZ22" s="49">
        <v>0</v>
      </c>
      <c r="BA22" s="49">
        <v>0</v>
      </c>
      <c r="BB22" s="49">
        <v>0</v>
      </c>
      <c r="BC22" s="49">
        <v>0</v>
      </c>
      <c r="BD22" s="49">
        <v>0</v>
      </c>
      <c r="BE22" s="49">
        <v>0</v>
      </c>
      <c r="BF22" s="49">
        <v>0</v>
      </c>
      <c r="BG22" s="49">
        <v>0</v>
      </c>
      <c r="BH22" s="49">
        <v>0</v>
      </c>
      <c r="BI22" s="49">
        <v>0</v>
      </c>
      <c r="BJ22" s="49">
        <v>0</v>
      </c>
      <c r="BK22" s="49">
        <v>0</v>
      </c>
      <c r="BL22" s="49">
        <v>0</v>
      </c>
      <c r="BM22" s="49">
        <v>0</v>
      </c>
      <c r="BN22" s="49">
        <v>0</v>
      </c>
      <c r="BO22" s="49">
        <v>0</v>
      </c>
      <c r="BP22" s="50">
        <v>0</v>
      </c>
    </row>
    <row r="23" spans="1:68" ht="11.65" customHeight="1" x14ac:dyDescent="0.25">
      <c r="A23" s="69">
        <v>0</v>
      </c>
      <c r="B23" s="23" t="s">
        <v>74</v>
      </c>
      <c r="C23" s="49">
        <f>A23*C4</f>
        <v>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44"/>
      <c r="O23" s="45"/>
      <c r="P23" s="63"/>
      <c r="Q23" s="63"/>
      <c r="R23" s="57"/>
      <c r="S23" s="29">
        <v>18</v>
      </c>
      <c r="T23" s="58">
        <f t="shared" si="1"/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0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  <c r="AS23" s="49">
        <v>0</v>
      </c>
      <c r="AT23" s="49">
        <v>0</v>
      </c>
      <c r="AU23" s="49">
        <v>0</v>
      </c>
      <c r="AV23" s="49">
        <v>0</v>
      </c>
      <c r="AW23" s="49">
        <v>0</v>
      </c>
      <c r="AX23" s="49">
        <v>0</v>
      </c>
      <c r="AY23" s="49">
        <v>0</v>
      </c>
      <c r="AZ23" s="49">
        <v>0</v>
      </c>
      <c r="BA23" s="49">
        <v>0</v>
      </c>
      <c r="BB23" s="49">
        <v>0</v>
      </c>
      <c r="BC23" s="49">
        <v>0</v>
      </c>
      <c r="BD23" s="49">
        <v>0</v>
      </c>
      <c r="BE23" s="49">
        <v>0</v>
      </c>
      <c r="BF23" s="49">
        <v>0</v>
      </c>
      <c r="BG23" s="49">
        <v>0</v>
      </c>
      <c r="BH23" s="49">
        <v>0</v>
      </c>
      <c r="BI23" s="49">
        <v>0</v>
      </c>
      <c r="BJ23" s="49">
        <v>0</v>
      </c>
      <c r="BK23" s="49">
        <v>0</v>
      </c>
      <c r="BL23" s="49">
        <v>0</v>
      </c>
      <c r="BM23" s="49">
        <v>0</v>
      </c>
      <c r="BN23" s="49">
        <v>0</v>
      </c>
      <c r="BO23" s="49">
        <v>0</v>
      </c>
      <c r="BP23" s="50">
        <v>0</v>
      </c>
    </row>
    <row r="24" spans="1:68" ht="11.65" customHeight="1" x14ac:dyDescent="0.2">
      <c r="A24" s="4"/>
      <c r="B24" s="75" t="s">
        <v>75</v>
      </c>
      <c r="C24" s="76">
        <f>C22+C23+C19</f>
        <v>70000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44"/>
      <c r="O24" s="45"/>
      <c r="P24" s="63"/>
      <c r="Q24" s="63"/>
      <c r="R24" s="57"/>
      <c r="S24" s="29">
        <v>19</v>
      </c>
      <c r="T24" s="58">
        <f t="shared" si="1"/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49">
        <v>0</v>
      </c>
      <c r="AA24" s="49">
        <v>0</v>
      </c>
      <c r="AB24" s="49">
        <v>0</v>
      </c>
      <c r="AC24" s="49">
        <v>0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0</v>
      </c>
      <c r="AQ24" s="49">
        <v>0</v>
      </c>
      <c r="AR24" s="49">
        <v>0</v>
      </c>
      <c r="AS24" s="49">
        <v>0</v>
      </c>
      <c r="AT24" s="49">
        <v>0</v>
      </c>
      <c r="AU24" s="49">
        <v>0</v>
      </c>
      <c r="AV24" s="49">
        <v>0</v>
      </c>
      <c r="AW24" s="49">
        <v>0</v>
      </c>
      <c r="AX24" s="49">
        <v>0</v>
      </c>
      <c r="AY24" s="49">
        <v>0</v>
      </c>
      <c r="AZ24" s="49">
        <v>0</v>
      </c>
      <c r="BA24" s="49">
        <v>0</v>
      </c>
      <c r="BB24" s="49">
        <v>0</v>
      </c>
      <c r="BC24" s="49">
        <v>0</v>
      </c>
      <c r="BD24" s="49">
        <v>0</v>
      </c>
      <c r="BE24" s="49">
        <v>0</v>
      </c>
      <c r="BF24" s="49">
        <v>0</v>
      </c>
      <c r="BG24" s="49">
        <v>0</v>
      </c>
      <c r="BH24" s="49">
        <v>0</v>
      </c>
      <c r="BI24" s="49">
        <v>0</v>
      </c>
      <c r="BJ24" s="49">
        <v>0</v>
      </c>
      <c r="BK24" s="49">
        <v>0</v>
      </c>
      <c r="BL24" s="49">
        <v>0</v>
      </c>
      <c r="BM24" s="49">
        <v>0</v>
      </c>
      <c r="BN24" s="49">
        <v>0</v>
      </c>
      <c r="BO24" s="49">
        <v>0</v>
      </c>
      <c r="BP24" s="50">
        <v>0</v>
      </c>
    </row>
    <row r="25" spans="1:68" ht="11.65" customHeight="1" x14ac:dyDescent="0.2">
      <c r="D25" s="5"/>
      <c r="E25" s="5"/>
      <c r="F25" s="5"/>
      <c r="G25" s="5"/>
      <c r="H25" s="5"/>
      <c r="I25" s="5"/>
      <c r="J25" s="5"/>
      <c r="K25" s="5"/>
      <c r="L25" s="5"/>
      <c r="M25" s="5"/>
      <c r="N25" s="44"/>
      <c r="O25" s="45"/>
      <c r="P25" s="63"/>
      <c r="Q25" s="63"/>
      <c r="R25" s="57"/>
      <c r="S25" s="29">
        <v>20</v>
      </c>
      <c r="T25" s="58">
        <f t="shared" si="1"/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0</v>
      </c>
      <c r="AJ25" s="49">
        <v>0</v>
      </c>
      <c r="AK25" s="49">
        <v>0</v>
      </c>
      <c r="AL25" s="49">
        <v>0</v>
      </c>
      <c r="AM25" s="49">
        <v>0</v>
      </c>
      <c r="AN25" s="49">
        <v>0</v>
      </c>
      <c r="AO25" s="49">
        <v>0</v>
      </c>
      <c r="AP25" s="49">
        <v>0</v>
      </c>
      <c r="AQ25" s="49">
        <v>0</v>
      </c>
      <c r="AR25" s="49">
        <v>0</v>
      </c>
      <c r="AS25" s="49">
        <v>0</v>
      </c>
      <c r="AT25" s="49">
        <v>0</v>
      </c>
      <c r="AU25" s="49">
        <v>0</v>
      </c>
      <c r="AV25" s="49">
        <v>0</v>
      </c>
      <c r="AW25" s="49">
        <v>0</v>
      </c>
      <c r="AX25" s="49">
        <v>0</v>
      </c>
      <c r="AY25" s="49">
        <v>0</v>
      </c>
      <c r="AZ25" s="49">
        <v>0</v>
      </c>
      <c r="BA25" s="49">
        <v>0</v>
      </c>
      <c r="BB25" s="49">
        <v>0</v>
      </c>
      <c r="BC25" s="49">
        <v>0</v>
      </c>
      <c r="BD25" s="49">
        <v>0</v>
      </c>
      <c r="BE25" s="49">
        <v>0</v>
      </c>
      <c r="BF25" s="49">
        <v>0</v>
      </c>
      <c r="BG25" s="49">
        <v>0</v>
      </c>
      <c r="BH25" s="49">
        <v>0</v>
      </c>
      <c r="BI25" s="49">
        <v>0</v>
      </c>
      <c r="BJ25" s="49">
        <v>0</v>
      </c>
      <c r="BK25" s="49">
        <v>0</v>
      </c>
      <c r="BL25" s="49">
        <v>0</v>
      </c>
      <c r="BM25" s="49">
        <v>0</v>
      </c>
      <c r="BN25" s="49">
        <v>0</v>
      </c>
      <c r="BO25" s="49">
        <v>0</v>
      </c>
      <c r="BP25" s="50">
        <v>0</v>
      </c>
    </row>
    <row r="26" spans="1:68" ht="11.65" customHeight="1" x14ac:dyDescent="0.2">
      <c r="A26" s="4"/>
      <c r="B26" s="153" t="s">
        <v>110</v>
      </c>
      <c r="C26" s="49">
        <f>C20+C22</f>
        <v>320000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44"/>
      <c r="O26" s="45"/>
      <c r="P26" s="63"/>
      <c r="Q26" s="63"/>
      <c r="R26" s="57"/>
      <c r="S26" s="29">
        <v>21</v>
      </c>
      <c r="T26" s="58"/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49">
        <v>0</v>
      </c>
      <c r="AA26" s="49">
        <v>0</v>
      </c>
      <c r="AB26" s="49">
        <v>0</v>
      </c>
      <c r="AC26" s="49">
        <v>0</v>
      </c>
      <c r="AD26" s="49">
        <v>0</v>
      </c>
      <c r="AE26" s="49">
        <v>0</v>
      </c>
      <c r="AF26" s="49">
        <v>0</v>
      </c>
      <c r="AG26" s="49">
        <v>0</v>
      </c>
      <c r="AH26" s="49">
        <v>0</v>
      </c>
      <c r="AI26" s="49">
        <v>0</v>
      </c>
      <c r="AJ26" s="49">
        <v>0</v>
      </c>
      <c r="AK26" s="49">
        <v>0</v>
      </c>
      <c r="AL26" s="49">
        <v>0</v>
      </c>
      <c r="AM26" s="49">
        <v>0</v>
      </c>
      <c r="AN26" s="49">
        <v>0</v>
      </c>
      <c r="AO26" s="49">
        <v>0</v>
      </c>
      <c r="AP26" s="49">
        <v>0</v>
      </c>
      <c r="AQ26" s="49">
        <v>0</v>
      </c>
      <c r="AR26" s="49">
        <v>0</v>
      </c>
      <c r="AS26" s="49">
        <v>0</v>
      </c>
      <c r="AT26" s="49">
        <v>0</v>
      </c>
      <c r="AU26" s="49">
        <v>0</v>
      </c>
      <c r="AV26" s="49">
        <v>0</v>
      </c>
      <c r="AW26" s="49">
        <v>0</v>
      </c>
      <c r="AX26" s="49">
        <v>0</v>
      </c>
      <c r="AY26" s="49">
        <v>0</v>
      </c>
      <c r="AZ26" s="49">
        <v>0</v>
      </c>
      <c r="BA26" s="49">
        <v>0</v>
      </c>
      <c r="BB26" s="49">
        <v>0</v>
      </c>
      <c r="BC26" s="49">
        <v>0</v>
      </c>
      <c r="BD26" s="49">
        <v>0</v>
      </c>
      <c r="BE26" s="49">
        <v>0</v>
      </c>
      <c r="BF26" s="49">
        <v>0</v>
      </c>
      <c r="BG26" s="49">
        <v>0</v>
      </c>
      <c r="BH26" s="49">
        <v>0</v>
      </c>
      <c r="BI26" s="49">
        <v>0</v>
      </c>
      <c r="BJ26" s="49">
        <v>0</v>
      </c>
      <c r="BK26" s="49">
        <v>0</v>
      </c>
      <c r="BL26" s="49">
        <v>0</v>
      </c>
      <c r="BM26" s="49">
        <v>0</v>
      </c>
      <c r="BN26" s="49">
        <v>0</v>
      </c>
      <c r="BO26" s="49">
        <v>0</v>
      </c>
      <c r="BP26" s="50">
        <v>0</v>
      </c>
    </row>
    <row r="27" spans="1:68" ht="11.65" customHeight="1" x14ac:dyDescent="0.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44"/>
      <c r="O27" s="45"/>
      <c r="P27" s="63"/>
      <c r="Q27" s="63"/>
      <c r="R27" s="57"/>
      <c r="S27" s="29">
        <v>22</v>
      </c>
      <c r="T27" s="58"/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49">
        <v>0</v>
      </c>
      <c r="AA27" s="49">
        <v>0</v>
      </c>
      <c r="AB27" s="49">
        <v>0</v>
      </c>
      <c r="AC27" s="49">
        <v>0</v>
      </c>
      <c r="AD27" s="49">
        <v>0</v>
      </c>
      <c r="AE27" s="49">
        <v>0</v>
      </c>
      <c r="AF27" s="49">
        <v>0</v>
      </c>
      <c r="AG27" s="49">
        <v>0</v>
      </c>
      <c r="AH27" s="49">
        <v>0</v>
      </c>
      <c r="AI27" s="49">
        <v>0</v>
      </c>
      <c r="AJ27" s="49">
        <v>0</v>
      </c>
      <c r="AK27" s="49">
        <v>0</v>
      </c>
      <c r="AL27" s="49">
        <v>0</v>
      </c>
      <c r="AM27" s="49">
        <v>0</v>
      </c>
      <c r="AN27" s="49">
        <v>0</v>
      </c>
      <c r="AO27" s="49">
        <v>0</v>
      </c>
      <c r="AP27" s="49">
        <v>0</v>
      </c>
      <c r="AQ27" s="49">
        <v>0</v>
      </c>
      <c r="AR27" s="49">
        <v>0</v>
      </c>
      <c r="AS27" s="49">
        <v>0</v>
      </c>
      <c r="AT27" s="49">
        <v>0</v>
      </c>
      <c r="AU27" s="49">
        <v>0</v>
      </c>
      <c r="AV27" s="49">
        <v>0</v>
      </c>
      <c r="AW27" s="49">
        <v>0</v>
      </c>
      <c r="AX27" s="49">
        <v>0</v>
      </c>
      <c r="AY27" s="49">
        <v>0</v>
      </c>
      <c r="AZ27" s="49">
        <v>0</v>
      </c>
      <c r="BA27" s="49">
        <v>0</v>
      </c>
      <c r="BB27" s="49">
        <v>0</v>
      </c>
      <c r="BC27" s="49">
        <v>0</v>
      </c>
      <c r="BD27" s="49">
        <v>0</v>
      </c>
      <c r="BE27" s="49">
        <v>0</v>
      </c>
      <c r="BF27" s="49">
        <v>0</v>
      </c>
      <c r="BG27" s="49">
        <v>0</v>
      </c>
      <c r="BH27" s="49">
        <v>0</v>
      </c>
      <c r="BI27" s="49">
        <v>0</v>
      </c>
      <c r="BJ27" s="49">
        <v>0</v>
      </c>
      <c r="BK27" s="49">
        <v>0</v>
      </c>
      <c r="BL27" s="49">
        <v>0</v>
      </c>
      <c r="BM27" s="49">
        <v>0</v>
      </c>
      <c r="BN27" s="49">
        <v>0</v>
      </c>
      <c r="BO27" s="49">
        <v>0</v>
      </c>
      <c r="BP27" s="50">
        <v>0</v>
      </c>
    </row>
    <row r="28" spans="1:68" ht="11.65" customHeight="1" x14ac:dyDescent="0.2">
      <c r="A28" s="4"/>
      <c r="B28" s="5"/>
      <c r="C28" s="147"/>
      <c r="D28" s="5"/>
      <c r="E28" s="5"/>
      <c r="F28" s="5"/>
      <c r="G28" s="5"/>
      <c r="H28" s="5"/>
      <c r="I28" s="5"/>
      <c r="J28" s="5"/>
      <c r="K28" s="5"/>
      <c r="L28" s="5"/>
      <c r="M28" s="5"/>
      <c r="N28" s="44"/>
      <c r="O28" s="45"/>
      <c r="P28" s="63"/>
      <c r="Q28" s="63"/>
      <c r="R28" s="57"/>
      <c r="S28" s="29">
        <v>23</v>
      </c>
      <c r="T28" s="58"/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49">
        <v>0</v>
      </c>
      <c r="AA28" s="49">
        <v>0</v>
      </c>
      <c r="AB28" s="49">
        <v>0</v>
      </c>
      <c r="AC28" s="49">
        <v>0</v>
      </c>
      <c r="AD28" s="49">
        <v>0</v>
      </c>
      <c r="AE28" s="49">
        <v>0</v>
      </c>
      <c r="AF28" s="49">
        <v>0</v>
      </c>
      <c r="AG28" s="49">
        <v>0</v>
      </c>
      <c r="AH28" s="49">
        <v>0</v>
      </c>
      <c r="AI28" s="49">
        <v>0</v>
      </c>
      <c r="AJ28" s="49">
        <v>0</v>
      </c>
      <c r="AK28" s="49">
        <v>0</v>
      </c>
      <c r="AL28" s="49">
        <v>0</v>
      </c>
      <c r="AM28" s="49">
        <v>0</v>
      </c>
      <c r="AN28" s="49">
        <v>0</v>
      </c>
      <c r="AO28" s="49">
        <v>0</v>
      </c>
      <c r="AP28" s="49">
        <v>0</v>
      </c>
      <c r="AQ28" s="49">
        <v>0</v>
      </c>
      <c r="AR28" s="49">
        <v>0</v>
      </c>
      <c r="AS28" s="49">
        <v>0</v>
      </c>
      <c r="AT28" s="49">
        <v>0</v>
      </c>
      <c r="AU28" s="49">
        <v>0</v>
      </c>
      <c r="AV28" s="49">
        <v>0</v>
      </c>
      <c r="AW28" s="49">
        <v>0</v>
      </c>
      <c r="AX28" s="49">
        <v>0</v>
      </c>
      <c r="AY28" s="49">
        <v>0</v>
      </c>
      <c r="AZ28" s="49">
        <v>0</v>
      </c>
      <c r="BA28" s="49">
        <v>0</v>
      </c>
      <c r="BB28" s="49">
        <v>0</v>
      </c>
      <c r="BC28" s="49">
        <v>0</v>
      </c>
      <c r="BD28" s="49">
        <v>0</v>
      </c>
      <c r="BE28" s="49">
        <v>0</v>
      </c>
      <c r="BF28" s="49">
        <v>0</v>
      </c>
      <c r="BG28" s="49">
        <v>0</v>
      </c>
      <c r="BH28" s="49">
        <v>0</v>
      </c>
      <c r="BI28" s="49">
        <v>0</v>
      </c>
      <c r="BJ28" s="49">
        <v>0</v>
      </c>
      <c r="BK28" s="49">
        <v>0</v>
      </c>
      <c r="BL28" s="49">
        <v>0</v>
      </c>
      <c r="BM28" s="49">
        <v>0</v>
      </c>
      <c r="BN28" s="49">
        <v>0</v>
      </c>
      <c r="BO28" s="49">
        <v>0</v>
      </c>
      <c r="BP28" s="50">
        <v>0</v>
      </c>
    </row>
    <row r="29" spans="1:68" ht="11.65" customHeight="1" x14ac:dyDescent="0.2">
      <c r="A29" s="4"/>
      <c r="B29" s="5"/>
      <c r="C29" s="49"/>
      <c r="D29" s="5"/>
      <c r="E29" s="5"/>
      <c r="F29" s="5"/>
      <c r="G29" s="5"/>
      <c r="H29" s="5"/>
      <c r="I29" s="5"/>
      <c r="J29" s="5"/>
      <c r="K29" s="5"/>
      <c r="L29" s="5"/>
      <c r="M29" s="5"/>
      <c r="N29" s="44"/>
      <c r="O29" s="45"/>
      <c r="P29" s="77"/>
      <c r="Q29" s="77"/>
      <c r="R29" s="57"/>
      <c r="S29" s="29">
        <v>24</v>
      </c>
      <c r="T29" s="58"/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49">
        <v>0</v>
      </c>
      <c r="AA29" s="49">
        <v>0</v>
      </c>
      <c r="AB29" s="49">
        <v>0</v>
      </c>
      <c r="AC29" s="49">
        <v>0</v>
      </c>
      <c r="AD29" s="49">
        <v>0</v>
      </c>
      <c r="AE29" s="49">
        <v>0</v>
      </c>
      <c r="AF29" s="49">
        <v>0</v>
      </c>
      <c r="AG29" s="49">
        <v>0</v>
      </c>
      <c r="AH29" s="49">
        <v>0</v>
      </c>
      <c r="AI29" s="49">
        <v>0</v>
      </c>
      <c r="AJ29" s="49">
        <v>0</v>
      </c>
      <c r="AK29" s="49">
        <v>0</v>
      </c>
      <c r="AL29" s="49">
        <v>0</v>
      </c>
      <c r="AM29" s="49">
        <v>0</v>
      </c>
      <c r="AN29" s="49">
        <v>0</v>
      </c>
      <c r="AO29" s="49">
        <v>0</v>
      </c>
      <c r="AP29" s="49">
        <v>0</v>
      </c>
      <c r="AQ29" s="49">
        <v>0</v>
      </c>
      <c r="AR29" s="49">
        <v>0</v>
      </c>
      <c r="AS29" s="49">
        <v>0</v>
      </c>
      <c r="AT29" s="49">
        <v>0</v>
      </c>
      <c r="AU29" s="49">
        <v>0</v>
      </c>
      <c r="AV29" s="49">
        <v>0</v>
      </c>
      <c r="AW29" s="49">
        <v>0</v>
      </c>
      <c r="AX29" s="49">
        <v>0</v>
      </c>
      <c r="AY29" s="49">
        <v>0</v>
      </c>
      <c r="AZ29" s="49">
        <v>0</v>
      </c>
      <c r="BA29" s="49">
        <v>0</v>
      </c>
      <c r="BB29" s="49">
        <v>0</v>
      </c>
      <c r="BC29" s="49">
        <v>0</v>
      </c>
      <c r="BD29" s="49">
        <v>0</v>
      </c>
      <c r="BE29" s="49">
        <v>0</v>
      </c>
      <c r="BF29" s="49">
        <v>0</v>
      </c>
      <c r="BG29" s="49">
        <v>0</v>
      </c>
      <c r="BH29" s="49">
        <v>0</v>
      </c>
      <c r="BI29" s="49">
        <v>0</v>
      </c>
      <c r="BJ29" s="49">
        <v>0</v>
      </c>
      <c r="BK29" s="49">
        <v>0</v>
      </c>
      <c r="BL29" s="49">
        <v>0</v>
      </c>
      <c r="BM29" s="49">
        <v>0</v>
      </c>
      <c r="BN29" s="49">
        <v>0</v>
      </c>
      <c r="BO29" s="49">
        <v>0</v>
      </c>
      <c r="BP29" s="50">
        <v>0</v>
      </c>
    </row>
    <row r="30" spans="1:68" ht="11.65" customHeight="1" x14ac:dyDescent="0.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44"/>
      <c r="O30" s="45"/>
      <c r="P30" s="78"/>
      <c r="Q30" s="78"/>
      <c r="R30" s="57"/>
      <c r="S30" s="5"/>
      <c r="T30" s="20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3"/>
    </row>
    <row r="31" spans="1:68" ht="11.65" customHeight="1" x14ac:dyDescent="0.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44"/>
      <c r="O31" s="45"/>
      <c r="P31" s="79"/>
      <c r="Q31" s="79"/>
      <c r="R31" s="57"/>
      <c r="S31" s="5"/>
      <c r="T31" s="2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3"/>
    </row>
    <row r="32" spans="1:68" ht="11.65" customHeight="1" x14ac:dyDescent="0.2">
      <c r="A32" s="4"/>
      <c r="B32" s="5"/>
      <c r="C32" s="49"/>
      <c r="D32" s="5"/>
      <c r="E32" s="5"/>
      <c r="F32" s="5"/>
      <c r="G32" s="5"/>
      <c r="H32" s="5"/>
      <c r="I32" s="5"/>
      <c r="J32" s="5"/>
      <c r="K32" s="5"/>
      <c r="L32" s="5"/>
      <c r="M32" s="5"/>
      <c r="N32" s="44"/>
      <c r="O32" s="45"/>
      <c r="P32" s="79"/>
      <c r="Q32" s="79"/>
      <c r="R32" s="57"/>
      <c r="S32" s="5"/>
      <c r="T32" s="2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3"/>
    </row>
    <row r="33" spans="1:68" ht="11.65" customHeight="1" x14ac:dyDescent="0.2">
      <c r="A33" s="4"/>
      <c r="B33" s="5"/>
      <c r="C33" s="147"/>
      <c r="D33" s="5"/>
      <c r="E33" s="5"/>
      <c r="F33" s="5"/>
      <c r="G33" s="5"/>
      <c r="H33" s="5"/>
      <c r="I33" s="5"/>
      <c r="J33" s="5"/>
      <c r="K33" s="5"/>
      <c r="L33" s="5"/>
      <c r="M33" s="5"/>
      <c r="N33" s="44"/>
      <c r="O33" s="45"/>
      <c r="P33" s="79"/>
      <c r="Q33" s="79"/>
      <c r="R33" s="57"/>
      <c r="S33" s="5"/>
      <c r="T33" s="2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3"/>
    </row>
    <row r="34" spans="1:68" ht="11.65" customHeight="1" x14ac:dyDescent="0.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44"/>
      <c r="O34" s="45"/>
      <c r="P34" s="79"/>
      <c r="Q34" s="79"/>
      <c r="R34" s="57"/>
      <c r="S34" s="5"/>
      <c r="T34" s="20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3"/>
    </row>
    <row r="35" spans="1:68" ht="11.65" customHeight="1" x14ac:dyDescent="0.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44"/>
      <c r="O35" s="45"/>
      <c r="P35" s="79"/>
      <c r="Q35" s="79"/>
      <c r="R35" s="57"/>
      <c r="S35" s="5"/>
      <c r="T35" s="20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3"/>
    </row>
    <row r="36" spans="1:68" ht="11.65" customHeight="1" x14ac:dyDescent="0.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44"/>
      <c r="O36" s="45"/>
      <c r="P36" s="79"/>
      <c r="Q36" s="79"/>
      <c r="R36" s="57"/>
      <c r="S36" s="5"/>
      <c r="T36" s="20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3"/>
    </row>
    <row r="37" spans="1:68" ht="11.65" customHeight="1" x14ac:dyDescent="0.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44"/>
      <c r="O37" s="45"/>
      <c r="P37" s="79"/>
      <c r="Q37" s="79"/>
      <c r="R37" s="57"/>
      <c r="S37" s="5"/>
      <c r="T37" s="20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3"/>
    </row>
    <row r="38" spans="1:68" ht="11.65" customHeight="1" x14ac:dyDescent="0.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44"/>
      <c r="O38" s="45"/>
      <c r="P38" s="79"/>
      <c r="Q38" s="79"/>
      <c r="R38" s="57"/>
      <c r="S38" s="5"/>
      <c r="T38" s="20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3"/>
    </row>
    <row r="39" spans="1:68" ht="11.65" customHeight="1" x14ac:dyDescent="0.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44"/>
      <c r="O39" s="45"/>
      <c r="P39" s="79"/>
      <c r="Q39" s="79"/>
      <c r="R39" s="57"/>
      <c r="S39" s="5"/>
      <c r="T39" s="20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3"/>
    </row>
    <row r="40" spans="1:68" ht="11.65" customHeight="1" x14ac:dyDescent="0.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44"/>
      <c r="O40" s="45"/>
      <c r="P40" s="79"/>
      <c r="Q40" s="79"/>
      <c r="R40" s="57"/>
      <c r="S40" s="5"/>
      <c r="T40" s="20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3"/>
    </row>
    <row r="41" spans="1:68" ht="10.9" customHeight="1" thickBot="1" x14ac:dyDescent="0.2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44"/>
      <c r="O41" s="45"/>
      <c r="P41" s="80"/>
      <c r="Q41" s="80"/>
      <c r="R41" s="57"/>
      <c r="S41" s="5"/>
      <c r="T41" s="20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3"/>
    </row>
    <row r="42" spans="1:68" ht="12.75" customHeight="1" thickBot="1" x14ac:dyDescent="0.3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44"/>
      <c r="O42" s="81" t="s">
        <v>76</v>
      </c>
      <c r="P42" s="82">
        <f>SUM(P7:P30)</f>
        <v>0</v>
      </c>
      <c r="Q42" s="82">
        <f>SUM(Q7:Q30)</f>
        <v>0</v>
      </c>
      <c r="R42" s="57"/>
      <c r="S42" s="5"/>
      <c r="T42" s="83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3"/>
    </row>
    <row r="43" spans="1:68" ht="12.75" customHeight="1" x14ac:dyDescent="0.2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21"/>
      <c r="O43" s="21"/>
      <c r="P43" s="84"/>
      <c r="Q43" s="84"/>
      <c r="R43" s="22"/>
      <c r="S43" s="5"/>
      <c r="T43" s="83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3"/>
    </row>
    <row r="44" spans="1:68" ht="12.75" customHeight="1" x14ac:dyDescent="0.25">
      <c r="A44" s="4"/>
      <c r="B44" s="5"/>
      <c r="C44" s="65"/>
      <c r="D44" s="5"/>
      <c r="E44" s="58"/>
      <c r="F44" s="58"/>
      <c r="G44" s="58"/>
      <c r="H44" s="58"/>
      <c r="I44" s="58"/>
      <c r="J44" s="58"/>
      <c r="K44" s="58"/>
      <c r="L44" s="58"/>
      <c r="M44" s="21"/>
      <c r="N44" s="21"/>
      <c r="O44" s="21"/>
      <c r="P44" s="85"/>
      <c r="Q44" s="85"/>
      <c r="R44" s="22"/>
      <c r="S44" s="5"/>
      <c r="T44" s="83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3"/>
    </row>
    <row r="45" spans="1:68" ht="12.75" customHeight="1" x14ac:dyDescent="0.25">
      <c r="A45" s="4"/>
      <c r="B45" s="5"/>
      <c r="C45" s="65"/>
      <c r="D45" s="5"/>
      <c r="E45" s="5"/>
      <c r="F45" s="66"/>
      <c r="G45" s="58"/>
      <c r="H45" s="58"/>
      <c r="I45" s="58"/>
      <c r="J45" s="58"/>
      <c r="K45" s="58"/>
      <c r="L45" s="58"/>
      <c r="M45" s="21"/>
      <c r="N45" s="21"/>
      <c r="O45" s="21"/>
      <c r="P45" s="85"/>
      <c r="Q45" s="85"/>
      <c r="R45" s="22"/>
      <c r="S45" s="5"/>
      <c r="T45" s="83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3"/>
    </row>
    <row r="46" spans="1:68" ht="12.75" customHeight="1" x14ac:dyDescent="0.25">
      <c r="A46" s="4"/>
      <c r="B46" s="5"/>
      <c r="C46" s="65"/>
      <c r="D46" s="5"/>
      <c r="E46" s="5"/>
      <c r="F46" s="66"/>
      <c r="G46" s="58"/>
      <c r="H46" s="58"/>
      <c r="I46" s="58"/>
      <c r="J46" s="58"/>
      <c r="K46" s="58"/>
      <c r="L46" s="58"/>
      <c r="M46" s="21"/>
      <c r="N46" s="21"/>
      <c r="O46" s="21"/>
      <c r="P46" s="85"/>
      <c r="Q46" s="85"/>
      <c r="R46" s="22"/>
      <c r="S46" s="5"/>
      <c r="T46" s="83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3"/>
    </row>
    <row r="47" spans="1:68" ht="20.5" customHeight="1" x14ac:dyDescent="0.2">
      <c r="A47" s="4"/>
      <c r="B47" s="5"/>
      <c r="C47" s="5"/>
      <c r="D47" s="5"/>
      <c r="E47" s="20"/>
      <c r="F47" s="86" t="s">
        <v>77</v>
      </c>
      <c r="G47" s="20"/>
      <c r="H47" s="20"/>
      <c r="I47" s="20"/>
      <c r="J47" s="20"/>
      <c r="K47" s="20"/>
      <c r="L47" s="20"/>
      <c r="M47" s="21"/>
      <c r="N47" s="21"/>
      <c r="O47" s="21"/>
      <c r="P47" s="21"/>
      <c r="Q47" s="5"/>
      <c r="R47" s="22"/>
      <c r="S47" s="5"/>
      <c r="T47" s="20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3"/>
    </row>
    <row r="48" spans="1:68" ht="10.9" customHeight="1" thickBot="1" x14ac:dyDescent="0.25">
      <c r="A48" s="87"/>
      <c r="B48" s="19"/>
      <c r="C48" s="19"/>
      <c r="D48" s="5"/>
      <c r="E48" s="32"/>
      <c r="F48" s="88"/>
      <c r="G48" s="32"/>
      <c r="H48" s="32"/>
      <c r="I48" s="32"/>
      <c r="J48" s="32"/>
      <c r="K48" s="32"/>
      <c r="L48" s="32"/>
      <c r="M48" s="33"/>
      <c r="N48" s="21"/>
      <c r="O48" s="21"/>
      <c r="P48" s="21"/>
      <c r="Q48" s="5"/>
      <c r="R48" s="22"/>
      <c r="S48" s="5"/>
      <c r="T48" s="20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3"/>
    </row>
    <row r="49" spans="1:68" ht="31.15" customHeight="1" thickBot="1" x14ac:dyDescent="0.25">
      <c r="A49" s="64"/>
      <c r="B49" s="89" t="s">
        <v>78</v>
      </c>
      <c r="C49" s="90"/>
      <c r="D49" s="39"/>
      <c r="E49" s="40" t="s">
        <v>55</v>
      </c>
      <c r="F49" s="41" t="s">
        <v>56</v>
      </c>
      <c r="G49" s="41" t="s">
        <v>64</v>
      </c>
      <c r="H49" s="41" t="s">
        <v>79</v>
      </c>
      <c r="I49" s="91" t="s">
        <v>80</v>
      </c>
      <c r="J49" s="91" t="s">
        <v>81</v>
      </c>
      <c r="K49" s="91" t="s">
        <v>82</v>
      </c>
      <c r="L49" s="41" t="s">
        <v>83</v>
      </c>
      <c r="M49" s="92" t="s">
        <v>84</v>
      </c>
      <c r="N49" s="93"/>
      <c r="O49" s="94"/>
      <c r="P49" s="21"/>
      <c r="Q49" s="5"/>
      <c r="R49" s="95"/>
      <c r="S49" s="5"/>
      <c r="T49" s="96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3"/>
    </row>
    <row r="50" spans="1:68" ht="12.25" customHeight="1" x14ac:dyDescent="0.2">
      <c r="A50" s="4"/>
      <c r="B50" s="74" t="s">
        <v>85</v>
      </c>
      <c r="C50" s="51">
        <f>C4</f>
        <v>2000000</v>
      </c>
      <c r="D50" s="39"/>
      <c r="E50" s="52">
        <v>1</v>
      </c>
      <c r="F50" s="97">
        <f ca="1">C14</f>
        <v>45371</v>
      </c>
      <c r="G50" s="98">
        <f t="shared" ref="G50:G61" si="8">$C$68*$C$69</f>
        <v>10</v>
      </c>
      <c r="H50" s="98">
        <f t="shared" ref="H50:H64" si="9">G50*$C$56</f>
        <v>20000000</v>
      </c>
      <c r="I50" s="99">
        <f t="shared" ref="I50:I62" si="10">$G50*$C$22</f>
        <v>200000</v>
      </c>
      <c r="J50" s="99"/>
      <c r="K50" s="99">
        <f t="shared" ref="K50:K61" si="11">G50*$C$53</f>
        <v>0</v>
      </c>
      <c r="L50" s="98">
        <v>0</v>
      </c>
      <c r="M50" s="100">
        <f t="shared" ref="M50:M61" si="12">I50+J50+K50</f>
        <v>200000</v>
      </c>
      <c r="N50" s="101" t="s">
        <v>4</v>
      </c>
      <c r="O50" s="94"/>
      <c r="P50" s="21"/>
      <c r="Q50" s="5"/>
      <c r="R50" s="22"/>
      <c r="S50" s="5"/>
      <c r="T50" s="20"/>
      <c r="U50" s="28">
        <v>1</v>
      </c>
      <c r="V50" s="28">
        <v>2</v>
      </c>
      <c r="W50" s="28">
        <v>3</v>
      </c>
      <c r="X50" s="28">
        <v>4</v>
      </c>
      <c r="Y50" s="28">
        <v>5</v>
      </c>
      <c r="Z50" s="28">
        <v>6</v>
      </c>
      <c r="AA50" s="28">
        <v>7</v>
      </c>
      <c r="AB50" s="28">
        <v>8</v>
      </c>
      <c r="AC50" s="28">
        <v>9</v>
      </c>
      <c r="AD50" s="28">
        <v>10</v>
      </c>
      <c r="AE50" s="28">
        <v>11</v>
      </c>
      <c r="AF50" s="28">
        <v>12</v>
      </c>
      <c r="AG50" s="28">
        <v>13</v>
      </c>
      <c r="AH50" s="28">
        <v>14</v>
      </c>
      <c r="AI50" s="28">
        <v>15</v>
      </c>
      <c r="AJ50" s="28">
        <v>16</v>
      </c>
      <c r="AK50" s="28">
        <v>17</v>
      </c>
      <c r="AL50" s="28">
        <v>18</v>
      </c>
      <c r="AM50" s="28">
        <v>19</v>
      </c>
      <c r="AN50" s="29">
        <v>20</v>
      </c>
      <c r="AO50" s="29">
        <v>21</v>
      </c>
      <c r="AP50" s="29">
        <v>22</v>
      </c>
      <c r="AQ50" s="29">
        <v>23</v>
      </c>
      <c r="AR50" s="29">
        <v>24</v>
      </c>
      <c r="AS50" s="29">
        <v>25</v>
      </c>
      <c r="AT50" s="29">
        <v>26</v>
      </c>
      <c r="AU50" s="29">
        <v>27</v>
      </c>
      <c r="AV50" s="29">
        <v>28</v>
      </c>
      <c r="AW50" s="29">
        <v>29</v>
      </c>
      <c r="AX50" s="29">
        <v>30</v>
      </c>
      <c r="AY50" s="29">
        <v>31</v>
      </c>
      <c r="AZ50" s="29">
        <v>32</v>
      </c>
      <c r="BA50" s="29">
        <v>33</v>
      </c>
      <c r="BB50" s="29">
        <v>34</v>
      </c>
      <c r="BC50" s="29">
        <v>35</v>
      </c>
      <c r="BD50" s="29">
        <v>36</v>
      </c>
      <c r="BE50" s="29">
        <v>37</v>
      </c>
      <c r="BF50" s="29">
        <v>38</v>
      </c>
      <c r="BG50" s="29">
        <v>39</v>
      </c>
      <c r="BH50" s="29">
        <v>40</v>
      </c>
      <c r="BI50" s="29">
        <v>41</v>
      </c>
      <c r="BJ50" s="29">
        <v>42</v>
      </c>
      <c r="BK50" s="29">
        <v>43</v>
      </c>
      <c r="BL50" s="29">
        <v>44</v>
      </c>
      <c r="BM50" s="29">
        <v>45</v>
      </c>
      <c r="BN50" s="29">
        <v>46</v>
      </c>
      <c r="BO50" s="29">
        <v>47</v>
      </c>
      <c r="BP50" s="102">
        <v>48</v>
      </c>
    </row>
    <row r="51" spans="1:68" ht="11.65" customHeight="1" x14ac:dyDescent="0.2">
      <c r="A51" s="4"/>
      <c r="B51" s="5"/>
      <c r="C51" s="5"/>
      <c r="D51" s="39"/>
      <c r="E51" s="59">
        <v>2</v>
      </c>
      <c r="F51" s="60">
        <f t="shared" ref="F51:F61" ca="1" si="13">EOMONTH(F50,0)+1</f>
        <v>45383</v>
      </c>
      <c r="G51" s="61">
        <f t="shared" si="8"/>
        <v>10</v>
      </c>
      <c r="H51" s="61">
        <f t="shared" si="9"/>
        <v>20000000</v>
      </c>
      <c r="I51" s="103">
        <f t="shared" si="10"/>
        <v>200000</v>
      </c>
      <c r="J51" s="103">
        <f>($C$61*G50)/$C$60</f>
        <v>1000000</v>
      </c>
      <c r="K51" s="103">
        <f t="shared" si="11"/>
        <v>0</v>
      </c>
      <c r="L51" s="61">
        <v>0</v>
      </c>
      <c r="M51" s="104">
        <f t="shared" si="12"/>
        <v>1200000</v>
      </c>
      <c r="N51" s="101" t="s">
        <v>5</v>
      </c>
      <c r="O51" s="94"/>
      <c r="P51" s="21"/>
      <c r="Q51" s="5"/>
      <c r="R51" s="22"/>
      <c r="S51" s="5"/>
      <c r="T51" s="20"/>
      <c r="U51" s="23" t="s">
        <v>4</v>
      </c>
      <c r="V51" s="23" t="s">
        <v>5</v>
      </c>
      <c r="W51" s="23" t="s">
        <v>6</v>
      </c>
      <c r="X51" s="23" t="s">
        <v>7</v>
      </c>
      <c r="Y51" s="23" t="s">
        <v>8</v>
      </c>
      <c r="Z51" s="23" t="s">
        <v>9</v>
      </c>
      <c r="AA51" s="23" t="s">
        <v>10</v>
      </c>
      <c r="AB51" s="23" t="s">
        <v>11</v>
      </c>
      <c r="AC51" s="23" t="s">
        <v>12</v>
      </c>
      <c r="AD51" s="23" t="s">
        <v>13</v>
      </c>
      <c r="AE51" s="23" t="s">
        <v>14</v>
      </c>
      <c r="AF51" s="23" t="s">
        <v>15</v>
      </c>
      <c r="AG51" s="23" t="s">
        <v>16</v>
      </c>
      <c r="AH51" s="23" t="s">
        <v>17</v>
      </c>
      <c r="AI51" s="23" t="s">
        <v>18</v>
      </c>
      <c r="AJ51" s="23" t="s">
        <v>19</v>
      </c>
      <c r="AK51" s="23" t="s">
        <v>20</v>
      </c>
      <c r="AL51" s="23" t="s">
        <v>21</v>
      </c>
      <c r="AM51" s="23" t="s">
        <v>22</v>
      </c>
      <c r="AN51" s="23" t="s">
        <v>23</v>
      </c>
      <c r="AO51" s="23" t="s">
        <v>24</v>
      </c>
      <c r="AP51" s="23" t="s">
        <v>25</v>
      </c>
      <c r="AQ51" s="23" t="s">
        <v>26</v>
      </c>
      <c r="AR51" s="23" t="s">
        <v>27</v>
      </c>
      <c r="AS51" s="23" t="s">
        <v>28</v>
      </c>
      <c r="AT51" s="23" t="s">
        <v>29</v>
      </c>
      <c r="AU51" s="23" t="s">
        <v>30</v>
      </c>
      <c r="AV51" s="23" t="s">
        <v>31</v>
      </c>
      <c r="AW51" s="23" t="s">
        <v>32</v>
      </c>
      <c r="AX51" s="23" t="s">
        <v>33</v>
      </c>
      <c r="AY51" s="23" t="s">
        <v>34</v>
      </c>
      <c r="AZ51" s="23" t="s">
        <v>35</v>
      </c>
      <c r="BA51" s="23" t="s">
        <v>36</v>
      </c>
      <c r="BB51" s="23" t="s">
        <v>37</v>
      </c>
      <c r="BC51" s="23" t="s">
        <v>38</v>
      </c>
      <c r="BD51" s="23" t="s">
        <v>39</v>
      </c>
      <c r="BE51" s="23" t="s">
        <v>40</v>
      </c>
      <c r="BF51" s="23" t="s">
        <v>41</v>
      </c>
      <c r="BG51" s="23" t="s">
        <v>42</v>
      </c>
      <c r="BH51" s="23" t="s">
        <v>43</v>
      </c>
      <c r="BI51" s="23" t="s">
        <v>44</v>
      </c>
      <c r="BJ51" s="23" t="s">
        <v>45</v>
      </c>
      <c r="BK51" s="23" t="s">
        <v>46</v>
      </c>
      <c r="BL51" s="23" t="s">
        <v>47</v>
      </c>
      <c r="BM51" s="23" t="s">
        <v>48</v>
      </c>
      <c r="BN51" s="23" t="s">
        <v>49</v>
      </c>
      <c r="BO51" s="23" t="s">
        <v>50</v>
      </c>
      <c r="BP51" s="24" t="s">
        <v>51</v>
      </c>
    </row>
    <row r="52" spans="1:68" ht="11.65" customHeight="1" x14ac:dyDescent="0.25">
      <c r="A52" s="4"/>
      <c r="B52" s="105" t="s">
        <v>86</v>
      </c>
      <c r="C52" s="106" t="str">
        <f>_xlfn.IFNA(VLOOKUP($C$2,Type!$A$1:$C$2,2,FALSE),"0")</f>
        <v>0</v>
      </c>
      <c r="D52" s="39"/>
      <c r="E52" s="59">
        <v>3</v>
      </c>
      <c r="F52" s="60">
        <f t="shared" ca="1" si="13"/>
        <v>45413</v>
      </c>
      <c r="G52" s="61">
        <f t="shared" si="8"/>
        <v>10</v>
      </c>
      <c r="H52" s="61">
        <f t="shared" si="9"/>
        <v>20000000</v>
      </c>
      <c r="I52" s="103">
        <f t="shared" si="10"/>
        <v>200000</v>
      </c>
      <c r="J52" s="103">
        <f>(($C$61*G51)/$C$60)*2</f>
        <v>2000000</v>
      </c>
      <c r="K52" s="103">
        <f t="shared" si="11"/>
        <v>0</v>
      </c>
      <c r="L52" s="61">
        <v>0</v>
      </c>
      <c r="M52" s="104">
        <f t="shared" si="12"/>
        <v>2200000</v>
      </c>
      <c r="N52" s="101" t="s">
        <v>6</v>
      </c>
      <c r="O52" s="94"/>
      <c r="P52" s="21"/>
      <c r="Q52" s="5"/>
      <c r="R52" s="22"/>
      <c r="S52" s="5"/>
      <c r="T52" s="20"/>
      <c r="U52" s="28">
        <v>1</v>
      </c>
      <c r="V52" s="28">
        <v>2</v>
      </c>
      <c r="W52" s="28">
        <v>3</v>
      </c>
      <c r="X52" s="28">
        <v>4</v>
      </c>
      <c r="Y52" s="28">
        <v>5</v>
      </c>
      <c r="Z52" s="28">
        <v>6</v>
      </c>
      <c r="AA52" s="28">
        <v>7</v>
      </c>
      <c r="AB52" s="28">
        <v>8</v>
      </c>
      <c r="AC52" s="28">
        <v>9</v>
      </c>
      <c r="AD52" s="28">
        <v>10</v>
      </c>
      <c r="AE52" s="28">
        <v>11</v>
      </c>
      <c r="AF52" s="28">
        <v>12</v>
      </c>
      <c r="AG52" s="28">
        <v>13</v>
      </c>
      <c r="AH52" s="28">
        <v>14</v>
      </c>
      <c r="AI52" s="28">
        <v>15</v>
      </c>
      <c r="AJ52" s="28">
        <v>16</v>
      </c>
      <c r="AK52" s="28">
        <v>17</v>
      </c>
      <c r="AL52" s="28">
        <v>18</v>
      </c>
      <c r="AM52" s="29">
        <v>19</v>
      </c>
      <c r="AN52" s="28">
        <v>20</v>
      </c>
      <c r="AO52" s="28">
        <v>21</v>
      </c>
      <c r="AP52" s="29">
        <v>22</v>
      </c>
      <c r="AQ52" s="28">
        <v>23</v>
      </c>
      <c r="AR52" s="28">
        <v>24</v>
      </c>
      <c r="AS52" s="29">
        <v>25</v>
      </c>
      <c r="AT52" s="28">
        <v>26</v>
      </c>
      <c r="AU52" s="28">
        <v>27</v>
      </c>
      <c r="AV52" s="29">
        <v>28</v>
      </c>
      <c r="AW52" s="28">
        <v>29</v>
      </c>
      <c r="AX52" s="28">
        <v>30</v>
      </c>
      <c r="AY52" s="29">
        <v>31</v>
      </c>
      <c r="AZ52" s="28">
        <v>32</v>
      </c>
      <c r="BA52" s="28">
        <v>33</v>
      </c>
      <c r="BB52" s="29">
        <v>34</v>
      </c>
      <c r="BC52" s="28">
        <v>35</v>
      </c>
      <c r="BD52" s="28">
        <v>36</v>
      </c>
      <c r="BE52" s="29">
        <v>37</v>
      </c>
      <c r="BF52" s="29">
        <v>38</v>
      </c>
      <c r="BG52" s="29">
        <v>39</v>
      </c>
      <c r="BH52" s="29">
        <v>40</v>
      </c>
      <c r="BI52" s="29">
        <v>41</v>
      </c>
      <c r="BJ52" s="29">
        <v>42</v>
      </c>
      <c r="BK52" s="29">
        <v>43</v>
      </c>
      <c r="BL52" s="29">
        <v>44</v>
      </c>
      <c r="BM52" s="29">
        <v>45</v>
      </c>
      <c r="BN52" s="29">
        <v>46</v>
      </c>
      <c r="BO52" s="29">
        <v>47</v>
      </c>
      <c r="BP52" s="102">
        <v>48</v>
      </c>
    </row>
    <row r="53" spans="1:68" ht="11.65" customHeight="1" x14ac:dyDescent="0.25">
      <c r="A53" s="4"/>
      <c r="B53" s="107" t="s">
        <v>87</v>
      </c>
      <c r="C53" s="108">
        <f>C50*C52</f>
        <v>0</v>
      </c>
      <c r="D53" s="39"/>
      <c r="E53" s="59">
        <v>4</v>
      </c>
      <c r="F53" s="60">
        <f t="shared" ca="1" si="13"/>
        <v>45444</v>
      </c>
      <c r="G53" s="61">
        <f t="shared" si="8"/>
        <v>10</v>
      </c>
      <c r="H53" s="61">
        <f t="shared" si="9"/>
        <v>20000000</v>
      </c>
      <c r="I53" s="103">
        <f t="shared" si="10"/>
        <v>200000</v>
      </c>
      <c r="J53" s="103">
        <f>(($C$61*G52)/$C$60)*3</f>
        <v>3000000</v>
      </c>
      <c r="K53" s="103">
        <f t="shared" si="11"/>
        <v>0</v>
      </c>
      <c r="L53" s="61">
        <v>0</v>
      </c>
      <c r="M53" s="104">
        <f t="shared" si="12"/>
        <v>3200000</v>
      </c>
      <c r="N53" s="101" t="s">
        <v>7</v>
      </c>
      <c r="O53" s="94"/>
      <c r="P53" s="21"/>
      <c r="Q53" s="5"/>
      <c r="R53" s="22"/>
      <c r="S53" s="5"/>
      <c r="T53" s="35" t="s">
        <v>83</v>
      </c>
      <c r="U53" s="36">
        <f t="shared" ref="U53:BP53" si="14">SUM(U55:U69)</f>
        <v>0</v>
      </c>
      <c r="V53" s="36">
        <f t="shared" si="14"/>
        <v>0</v>
      </c>
      <c r="W53" s="36">
        <f t="shared" si="14"/>
        <v>0</v>
      </c>
      <c r="X53" s="36">
        <f t="shared" si="14"/>
        <v>0</v>
      </c>
      <c r="Y53" s="36">
        <f t="shared" si="14"/>
        <v>0</v>
      </c>
      <c r="Z53" s="36">
        <f t="shared" si="14"/>
        <v>0</v>
      </c>
      <c r="AA53" s="36">
        <f t="shared" si="14"/>
        <v>0</v>
      </c>
      <c r="AB53" s="36">
        <f t="shared" si="14"/>
        <v>0</v>
      </c>
      <c r="AC53" s="36">
        <f t="shared" si="14"/>
        <v>0</v>
      </c>
      <c r="AD53" s="36">
        <f t="shared" si="14"/>
        <v>0</v>
      </c>
      <c r="AE53" s="36">
        <f t="shared" si="14"/>
        <v>0</v>
      </c>
      <c r="AF53" s="36">
        <f t="shared" si="14"/>
        <v>0</v>
      </c>
      <c r="AG53" s="36">
        <f t="shared" si="14"/>
        <v>0</v>
      </c>
      <c r="AH53" s="36">
        <f t="shared" si="14"/>
        <v>0</v>
      </c>
      <c r="AI53" s="36">
        <f t="shared" si="14"/>
        <v>0</v>
      </c>
      <c r="AJ53" s="36">
        <f t="shared" si="14"/>
        <v>0</v>
      </c>
      <c r="AK53" s="36">
        <f t="shared" si="14"/>
        <v>0</v>
      </c>
      <c r="AL53" s="36">
        <f t="shared" si="14"/>
        <v>0</v>
      </c>
      <c r="AM53" s="36">
        <f t="shared" si="14"/>
        <v>0</v>
      </c>
      <c r="AN53" s="36">
        <f t="shared" si="14"/>
        <v>0</v>
      </c>
      <c r="AO53" s="36">
        <f t="shared" si="14"/>
        <v>0</v>
      </c>
      <c r="AP53" s="36">
        <f t="shared" si="14"/>
        <v>0</v>
      </c>
      <c r="AQ53" s="36">
        <f t="shared" si="14"/>
        <v>0</v>
      </c>
      <c r="AR53" s="36">
        <f t="shared" si="14"/>
        <v>0</v>
      </c>
      <c r="AS53" s="36">
        <f t="shared" si="14"/>
        <v>0</v>
      </c>
      <c r="AT53" s="36">
        <f t="shared" si="14"/>
        <v>0</v>
      </c>
      <c r="AU53" s="36">
        <f t="shared" si="14"/>
        <v>0</v>
      </c>
      <c r="AV53" s="36">
        <f t="shared" si="14"/>
        <v>0</v>
      </c>
      <c r="AW53" s="36">
        <f t="shared" si="14"/>
        <v>0</v>
      </c>
      <c r="AX53" s="36">
        <f t="shared" si="14"/>
        <v>0</v>
      </c>
      <c r="AY53" s="36">
        <f t="shared" si="14"/>
        <v>0</v>
      </c>
      <c r="AZ53" s="36">
        <f t="shared" si="14"/>
        <v>0</v>
      </c>
      <c r="BA53" s="36">
        <f t="shared" si="14"/>
        <v>0</v>
      </c>
      <c r="BB53" s="36">
        <f t="shared" si="14"/>
        <v>0</v>
      </c>
      <c r="BC53" s="36">
        <f t="shared" si="14"/>
        <v>0</v>
      </c>
      <c r="BD53" s="36">
        <f t="shared" si="14"/>
        <v>0</v>
      </c>
      <c r="BE53" s="36">
        <f t="shared" si="14"/>
        <v>0</v>
      </c>
      <c r="BF53" s="36">
        <f t="shared" si="14"/>
        <v>0</v>
      </c>
      <c r="BG53" s="36">
        <f t="shared" si="14"/>
        <v>0</v>
      </c>
      <c r="BH53" s="36">
        <f t="shared" si="14"/>
        <v>0</v>
      </c>
      <c r="BI53" s="36">
        <f t="shared" si="14"/>
        <v>0</v>
      </c>
      <c r="BJ53" s="36">
        <f t="shared" si="14"/>
        <v>0</v>
      </c>
      <c r="BK53" s="36">
        <f t="shared" si="14"/>
        <v>0</v>
      </c>
      <c r="BL53" s="36">
        <f t="shared" si="14"/>
        <v>0</v>
      </c>
      <c r="BM53" s="36">
        <f t="shared" si="14"/>
        <v>0</v>
      </c>
      <c r="BN53" s="36">
        <f t="shared" si="14"/>
        <v>0</v>
      </c>
      <c r="BO53" s="36">
        <f t="shared" si="14"/>
        <v>0</v>
      </c>
      <c r="BP53" s="37">
        <f t="shared" si="14"/>
        <v>0</v>
      </c>
    </row>
    <row r="54" spans="1:68" ht="11.65" customHeight="1" x14ac:dyDescent="0.2">
      <c r="A54" s="4"/>
      <c r="B54" s="2"/>
      <c r="C54" s="2"/>
      <c r="D54" s="39"/>
      <c r="E54" s="59">
        <v>5</v>
      </c>
      <c r="F54" s="60">
        <f t="shared" ca="1" si="13"/>
        <v>45474</v>
      </c>
      <c r="G54" s="61">
        <f t="shared" si="8"/>
        <v>10</v>
      </c>
      <c r="H54" s="61">
        <f t="shared" si="9"/>
        <v>20000000</v>
      </c>
      <c r="I54" s="103">
        <f t="shared" si="10"/>
        <v>200000</v>
      </c>
      <c r="J54" s="103">
        <f>(($C$61*G53)/$C$60)*3</f>
        <v>3000000</v>
      </c>
      <c r="K54" s="103">
        <f t="shared" si="11"/>
        <v>0</v>
      </c>
      <c r="L54" s="61">
        <v>0</v>
      </c>
      <c r="M54" s="104">
        <f t="shared" si="12"/>
        <v>3200000</v>
      </c>
      <c r="N54" s="101" t="s">
        <v>8</v>
      </c>
      <c r="O54" s="94"/>
      <c r="P54" s="21"/>
      <c r="Q54" s="5"/>
      <c r="R54" s="22"/>
      <c r="S54" s="5"/>
      <c r="T54" s="48" t="s">
        <v>64</v>
      </c>
      <c r="U54" s="109">
        <v>20510527.599466801</v>
      </c>
      <c r="V54" s="28">
        <v>19940790.721703801</v>
      </c>
      <c r="W54" s="28">
        <v>19371053.843940899</v>
      </c>
      <c r="X54" s="28">
        <v>18801316.966177899</v>
      </c>
      <c r="Y54" s="28">
        <v>18231580.0884149</v>
      </c>
      <c r="Z54" s="28">
        <v>17661843.210652001</v>
      </c>
      <c r="AA54" s="28">
        <v>17092106.332889002</v>
      </c>
      <c r="AB54" s="28">
        <v>16522369.455126001</v>
      </c>
      <c r="AC54" s="28">
        <v>15952632.5773631</v>
      </c>
      <c r="AD54" s="28">
        <v>15382895.699600101</v>
      </c>
      <c r="AE54" s="28">
        <v>14813158.821837099</v>
      </c>
      <c r="AF54" s="28">
        <v>14243421.9440742</v>
      </c>
      <c r="AG54" s="28">
        <v>13673685.066311199</v>
      </c>
      <c r="AH54" s="28">
        <v>13103948.1885482</v>
      </c>
      <c r="AI54" s="28">
        <v>12534211.310785299</v>
      </c>
      <c r="AJ54" s="28">
        <v>11964474.4330223</v>
      </c>
      <c r="AK54" s="28">
        <v>11394737.5552593</v>
      </c>
      <c r="AL54" s="28">
        <v>10825000.6774964</v>
      </c>
      <c r="AM54" s="28">
        <v>10255263.7997334</v>
      </c>
      <c r="AN54" s="28">
        <v>9685526.9219704494</v>
      </c>
      <c r="AO54" s="28">
        <v>9115790.0442074798</v>
      </c>
      <c r="AP54" s="28">
        <v>8546053.1664445195</v>
      </c>
      <c r="AQ54" s="28">
        <v>7976316.28868155</v>
      </c>
      <c r="AR54" s="28">
        <v>7406579.4109185804</v>
      </c>
      <c r="AS54" s="28">
        <v>6836842.5331556201</v>
      </c>
      <c r="AT54" s="28">
        <v>6267105.6553926496</v>
      </c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3"/>
    </row>
    <row r="55" spans="1:68" ht="10.5" customHeight="1" x14ac:dyDescent="0.25">
      <c r="A55" s="4"/>
      <c r="B55" s="110" t="s">
        <v>88</v>
      </c>
      <c r="C55" s="111"/>
      <c r="D55" s="39"/>
      <c r="E55" s="59">
        <v>6</v>
      </c>
      <c r="F55" s="60">
        <f t="shared" ca="1" si="13"/>
        <v>45505</v>
      </c>
      <c r="G55" s="61">
        <f t="shared" si="8"/>
        <v>10</v>
      </c>
      <c r="H55" s="61">
        <f t="shared" si="9"/>
        <v>20000000</v>
      </c>
      <c r="I55" s="103">
        <f t="shared" si="10"/>
        <v>200000</v>
      </c>
      <c r="J55" s="103">
        <f t="shared" ref="J55:J61" si="15">$C$61*G54</f>
        <v>3000000</v>
      </c>
      <c r="K55" s="103">
        <f t="shared" si="11"/>
        <v>0</v>
      </c>
      <c r="L55" s="61">
        <v>0</v>
      </c>
      <c r="M55" s="104">
        <f t="shared" si="12"/>
        <v>3200000</v>
      </c>
      <c r="N55" s="101" t="s">
        <v>9</v>
      </c>
      <c r="O55" s="94"/>
      <c r="P55" s="21"/>
      <c r="Q55" s="5"/>
      <c r="R55" s="22"/>
      <c r="S55" s="29">
        <v>1</v>
      </c>
      <c r="T55" s="58">
        <f t="shared" ref="T55:T69" si="16">T6</f>
        <v>10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49">
        <v>0</v>
      </c>
      <c r="AA55" s="49">
        <v>0</v>
      </c>
      <c r="AB55" s="49">
        <v>0</v>
      </c>
      <c r="AC55" s="49">
        <v>0</v>
      </c>
      <c r="AD55" s="49">
        <v>0</v>
      </c>
      <c r="AE55" s="49">
        <v>0</v>
      </c>
      <c r="AF55" s="49">
        <v>0</v>
      </c>
      <c r="AG55" s="49">
        <v>0</v>
      </c>
      <c r="AH55" s="49">
        <v>0</v>
      </c>
      <c r="AI55" s="49">
        <v>0</v>
      </c>
      <c r="AJ55" s="49">
        <v>0</v>
      </c>
      <c r="AK55" s="49">
        <v>0</v>
      </c>
      <c r="AL55" s="49">
        <v>0</v>
      </c>
      <c r="AM55" s="49">
        <v>0</v>
      </c>
      <c r="AN55" s="49">
        <v>0</v>
      </c>
      <c r="AO55" s="49">
        <v>0</v>
      </c>
      <c r="AP55" s="49">
        <v>0</v>
      </c>
      <c r="AQ55" s="49">
        <v>0</v>
      </c>
      <c r="AR55" s="49">
        <v>0</v>
      </c>
      <c r="AS55" s="49">
        <v>0</v>
      </c>
      <c r="AT55" s="49">
        <v>0</v>
      </c>
      <c r="AU55" s="49">
        <v>0</v>
      </c>
      <c r="AV55" s="49">
        <v>0</v>
      </c>
      <c r="AW55" s="49">
        <v>0</v>
      </c>
      <c r="AX55" s="49">
        <v>0</v>
      </c>
      <c r="AY55" s="49">
        <v>0</v>
      </c>
      <c r="AZ55" s="49">
        <v>0</v>
      </c>
      <c r="BA55" s="49">
        <v>0</v>
      </c>
      <c r="BB55" s="49">
        <v>0</v>
      </c>
      <c r="BC55" s="49">
        <v>0</v>
      </c>
      <c r="BD55" s="49">
        <v>0</v>
      </c>
      <c r="BE55" s="49">
        <v>0</v>
      </c>
      <c r="BF55" s="49">
        <v>0</v>
      </c>
      <c r="BG55" s="49">
        <v>0</v>
      </c>
      <c r="BH55" s="49">
        <v>0</v>
      </c>
      <c r="BI55" s="49">
        <v>0</v>
      </c>
      <c r="BJ55" s="49">
        <v>0</v>
      </c>
      <c r="BK55" s="49">
        <v>0</v>
      </c>
      <c r="BL55" s="49">
        <v>0</v>
      </c>
      <c r="BM55" s="49">
        <v>0</v>
      </c>
      <c r="BN55" s="49">
        <v>0</v>
      </c>
      <c r="BO55" s="49">
        <v>0</v>
      </c>
      <c r="BP55" s="50">
        <v>0</v>
      </c>
    </row>
    <row r="56" spans="1:68" ht="10.5" customHeight="1" x14ac:dyDescent="0.25">
      <c r="A56" s="69">
        <f>A23</f>
        <v>0</v>
      </c>
      <c r="B56" s="74" t="s">
        <v>89</v>
      </c>
      <c r="C56" s="51">
        <f>C50-C51</f>
        <v>2000000</v>
      </c>
      <c r="D56" s="39"/>
      <c r="E56" s="59">
        <v>7</v>
      </c>
      <c r="F56" s="60">
        <f t="shared" ca="1" si="13"/>
        <v>45536</v>
      </c>
      <c r="G56" s="61">
        <f t="shared" si="8"/>
        <v>10</v>
      </c>
      <c r="H56" s="61">
        <f t="shared" si="9"/>
        <v>20000000</v>
      </c>
      <c r="I56" s="103">
        <f t="shared" si="10"/>
        <v>200000</v>
      </c>
      <c r="J56" s="103">
        <f t="shared" si="15"/>
        <v>3000000</v>
      </c>
      <c r="K56" s="103">
        <f t="shared" si="11"/>
        <v>0</v>
      </c>
      <c r="L56" s="61">
        <v>0</v>
      </c>
      <c r="M56" s="104">
        <f t="shared" si="12"/>
        <v>3200000</v>
      </c>
      <c r="N56" s="101" t="s">
        <v>10</v>
      </c>
      <c r="O56" s="94"/>
      <c r="P56" s="21"/>
      <c r="Q56" s="5"/>
      <c r="R56" s="22"/>
      <c r="S56" s="29">
        <v>2</v>
      </c>
      <c r="T56" s="58">
        <f t="shared" si="16"/>
        <v>10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49">
        <v>0</v>
      </c>
      <c r="AA56" s="49">
        <v>0</v>
      </c>
      <c r="AB56" s="49">
        <v>0</v>
      </c>
      <c r="AC56" s="49">
        <v>0</v>
      </c>
      <c r="AD56" s="49">
        <v>0</v>
      </c>
      <c r="AE56" s="49">
        <v>0</v>
      </c>
      <c r="AF56" s="49">
        <v>0</v>
      </c>
      <c r="AG56" s="49">
        <v>0</v>
      </c>
      <c r="AH56" s="49">
        <v>0</v>
      </c>
      <c r="AI56" s="49">
        <v>0</v>
      </c>
      <c r="AJ56" s="49">
        <v>0</v>
      </c>
      <c r="AK56" s="49">
        <v>0</v>
      </c>
      <c r="AL56" s="49">
        <v>0</v>
      </c>
      <c r="AM56" s="49">
        <v>0</v>
      </c>
      <c r="AN56" s="49">
        <v>0</v>
      </c>
      <c r="AO56" s="49">
        <v>0</v>
      </c>
      <c r="AP56" s="49">
        <v>0</v>
      </c>
      <c r="AQ56" s="49">
        <v>0</v>
      </c>
      <c r="AR56" s="49">
        <v>0</v>
      </c>
      <c r="AS56" s="49">
        <v>0</v>
      </c>
      <c r="AT56" s="49">
        <v>0</v>
      </c>
      <c r="AU56" s="49">
        <v>0</v>
      </c>
      <c r="AV56" s="49">
        <v>0</v>
      </c>
      <c r="AW56" s="49">
        <v>0</v>
      </c>
      <c r="AX56" s="49">
        <v>0</v>
      </c>
      <c r="AY56" s="49">
        <v>0</v>
      </c>
      <c r="AZ56" s="49">
        <v>0</v>
      </c>
      <c r="BA56" s="49">
        <v>0</v>
      </c>
      <c r="BB56" s="49">
        <v>0</v>
      </c>
      <c r="BC56" s="49">
        <v>0</v>
      </c>
      <c r="BD56" s="49">
        <v>0</v>
      </c>
      <c r="BE56" s="49">
        <v>0</v>
      </c>
      <c r="BF56" s="49">
        <v>0</v>
      </c>
      <c r="BG56" s="49">
        <v>0</v>
      </c>
      <c r="BH56" s="49">
        <v>0</v>
      </c>
      <c r="BI56" s="49">
        <v>0</v>
      </c>
      <c r="BJ56" s="49">
        <v>0</v>
      </c>
      <c r="BK56" s="49">
        <v>0</v>
      </c>
      <c r="BL56" s="49">
        <v>0</v>
      </c>
      <c r="BM56" s="49">
        <v>0</v>
      </c>
      <c r="BN56" s="49">
        <v>0</v>
      </c>
      <c r="BO56" s="49">
        <v>0</v>
      </c>
      <c r="BP56" s="50">
        <v>0</v>
      </c>
    </row>
    <row r="57" spans="1:68" ht="10.5" customHeight="1" x14ac:dyDescent="0.25">
      <c r="A57" s="69">
        <f>A22</f>
        <v>0.01</v>
      </c>
      <c r="B57" s="67" t="s">
        <v>90</v>
      </c>
      <c r="C57" s="68">
        <f>C23</f>
        <v>0</v>
      </c>
      <c r="D57" s="39"/>
      <c r="E57" s="59">
        <v>8</v>
      </c>
      <c r="F57" s="60">
        <f t="shared" ca="1" si="13"/>
        <v>45566</v>
      </c>
      <c r="G57" s="61">
        <f t="shared" si="8"/>
        <v>10</v>
      </c>
      <c r="H57" s="61">
        <f t="shared" si="9"/>
        <v>20000000</v>
      </c>
      <c r="I57" s="103">
        <f t="shared" si="10"/>
        <v>200000</v>
      </c>
      <c r="J57" s="103">
        <f t="shared" si="15"/>
        <v>3000000</v>
      </c>
      <c r="K57" s="103">
        <f t="shared" si="11"/>
        <v>0</v>
      </c>
      <c r="L57" s="61">
        <v>0</v>
      </c>
      <c r="M57" s="104">
        <f t="shared" si="12"/>
        <v>3200000</v>
      </c>
      <c r="N57" s="101" t="s">
        <v>11</v>
      </c>
      <c r="O57" s="94"/>
      <c r="P57" s="21"/>
      <c r="Q57" s="5"/>
      <c r="R57" s="22"/>
      <c r="S57" s="29">
        <v>3</v>
      </c>
      <c r="T57" s="58">
        <f t="shared" si="16"/>
        <v>10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49">
        <v>0</v>
      </c>
      <c r="AA57" s="49">
        <v>0</v>
      </c>
      <c r="AB57" s="49">
        <v>0</v>
      </c>
      <c r="AC57" s="49">
        <v>0</v>
      </c>
      <c r="AD57" s="49">
        <v>0</v>
      </c>
      <c r="AE57" s="49">
        <v>0</v>
      </c>
      <c r="AF57" s="49">
        <v>0</v>
      </c>
      <c r="AG57" s="49">
        <v>0</v>
      </c>
      <c r="AH57" s="49">
        <v>0</v>
      </c>
      <c r="AI57" s="49">
        <v>0</v>
      </c>
      <c r="AJ57" s="49">
        <v>0</v>
      </c>
      <c r="AK57" s="49">
        <v>0</v>
      </c>
      <c r="AL57" s="49">
        <v>0</v>
      </c>
      <c r="AM57" s="49">
        <v>0</v>
      </c>
      <c r="AN57" s="49">
        <v>0</v>
      </c>
      <c r="AO57" s="49">
        <v>0</v>
      </c>
      <c r="AP57" s="49">
        <v>0</v>
      </c>
      <c r="AQ57" s="49">
        <v>0</v>
      </c>
      <c r="AR57" s="49">
        <v>0</v>
      </c>
      <c r="AS57" s="49">
        <v>0</v>
      </c>
      <c r="AT57" s="49">
        <v>0</v>
      </c>
      <c r="AU57" s="49">
        <v>0</v>
      </c>
      <c r="AV57" s="49">
        <v>0</v>
      </c>
      <c r="AW57" s="49">
        <v>0</v>
      </c>
      <c r="AX57" s="49">
        <v>0</v>
      </c>
      <c r="AY57" s="49">
        <v>0</v>
      </c>
      <c r="AZ57" s="49">
        <v>0</v>
      </c>
      <c r="BA57" s="49">
        <v>0</v>
      </c>
      <c r="BB57" s="49">
        <v>0</v>
      </c>
      <c r="BC57" s="49">
        <v>0</v>
      </c>
      <c r="BD57" s="49">
        <v>0</v>
      </c>
      <c r="BE57" s="49">
        <v>0</v>
      </c>
      <c r="BF57" s="49">
        <v>0</v>
      </c>
      <c r="BG57" s="49">
        <v>0</v>
      </c>
      <c r="BH57" s="49">
        <v>0</v>
      </c>
      <c r="BI57" s="49">
        <v>0</v>
      </c>
      <c r="BJ57" s="49">
        <v>0</v>
      </c>
      <c r="BK57" s="49">
        <v>0</v>
      </c>
      <c r="BL57" s="49">
        <v>0</v>
      </c>
      <c r="BM57" s="49">
        <v>0</v>
      </c>
      <c r="BN57" s="49">
        <v>0</v>
      </c>
      <c r="BO57" s="49">
        <v>0</v>
      </c>
      <c r="BP57" s="50">
        <v>0</v>
      </c>
    </row>
    <row r="58" spans="1:68" ht="10.5" customHeight="1" x14ac:dyDescent="0.25">
      <c r="A58" s="4"/>
      <c r="B58" s="67" t="s">
        <v>80</v>
      </c>
      <c r="C58" s="68">
        <f>C22</f>
        <v>20000</v>
      </c>
      <c r="D58" s="39"/>
      <c r="E58" s="59">
        <v>9</v>
      </c>
      <c r="F58" s="60">
        <f t="shared" ca="1" si="13"/>
        <v>45597</v>
      </c>
      <c r="G58" s="61">
        <f t="shared" si="8"/>
        <v>10</v>
      </c>
      <c r="H58" s="61">
        <f t="shared" si="9"/>
        <v>20000000</v>
      </c>
      <c r="I58" s="103">
        <f t="shared" si="10"/>
        <v>200000</v>
      </c>
      <c r="J58" s="103">
        <f t="shared" si="15"/>
        <v>3000000</v>
      </c>
      <c r="K58" s="103">
        <f t="shared" si="11"/>
        <v>0</v>
      </c>
      <c r="L58" s="61">
        <v>0</v>
      </c>
      <c r="M58" s="104">
        <f t="shared" si="12"/>
        <v>3200000</v>
      </c>
      <c r="N58" s="101" t="s">
        <v>12</v>
      </c>
      <c r="O58" s="94"/>
      <c r="P58" s="21"/>
      <c r="Q58" s="5"/>
      <c r="R58" s="22"/>
      <c r="S58" s="29">
        <v>4</v>
      </c>
      <c r="T58" s="58">
        <f t="shared" si="16"/>
        <v>10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49">
        <v>0</v>
      </c>
      <c r="AA58" s="49">
        <v>0</v>
      </c>
      <c r="AB58" s="49">
        <v>0</v>
      </c>
      <c r="AC58" s="49">
        <v>0</v>
      </c>
      <c r="AD58" s="49">
        <v>0</v>
      </c>
      <c r="AE58" s="49">
        <v>0</v>
      </c>
      <c r="AF58" s="49">
        <v>0</v>
      </c>
      <c r="AG58" s="49">
        <v>0</v>
      </c>
      <c r="AH58" s="49">
        <v>0</v>
      </c>
      <c r="AI58" s="49">
        <v>0</v>
      </c>
      <c r="AJ58" s="49">
        <v>0</v>
      </c>
      <c r="AK58" s="49">
        <v>0</v>
      </c>
      <c r="AL58" s="49">
        <v>0</v>
      </c>
      <c r="AM58" s="49">
        <v>0</v>
      </c>
      <c r="AN58" s="49">
        <v>0</v>
      </c>
      <c r="AO58" s="49">
        <v>0</v>
      </c>
      <c r="AP58" s="49">
        <v>0</v>
      </c>
      <c r="AQ58" s="49">
        <v>0</v>
      </c>
      <c r="AR58" s="49">
        <v>0</v>
      </c>
      <c r="AS58" s="49">
        <v>0</v>
      </c>
      <c r="AT58" s="49">
        <v>0</v>
      </c>
      <c r="AU58" s="49">
        <v>0</v>
      </c>
      <c r="AV58" s="49">
        <v>0</v>
      </c>
      <c r="AW58" s="49">
        <v>0</v>
      </c>
      <c r="AX58" s="49">
        <v>0</v>
      </c>
      <c r="AY58" s="49">
        <v>0</v>
      </c>
      <c r="AZ58" s="49">
        <v>0</v>
      </c>
      <c r="BA58" s="49">
        <v>0</v>
      </c>
      <c r="BB58" s="49">
        <v>0</v>
      </c>
      <c r="BC58" s="49">
        <v>0</v>
      </c>
      <c r="BD58" s="49">
        <v>0</v>
      </c>
      <c r="BE58" s="49">
        <v>0</v>
      </c>
      <c r="BF58" s="49">
        <v>0</v>
      </c>
      <c r="BG58" s="49">
        <v>0</v>
      </c>
      <c r="BH58" s="49">
        <v>0</v>
      </c>
      <c r="BI58" s="49">
        <v>0</v>
      </c>
      <c r="BJ58" s="49">
        <v>0</v>
      </c>
      <c r="BK58" s="49">
        <v>0</v>
      </c>
      <c r="BL58" s="49">
        <v>0</v>
      </c>
      <c r="BM58" s="49">
        <v>0</v>
      </c>
      <c r="BN58" s="49">
        <v>0</v>
      </c>
      <c r="BO58" s="49">
        <v>0</v>
      </c>
      <c r="BP58" s="50">
        <v>0</v>
      </c>
    </row>
    <row r="59" spans="1:68" ht="10.5" customHeight="1" x14ac:dyDescent="0.2">
      <c r="A59" s="4"/>
      <c r="B59" s="154" t="s">
        <v>111</v>
      </c>
      <c r="C59" s="65">
        <f>C10</f>
        <v>4.9999999999999996E-2</v>
      </c>
      <c r="D59" s="39"/>
      <c r="E59" s="59">
        <v>10</v>
      </c>
      <c r="F59" s="60">
        <f t="shared" ca="1" si="13"/>
        <v>45627</v>
      </c>
      <c r="G59" s="61">
        <f t="shared" si="8"/>
        <v>10</v>
      </c>
      <c r="H59" s="61">
        <f t="shared" si="9"/>
        <v>20000000</v>
      </c>
      <c r="I59" s="103">
        <f t="shared" si="10"/>
        <v>200000</v>
      </c>
      <c r="J59" s="103">
        <f t="shared" si="15"/>
        <v>3000000</v>
      </c>
      <c r="K59" s="103">
        <f t="shared" si="11"/>
        <v>0</v>
      </c>
      <c r="L59" s="61">
        <v>0</v>
      </c>
      <c r="M59" s="104">
        <f t="shared" si="12"/>
        <v>3200000</v>
      </c>
      <c r="N59" s="101" t="s">
        <v>13</v>
      </c>
      <c r="O59" s="94"/>
      <c r="P59" s="21"/>
      <c r="Q59" s="5"/>
      <c r="R59" s="22"/>
      <c r="S59" s="29">
        <v>5</v>
      </c>
      <c r="T59" s="58">
        <f t="shared" si="16"/>
        <v>10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49">
        <v>0</v>
      </c>
      <c r="AA59" s="49">
        <v>0</v>
      </c>
      <c r="AB59" s="49">
        <v>0</v>
      </c>
      <c r="AC59" s="49">
        <v>0</v>
      </c>
      <c r="AD59" s="49">
        <v>0</v>
      </c>
      <c r="AE59" s="49">
        <v>0</v>
      </c>
      <c r="AF59" s="49">
        <v>0</v>
      </c>
      <c r="AG59" s="49">
        <v>0</v>
      </c>
      <c r="AH59" s="49">
        <v>0</v>
      </c>
      <c r="AI59" s="49">
        <v>0</v>
      </c>
      <c r="AJ59" s="49">
        <v>0</v>
      </c>
      <c r="AK59" s="49">
        <v>0</v>
      </c>
      <c r="AL59" s="49">
        <v>0</v>
      </c>
      <c r="AM59" s="49">
        <v>0</v>
      </c>
      <c r="AN59" s="49">
        <v>0</v>
      </c>
      <c r="AO59" s="49">
        <v>0</v>
      </c>
      <c r="AP59" s="49">
        <v>0</v>
      </c>
      <c r="AQ59" s="49">
        <v>0</v>
      </c>
      <c r="AR59" s="49">
        <v>0</v>
      </c>
      <c r="AS59" s="49">
        <v>0</v>
      </c>
      <c r="AT59" s="49">
        <v>0</v>
      </c>
      <c r="AU59" s="49">
        <v>0</v>
      </c>
      <c r="AV59" s="49">
        <v>0</v>
      </c>
      <c r="AW59" s="49">
        <v>0</v>
      </c>
      <c r="AX59" s="49">
        <v>0</v>
      </c>
      <c r="AY59" s="49">
        <v>0</v>
      </c>
      <c r="AZ59" s="49">
        <v>0</v>
      </c>
      <c r="BA59" s="49">
        <v>0</v>
      </c>
      <c r="BB59" s="49">
        <v>0</v>
      </c>
      <c r="BC59" s="49">
        <v>0</v>
      </c>
      <c r="BD59" s="49">
        <v>0</v>
      </c>
      <c r="BE59" s="49">
        <v>0</v>
      </c>
      <c r="BF59" s="49">
        <v>0</v>
      </c>
      <c r="BG59" s="49">
        <v>0</v>
      </c>
      <c r="BH59" s="49">
        <v>0</v>
      </c>
      <c r="BI59" s="49">
        <v>0</v>
      </c>
      <c r="BJ59" s="49">
        <v>0</v>
      </c>
      <c r="BK59" s="49">
        <v>0</v>
      </c>
      <c r="BL59" s="49">
        <v>0</v>
      </c>
      <c r="BM59" s="49">
        <v>0</v>
      </c>
      <c r="BN59" s="49">
        <v>0</v>
      </c>
      <c r="BO59" s="49">
        <v>0</v>
      </c>
      <c r="BP59" s="50">
        <v>0</v>
      </c>
    </row>
    <row r="60" spans="1:68" ht="10.5" customHeight="1" x14ac:dyDescent="0.2">
      <c r="A60" s="4"/>
      <c r="B60" s="23" t="s">
        <v>91</v>
      </c>
      <c r="C60" s="29">
        <f>C13</f>
        <v>3</v>
      </c>
      <c r="D60" s="39"/>
      <c r="E60" s="59">
        <v>11</v>
      </c>
      <c r="F60" s="60">
        <f t="shared" ca="1" si="13"/>
        <v>45658</v>
      </c>
      <c r="G60" s="61">
        <f t="shared" si="8"/>
        <v>10</v>
      </c>
      <c r="H60" s="61">
        <f t="shared" si="9"/>
        <v>20000000</v>
      </c>
      <c r="I60" s="103">
        <f t="shared" si="10"/>
        <v>200000</v>
      </c>
      <c r="J60" s="103">
        <f t="shared" si="15"/>
        <v>3000000</v>
      </c>
      <c r="K60" s="103">
        <f t="shared" si="11"/>
        <v>0</v>
      </c>
      <c r="L60" s="61">
        <v>0</v>
      </c>
      <c r="M60" s="104">
        <f t="shared" si="12"/>
        <v>3200000</v>
      </c>
      <c r="N60" s="101" t="s">
        <v>14</v>
      </c>
      <c r="O60" s="94"/>
      <c r="P60" s="21"/>
      <c r="Q60" s="5"/>
      <c r="R60" s="22"/>
      <c r="S60" s="29">
        <v>6</v>
      </c>
      <c r="T60" s="58">
        <f t="shared" si="16"/>
        <v>10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49">
        <v>0</v>
      </c>
      <c r="AA60" s="49">
        <v>0</v>
      </c>
      <c r="AB60" s="49">
        <v>0</v>
      </c>
      <c r="AC60" s="49">
        <v>0</v>
      </c>
      <c r="AD60" s="49">
        <v>0</v>
      </c>
      <c r="AE60" s="49">
        <v>0</v>
      </c>
      <c r="AF60" s="49">
        <v>0</v>
      </c>
      <c r="AG60" s="49">
        <v>0</v>
      </c>
      <c r="AH60" s="49">
        <v>0</v>
      </c>
      <c r="AI60" s="49">
        <v>0</v>
      </c>
      <c r="AJ60" s="49">
        <v>0</v>
      </c>
      <c r="AK60" s="49">
        <v>0</v>
      </c>
      <c r="AL60" s="49">
        <v>0</v>
      </c>
      <c r="AM60" s="49">
        <v>0</v>
      </c>
      <c r="AN60" s="49">
        <v>0</v>
      </c>
      <c r="AO60" s="49">
        <v>0</v>
      </c>
      <c r="AP60" s="49">
        <v>0</v>
      </c>
      <c r="AQ60" s="49">
        <v>0</v>
      </c>
      <c r="AR60" s="49">
        <v>0</v>
      </c>
      <c r="AS60" s="49">
        <v>0</v>
      </c>
      <c r="AT60" s="49">
        <v>0</v>
      </c>
      <c r="AU60" s="49">
        <v>0</v>
      </c>
      <c r="AV60" s="49">
        <v>0</v>
      </c>
      <c r="AW60" s="49">
        <v>0</v>
      </c>
      <c r="AX60" s="49">
        <v>0</v>
      </c>
      <c r="AY60" s="49">
        <v>0</v>
      </c>
      <c r="AZ60" s="49">
        <v>0</v>
      </c>
      <c r="BA60" s="49">
        <v>0</v>
      </c>
      <c r="BB60" s="49">
        <v>0</v>
      </c>
      <c r="BC60" s="49">
        <v>0</v>
      </c>
      <c r="BD60" s="49">
        <v>0</v>
      </c>
      <c r="BE60" s="49">
        <v>0</v>
      </c>
      <c r="BF60" s="49">
        <v>0</v>
      </c>
      <c r="BG60" s="49">
        <v>0</v>
      </c>
      <c r="BH60" s="49">
        <v>0</v>
      </c>
      <c r="BI60" s="49">
        <v>0</v>
      </c>
      <c r="BJ60" s="49">
        <v>0</v>
      </c>
      <c r="BK60" s="49">
        <v>0</v>
      </c>
      <c r="BL60" s="49">
        <v>0</v>
      </c>
      <c r="BM60" s="49">
        <v>0</v>
      </c>
      <c r="BN60" s="49">
        <v>0</v>
      </c>
      <c r="BO60" s="49">
        <v>0</v>
      </c>
      <c r="BP60" s="50">
        <v>0</v>
      </c>
    </row>
    <row r="61" spans="1:68" ht="10.5" customHeight="1" x14ac:dyDescent="0.25">
      <c r="A61" s="4"/>
      <c r="B61" s="112" t="s">
        <v>81</v>
      </c>
      <c r="C61" s="113">
        <f>C20</f>
        <v>300000</v>
      </c>
      <c r="D61" s="39"/>
      <c r="E61" s="59">
        <v>12</v>
      </c>
      <c r="F61" s="60">
        <f t="shared" ca="1" si="13"/>
        <v>45689</v>
      </c>
      <c r="G61" s="61">
        <f t="shared" si="8"/>
        <v>10</v>
      </c>
      <c r="H61" s="61">
        <f t="shared" si="9"/>
        <v>20000000</v>
      </c>
      <c r="I61" s="103">
        <f t="shared" si="10"/>
        <v>200000</v>
      </c>
      <c r="J61" s="103">
        <f t="shared" si="15"/>
        <v>3000000</v>
      </c>
      <c r="K61" s="103">
        <f t="shared" si="11"/>
        <v>0</v>
      </c>
      <c r="L61" s="61">
        <v>0</v>
      </c>
      <c r="M61" s="104">
        <f t="shared" si="12"/>
        <v>3200000</v>
      </c>
      <c r="N61" s="101" t="s">
        <v>15</v>
      </c>
      <c r="O61" s="94"/>
      <c r="P61" s="21"/>
      <c r="Q61" s="5"/>
      <c r="R61" s="22"/>
      <c r="S61" s="29">
        <v>7</v>
      </c>
      <c r="T61" s="58">
        <f t="shared" si="16"/>
        <v>10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49">
        <v>0</v>
      </c>
      <c r="AA61" s="49">
        <v>0</v>
      </c>
      <c r="AB61" s="49">
        <v>0</v>
      </c>
      <c r="AC61" s="49">
        <v>0</v>
      </c>
      <c r="AD61" s="49">
        <v>0</v>
      </c>
      <c r="AE61" s="49">
        <v>0</v>
      </c>
      <c r="AF61" s="49">
        <v>0</v>
      </c>
      <c r="AG61" s="49">
        <v>0</v>
      </c>
      <c r="AH61" s="49">
        <v>0</v>
      </c>
      <c r="AI61" s="49">
        <v>0</v>
      </c>
      <c r="AJ61" s="49">
        <v>0</v>
      </c>
      <c r="AK61" s="49">
        <v>0</v>
      </c>
      <c r="AL61" s="49">
        <v>0</v>
      </c>
      <c r="AM61" s="49">
        <v>0</v>
      </c>
      <c r="AN61" s="49">
        <v>0</v>
      </c>
      <c r="AO61" s="49">
        <v>0</v>
      </c>
      <c r="AP61" s="49">
        <v>0</v>
      </c>
      <c r="AQ61" s="49">
        <v>0</v>
      </c>
      <c r="AR61" s="49">
        <v>0</v>
      </c>
      <c r="AS61" s="49">
        <v>0</v>
      </c>
      <c r="AT61" s="49">
        <v>0</v>
      </c>
      <c r="AU61" s="49">
        <v>0</v>
      </c>
      <c r="AV61" s="49">
        <v>0</v>
      </c>
      <c r="AW61" s="49">
        <v>0</v>
      </c>
      <c r="AX61" s="49">
        <v>0</v>
      </c>
      <c r="AY61" s="49">
        <v>0</v>
      </c>
      <c r="AZ61" s="49">
        <v>0</v>
      </c>
      <c r="BA61" s="49">
        <v>0</v>
      </c>
      <c r="BB61" s="49">
        <v>0</v>
      </c>
      <c r="BC61" s="49">
        <v>0</v>
      </c>
      <c r="BD61" s="49">
        <v>0</v>
      </c>
      <c r="BE61" s="49">
        <v>0</v>
      </c>
      <c r="BF61" s="49">
        <v>0</v>
      </c>
      <c r="BG61" s="49">
        <v>0</v>
      </c>
      <c r="BH61" s="49">
        <v>0</v>
      </c>
      <c r="BI61" s="49">
        <v>0</v>
      </c>
      <c r="BJ61" s="49">
        <v>0</v>
      </c>
      <c r="BK61" s="49">
        <v>0</v>
      </c>
      <c r="BL61" s="49">
        <v>0</v>
      </c>
      <c r="BM61" s="49">
        <v>0</v>
      </c>
      <c r="BN61" s="49">
        <v>0</v>
      </c>
      <c r="BO61" s="49">
        <v>0</v>
      </c>
      <c r="BP61" s="50">
        <v>0</v>
      </c>
    </row>
    <row r="62" spans="1:68" ht="10.5" customHeight="1" x14ac:dyDescent="0.25">
      <c r="A62" s="4"/>
      <c r="B62" s="114" t="s">
        <v>92</v>
      </c>
      <c r="C62" s="115">
        <f>C21</f>
        <v>2300000</v>
      </c>
      <c r="D62" s="39"/>
      <c r="E62" s="59">
        <v>13</v>
      </c>
      <c r="F62" s="60">
        <f t="shared" ref="F62" ca="1" si="17">EOMONTH(F61,0)+1</f>
        <v>45717</v>
      </c>
      <c r="G62" s="61">
        <v>0</v>
      </c>
      <c r="H62" s="61">
        <f t="shared" si="9"/>
        <v>0</v>
      </c>
      <c r="I62" s="103">
        <f t="shared" si="10"/>
        <v>0</v>
      </c>
      <c r="J62" s="103">
        <v>2000000</v>
      </c>
      <c r="K62" s="103">
        <f t="shared" ref="K62" si="18">G62*$C$53</f>
        <v>0</v>
      </c>
      <c r="L62" s="61">
        <v>0</v>
      </c>
      <c r="M62" s="104">
        <f t="shared" ref="M62" si="19">I62+J62+K62</f>
        <v>2000000</v>
      </c>
      <c r="N62" s="101" t="s">
        <v>16</v>
      </c>
      <c r="O62" s="94"/>
      <c r="P62" s="21"/>
      <c r="Q62" s="5"/>
      <c r="R62" s="22"/>
      <c r="S62" s="29">
        <v>8</v>
      </c>
      <c r="T62" s="58">
        <f t="shared" si="16"/>
        <v>10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49">
        <v>0</v>
      </c>
      <c r="AA62" s="49">
        <v>0</v>
      </c>
      <c r="AB62" s="49">
        <v>0</v>
      </c>
      <c r="AC62" s="49">
        <v>0</v>
      </c>
      <c r="AD62" s="49">
        <v>0</v>
      </c>
      <c r="AE62" s="49">
        <v>0</v>
      </c>
      <c r="AF62" s="49">
        <v>0</v>
      </c>
      <c r="AG62" s="49">
        <v>0</v>
      </c>
      <c r="AH62" s="49">
        <v>0</v>
      </c>
      <c r="AI62" s="49">
        <v>0</v>
      </c>
      <c r="AJ62" s="49">
        <v>0</v>
      </c>
      <c r="AK62" s="49">
        <v>0</v>
      </c>
      <c r="AL62" s="49">
        <v>0</v>
      </c>
      <c r="AM62" s="49">
        <v>0</v>
      </c>
      <c r="AN62" s="49">
        <v>0</v>
      </c>
      <c r="AO62" s="49">
        <v>0</v>
      </c>
      <c r="AP62" s="49">
        <v>0</v>
      </c>
      <c r="AQ62" s="49">
        <v>0</v>
      </c>
      <c r="AR62" s="49">
        <v>0</v>
      </c>
      <c r="AS62" s="49">
        <v>0</v>
      </c>
      <c r="AT62" s="49">
        <v>0</v>
      </c>
      <c r="AU62" s="49">
        <v>0</v>
      </c>
      <c r="AV62" s="49">
        <v>0</v>
      </c>
      <c r="AW62" s="49">
        <v>0</v>
      </c>
      <c r="AX62" s="49">
        <v>0</v>
      </c>
      <c r="AY62" s="49">
        <v>0</v>
      </c>
      <c r="AZ62" s="49">
        <v>0</v>
      </c>
      <c r="BA62" s="49">
        <v>0</v>
      </c>
      <c r="BB62" s="49">
        <v>0</v>
      </c>
      <c r="BC62" s="49">
        <v>0</v>
      </c>
      <c r="BD62" s="49">
        <v>0</v>
      </c>
      <c r="BE62" s="49">
        <v>0</v>
      </c>
      <c r="BF62" s="49">
        <v>0</v>
      </c>
      <c r="BG62" s="49">
        <v>0</v>
      </c>
      <c r="BH62" s="49">
        <v>0</v>
      </c>
      <c r="BI62" s="49">
        <v>0</v>
      </c>
      <c r="BJ62" s="49">
        <v>0</v>
      </c>
      <c r="BK62" s="49">
        <v>0</v>
      </c>
      <c r="BL62" s="49">
        <v>0</v>
      </c>
      <c r="BM62" s="49">
        <v>0</v>
      </c>
      <c r="BN62" s="49">
        <v>0</v>
      </c>
      <c r="BO62" s="49">
        <v>0</v>
      </c>
      <c r="BP62" s="50">
        <v>0</v>
      </c>
    </row>
    <row r="63" spans="1:68" ht="10.5" customHeight="1" x14ac:dyDescent="0.2">
      <c r="A63" s="4"/>
      <c r="B63" s="116"/>
      <c r="C63" s="116"/>
      <c r="D63" s="39"/>
      <c r="E63" s="59">
        <v>14</v>
      </c>
      <c r="F63" s="60">
        <f t="shared" ref="F63:F64" ca="1" si="20">EOMONTH(F62,0)+1</f>
        <v>45748</v>
      </c>
      <c r="G63" s="61">
        <v>0</v>
      </c>
      <c r="H63" s="61">
        <f t="shared" si="9"/>
        <v>0</v>
      </c>
      <c r="I63" s="103">
        <f t="shared" ref="I63:I64" si="21">$G63*$C$22</f>
        <v>0</v>
      </c>
      <c r="J63" s="103">
        <v>1000000</v>
      </c>
      <c r="K63" s="103">
        <f t="shared" ref="K63:K64" si="22">G63*$C$53</f>
        <v>0</v>
      </c>
      <c r="L63" s="61">
        <v>0</v>
      </c>
      <c r="M63" s="104">
        <f t="shared" ref="M63:M64" si="23">I63+J63+K63</f>
        <v>1000000</v>
      </c>
      <c r="N63" s="101" t="s">
        <v>17</v>
      </c>
      <c r="O63" s="94"/>
      <c r="P63" s="21"/>
      <c r="Q63" s="5"/>
      <c r="R63" s="22"/>
      <c r="S63" s="29">
        <v>9</v>
      </c>
      <c r="T63" s="58">
        <f t="shared" si="16"/>
        <v>10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49">
        <v>0</v>
      </c>
      <c r="AA63" s="49">
        <v>0</v>
      </c>
      <c r="AB63" s="49">
        <v>0</v>
      </c>
      <c r="AC63" s="49">
        <v>0</v>
      </c>
      <c r="AD63" s="49">
        <v>0</v>
      </c>
      <c r="AE63" s="49">
        <v>0</v>
      </c>
      <c r="AF63" s="49">
        <v>0</v>
      </c>
      <c r="AG63" s="49">
        <v>0</v>
      </c>
      <c r="AH63" s="49">
        <v>0</v>
      </c>
      <c r="AI63" s="49">
        <v>0</v>
      </c>
      <c r="AJ63" s="49">
        <v>0</v>
      </c>
      <c r="AK63" s="49">
        <v>0</v>
      </c>
      <c r="AL63" s="49">
        <v>0</v>
      </c>
      <c r="AM63" s="49">
        <v>0</v>
      </c>
      <c r="AN63" s="49">
        <v>0</v>
      </c>
      <c r="AO63" s="49">
        <v>0</v>
      </c>
      <c r="AP63" s="49">
        <v>0</v>
      </c>
      <c r="AQ63" s="49">
        <v>0</v>
      </c>
      <c r="AR63" s="49">
        <v>0</v>
      </c>
      <c r="AS63" s="49">
        <v>0</v>
      </c>
      <c r="AT63" s="49">
        <v>0</v>
      </c>
      <c r="AU63" s="49">
        <v>0</v>
      </c>
      <c r="AV63" s="49">
        <v>0</v>
      </c>
      <c r="AW63" s="49">
        <v>0</v>
      </c>
      <c r="AX63" s="49">
        <v>0</v>
      </c>
      <c r="AY63" s="49">
        <v>0</v>
      </c>
      <c r="AZ63" s="49">
        <v>0</v>
      </c>
      <c r="BA63" s="49">
        <v>0</v>
      </c>
      <c r="BB63" s="49">
        <v>0</v>
      </c>
      <c r="BC63" s="49">
        <v>0</v>
      </c>
      <c r="BD63" s="49">
        <v>0</v>
      </c>
      <c r="BE63" s="49">
        <v>0</v>
      </c>
      <c r="BF63" s="49">
        <v>0</v>
      </c>
      <c r="BG63" s="49">
        <v>0</v>
      </c>
      <c r="BH63" s="49">
        <v>0</v>
      </c>
      <c r="BI63" s="49">
        <v>0</v>
      </c>
      <c r="BJ63" s="49">
        <v>0</v>
      </c>
      <c r="BK63" s="49">
        <v>0</v>
      </c>
      <c r="BL63" s="49">
        <v>0</v>
      </c>
      <c r="BM63" s="49">
        <v>0</v>
      </c>
      <c r="BN63" s="49">
        <v>0</v>
      </c>
      <c r="BO63" s="49">
        <v>0</v>
      </c>
      <c r="BP63" s="50">
        <v>0</v>
      </c>
    </row>
    <row r="64" spans="1:68" ht="10.5" customHeight="1" x14ac:dyDescent="0.25">
      <c r="A64" s="4"/>
      <c r="B64" s="117" t="s">
        <v>93</v>
      </c>
      <c r="C64" s="118">
        <f>C53+C57+C58+C61</f>
        <v>320000</v>
      </c>
      <c r="D64" s="39"/>
      <c r="E64" s="59">
        <v>15</v>
      </c>
      <c r="F64" s="60">
        <f t="shared" ca="1" si="20"/>
        <v>45778</v>
      </c>
      <c r="G64" s="61">
        <v>0</v>
      </c>
      <c r="H64" s="61">
        <f t="shared" si="9"/>
        <v>0</v>
      </c>
      <c r="I64" s="103">
        <f t="shared" si="21"/>
        <v>0</v>
      </c>
      <c r="J64" s="103">
        <f t="shared" ref="J64" si="24">$C$61*G63</f>
        <v>0</v>
      </c>
      <c r="K64" s="103">
        <f t="shared" si="22"/>
        <v>0</v>
      </c>
      <c r="L64" s="61">
        <v>0</v>
      </c>
      <c r="M64" s="104">
        <f t="shared" si="23"/>
        <v>0</v>
      </c>
      <c r="N64" s="101" t="s">
        <v>18</v>
      </c>
      <c r="O64" s="94"/>
      <c r="P64" s="21"/>
      <c r="Q64" s="5"/>
      <c r="R64" s="22"/>
      <c r="S64" s="29">
        <v>10</v>
      </c>
      <c r="T64" s="58">
        <f t="shared" si="16"/>
        <v>10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49">
        <v>0</v>
      </c>
      <c r="AA64" s="49">
        <v>0</v>
      </c>
      <c r="AB64" s="49">
        <v>0</v>
      </c>
      <c r="AC64" s="49">
        <v>0</v>
      </c>
      <c r="AD64" s="49">
        <v>0</v>
      </c>
      <c r="AE64" s="49">
        <v>0</v>
      </c>
      <c r="AF64" s="49">
        <v>0</v>
      </c>
      <c r="AG64" s="49">
        <v>0</v>
      </c>
      <c r="AH64" s="49">
        <v>0</v>
      </c>
      <c r="AI64" s="49">
        <v>0</v>
      </c>
      <c r="AJ64" s="49">
        <v>0</v>
      </c>
      <c r="AK64" s="49">
        <v>0</v>
      </c>
      <c r="AL64" s="49">
        <v>0</v>
      </c>
      <c r="AM64" s="49">
        <v>0</v>
      </c>
      <c r="AN64" s="49">
        <v>0</v>
      </c>
      <c r="AO64" s="49">
        <v>0</v>
      </c>
      <c r="AP64" s="49">
        <v>0</v>
      </c>
      <c r="AQ64" s="49">
        <v>0</v>
      </c>
      <c r="AR64" s="49">
        <v>0</v>
      </c>
      <c r="AS64" s="49">
        <v>0</v>
      </c>
      <c r="AT64" s="49">
        <v>0</v>
      </c>
      <c r="AU64" s="49">
        <v>0</v>
      </c>
      <c r="AV64" s="49">
        <v>0</v>
      </c>
      <c r="AW64" s="49">
        <v>0</v>
      </c>
      <c r="AX64" s="49">
        <v>0</v>
      </c>
      <c r="AY64" s="49">
        <v>0</v>
      </c>
      <c r="AZ64" s="49">
        <v>0</v>
      </c>
      <c r="BA64" s="49">
        <v>0</v>
      </c>
      <c r="BB64" s="49">
        <v>0</v>
      </c>
      <c r="BC64" s="49">
        <v>0</v>
      </c>
      <c r="BD64" s="49">
        <v>0</v>
      </c>
      <c r="BE64" s="49">
        <v>0</v>
      </c>
      <c r="BF64" s="49">
        <v>0</v>
      </c>
      <c r="BG64" s="49">
        <v>0</v>
      </c>
      <c r="BH64" s="49">
        <v>0</v>
      </c>
      <c r="BI64" s="49">
        <v>0</v>
      </c>
      <c r="BJ64" s="49">
        <v>0</v>
      </c>
      <c r="BK64" s="49">
        <v>0</v>
      </c>
      <c r="BL64" s="49">
        <v>0</v>
      </c>
      <c r="BM64" s="49">
        <v>0</v>
      </c>
      <c r="BN64" s="49">
        <v>0</v>
      </c>
      <c r="BO64" s="49">
        <v>0</v>
      </c>
      <c r="BP64" s="50">
        <v>0</v>
      </c>
    </row>
    <row r="65" spans="1:68" ht="10.5" customHeight="1" x14ac:dyDescent="0.2">
      <c r="A65" s="4"/>
      <c r="B65" s="2"/>
      <c r="C65" s="2"/>
      <c r="D65" s="39"/>
      <c r="E65" s="59"/>
      <c r="F65" s="60"/>
      <c r="G65" s="61"/>
      <c r="H65" s="61"/>
      <c r="I65" s="103"/>
      <c r="J65" s="103"/>
      <c r="K65" s="103"/>
      <c r="L65" s="61"/>
      <c r="M65" s="104"/>
      <c r="N65" s="101" t="s">
        <v>19</v>
      </c>
      <c r="O65" s="94"/>
      <c r="P65" s="21"/>
      <c r="Q65" s="5"/>
      <c r="R65" s="22"/>
      <c r="S65" s="29">
        <v>11</v>
      </c>
      <c r="T65" s="58">
        <f t="shared" si="16"/>
        <v>10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49">
        <v>0</v>
      </c>
      <c r="AA65" s="49">
        <v>0</v>
      </c>
      <c r="AB65" s="49">
        <v>0</v>
      </c>
      <c r="AC65" s="49">
        <v>0</v>
      </c>
      <c r="AD65" s="49">
        <v>0</v>
      </c>
      <c r="AE65" s="49">
        <v>0</v>
      </c>
      <c r="AF65" s="49">
        <v>0</v>
      </c>
      <c r="AG65" s="49">
        <v>0</v>
      </c>
      <c r="AH65" s="49">
        <v>0</v>
      </c>
      <c r="AI65" s="49">
        <v>0</v>
      </c>
      <c r="AJ65" s="49">
        <v>0</v>
      </c>
      <c r="AK65" s="49">
        <v>0</v>
      </c>
      <c r="AL65" s="49">
        <v>0</v>
      </c>
      <c r="AM65" s="49">
        <v>0</v>
      </c>
      <c r="AN65" s="49">
        <v>0</v>
      </c>
      <c r="AO65" s="49">
        <v>0</v>
      </c>
      <c r="AP65" s="49">
        <v>0</v>
      </c>
      <c r="AQ65" s="49">
        <v>0</v>
      </c>
      <c r="AR65" s="49">
        <v>0</v>
      </c>
      <c r="AS65" s="49">
        <v>0</v>
      </c>
      <c r="AT65" s="49">
        <v>0</v>
      </c>
      <c r="AU65" s="49">
        <v>0</v>
      </c>
      <c r="AV65" s="49">
        <v>0</v>
      </c>
      <c r="AW65" s="49">
        <v>0</v>
      </c>
      <c r="AX65" s="49">
        <v>0</v>
      </c>
      <c r="AY65" s="49">
        <v>0</v>
      </c>
      <c r="AZ65" s="49">
        <v>0</v>
      </c>
      <c r="BA65" s="49">
        <v>0</v>
      </c>
      <c r="BB65" s="49">
        <v>0</v>
      </c>
      <c r="BC65" s="49">
        <v>0</v>
      </c>
      <c r="BD65" s="49">
        <v>0</v>
      </c>
      <c r="BE65" s="49">
        <v>0</v>
      </c>
      <c r="BF65" s="49">
        <v>0</v>
      </c>
      <c r="BG65" s="49">
        <v>0</v>
      </c>
      <c r="BH65" s="49">
        <v>0</v>
      </c>
      <c r="BI65" s="49">
        <v>0</v>
      </c>
      <c r="BJ65" s="49">
        <v>0</v>
      </c>
      <c r="BK65" s="49">
        <v>0</v>
      </c>
      <c r="BL65" s="49">
        <v>0</v>
      </c>
      <c r="BM65" s="49">
        <v>0</v>
      </c>
      <c r="BN65" s="49">
        <v>0</v>
      </c>
      <c r="BO65" s="49">
        <v>0</v>
      </c>
      <c r="BP65" s="50">
        <v>0</v>
      </c>
    </row>
    <row r="66" spans="1:68" ht="10.5" customHeight="1" x14ac:dyDescent="0.25">
      <c r="A66" s="4"/>
      <c r="B66" s="110" t="s">
        <v>94</v>
      </c>
      <c r="C66" s="90"/>
      <c r="D66" s="39"/>
      <c r="E66" s="59"/>
      <c r="F66" s="60"/>
      <c r="G66" s="61"/>
      <c r="H66" s="61"/>
      <c r="I66" s="103"/>
      <c r="J66" s="103"/>
      <c r="K66" s="103"/>
      <c r="L66" s="61"/>
      <c r="M66" s="104"/>
      <c r="N66" s="101" t="s">
        <v>20</v>
      </c>
      <c r="O66" s="94"/>
      <c r="P66" s="21"/>
      <c r="Q66" s="5"/>
      <c r="R66" s="22"/>
      <c r="S66" s="29">
        <v>12</v>
      </c>
      <c r="T66" s="58">
        <f t="shared" si="16"/>
        <v>10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49">
        <v>0</v>
      </c>
      <c r="AA66" s="49">
        <v>0</v>
      </c>
      <c r="AB66" s="49">
        <v>0</v>
      </c>
      <c r="AC66" s="49">
        <v>0</v>
      </c>
      <c r="AD66" s="49">
        <v>0</v>
      </c>
      <c r="AE66" s="49">
        <v>0</v>
      </c>
      <c r="AF66" s="49">
        <v>0</v>
      </c>
      <c r="AG66" s="49">
        <v>0</v>
      </c>
      <c r="AH66" s="49">
        <v>0</v>
      </c>
      <c r="AI66" s="49">
        <v>0</v>
      </c>
      <c r="AJ66" s="49">
        <v>0</v>
      </c>
      <c r="AK66" s="49">
        <v>0</v>
      </c>
      <c r="AL66" s="49">
        <v>0</v>
      </c>
      <c r="AM66" s="49">
        <v>0</v>
      </c>
      <c r="AN66" s="49">
        <v>0</v>
      </c>
      <c r="AO66" s="49">
        <v>0</v>
      </c>
      <c r="AP66" s="49">
        <v>0</v>
      </c>
      <c r="AQ66" s="49">
        <v>0</v>
      </c>
      <c r="AR66" s="49">
        <v>0</v>
      </c>
      <c r="AS66" s="49">
        <v>0</v>
      </c>
      <c r="AT66" s="49">
        <v>0</v>
      </c>
      <c r="AU66" s="49">
        <v>0</v>
      </c>
      <c r="AV66" s="49">
        <v>0</v>
      </c>
      <c r="AW66" s="49">
        <v>0</v>
      </c>
      <c r="AX66" s="49">
        <v>0</v>
      </c>
      <c r="AY66" s="49">
        <v>0</v>
      </c>
      <c r="AZ66" s="49">
        <v>0</v>
      </c>
      <c r="BA66" s="49">
        <v>0</v>
      </c>
      <c r="BB66" s="49">
        <v>0</v>
      </c>
      <c r="BC66" s="49">
        <v>0</v>
      </c>
      <c r="BD66" s="49">
        <v>0</v>
      </c>
      <c r="BE66" s="49">
        <v>0</v>
      </c>
      <c r="BF66" s="49">
        <v>0</v>
      </c>
      <c r="BG66" s="49">
        <v>0</v>
      </c>
      <c r="BH66" s="49">
        <v>0</v>
      </c>
      <c r="BI66" s="49">
        <v>0</v>
      </c>
      <c r="BJ66" s="49">
        <v>0</v>
      </c>
      <c r="BK66" s="49">
        <v>0</v>
      </c>
      <c r="BL66" s="49">
        <v>0</v>
      </c>
      <c r="BM66" s="49">
        <v>0</v>
      </c>
      <c r="BN66" s="49">
        <v>0</v>
      </c>
      <c r="BO66" s="49">
        <v>0</v>
      </c>
      <c r="BP66" s="50">
        <v>0</v>
      </c>
    </row>
    <row r="67" spans="1:68" ht="10.5" customHeight="1" x14ac:dyDescent="0.2">
      <c r="A67" s="4"/>
      <c r="B67" s="74" t="s">
        <v>95</v>
      </c>
      <c r="C67" s="119">
        <v>4</v>
      </c>
      <c r="D67" s="39"/>
      <c r="E67" s="59"/>
      <c r="F67" s="60"/>
      <c r="G67" s="61"/>
      <c r="H67" s="61"/>
      <c r="I67" s="103"/>
      <c r="J67" s="103"/>
      <c r="K67" s="103"/>
      <c r="L67" s="61"/>
      <c r="M67" s="104"/>
      <c r="N67" s="101" t="s">
        <v>21</v>
      </c>
      <c r="O67" s="94"/>
      <c r="P67" s="21"/>
      <c r="Q67" s="5"/>
      <c r="R67" s="22"/>
      <c r="S67" s="29">
        <v>13</v>
      </c>
      <c r="T67" s="58">
        <f t="shared" si="16"/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49">
        <v>0</v>
      </c>
      <c r="AA67" s="49">
        <v>0</v>
      </c>
      <c r="AB67" s="49">
        <v>0</v>
      </c>
      <c r="AC67" s="49">
        <v>0</v>
      </c>
      <c r="AD67" s="49">
        <v>0</v>
      </c>
      <c r="AE67" s="49">
        <v>0</v>
      </c>
      <c r="AF67" s="49">
        <v>0</v>
      </c>
      <c r="AG67" s="49">
        <v>0</v>
      </c>
      <c r="AH67" s="49">
        <v>0</v>
      </c>
      <c r="AI67" s="49">
        <v>0</v>
      </c>
      <c r="AJ67" s="49">
        <v>0</v>
      </c>
      <c r="AK67" s="49">
        <v>0</v>
      </c>
      <c r="AL67" s="49">
        <v>0</v>
      </c>
      <c r="AM67" s="49">
        <v>0</v>
      </c>
      <c r="AN67" s="49">
        <v>0</v>
      </c>
      <c r="AO67" s="49">
        <v>0</v>
      </c>
      <c r="AP67" s="49">
        <v>0</v>
      </c>
      <c r="AQ67" s="49">
        <v>0</v>
      </c>
      <c r="AR67" s="49">
        <v>0</v>
      </c>
      <c r="AS67" s="49">
        <v>0</v>
      </c>
      <c r="AT67" s="49">
        <v>0</v>
      </c>
      <c r="AU67" s="49">
        <v>0</v>
      </c>
      <c r="AV67" s="49">
        <v>0</v>
      </c>
      <c r="AW67" s="49">
        <v>0</v>
      </c>
      <c r="AX67" s="49">
        <v>0</v>
      </c>
      <c r="AY67" s="49">
        <v>0</v>
      </c>
      <c r="AZ67" s="49">
        <v>0</v>
      </c>
      <c r="BA67" s="49">
        <v>0</v>
      </c>
      <c r="BB67" s="49">
        <v>0</v>
      </c>
      <c r="BC67" s="49">
        <v>0</v>
      </c>
      <c r="BD67" s="49">
        <v>0</v>
      </c>
      <c r="BE67" s="49">
        <v>0</v>
      </c>
      <c r="BF67" s="49">
        <v>0</v>
      </c>
      <c r="BG67" s="49">
        <v>0</v>
      </c>
      <c r="BH67" s="49">
        <v>0</v>
      </c>
      <c r="BI67" s="49">
        <v>0</v>
      </c>
      <c r="BJ67" s="49">
        <v>0</v>
      </c>
      <c r="BK67" s="49">
        <v>0</v>
      </c>
      <c r="BL67" s="49">
        <v>0</v>
      </c>
      <c r="BM67" s="49">
        <v>0</v>
      </c>
      <c r="BN67" s="49">
        <v>0</v>
      </c>
      <c r="BO67" s="49">
        <v>0</v>
      </c>
      <c r="BP67" s="50">
        <v>0</v>
      </c>
    </row>
    <row r="68" spans="1:68" ht="22.5" customHeight="1" x14ac:dyDescent="0.2">
      <c r="A68" s="4"/>
      <c r="B68" s="23" t="s">
        <v>96</v>
      </c>
      <c r="C68" s="29">
        <v>2</v>
      </c>
      <c r="D68" s="39"/>
      <c r="E68" s="59"/>
      <c r="F68" s="60"/>
      <c r="G68" s="61"/>
      <c r="H68" s="61"/>
      <c r="I68" s="103"/>
      <c r="J68" s="103"/>
      <c r="K68" s="103"/>
      <c r="L68" s="61"/>
      <c r="M68" s="104"/>
      <c r="N68" s="101" t="s">
        <v>22</v>
      </c>
      <c r="O68" s="94"/>
      <c r="P68" s="21"/>
      <c r="Q68" s="5"/>
      <c r="R68" s="22"/>
      <c r="S68" s="29">
        <v>14</v>
      </c>
      <c r="T68" s="58">
        <f t="shared" si="16"/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49">
        <v>0</v>
      </c>
      <c r="AA68" s="49">
        <v>0</v>
      </c>
      <c r="AB68" s="49">
        <v>0</v>
      </c>
      <c r="AC68" s="49">
        <v>0</v>
      </c>
      <c r="AD68" s="49">
        <v>0</v>
      </c>
      <c r="AE68" s="49">
        <v>0</v>
      </c>
      <c r="AF68" s="49">
        <v>0</v>
      </c>
      <c r="AG68" s="49">
        <v>0</v>
      </c>
      <c r="AH68" s="49">
        <v>0</v>
      </c>
      <c r="AI68" s="49">
        <v>0</v>
      </c>
      <c r="AJ68" s="49">
        <v>0</v>
      </c>
      <c r="AK68" s="49">
        <v>0</v>
      </c>
      <c r="AL68" s="49">
        <v>0</v>
      </c>
      <c r="AM68" s="49">
        <v>0</v>
      </c>
      <c r="AN68" s="49">
        <v>0</v>
      </c>
      <c r="AO68" s="49">
        <v>0</v>
      </c>
      <c r="AP68" s="49">
        <v>0</v>
      </c>
      <c r="AQ68" s="49">
        <v>0</v>
      </c>
      <c r="AR68" s="49">
        <v>0</v>
      </c>
      <c r="AS68" s="49">
        <v>0</v>
      </c>
      <c r="AT68" s="49">
        <v>0</v>
      </c>
      <c r="AU68" s="49">
        <v>0</v>
      </c>
      <c r="AV68" s="49">
        <v>0</v>
      </c>
      <c r="AW68" s="49">
        <v>0</v>
      </c>
      <c r="AX68" s="49">
        <v>0</v>
      </c>
      <c r="AY68" s="49">
        <v>0</v>
      </c>
      <c r="AZ68" s="49">
        <v>0</v>
      </c>
      <c r="BA68" s="49">
        <v>0</v>
      </c>
      <c r="BB68" s="49">
        <v>0</v>
      </c>
      <c r="BC68" s="49">
        <v>0</v>
      </c>
      <c r="BD68" s="49">
        <v>0</v>
      </c>
      <c r="BE68" s="49">
        <v>0</v>
      </c>
      <c r="BF68" s="49">
        <v>0</v>
      </c>
      <c r="BG68" s="49">
        <v>0</v>
      </c>
      <c r="BH68" s="49">
        <v>0</v>
      </c>
      <c r="BI68" s="49">
        <v>0</v>
      </c>
      <c r="BJ68" s="49">
        <v>0</v>
      </c>
      <c r="BK68" s="49">
        <v>0</v>
      </c>
      <c r="BL68" s="49">
        <v>0</v>
      </c>
      <c r="BM68" s="49">
        <v>0</v>
      </c>
      <c r="BN68" s="49">
        <v>0</v>
      </c>
      <c r="BO68" s="49">
        <v>0</v>
      </c>
      <c r="BP68" s="50">
        <v>0</v>
      </c>
    </row>
    <row r="69" spans="1:68" ht="10.5" customHeight="1" thickBot="1" x14ac:dyDescent="0.25">
      <c r="A69" s="4"/>
      <c r="B69" s="75" t="s">
        <v>97</v>
      </c>
      <c r="C69" s="120">
        <v>5</v>
      </c>
      <c r="D69" s="39"/>
      <c r="E69" s="121"/>
      <c r="F69" s="122"/>
      <c r="G69" s="123"/>
      <c r="H69" s="123"/>
      <c r="I69" s="124"/>
      <c r="J69" s="124"/>
      <c r="K69" s="124"/>
      <c r="L69" s="123"/>
      <c r="M69" s="125"/>
      <c r="N69" s="101" t="s">
        <v>23</v>
      </c>
      <c r="O69" s="94"/>
      <c r="P69" s="21"/>
      <c r="Q69" s="5"/>
      <c r="R69" s="22"/>
      <c r="S69" s="29">
        <v>15</v>
      </c>
      <c r="T69" s="58">
        <f t="shared" si="16"/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49">
        <v>0</v>
      </c>
      <c r="AA69" s="49">
        <v>0</v>
      </c>
      <c r="AB69" s="49">
        <v>0</v>
      </c>
      <c r="AC69" s="49">
        <v>0</v>
      </c>
      <c r="AD69" s="49">
        <v>0</v>
      </c>
      <c r="AE69" s="49">
        <v>0</v>
      </c>
      <c r="AF69" s="49">
        <v>0</v>
      </c>
      <c r="AG69" s="49">
        <v>0</v>
      </c>
      <c r="AH69" s="49">
        <v>0</v>
      </c>
      <c r="AI69" s="49">
        <v>0</v>
      </c>
      <c r="AJ69" s="49">
        <v>0</v>
      </c>
      <c r="AK69" s="49">
        <v>0</v>
      </c>
      <c r="AL69" s="49">
        <v>0</v>
      </c>
      <c r="AM69" s="49">
        <v>0</v>
      </c>
      <c r="AN69" s="49">
        <v>0</v>
      </c>
      <c r="AO69" s="49">
        <v>0</v>
      </c>
      <c r="AP69" s="49">
        <v>0</v>
      </c>
      <c r="AQ69" s="49">
        <v>0</v>
      </c>
      <c r="AR69" s="49">
        <v>0</v>
      </c>
      <c r="AS69" s="49">
        <v>0</v>
      </c>
      <c r="AT69" s="49">
        <v>0</v>
      </c>
      <c r="AU69" s="49">
        <v>0</v>
      </c>
      <c r="AV69" s="49">
        <v>0</v>
      </c>
      <c r="AW69" s="49">
        <v>0</v>
      </c>
      <c r="AX69" s="49">
        <v>0</v>
      </c>
      <c r="AY69" s="49">
        <v>0</v>
      </c>
      <c r="AZ69" s="49">
        <v>0</v>
      </c>
      <c r="BA69" s="49">
        <v>0</v>
      </c>
      <c r="BB69" s="49">
        <v>0</v>
      </c>
      <c r="BC69" s="49">
        <v>0</v>
      </c>
      <c r="BD69" s="49">
        <v>0</v>
      </c>
      <c r="BE69" s="49">
        <v>0</v>
      </c>
      <c r="BF69" s="49">
        <v>0</v>
      </c>
      <c r="BG69" s="49">
        <v>0</v>
      </c>
      <c r="BH69" s="49">
        <v>0</v>
      </c>
      <c r="BI69" s="49">
        <v>0</v>
      </c>
      <c r="BJ69" s="49">
        <v>0</v>
      </c>
      <c r="BK69" s="49">
        <v>0</v>
      </c>
      <c r="BL69" s="49">
        <v>0</v>
      </c>
      <c r="BM69" s="49">
        <v>0</v>
      </c>
      <c r="BN69" s="49">
        <v>0</v>
      </c>
      <c r="BO69" s="49">
        <v>0</v>
      </c>
      <c r="BP69" s="50">
        <v>0</v>
      </c>
    </row>
    <row r="70" spans="1:68" ht="10.5" customHeight="1" thickBot="1" x14ac:dyDescent="0.3">
      <c r="A70" s="4"/>
      <c r="B70" s="5"/>
      <c r="C70" s="5"/>
      <c r="D70" s="39"/>
      <c r="E70" s="170" t="s">
        <v>76</v>
      </c>
      <c r="F70" s="171"/>
      <c r="G70" s="126">
        <f t="shared" ref="G70:M70" si="25">SUM(G50:G69)</f>
        <v>120</v>
      </c>
      <c r="H70" s="126">
        <f t="shared" si="25"/>
        <v>240000000</v>
      </c>
      <c r="I70" s="127">
        <f t="shared" si="25"/>
        <v>2400000</v>
      </c>
      <c r="J70" s="127">
        <f t="shared" si="25"/>
        <v>33000000</v>
      </c>
      <c r="K70" s="127">
        <f t="shared" si="25"/>
        <v>0</v>
      </c>
      <c r="L70" s="126">
        <f t="shared" si="25"/>
        <v>0</v>
      </c>
      <c r="M70" s="128">
        <f t="shared" si="25"/>
        <v>35400000</v>
      </c>
      <c r="N70" s="43"/>
      <c r="O70" s="21"/>
      <c r="P70" s="21"/>
      <c r="Q70" s="5"/>
      <c r="R70" s="5"/>
      <c r="S70" s="5"/>
      <c r="T70" s="20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3"/>
    </row>
    <row r="71" spans="1:68" ht="12.25" customHeight="1" x14ac:dyDescent="0.2">
      <c r="A71" s="4"/>
      <c r="B71" s="5"/>
      <c r="C71" s="5"/>
      <c r="D71" s="5"/>
      <c r="E71" s="129"/>
      <c r="F71" s="130"/>
      <c r="G71" s="129"/>
      <c r="H71" s="129"/>
      <c r="I71" s="129"/>
      <c r="J71" s="129"/>
      <c r="K71" s="129"/>
      <c r="L71" s="129"/>
      <c r="M71" s="131"/>
      <c r="N71" s="21"/>
      <c r="O71" s="21"/>
      <c r="P71" s="21"/>
      <c r="Q71" s="5"/>
      <c r="R71" s="5"/>
      <c r="S71" s="5"/>
      <c r="T71" s="20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3"/>
    </row>
    <row r="72" spans="1:68" ht="11.65" customHeight="1" x14ac:dyDescent="0.2">
      <c r="A72" s="4"/>
      <c r="B72" s="5"/>
      <c r="C72" s="5"/>
      <c r="D72" s="5"/>
      <c r="E72" s="132"/>
      <c r="F72" s="20"/>
      <c r="G72" s="132"/>
      <c r="H72" s="132"/>
      <c r="I72" s="132"/>
      <c r="J72" s="132"/>
      <c r="K72" s="132"/>
      <c r="L72" s="132"/>
      <c r="M72" s="133"/>
      <c r="N72" s="21"/>
      <c r="O72" s="21"/>
      <c r="P72" s="21"/>
      <c r="Q72" s="5"/>
      <c r="R72" s="5"/>
      <c r="S72" s="5"/>
      <c r="T72" s="20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3"/>
    </row>
    <row r="73" spans="1:68" ht="11.65" customHeight="1" x14ac:dyDescent="0.2">
      <c r="A73" s="4"/>
      <c r="B73" s="5"/>
      <c r="C73" s="5"/>
      <c r="D73" s="20"/>
      <c r="E73" s="132"/>
      <c r="F73" s="20"/>
      <c r="G73" s="132"/>
      <c r="H73" s="132"/>
      <c r="I73" s="132"/>
      <c r="J73" s="132"/>
      <c r="K73" s="132"/>
      <c r="L73" s="132"/>
      <c r="M73" s="133"/>
      <c r="N73" s="21"/>
      <c r="O73" s="21"/>
      <c r="P73" s="21"/>
      <c r="Q73" s="5"/>
      <c r="R73" s="5"/>
      <c r="S73" s="5"/>
      <c r="T73" s="20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3"/>
    </row>
    <row r="74" spans="1:68" ht="11.65" customHeight="1" x14ac:dyDescent="0.2">
      <c r="A74" s="4"/>
      <c r="B74" s="5"/>
      <c r="C74" s="5"/>
      <c r="D74" s="5"/>
      <c r="E74" s="132"/>
      <c r="F74" s="20"/>
      <c r="G74" s="132"/>
      <c r="H74" s="132"/>
      <c r="I74" s="132"/>
      <c r="J74" s="132"/>
      <c r="K74" s="132"/>
      <c r="L74" s="132"/>
      <c r="M74" s="133"/>
      <c r="N74" s="21"/>
      <c r="O74" s="21"/>
      <c r="P74" s="21"/>
      <c r="Q74" s="5"/>
      <c r="R74" s="5"/>
      <c r="S74" s="5"/>
      <c r="T74" s="20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3"/>
    </row>
    <row r="75" spans="1:68" ht="11.65" customHeight="1" x14ac:dyDescent="0.2">
      <c r="A75" s="4"/>
      <c r="B75" s="5"/>
      <c r="C75" s="5"/>
      <c r="D75" s="155"/>
      <c r="E75" s="132"/>
      <c r="F75" s="20"/>
      <c r="G75" s="132"/>
      <c r="H75" s="132"/>
      <c r="I75" s="132"/>
      <c r="J75" s="132"/>
      <c r="K75" s="159">
        <f>M70/H70</f>
        <v>0.14749999999999999</v>
      </c>
      <c r="L75" s="132"/>
      <c r="M75" s="133"/>
      <c r="N75" s="21"/>
      <c r="O75" s="21"/>
      <c r="P75" s="21"/>
      <c r="Q75" s="5"/>
      <c r="R75" s="5"/>
      <c r="S75" s="5"/>
      <c r="T75" s="20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3"/>
    </row>
    <row r="76" spans="1:68" ht="11.65" customHeight="1" x14ac:dyDescent="0.2">
      <c r="L76" s="132"/>
      <c r="M76" s="133"/>
      <c r="N76" s="21"/>
      <c r="O76" s="21"/>
      <c r="P76" s="21"/>
      <c r="Q76" s="5"/>
      <c r="R76" s="5"/>
      <c r="S76" s="5"/>
      <c r="T76" s="20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3"/>
    </row>
    <row r="77" spans="1:68" ht="11.65" customHeight="1" x14ac:dyDescent="0.2">
      <c r="L77" s="20"/>
      <c r="M77" s="21"/>
      <c r="N77" s="21"/>
      <c r="O77" s="21"/>
      <c r="P77" s="21"/>
      <c r="Q77" s="5"/>
      <c r="R77" s="5"/>
      <c r="S77" s="5"/>
      <c r="T77" s="20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3"/>
    </row>
    <row r="78" spans="1:68" ht="11.65" customHeight="1" x14ac:dyDescent="0.2">
      <c r="O78" s="160" t="s">
        <v>124</v>
      </c>
      <c r="P78" s="160" t="s">
        <v>125</v>
      </c>
      <c r="Q78" s="160" t="s">
        <v>126</v>
      </c>
      <c r="R78" s="5"/>
      <c r="S78" s="5"/>
      <c r="T78" s="20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3"/>
    </row>
    <row r="79" spans="1:68" ht="11.65" customHeight="1" x14ac:dyDescent="0.2">
      <c r="O79" s="21"/>
      <c r="P79" s="21"/>
      <c r="Q79" s="5"/>
      <c r="R79" s="5"/>
      <c r="S79" s="5"/>
      <c r="T79" s="20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3"/>
    </row>
    <row r="80" spans="1:68" ht="11.65" customHeight="1" x14ac:dyDescent="0.2">
      <c r="O80" s="135"/>
      <c r="P80" s="135"/>
      <c r="Q80" s="7"/>
      <c r="R80" s="7"/>
      <c r="S80" s="7"/>
      <c r="T80" s="134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136"/>
      <c r="AN80" s="136"/>
      <c r="AO80" s="136"/>
      <c r="AP80" s="136"/>
      <c r="AQ80" s="136"/>
      <c r="AR80" s="136"/>
      <c r="AS80" s="136"/>
      <c r="AT80" s="136"/>
      <c r="AU80" s="136"/>
      <c r="AV80" s="136"/>
      <c r="AW80" s="136"/>
      <c r="AX80" s="136"/>
      <c r="AY80" s="136"/>
      <c r="AZ80" s="136"/>
      <c r="BA80" s="136"/>
      <c r="BB80" s="136"/>
      <c r="BC80" s="136"/>
      <c r="BD80" s="136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8"/>
    </row>
    <row r="82" spans="19:38" ht="10.15" customHeight="1" x14ac:dyDescent="0.2">
      <c r="S82" s="4"/>
      <c r="T82" s="5"/>
      <c r="U82" s="5">
        <v>1</v>
      </c>
      <c r="V82" s="153" t="s">
        <v>129</v>
      </c>
      <c r="W82" s="166" t="s">
        <v>130</v>
      </c>
      <c r="X82" s="160" t="s">
        <v>130</v>
      </c>
      <c r="Y82" s="132"/>
      <c r="Z82" s="132"/>
      <c r="AA82" s="132"/>
      <c r="AB82" s="132"/>
      <c r="AC82" s="132"/>
    </row>
    <row r="83" spans="19:38" ht="10.15" customHeight="1" x14ac:dyDescent="0.2">
      <c r="S83" s="4"/>
      <c r="T83" s="5"/>
      <c r="U83" s="162"/>
      <c r="V83" s="146"/>
      <c r="W83" s="163"/>
      <c r="X83" s="163"/>
      <c r="Y83" s="163"/>
      <c r="Z83" s="163"/>
      <c r="AA83" s="163"/>
      <c r="AB83" s="163"/>
      <c r="AC83" s="145"/>
      <c r="AD83" s="145"/>
      <c r="AE83" s="145"/>
      <c r="AF83" s="145"/>
    </row>
    <row r="84" spans="19:38" ht="10.15" customHeight="1" x14ac:dyDescent="0.2">
      <c r="S84" s="5"/>
      <c r="T84" s="20"/>
      <c r="U84" s="164" t="s">
        <v>115</v>
      </c>
      <c r="V84" s="164" t="s">
        <v>116</v>
      </c>
      <c r="W84" s="164" t="s">
        <v>117</v>
      </c>
      <c r="X84" s="164" t="s">
        <v>118</v>
      </c>
      <c r="Y84" s="164" t="s">
        <v>119</v>
      </c>
      <c r="Z84" s="164" t="s">
        <v>120</v>
      </c>
      <c r="AA84" s="164" t="s">
        <v>121</v>
      </c>
      <c r="AB84" s="164" t="s">
        <v>122</v>
      </c>
      <c r="AC84" s="164" t="s">
        <v>123</v>
      </c>
      <c r="AD84" s="164" t="s">
        <v>124</v>
      </c>
      <c r="AE84" s="164" t="s">
        <v>125</v>
      </c>
      <c r="AF84" s="164" t="s">
        <v>126</v>
      </c>
      <c r="AG84" s="1">
        <v>13</v>
      </c>
      <c r="AH84" s="1">
        <v>14</v>
      </c>
      <c r="AI84" s="1">
        <v>15</v>
      </c>
      <c r="AJ84" s="1">
        <v>16</v>
      </c>
    </row>
    <row r="85" spans="19:38" ht="10.15" customHeight="1" x14ac:dyDescent="0.2">
      <c r="S85" s="153" t="s">
        <v>127</v>
      </c>
      <c r="T85" s="20"/>
      <c r="U85" s="163">
        <v>10</v>
      </c>
      <c r="V85" s="163">
        <v>20</v>
      </c>
      <c r="W85" s="163">
        <v>30</v>
      </c>
      <c r="X85" s="163">
        <v>30</v>
      </c>
      <c r="Y85" s="163">
        <v>30</v>
      </c>
      <c r="Z85" s="163">
        <v>30</v>
      </c>
      <c r="AA85" s="163">
        <v>30</v>
      </c>
      <c r="AB85" s="163">
        <v>30</v>
      </c>
      <c r="AC85" s="163">
        <v>30</v>
      </c>
      <c r="AD85" s="163">
        <v>30</v>
      </c>
      <c r="AE85" s="163">
        <v>30</v>
      </c>
      <c r="AF85" s="163">
        <v>30</v>
      </c>
      <c r="AG85" s="167">
        <v>20</v>
      </c>
      <c r="AH85" s="167">
        <v>20</v>
      </c>
      <c r="AI85" s="167">
        <v>10</v>
      </c>
      <c r="AL85" s="168">
        <v>120</v>
      </c>
    </row>
    <row r="86" spans="19:38" ht="10.15" customHeight="1" x14ac:dyDescent="0.2">
      <c r="S86" s="161" t="s">
        <v>128</v>
      </c>
      <c r="T86" s="134"/>
      <c r="V86" s="165">
        <f>100000*U85</f>
        <v>1000000</v>
      </c>
      <c r="W86" s="165">
        <f t="shared" ref="W86:AJ86" si="26">100000*V85</f>
        <v>2000000</v>
      </c>
      <c r="X86" s="165">
        <f t="shared" si="26"/>
        <v>3000000</v>
      </c>
      <c r="Y86" s="165">
        <f t="shared" si="26"/>
        <v>3000000</v>
      </c>
      <c r="Z86" s="165">
        <f t="shared" si="26"/>
        <v>3000000</v>
      </c>
      <c r="AA86" s="165">
        <f t="shared" si="26"/>
        <v>3000000</v>
      </c>
      <c r="AB86" s="165">
        <f t="shared" si="26"/>
        <v>3000000</v>
      </c>
      <c r="AC86" s="165">
        <f t="shared" si="26"/>
        <v>3000000</v>
      </c>
      <c r="AD86" s="165">
        <f t="shared" si="26"/>
        <v>3000000</v>
      </c>
      <c r="AE86" s="165">
        <f t="shared" si="26"/>
        <v>3000000</v>
      </c>
      <c r="AF86" s="165">
        <f t="shared" si="26"/>
        <v>3000000</v>
      </c>
      <c r="AG86" s="165">
        <f t="shared" si="26"/>
        <v>3000000</v>
      </c>
      <c r="AH86" s="165">
        <f t="shared" si="26"/>
        <v>2000000</v>
      </c>
      <c r="AI86" s="165">
        <f t="shared" si="26"/>
        <v>2000000</v>
      </c>
      <c r="AJ86" s="165">
        <f t="shared" si="26"/>
        <v>1000000</v>
      </c>
      <c r="AL86" s="168">
        <f>SUM(U86:AJ86)</f>
        <v>38000000</v>
      </c>
    </row>
    <row r="87" spans="19:38" ht="10.15" customHeight="1" x14ac:dyDescent="0.2">
      <c r="U87" s="145"/>
      <c r="V87" s="145"/>
      <c r="W87" s="145"/>
      <c r="X87" s="145"/>
      <c r="Y87" s="145"/>
      <c r="Z87" s="145"/>
      <c r="AA87" s="145"/>
      <c r="AB87" s="145"/>
      <c r="AC87" s="145"/>
      <c r="AD87" s="145"/>
      <c r="AE87" s="145"/>
      <c r="AF87" s="145"/>
    </row>
    <row r="88" spans="19:38" ht="10.15" customHeight="1" x14ac:dyDescent="0.2">
      <c r="U88" s="145"/>
      <c r="V88" s="145"/>
      <c r="W88" s="145"/>
      <c r="X88" s="145"/>
      <c r="Y88" s="145"/>
      <c r="Z88" s="145"/>
      <c r="AA88" s="145"/>
      <c r="AB88" s="145"/>
      <c r="AC88" s="145"/>
      <c r="AD88" s="145"/>
      <c r="AE88" s="145"/>
      <c r="AF88" s="145"/>
    </row>
  </sheetData>
  <mergeCells count="2">
    <mergeCell ref="F3:G3"/>
    <mergeCell ref="E70:F70"/>
  </mergeCells>
  <phoneticPr fontId="11" type="noConversion"/>
  <dataValidations count="2">
    <dataValidation type="list" allowBlank="1" showInputMessage="1" showErrorMessage="1" sqref="C2" xr:uid="{47D7CD54-20F6-4912-88FC-D1810D42A59B}">
      <formula1>"Type A,Type B,Type C,Type D,Type E"</formula1>
    </dataValidation>
    <dataValidation type="list" allowBlank="1" showInputMessage="1" showErrorMessage="1" sqref="B2" xr:uid="{A143E018-6F82-49C4-8CC1-5C2C1B20C7C7}">
      <formula1>"Client AB"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2521C-778A-4BAA-B9EF-A4A6F9117755}">
  <dimension ref="A1:F8"/>
  <sheetViews>
    <sheetView workbookViewId="0">
      <selection activeCell="E12" sqref="E12"/>
    </sheetView>
  </sheetViews>
  <sheetFormatPr baseColWidth="10" defaultRowHeight="10" x14ac:dyDescent="0.2"/>
  <sheetData>
    <row r="1" spans="1:6" x14ac:dyDescent="0.2">
      <c r="B1" t="s">
        <v>135</v>
      </c>
      <c r="C1" t="s">
        <v>136</v>
      </c>
      <c r="D1" t="s">
        <v>137</v>
      </c>
      <c r="E1" t="s">
        <v>138</v>
      </c>
    </row>
    <row r="2" spans="1:6" x14ac:dyDescent="0.2">
      <c r="A2" t="s">
        <v>131</v>
      </c>
      <c r="B2" s="172" t="s">
        <v>139</v>
      </c>
      <c r="C2">
        <v>1500</v>
      </c>
      <c r="D2">
        <v>200</v>
      </c>
      <c r="E2">
        <f>C2*D2</f>
        <v>300000</v>
      </c>
    </row>
    <row r="3" spans="1:6" x14ac:dyDescent="0.2">
      <c r="A3" t="s">
        <v>132</v>
      </c>
      <c r="E3">
        <v>400000</v>
      </c>
    </row>
    <row r="4" spans="1:6" x14ac:dyDescent="0.2">
      <c r="A4" t="s">
        <v>133</v>
      </c>
      <c r="E4">
        <v>3000000</v>
      </c>
      <c r="F4" t="s">
        <v>140</v>
      </c>
    </row>
    <row r="5" spans="1:6" x14ac:dyDescent="0.2">
      <c r="A5" t="s">
        <v>141</v>
      </c>
      <c r="C5">
        <v>1</v>
      </c>
      <c r="D5">
        <v>300000</v>
      </c>
      <c r="E5">
        <f>D5*C5</f>
        <v>300000</v>
      </c>
    </row>
    <row r="6" spans="1:6" x14ac:dyDescent="0.2">
      <c r="A6" t="s">
        <v>142</v>
      </c>
      <c r="C6">
        <v>20</v>
      </c>
      <c r="D6">
        <v>200000</v>
      </c>
      <c r="E6">
        <f>D6*C6</f>
        <v>4000000</v>
      </c>
    </row>
    <row r="7" spans="1:6" x14ac:dyDescent="0.2">
      <c r="A7" t="s">
        <v>134</v>
      </c>
      <c r="C7">
        <v>4</v>
      </c>
      <c r="D7">
        <v>200000</v>
      </c>
      <c r="E7">
        <f>D7*C7</f>
        <v>800000</v>
      </c>
    </row>
    <row r="8" spans="1:6" x14ac:dyDescent="0.2">
      <c r="A8" s="173" t="s">
        <v>143</v>
      </c>
      <c r="B8" s="173"/>
      <c r="C8" s="173"/>
      <c r="D8" s="173"/>
      <c r="E8" s="173">
        <f>E2+E3+E4+E5+E6+E7</f>
        <v>8800000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6"/>
  <sheetViews>
    <sheetView showGridLines="0" workbookViewId="0">
      <selection activeCell="A2" sqref="A2"/>
    </sheetView>
  </sheetViews>
  <sheetFormatPr baseColWidth="10" defaultColWidth="12" defaultRowHeight="10.15" customHeight="1" x14ac:dyDescent="0.2"/>
  <cols>
    <col min="1" max="1" width="20.33203125" style="1" customWidth="1"/>
    <col min="2" max="2" width="25" style="1" customWidth="1"/>
    <col min="3" max="3" width="12" style="1" customWidth="1"/>
    <col min="4" max="4" width="15.77734375" style="1" customWidth="1"/>
    <col min="5" max="6" width="12" style="1" customWidth="1"/>
    <col min="7" max="16384" width="12" style="1"/>
  </cols>
  <sheetData>
    <row r="1" spans="1:5" ht="11.65" customHeight="1" x14ac:dyDescent="0.25">
      <c r="A1" s="137" t="s">
        <v>1</v>
      </c>
      <c r="B1" s="137" t="s">
        <v>98</v>
      </c>
      <c r="C1" s="137" t="s">
        <v>99</v>
      </c>
      <c r="D1" s="138" t="s">
        <v>80</v>
      </c>
      <c r="E1" s="138" t="s">
        <v>100</v>
      </c>
    </row>
    <row r="2" spans="1:5" ht="11.65" customHeight="1" x14ac:dyDescent="0.2">
      <c r="A2" s="138" t="s">
        <v>2</v>
      </c>
      <c r="B2" s="139">
        <v>0.6</v>
      </c>
      <c r="C2" s="140">
        <v>1.6E-2</v>
      </c>
      <c r="D2" s="139">
        <v>0.01</v>
      </c>
      <c r="E2" s="139">
        <v>2.5000000000000001E-2</v>
      </c>
    </row>
    <row r="3" spans="1:5" ht="11.65" customHeight="1" x14ac:dyDescent="0.2">
      <c r="A3" s="141"/>
      <c r="B3" s="141"/>
      <c r="C3" s="141"/>
      <c r="D3" s="141"/>
      <c r="E3" s="141"/>
    </row>
    <row r="4" spans="1:5" ht="11.65" customHeight="1" x14ac:dyDescent="0.2">
      <c r="A4" s="141"/>
      <c r="B4" s="141"/>
      <c r="C4" s="141"/>
      <c r="D4" s="141"/>
      <c r="E4" s="141"/>
    </row>
    <row r="5" spans="1:5" ht="11.65" customHeight="1" x14ac:dyDescent="0.2">
      <c r="A5" s="141"/>
      <c r="B5" s="141"/>
      <c r="C5" s="141"/>
      <c r="D5" s="141"/>
      <c r="E5" s="141"/>
    </row>
    <row r="6" spans="1:5" ht="11.65" customHeight="1" x14ac:dyDescent="0.2">
      <c r="A6" s="141"/>
      <c r="B6" s="141"/>
      <c r="C6" s="141"/>
      <c r="D6" s="141"/>
      <c r="E6" s="141"/>
    </row>
    <row r="7" spans="1:5" ht="11.65" customHeight="1" x14ac:dyDescent="0.2">
      <c r="A7" s="141"/>
      <c r="B7" s="141"/>
      <c r="C7" s="141"/>
      <c r="D7" s="141"/>
      <c r="E7" s="141"/>
    </row>
    <row r="8" spans="1:5" ht="11.65" customHeight="1" x14ac:dyDescent="0.2">
      <c r="A8" s="9"/>
      <c r="B8" s="11"/>
      <c r="C8" s="11"/>
      <c r="D8" s="11"/>
      <c r="E8" s="142"/>
    </row>
    <row r="9" spans="1:5" ht="11.65" customHeight="1" x14ac:dyDescent="0.2">
      <c r="A9" s="4"/>
      <c r="B9" s="5"/>
      <c r="C9" s="5"/>
      <c r="D9" s="5"/>
      <c r="E9" s="3"/>
    </row>
    <row r="10" spans="1:5" ht="11.65" customHeight="1" x14ac:dyDescent="0.2">
      <c r="A10" s="6"/>
      <c r="B10" s="7"/>
      <c r="C10" s="7"/>
      <c r="D10" s="7"/>
      <c r="E10" s="8"/>
    </row>
    <row r="13" spans="1:5" ht="10.15" customHeight="1" x14ac:dyDescent="0.2">
      <c r="B13" s="145" t="s">
        <v>101</v>
      </c>
    </row>
    <row r="14" spans="1:5" ht="10.15" customHeight="1" x14ac:dyDescent="0.2">
      <c r="A14" t="s">
        <v>102</v>
      </c>
      <c r="B14" s="144" t="e">
        <f>AVERAGE(#REF!)</f>
        <v>#REF!</v>
      </c>
    </row>
    <row r="15" spans="1:5" ht="10.15" customHeight="1" x14ac:dyDescent="0.2">
      <c r="A15" t="s">
        <v>103</v>
      </c>
      <c r="B15" s="144" t="e">
        <f>ROUND(B14/30,1)</f>
        <v>#REF!</v>
      </c>
    </row>
    <row r="16" spans="1:5" ht="10.15" customHeight="1" x14ac:dyDescent="0.2">
      <c r="A16" t="s">
        <v>104</v>
      </c>
      <c r="B16" s="144" t="e">
        <f>B15/10</f>
        <v>#REF!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showGridLines="0" workbookViewId="0">
      <selection activeCell="C2" sqref="C2"/>
    </sheetView>
  </sheetViews>
  <sheetFormatPr baseColWidth="10" defaultColWidth="12" defaultRowHeight="10.15" customHeight="1" x14ac:dyDescent="0.2"/>
  <cols>
    <col min="1" max="1" width="18.44140625" style="1" customWidth="1"/>
    <col min="2" max="6" width="12" style="1" customWidth="1"/>
    <col min="7" max="16384" width="12" style="1"/>
  </cols>
  <sheetData>
    <row r="1" spans="1:5" ht="11.65" customHeight="1" x14ac:dyDescent="0.25">
      <c r="A1" s="137" t="s">
        <v>105</v>
      </c>
      <c r="B1" s="137" t="s">
        <v>106</v>
      </c>
      <c r="C1" s="138" t="s">
        <v>107</v>
      </c>
      <c r="D1" s="9"/>
      <c r="E1" s="142"/>
    </row>
    <row r="2" spans="1:5" ht="11.65" customHeight="1" x14ac:dyDescent="0.2">
      <c r="A2" s="138" t="s">
        <v>108</v>
      </c>
      <c r="B2" s="139">
        <v>0</v>
      </c>
      <c r="C2" s="143">
        <v>0</v>
      </c>
      <c r="D2" s="4"/>
      <c r="E2" s="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Bcase</vt:lpstr>
      <vt:lpstr>buget_communication</vt:lpstr>
      <vt:lpstr>Liste</vt:lpstr>
      <vt:lpstr>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Viny Ndolo Emane</dc:creator>
  <cp:keywords/>
  <dc:description/>
  <cp:lastModifiedBy>LENOVO</cp:lastModifiedBy>
  <cp:revision/>
  <dcterms:created xsi:type="dcterms:W3CDTF">2024-02-01T12:36:00Z</dcterms:created>
  <dcterms:modified xsi:type="dcterms:W3CDTF">2024-03-20T16:50:19Z</dcterms:modified>
  <cp:category/>
  <cp:contentStatus/>
</cp:coreProperties>
</file>