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larkuedu-my.sharepoint.com/personal/nminkwitz_clarku_edu/Documents/Fall 2022/Fall 2022 Courses/OM-4600/Final Project/OM-4600 Final Project Submission Files/"/>
    </mc:Choice>
  </mc:AlternateContent>
  <xr:revisionPtr revIDLastSave="2293" documentId="8_{52AA7B52-B8E3-4C74-B58C-E53481E0B5AB}" xr6:coauthVersionLast="47" xr6:coauthVersionMax="47" xr10:uidLastSave="{6A0764EF-9BB8-4598-8800-1C7D73FB3B8B}"/>
  <bookViews>
    <workbookView xWindow="-110" yWindow="-110" windowWidth="19420" windowHeight="10300" xr2:uid="{C0C0CCBB-B126-453F-A887-C1600F886C49}"/>
  </bookViews>
  <sheets>
    <sheet name="Utilizations Calcs" sheetId="7" r:id="rId1"/>
    <sheet name="Supply Chain Resource Overview" sheetId="4" r:id="rId2"/>
    <sheet name="Ex Paper pics" sheetId="1" state="hidden" r:id="rId3"/>
    <sheet name="Cap &amp; U (exam)" sheetId="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7" l="1"/>
  <c r="E28" i="7"/>
  <c r="E27" i="4"/>
  <c r="H27" i="4"/>
  <c r="K37" i="4"/>
  <c r="U22" i="7"/>
  <c r="V22" i="7" s="1"/>
  <c r="L22" i="7"/>
  <c r="T21" i="7"/>
  <c r="S21" i="7"/>
  <c r="R21" i="7"/>
  <c r="L21" i="7"/>
  <c r="Q20" i="7"/>
  <c r="P20" i="7"/>
  <c r="O20" i="7"/>
  <c r="L20" i="7"/>
  <c r="N19" i="7"/>
  <c r="M19" i="7"/>
  <c r="L19" i="7"/>
  <c r="H13" i="7"/>
  <c r="E13" i="7"/>
  <c r="U8" i="7"/>
  <c r="V8" i="7" s="1"/>
  <c r="L8" i="7"/>
  <c r="T7" i="7"/>
  <c r="S7" i="7"/>
  <c r="R7" i="7"/>
  <c r="L7" i="7"/>
  <c r="Q6" i="7"/>
  <c r="P6" i="7"/>
  <c r="O6" i="7"/>
  <c r="L6" i="7"/>
  <c r="N5" i="7"/>
  <c r="M5" i="7"/>
  <c r="L5" i="7"/>
  <c r="L9" i="7" s="1"/>
  <c r="I23" i="3"/>
  <c r="J23" i="3"/>
  <c r="E13" i="4"/>
  <c r="H13" i="4"/>
  <c r="K38" i="4"/>
  <c r="K32" i="4"/>
  <c r="K33" i="4"/>
  <c r="K34" i="4"/>
  <c r="J6" i="3"/>
  <c r="J5" i="3"/>
  <c r="J7" i="3"/>
  <c r="I22" i="3"/>
  <c r="I24" i="3"/>
  <c r="L23" i="7" l="1"/>
  <c r="V5" i="7"/>
  <c r="W8" i="7"/>
  <c r="V20" i="7"/>
  <c r="W20" i="7" s="1"/>
  <c r="V7" i="7"/>
  <c r="V6" i="7"/>
  <c r="V19" i="7"/>
  <c r="W19" i="7" s="1"/>
  <c r="V21" i="7"/>
  <c r="W21" i="7" s="1"/>
  <c r="W22" i="7"/>
  <c r="W5" i="7"/>
  <c r="W7" i="7"/>
  <c r="W6" i="7"/>
  <c r="K40" i="4"/>
  <c r="K35" i="4"/>
  <c r="V9" i="7" l="1"/>
  <c r="V10" i="7" s="1"/>
  <c r="W9" i="7"/>
  <c r="X5" i="7" s="1"/>
  <c r="W23" i="7"/>
  <c r="X22" i="7" s="1"/>
  <c r="V23" i="7"/>
  <c r="V24" i="7" s="1"/>
  <c r="X7" i="7" l="1"/>
  <c r="X6" i="7"/>
  <c r="X8" i="7"/>
  <c r="X20" i="7"/>
  <c r="X19" i="7"/>
  <c r="X21"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Nathan Minkwitz Minkwitz</author>
  </authors>
  <commentList>
    <comment ref="E3" authorId="0" shapeId="0" xr:uid="{ADF43668-BDCA-48E3-9A52-1DD2C578ED4E}">
      <text>
        <r>
          <rPr>
            <sz val="9"/>
            <color indexed="81"/>
            <rFont val="Tahoma"/>
            <family val="2"/>
          </rPr>
          <t xml:space="preserve">the number of resources required for each step is displayed here </t>
        </r>
      </text>
    </comment>
    <comment ref="H20" authorId="0" shapeId="0" xr:uid="{700DDDD7-F23B-4145-B6D6-2DDB63E24D45}">
      <text>
        <r>
          <rPr>
            <b/>
            <sz val="9"/>
            <color indexed="81"/>
            <rFont val="Tahoma"/>
            <family val="2"/>
          </rPr>
          <t>unchanged because only 5 ai reloaders as opposed to 10 human</t>
        </r>
        <r>
          <rPr>
            <sz val="9"/>
            <color indexed="81"/>
            <rFont val="Tahoma"/>
            <family val="2"/>
          </rPr>
          <t xml:space="preserve">
</t>
        </r>
      </text>
    </comment>
    <comment ref="H23" authorId="0" shapeId="0" xr:uid="{A81C93D9-D02A-404A-8B4C-2B64CA084474}">
      <text>
        <r>
          <rPr>
            <b/>
            <sz val="9"/>
            <color indexed="81"/>
            <rFont val="Tahoma"/>
            <family val="2"/>
          </rPr>
          <t>No human error so this version of the process step completes slower but at a constant rate avoiding all product misplacements and packaging failures. And all around lower cost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Nathan Minkwitz Minkwitz</author>
  </authors>
  <commentList>
    <comment ref="E3" authorId="0" shapeId="0" xr:uid="{D8BBE695-4F31-4C60-B754-0E46D74B284D}">
      <text>
        <r>
          <rPr>
            <b/>
            <sz val="9"/>
            <color indexed="81"/>
            <rFont val="Tahoma"/>
            <family val="2"/>
          </rPr>
          <t>This is the number of individual resources required to complete the continual supply chain processes on a daily basis</t>
        </r>
      </text>
    </comment>
    <comment ref="H19" authorId="0" shapeId="0" xr:uid="{6F243630-14D7-444D-9C88-CAD386AAEDDA}">
      <text>
        <r>
          <rPr>
            <b/>
            <sz val="9"/>
            <color indexed="81"/>
            <rFont val="Tahoma"/>
            <family val="2"/>
          </rPr>
          <t>unchanged because only 5 ai reloaders as opposed to 10 human</t>
        </r>
        <r>
          <rPr>
            <sz val="9"/>
            <color indexed="81"/>
            <rFont val="Tahoma"/>
            <family val="2"/>
          </rPr>
          <t xml:space="preserve">
</t>
        </r>
      </text>
    </comment>
    <comment ref="H22" authorId="0" shapeId="0" xr:uid="{EF8074D1-443B-4391-95F9-8A35491B43E5}">
      <text>
        <r>
          <rPr>
            <b/>
            <sz val="9"/>
            <color indexed="81"/>
            <rFont val="Tahoma"/>
            <family val="2"/>
          </rPr>
          <t>No human error so this version of the process step completes slower but at a constant rate avoiding all product misplacements and packaging failures. And all around lower cost</t>
        </r>
      </text>
    </comment>
  </commentList>
</comments>
</file>

<file path=xl/sharedStrings.xml><?xml version="1.0" encoding="utf-8"?>
<sst xmlns="http://schemas.openxmlformats.org/spreadsheetml/2006/main" count="277" uniqueCount="139">
  <si>
    <t xml:space="preserve">Notes </t>
  </si>
  <si>
    <t>Notes</t>
  </si>
  <si>
    <t>Station</t>
  </si>
  <si>
    <t xml:space="preserve"> #</t>
  </si>
  <si>
    <t>Activity Step</t>
  </si>
  <si>
    <t># Resources</t>
  </si>
  <si>
    <t>Job Desc</t>
  </si>
  <si>
    <t>Time (hr)</t>
  </si>
  <si>
    <t>A</t>
  </si>
  <si>
    <t xml:space="preserve">offloading </t>
  </si>
  <si>
    <t>reloading</t>
  </si>
  <si>
    <t>2 per line</t>
  </si>
  <si>
    <t>B</t>
  </si>
  <si>
    <t xml:space="preserve">packing </t>
  </si>
  <si>
    <t>C</t>
  </si>
  <si>
    <t xml:space="preserve">onloading </t>
  </si>
  <si>
    <t>2 per loc or truck</t>
  </si>
  <si>
    <t>** #6 - #9 use the same resources</t>
  </si>
  <si>
    <t xml:space="preserve">trucking </t>
  </si>
  <si>
    <t>offloading</t>
  </si>
  <si>
    <t>D</t>
  </si>
  <si>
    <t xml:space="preserve">stocking </t>
  </si>
  <si>
    <t>5 per store</t>
  </si>
  <si>
    <t xml:space="preserve">total </t>
  </si>
  <si>
    <t xml:space="preserve"># Resources </t>
  </si>
  <si>
    <t>plant supervisor</t>
  </si>
  <si>
    <t xml:space="preserve">1 per plant </t>
  </si>
  <si>
    <t>1 per truck</t>
  </si>
  <si>
    <t>** with offloading/loading machines on each truck only 1 trucker will be required for shippments, and on- &amp; offloading activities</t>
  </si>
  <si>
    <t>** engineers job responsibilities stay the same</t>
  </si>
  <si>
    <t>**10 ai assembling bots (1 per line)</t>
  </si>
  <si>
    <t>1 per line</t>
  </si>
  <si>
    <t>** # 6 and 8 use the same resources</t>
  </si>
  <si>
    <t>trucking</t>
  </si>
  <si>
    <t xml:space="preserve">1 per truck </t>
  </si>
  <si>
    <t xml:space="preserve">** only 5 truckers because all the trucker does is drive to the destination and drop wait until </t>
  </si>
  <si>
    <t>stocking</t>
  </si>
  <si>
    <t>1 per store</t>
  </si>
  <si>
    <t>** ai picker bots (2 per loc) handle all restocking and inventory management activities,</t>
  </si>
  <si>
    <t>total</t>
  </si>
  <si>
    <t>resource</t>
  </si>
  <si>
    <t>activity #</t>
  </si>
  <si>
    <t>count</t>
  </si>
  <si>
    <t>funciton</t>
  </si>
  <si>
    <t xml:space="preserve">** ai ** </t>
  </si>
  <si>
    <t xml:space="preserve">loader </t>
  </si>
  <si>
    <t>1, 6, 8</t>
  </si>
  <si>
    <t>on- &amp; offload trucks</t>
  </si>
  <si>
    <t>picker</t>
  </si>
  <si>
    <t xml:space="preserve">2, 5, 9 </t>
  </si>
  <si>
    <t>organize, pack, stock</t>
  </si>
  <si>
    <t>assembler</t>
  </si>
  <si>
    <t xml:space="preserve">final toy assembly </t>
  </si>
  <si>
    <t>** human **</t>
  </si>
  <si>
    <t xml:space="preserve">oversee steps 1 - 6 </t>
  </si>
  <si>
    <t xml:space="preserve">engineers </t>
  </si>
  <si>
    <t>unchanged</t>
  </si>
  <si>
    <t xml:space="preserve">truckers </t>
  </si>
  <si>
    <t xml:space="preserve">6, 7, 8 </t>
  </si>
  <si>
    <t>Utilization by Station</t>
  </si>
  <si>
    <t>Activity Time (mins)</t>
  </si>
  <si>
    <t>Capacity</t>
  </si>
  <si>
    <t>Utilization</t>
  </si>
  <si>
    <t xml:space="preserve">**What is the capacity of this process </t>
  </si>
  <si>
    <t xml:space="preserve">For 4), it should be 2/80 unit per second multiplied by 60 to get 1.5 unit per minute for Station B which is the lowest capacity. </t>
  </si>
  <si>
    <t># workers</t>
  </si>
  <si>
    <t>Tasks (secs)</t>
  </si>
  <si>
    <t xml:space="preserve">Capacity = </t>
  </si>
  <si>
    <t>A1</t>
  </si>
  <si>
    <t>A2</t>
  </si>
  <si>
    <t>B1</t>
  </si>
  <si>
    <t>B2</t>
  </si>
  <si>
    <t>C1</t>
  </si>
  <si>
    <t>C2</t>
  </si>
  <si>
    <t xml:space="preserve"># workers / tasks * 60 </t>
  </si>
  <si>
    <t>-</t>
  </si>
  <si>
    <t>     -</t>
  </si>
  <si>
    <t>5&amp;6</t>
  </si>
  <si>
    <t xml:space="preserve"> </t>
  </si>
  <si>
    <t>**Utilization of Server 2</t>
  </si>
  <si>
    <t xml:space="preserve">For 6) Since the capacity of server 2 is 1/(10+10)=0.05, the utilization is therefore 0.033/0.05 to give 66.7%. </t>
  </si>
  <si>
    <t>Server</t>
  </si>
  <si>
    <t xml:space="preserve"># servers  </t>
  </si>
  <si>
    <t>Activity (mins)</t>
  </si>
  <si>
    <t xml:space="preserve">Capacity </t>
  </si>
  <si>
    <t xml:space="preserve"># servers / sum tasks * 60 </t>
  </si>
  <si>
    <t>molding</t>
  </si>
  <si>
    <t xml:space="preserve">assembly </t>
  </si>
  <si>
    <t>trucker - route to physical store location</t>
  </si>
  <si>
    <t>Human Focused</t>
  </si>
  <si>
    <t>AI Focused</t>
  </si>
  <si>
    <t>2 per plant</t>
  </si>
  <si>
    <t xml:space="preserve">packer - pack final products &amp; place for onloading </t>
  </si>
  <si>
    <t xml:space="preserve">ai picker (packer) - pack final products &amp; place for onloading </t>
  </si>
  <si>
    <t>onloader - load final products at manufacturing plant</t>
  </si>
  <si>
    <t xml:space="preserve">offloader - unload final products at physical stores </t>
  </si>
  <si>
    <t>ai loaders - load final products at manufacturing plant</t>
  </si>
  <si>
    <t>ai loaders - unload final products stores</t>
  </si>
  <si>
    <t xml:space="preserve">** with the AI focused system the utilization of the distrubution and fulfillment steps (station C) are reduced by almost 50% </t>
  </si>
  <si>
    <t xml:space="preserve">** the distribution and fulfillment phase (station C) is currently the bottleneck of the supply chain as truckers are overutilized at each activity step </t>
  </si>
  <si>
    <t>** store level processes are not a priority as refining activity steps in Station A-C will provide opportunities for scalable expansion</t>
  </si>
  <si>
    <t>** Station A and B are underutilized steps with a large number of human resourses required for the processes execution</t>
  </si>
  <si>
    <t xml:space="preserve">** this results in more slack between activities and an increase of additional work required due to excess resources and the liklihood of human error </t>
  </si>
  <si>
    <t>** The higher the utilization rate, the less slack there is at plants to take on additional work, but in the manufacturing plants case they are focused on aleviating the workload at distribution and fulfillment steps, to provide opportunity for expansion and adoption or more distribution channels</t>
  </si>
  <si>
    <t>plant supervisor - oversee facilitiy ops (#'s 1-6)</t>
  </si>
  <si>
    <t>1 per 2 lines</t>
  </si>
  <si>
    <t>** 5 ai picker bots (1 per 2 lines), stronger than a human</t>
  </si>
  <si>
    <t xml:space="preserve">** ai bots seamleasely integrate into the supply chain and with many customizable features. They are expected to improve the efficiency and mitigate the underutlization of resources because remove human error while handleing more complex steps.  </t>
  </si>
  <si>
    <t>** oversees entire manufacturing facility and ensures activitiy steps 1 - 6 go smoothly, they are not factored into utilization calcs</t>
  </si>
  <si>
    <t>**organize the assembly lines immediate product by retailer location (instead of having 1 packer handle finished products goin to 1 loc)</t>
  </si>
  <si>
    <t>** restockers or employees at the retailers locations are required to handle unpacking products, restocking shelves and  small reserves</t>
  </si>
  <si>
    <t>** each of the stores has incase shipments are delayed or demand exceeded its current predictions, Human Error: inventory mis calc, product misplacement</t>
  </si>
  <si>
    <t>** 10 truckers/loaders because 2 workers are needed for the on- &amp; offloading steps</t>
  </si>
  <si>
    <t xml:space="preserve">** offloaders organize and reload raw materials among 10 assembly lines, each line yields a different style knife </t>
  </si>
  <si>
    <r>
      <t xml:space="preserve">** assemblers assemble the pieces from the molding machine and carve a logo on the handle. </t>
    </r>
    <r>
      <rPr>
        <sz val="12"/>
        <color rgb="FFFF0000"/>
        <rFont val="Times New Roman"/>
        <family val="1"/>
      </rPr>
      <t>human errors</t>
    </r>
    <r>
      <rPr>
        <sz val="12"/>
        <color theme="1"/>
        <rFont val="Times New Roman"/>
        <family val="1"/>
      </rPr>
      <t xml:space="preserve"> include: stensil misplacement or breaking the products parts</t>
    </r>
  </si>
  <si>
    <r>
      <t xml:space="preserve">** Engineers oversee the </t>
    </r>
    <r>
      <rPr>
        <sz val="12"/>
        <color rgb="FFFF0000"/>
        <rFont val="Times New Roman"/>
        <family val="1"/>
      </rPr>
      <t>molding process for 2 hours and spend an additional hour to service the molding machine (however the machine needs to be serviced right before use)</t>
    </r>
    <r>
      <rPr>
        <sz val="12"/>
        <color theme="1"/>
        <rFont val="Times New Roman"/>
        <family val="1"/>
      </rPr>
      <t xml:space="preserve">. The molding machines are relyable and only malfunction due to </t>
    </r>
    <r>
      <rPr>
        <sz val="12"/>
        <color rgb="FFFF0000"/>
        <rFont val="Times New Roman"/>
        <family val="1"/>
      </rPr>
      <t>human error in the reloading phase</t>
    </r>
    <r>
      <rPr>
        <sz val="12"/>
        <color theme="1"/>
        <rFont val="Times New Roman"/>
        <family val="1"/>
      </rPr>
      <t>. Otherwise there are no unexpected or costly malfunctions in the process if engineers keep up with daily service requirements</t>
    </r>
  </si>
  <si>
    <r>
      <t xml:space="preserve">** reloaders reload the molding machines with raw materials, </t>
    </r>
    <r>
      <rPr>
        <sz val="12"/>
        <color rgb="FFFF0000"/>
        <rFont val="Times New Roman"/>
        <family val="1"/>
      </rPr>
      <t>human error</t>
    </r>
    <r>
      <rPr>
        <sz val="12"/>
        <color theme="1"/>
        <rFont val="Times New Roman"/>
        <family val="1"/>
      </rPr>
      <t xml:space="preserve"> includes reloading material pallets or calculating the quantity needed at each line incorrectly </t>
    </r>
  </si>
  <si>
    <t>** no storage at manufacturing plant, final products are packaged and placed for onloading at the same time each day</t>
  </si>
  <si>
    <t xml:space="preserve">restocking </t>
  </si>
  <si>
    <t>restocking</t>
  </si>
  <si>
    <t>** On the other hand the new bottleneck of the system is station D, this is intended as manufacturing plant priortizes improvements directly associated with the manufacturing processes in station B (Station A and C)</t>
  </si>
  <si>
    <t>Workload</t>
  </si>
  <si>
    <t>hrs</t>
  </si>
  <si>
    <t>stocker - unpacking, restocking shelves &amp; store reserves</t>
  </si>
  <si>
    <t>ai picker (restocker) - unpacking, restocking shelves and reserves</t>
  </si>
  <si>
    <t xml:space="preserve">Activity </t>
  </si>
  <si>
    <t>Activity</t>
  </si>
  <si>
    <t>engineer - program/ service machines, oversee molding/ blade carving</t>
  </si>
  <si>
    <t xml:space="preserve">ai picker (reloader) - reload molding machines w/ resources </t>
  </si>
  <si>
    <t>reloader - reload molding machines w/ resources</t>
  </si>
  <si>
    <t>ai loaders - offload materials from tier 1 &amp; 2 suppliers</t>
  </si>
  <si>
    <t>offloader - offload materials from tier 1 &amp; 2 suppliers</t>
  </si>
  <si>
    <t>trucker - route to retailer wait for loading phases to complete</t>
  </si>
  <si>
    <t>4 per truck</t>
  </si>
  <si>
    <t>5 per line (1 per loc )</t>
  </si>
  <si>
    <t>assembler - stenciling &amp; quality check</t>
  </si>
  <si>
    <t>ai assemblers - stenciling (no quality check needed)</t>
  </si>
  <si>
    <t>transport, waiting period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</si>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</sst>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2"/>
      <color rgb="FFFF0000"/>
      <name val="Lato Extended"/>
      <charset val="1"/>
    </font>
    <font>
      <b/>
      <sz val="12"/>
      <color theme="1"/>
      <name val="Times New Roman"/>
      <family val="1"/>
    </font>
    <font>
      <sz val="12"/>
      <color theme="1"/>
      <name val="Times New Roman"/>
      <family val="1"/>
    </font>
    <font>
      <b/>
      <u/>
      <sz val="12"/>
      <color theme="1"/>
      <name val="Times New Roman"/>
      <family val="1"/>
    </font>
    <font>
      <sz val="12"/>
      <color rgb="FF0070C0"/>
      <name val="Times New Roman"/>
      <family val="1"/>
    </font>
    <font>
      <sz val="8"/>
      <name val="Calibri"/>
      <family val="2"/>
      <scheme val="minor"/>
    </font>
    <font>
      <sz val="11"/>
      <color rgb="FF0070C0"/>
      <name val="Calibri"/>
      <family val="2"/>
      <scheme val="minor"/>
    </font>
    <font>
      <sz val="12"/>
      <name val="Times New Roman"/>
      <family val="1"/>
    </font>
    <font>
      <sz val="12"/>
      <color rgb="FFFF0000"/>
      <name val="Times New Roman"/>
      <family val="1"/>
    </font>
    <font>
      <b/>
      <u/>
      <sz val="12"/>
      <color rgb="FF0070C0"/>
      <name val="Times New Roman"/>
      <family val="1"/>
    </font>
    <font>
      <sz val="9"/>
      <color indexed="81"/>
      <name val="Tahoma"/>
      <family val="2"/>
    </font>
    <font>
      <b/>
      <sz val="9"/>
      <color indexed="81"/>
      <name val="Tahoma"/>
      <family val="2"/>
    </font>
    <font>
      <sz val="11"/>
      <color rgb="FF000000"/>
      <name val="Calibri"/>
      <family val="2"/>
      <scheme val="minor"/>
    </font>
    <font>
      <sz val="12"/>
      <color theme="4"/>
      <name val="Times New Roman"/>
      <family val="1"/>
    </font>
    <font>
      <b/>
      <sz val="12"/>
      <color theme="4"/>
      <name val="Times New Roman"/>
      <family val="1"/>
    </font>
    <font>
      <b/>
      <sz val="12"/>
      <color rgb="FF0070C0"/>
      <name val="Times New Roman"/>
      <family val="1"/>
    </font>
    <font>
      <sz val="11"/>
      <name val="Times New Roman"/>
      <family val="1"/>
    </font>
  </fonts>
  <fills count="8">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1"/>
        <bgColor indexed="64"/>
      </patternFill>
    </fill>
  </fills>
  <borders count="21">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89">
    <xf numFmtId="0" fontId="0" fillId="0" borderId="0" xfId="0"/>
    <xf numFmtId="0" fontId="0" fillId="0" borderId="1" xfId="0" applyBorder="1"/>
    <xf numFmtId="0" fontId="0" fillId="0" borderId="2" xfId="0" applyBorder="1"/>
    <xf numFmtId="0" fontId="0" fillId="0" borderId="3" xfId="0" applyBorder="1"/>
    <xf numFmtId="0" fontId="2" fillId="0" borderId="0" xfId="0" applyFont="1"/>
    <xf numFmtId="9" fontId="0" fillId="2" borderId="4" xfId="1" applyFont="1" applyFill="1" applyBorder="1"/>
    <xf numFmtId="0" fontId="0" fillId="0" borderId="5" xfId="0" applyBorder="1"/>
    <xf numFmtId="0" fontId="0" fillId="0" borderId="4" xfId="0" applyBorder="1"/>
    <xf numFmtId="0" fontId="0" fillId="0" borderId="6" xfId="0" applyBorder="1"/>
    <xf numFmtId="0" fontId="0" fillId="0" borderId="7" xfId="0" applyBorder="1"/>
    <xf numFmtId="0" fontId="3" fillId="0" borderId="2" xfId="0" applyFont="1" applyBorder="1"/>
    <xf numFmtId="0" fontId="3" fillId="0" borderId="8" xfId="0" applyFont="1" applyBorder="1"/>
    <xf numFmtId="0" fontId="3" fillId="0" borderId="6" xfId="0" applyFont="1" applyBorder="1"/>
    <xf numFmtId="0" fontId="3" fillId="0" borderId="7" xfId="0" applyFont="1" applyBorder="1"/>
    <xf numFmtId="16" fontId="2" fillId="0" borderId="0" xfId="0" applyNumberFormat="1" applyFont="1"/>
    <xf numFmtId="0" fontId="4" fillId="0" borderId="0" xfId="0" applyFont="1"/>
    <xf numFmtId="0" fontId="0" fillId="0" borderId="9" xfId="0" applyBorder="1"/>
    <xf numFmtId="0" fontId="0" fillId="0" borderId="10" xfId="0" applyBorder="1"/>
    <xf numFmtId="0" fontId="0" fillId="2" borderId="4" xfId="0" applyFill="1" applyBorder="1"/>
    <xf numFmtId="0" fontId="0" fillId="0" borderId="11" xfId="0" applyBorder="1"/>
    <xf numFmtId="0" fontId="0" fillId="0" borderId="12" xfId="0" applyBorder="1"/>
    <xf numFmtId="0" fontId="0" fillId="0" borderId="8" xfId="0" applyBorder="1"/>
    <xf numFmtId="0" fontId="0" fillId="0" borderId="13" xfId="0" applyBorder="1"/>
    <xf numFmtId="0" fontId="0" fillId="0" borderId="14" xfId="0" applyBorder="1"/>
    <xf numFmtId="0" fontId="3" fillId="0" borderId="9" xfId="0" applyFont="1" applyBorder="1"/>
    <xf numFmtId="0" fontId="3" fillId="0" borderId="10" xfId="0" applyFont="1" applyBorder="1"/>
    <xf numFmtId="0" fontId="3" fillId="0" borderId="3" xfId="0" applyFont="1" applyBorder="1"/>
    <xf numFmtId="0" fontId="3" fillId="0" borderId="15" xfId="0" applyFont="1" applyBorder="1"/>
    <xf numFmtId="0" fontId="3" fillId="0" borderId="19" xfId="0" applyFont="1" applyBorder="1"/>
    <xf numFmtId="0" fontId="6" fillId="0" borderId="0" xfId="0" applyFont="1"/>
    <xf numFmtId="0" fontId="7" fillId="0" borderId="0" xfId="0" applyFont="1"/>
    <xf numFmtId="0" fontId="6" fillId="0" borderId="20" xfId="0" applyFont="1" applyBorder="1"/>
    <xf numFmtId="0" fontId="8" fillId="0" borderId="0" xfId="0" applyFont="1"/>
    <xf numFmtId="0" fontId="5" fillId="0" borderId="0" xfId="0" applyFont="1"/>
    <xf numFmtId="0" fontId="10" fillId="0" borderId="0" xfId="0" applyFont="1"/>
    <xf numFmtId="0" fontId="11" fillId="0" borderId="0" xfId="0" applyFont="1"/>
    <xf numFmtId="0" fontId="6" fillId="3" borderId="0" xfId="0" applyFont="1" applyFill="1"/>
    <xf numFmtId="0" fontId="6" fillId="4" borderId="0" xfId="0" applyFont="1" applyFill="1"/>
    <xf numFmtId="0" fontId="6" fillId="5" borderId="0" xfId="0" applyFont="1" applyFill="1"/>
    <xf numFmtId="0" fontId="6" fillId="6" borderId="0" xfId="0" applyFont="1" applyFill="1"/>
    <xf numFmtId="0" fontId="6" fillId="6" borderId="20" xfId="0" applyFont="1" applyFill="1" applyBorder="1"/>
    <xf numFmtId="0" fontId="11" fillId="5" borderId="0" xfId="0" applyFont="1" applyFill="1"/>
    <xf numFmtId="0" fontId="12" fillId="0" borderId="0" xfId="0" applyFont="1"/>
    <xf numFmtId="0" fontId="7" fillId="0" borderId="0" xfId="0" applyFont="1" applyAlignment="1">
      <alignment horizontal="center"/>
    </xf>
    <xf numFmtId="0" fontId="6" fillId="7" borderId="0" xfId="0" applyFont="1" applyFill="1"/>
    <xf numFmtId="0" fontId="6" fillId="7" borderId="2" xfId="0" applyFont="1" applyFill="1" applyBorder="1"/>
    <xf numFmtId="0" fontId="13" fillId="0" borderId="0" xfId="0" applyFont="1"/>
    <xf numFmtId="0" fontId="6" fillId="0" borderId="0" xfId="0" applyFont="1" applyAlignment="1">
      <alignment horizontal="left"/>
    </xf>
    <xf numFmtId="16" fontId="6" fillId="0" borderId="0" xfId="0" applyNumberFormat="1" applyFont="1"/>
    <xf numFmtId="0" fontId="6" fillId="0" borderId="20" xfId="0" applyFont="1" applyBorder="1" applyAlignment="1">
      <alignment horizontal="left"/>
    </xf>
    <xf numFmtId="0" fontId="11" fillId="6" borderId="20" xfId="0" applyFont="1" applyFill="1" applyBorder="1"/>
    <xf numFmtId="0" fontId="16" fillId="0" borderId="0" xfId="0" applyFont="1"/>
    <xf numFmtId="164" fontId="6" fillId="4" borderId="0" xfId="0" applyNumberFormat="1" applyFont="1" applyFill="1"/>
    <xf numFmtId="164" fontId="6" fillId="3" borderId="0" xfId="0" applyNumberFormat="1" applyFont="1" applyFill="1"/>
    <xf numFmtId="164" fontId="6" fillId="5" borderId="0" xfId="0" applyNumberFormat="1" applyFont="1" applyFill="1"/>
    <xf numFmtId="164" fontId="6" fillId="6" borderId="20" xfId="0" applyNumberFormat="1" applyFont="1" applyFill="1" applyBorder="1"/>
    <xf numFmtId="164" fontId="6" fillId="0" borderId="0" xfId="0" applyNumberFormat="1" applyFont="1"/>
    <xf numFmtId="164" fontId="6" fillId="7" borderId="2" xfId="0" applyNumberFormat="1" applyFont="1" applyFill="1" applyBorder="1"/>
    <xf numFmtId="164" fontId="7" fillId="0" borderId="0" xfId="0" applyNumberFormat="1" applyFont="1"/>
    <xf numFmtId="10" fontId="6" fillId="4" borderId="0" xfId="1" applyNumberFormat="1" applyFont="1" applyFill="1"/>
    <xf numFmtId="10" fontId="6" fillId="3" borderId="0" xfId="1" applyNumberFormat="1" applyFont="1" applyFill="1"/>
    <xf numFmtId="10" fontId="6" fillId="5" borderId="0" xfId="1" applyNumberFormat="1" applyFont="1" applyFill="1"/>
    <xf numFmtId="10" fontId="6" fillId="6" borderId="20" xfId="1" applyNumberFormat="1" applyFont="1" applyFill="1" applyBorder="1"/>
    <xf numFmtId="10" fontId="0" fillId="0" borderId="0" xfId="1" applyNumberFormat="1" applyFont="1"/>
    <xf numFmtId="10" fontId="6" fillId="0" borderId="0" xfId="1" applyNumberFormat="1" applyFont="1"/>
    <xf numFmtId="10" fontId="6" fillId="7" borderId="2" xfId="1" applyNumberFormat="1" applyFont="1" applyFill="1" applyBorder="1"/>
    <xf numFmtId="10" fontId="7" fillId="0" borderId="0" xfId="1" applyNumberFormat="1" applyFont="1"/>
    <xf numFmtId="1" fontId="6" fillId="4" borderId="0" xfId="0" applyNumberFormat="1" applyFont="1" applyFill="1"/>
    <xf numFmtId="1" fontId="6" fillId="3" borderId="0" xfId="0" applyNumberFormat="1" applyFont="1" applyFill="1"/>
    <xf numFmtId="1" fontId="6" fillId="5" borderId="0" xfId="0" applyNumberFormat="1" applyFont="1" applyFill="1"/>
    <xf numFmtId="1" fontId="6" fillId="6" borderId="20" xfId="0" applyNumberFormat="1" applyFont="1" applyFill="1" applyBorder="1"/>
    <xf numFmtId="0" fontId="17" fillId="0" borderId="0" xfId="0" applyFont="1"/>
    <xf numFmtId="0" fontId="18" fillId="0" borderId="0" xfId="0" applyFont="1"/>
    <xf numFmtId="0" fontId="19" fillId="0" borderId="0" xfId="0" applyFont="1"/>
    <xf numFmtId="0" fontId="20" fillId="0" borderId="0" xfId="0" applyFont="1"/>
    <xf numFmtId="0" fontId="5" fillId="4" borderId="0" xfId="0" applyFont="1" applyFill="1"/>
    <xf numFmtId="0" fontId="5" fillId="3" borderId="0" xfId="0" applyFont="1" applyFill="1"/>
    <xf numFmtId="0" fontId="5" fillId="5" borderId="0" xfId="0" applyFont="1" applyFill="1"/>
    <xf numFmtId="0" fontId="5" fillId="6" borderId="20" xfId="0" applyFont="1" applyFill="1" applyBorder="1"/>
    <xf numFmtId="0" fontId="3" fillId="0" borderId="0" xfId="0" applyFont="1"/>
    <xf numFmtId="164" fontId="5" fillId="0" borderId="0" xfId="0" applyNumberFormat="1" applyFont="1"/>
    <xf numFmtId="164" fontId="3" fillId="0" borderId="0" xfId="0" applyNumberFormat="1" applyFont="1"/>
    <xf numFmtId="1" fontId="5" fillId="0" borderId="0" xfId="0" applyNumberFormat="1" applyFont="1"/>
    <xf numFmtId="1" fontId="3" fillId="0" borderId="0" xfId="0" applyNumberFormat="1" applyFont="1"/>
    <xf numFmtId="0" fontId="7" fillId="0" borderId="0" xfId="0" applyFont="1" applyAlignment="1">
      <alignment horizontal="center"/>
    </xf>
    <xf numFmtId="0" fontId="3" fillId="0" borderId="18" xfId="0" applyFont="1" applyBorder="1" applyAlignment="1">
      <alignment horizontal="center"/>
    </xf>
    <xf numFmtId="0" fontId="3" fillId="0" borderId="17" xfId="0" applyFont="1" applyBorder="1" applyAlignment="1">
      <alignment horizontal="center"/>
    </xf>
    <xf numFmtId="0" fontId="3" fillId="0" borderId="16" xfId="0" applyFont="1" applyBorder="1" applyAlignment="1">
      <alignment horizontal="center"/>
    </xf>
    <xf numFmtId="0" fontId="3" fillId="0" borderId="6"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618499</xdr:colOff>
      <xdr:row>2</xdr:row>
      <xdr:rowOff>3094</xdr:rowOff>
    </xdr:from>
    <xdr:to>
      <xdr:col>9</xdr:col>
      <xdr:colOff>2191589</xdr:colOff>
      <xdr:row>16</xdr:row>
      <xdr:rowOff>43151</xdr:rowOff>
    </xdr:to>
    <xdr:pic>
      <xdr:nvPicPr>
        <xdr:cNvPr id="2" name="Picture 1">
          <a:extLst>
            <a:ext uri="{FF2B5EF4-FFF2-40B4-BE49-F238E27FC236}">
              <a16:creationId xmlns:a16="http://schemas.microsoft.com/office/drawing/2014/main" id="{F1269787-1917-6261-1C2E-A6D072D72F6E}"/>
            </a:ext>
          </a:extLst>
        </xdr:cNvPr>
        <xdr:cNvPicPr>
          <a:picLocks noChangeAspect="1"/>
        </xdr:cNvPicPr>
      </xdr:nvPicPr>
      <xdr:blipFill>
        <a:blip xmlns:r="http://schemas.openxmlformats.org/officeDocument/2006/relationships" r:embed="rId1"/>
        <a:stretch>
          <a:fillRect/>
        </a:stretch>
      </xdr:blipFill>
      <xdr:spPr>
        <a:xfrm>
          <a:off x="5272142" y="492951"/>
          <a:ext cx="6145090" cy="346905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9</xdr:col>
      <xdr:colOff>2428420</xdr:colOff>
      <xdr:row>2</xdr:row>
      <xdr:rowOff>65895</xdr:rowOff>
    </xdr:from>
    <xdr:to>
      <xdr:col>18</xdr:col>
      <xdr:colOff>69151</xdr:colOff>
      <xdr:row>23</xdr:row>
      <xdr:rowOff>48657</xdr:rowOff>
    </xdr:to>
    <xdr:pic>
      <xdr:nvPicPr>
        <xdr:cNvPr id="3" name="Picture 2">
          <a:extLst>
            <a:ext uri="{FF2B5EF4-FFF2-40B4-BE49-F238E27FC236}">
              <a16:creationId xmlns:a16="http://schemas.microsoft.com/office/drawing/2014/main" id="{13420D3F-4623-26A7-9798-47D087D85182}"/>
            </a:ext>
          </a:extLst>
        </xdr:cNvPr>
        <xdr:cNvPicPr>
          <a:picLocks noChangeAspect="1"/>
        </xdr:cNvPicPr>
      </xdr:nvPicPr>
      <xdr:blipFill>
        <a:blip xmlns:r="http://schemas.openxmlformats.org/officeDocument/2006/relationships" r:embed="rId2"/>
        <a:stretch>
          <a:fillRect/>
        </a:stretch>
      </xdr:blipFill>
      <xdr:spPr>
        <a:xfrm>
          <a:off x="11654063" y="555752"/>
          <a:ext cx="5287945" cy="512626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18</xdr:col>
      <xdr:colOff>251684</xdr:colOff>
      <xdr:row>2</xdr:row>
      <xdr:rowOff>65148</xdr:rowOff>
    </xdr:from>
    <xdr:to>
      <xdr:col>25</xdr:col>
      <xdr:colOff>77271</xdr:colOff>
      <xdr:row>25</xdr:row>
      <xdr:rowOff>163401</xdr:rowOff>
    </xdr:to>
    <xdr:pic>
      <xdr:nvPicPr>
        <xdr:cNvPr id="4" name="Picture 3">
          <a:extLst>
            <a:ext uri="{FF2B5EF4-FFF2-40B4-BE49-F238E27FC236}">
              <a16:creationId xmlns:a16="http://schemas.microsoft.com/office/drawing/2014/main" id="{531F3CE6-C69E-7B4A-FE23-BD87AA791D06}"/>
            </a:ext>
          </a:extLst>
        </xdr:cNvPr>
        <xdr:cNvPicPr>
          <a:picLocks noChangeAspect="1"/>
        </xdr:cNvPicPr>
      </xdr:nvPicPr>
      <xdr:blipFill>
        <a:blip xmlns:r="http://schemas.openxmlformats.org/officeDocument/2006/relationships" r:embed="rId3"/>
        <a:stretch>
          <a:fillRect/>
        </a:stretch>
      </xdr:blipFill>
      <xdr:spPr>
        <a:xfrm>
          <a:off x="17124541" y="555005"/>
          <a:ext cx="4111837" cy="573161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5</xdr:col>
      <xdr:colOff>700273</xdr:colOff>
      <xdr:row>16</xdr:row>
      <xdr:rowOff>162049</xdr:rowOff>
    </xdr:from>
    <xdr:to>
      <xdr:col>9</xdr:col>
      <xdr:colOff>1422872</xdr:colOff>
      <xdr:row>24</xdr:row>
      <xdr:rowOff>3764</xdr:rowOff>
    </xdr:to>
    <xdr:pic>
      <xdr:nvPicPr>
        <xdr:cNvPr id="5" name="Picture 4">
          <a:extLst>
            <a:ext uri="{FF2B5EF4-FFF2-40B4-BE49-F238E27FC236}">
              <a16:creationId xmlns:a16="http://schemas.microsoft.com/office/drawing/2014/main" id="{94A5A976-74E4-1F67-4CBD-96BC76A26D98}"/>
            </a:ext>
          </a:extLst>
        </xdr:cNvPr>
        <xdr:cNvPicPr>
          <a:picLocks noChangeAspect="1"/>
        </xdr:cNvPicPr>
      </xdr:nvPicPr>
      <xdr:blipFill>
        <a:blip xmlns:r="http://schemas.openxmlformats.org/officeDocument/2006/relationships" r:embed="rId4"/>
        <a:stretch>
          <a:fillRect/>
        </a:stretch>
      </xdr:blipFill>
      <xdr:spPr>
        <a:xfrm>
          <a:off x="5353916" y="4080906"/>
          <a:ext cx="5294599" cy="180114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134775</xdr:colOff>
      <xdr:row>2</xdr:row>
      <xdr:rowOff>11540</xdr:rowOff>
    </xdr:from>
    <xdr:to>
      <xdr:col>5</xdr:col>
      <xdr:colOff>367420</xdr:colOff>
      <xdr:row>26</xdr:row>
      <xdr:rowOff>70163</xdr:rowOff>
    </xdr:to>
    <xdr:pic>
      <xdr:nvPicPr>
        <xdr:cNvPr id="6" name="Picture 5">
          <a:extLst>
            <a:ext uri="{FF2B5EF4-FFF2-40B4-BE49-F238E27FC236}">
              <a16:creationId xmlns:a16="http://schemas.microsoft.com/office/drawing/2014/main" id="{60AA5924-BD2E-4A85-B98F-454319A3DBD8}"/>
            </a:ext>
          </a:extLst>
        </xdr:cNvPr>
        <xdr:cNvPicPr>
          <a:picLocks noChangeAspect="1"/>
        </xdr:cNvPicPr>
      </xdr:nvPicPr>
      <xdr:blipFill>
        <a:blip xmlns:r="http://schemas.openxmlformats.org/officeDocument/2006/relationships" r:embed="rId5"/>
        <a:stretch>
          <a:fillRect/>
        </a:stretch>
      </xdr:blipFill>
      <xdr:spPr>
        <a:xfrm>
          <a:off x="134775" y="501397"/>
          <a:ext cx="4886288" cy="593690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11</xdr:col>
      <xdr:colOff>245759</xdr:colOff>
      <xdr:row>16</xdr:row>
      <xdr:rowOff>38069</xdr:rowOff>
    </xdr:from>
    <xdr:ext cx="4528727" cy="3216274"/>
    <xdr:pic>
      <xdr:nvPicPr>
        <xdr:cNvPr id="2" name="Picture 1">
          <a:extLst>
            <a:ext uri="{FF2B5EF4-FFF2-40B4-BE49-F238E27FC236}">
              <a16:creationId xmlns:a16="http://schemas.microsoft.com/office/drawing/2014/main" id="{6D9126E2-BA02-4082-8F82-3E9F9E1ACE70}"/>
            </a:ext>
          </a:extLst>
        </xdr:cNvPr>
        <xdr:cNvPicPr>
          <a:picLocks noChangeAspect="1"/>
        </xdr:cNvPicPr>
      </xdr:nvPicPr>
      <xdr:blipFill>
        <a:blip xmlns:r="http://schemas.openxmlformats.org/officeDocument/2006/relationships" r:embed="rId1"/>
        <a:stretch>
          <a:fillRect/>
        </a:stretch>
      </xdr:blipFill>
      <xdr:spPr>
        <a:xfrm>
          <a:off x="6598934" y="3000344"/>
          <a:ext cx="4528727" cy="321627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oneCellAnchor>
  <xdr:oneCellAnchor>
    <xdr:from>
      <xdr:col>18</xdr:col>
      <xdr:colOff>607416</xdr:colOff>
      <xdr:row>16</xdr:row>
      <xdr:rowOff>166807</xdr:rowOff>
    </xdr:from>
    <xdr:ext cx="3397315" cy="4449669"/>
    <xdr:pic>
      <xdr:nvPicPr>
        <xdr:cNvPr id="3" name="Picture 2">
          <a:extLst>
            <a:ext uri="{FF2B5EF4-FFF2-40B4-BE49-F238E27FC236}">
              <a16:creationId xmlns:a16="http://schemas.microsoft.com/office/drawing/2014/main" id="{3EE6EA4E-8372-4212-B0DF-7A8733CD004D}"/>
            </a:ext>
            <a:ext uri="{147F2762-F138-4A5C-976F-8EAC2B608ADB}">
              <a16:predDERef xmlns:a16="http://schemas.microsoft.com/office/drawing/2014/main" pred="{6D9126E2-BA02-4082-8F82-3E9F9E1ACE70}"/>
            </a:ext>
          </a:extLst>
        </xdr:cNvPr>
        <xdr:cNvPicPr>
          <a:picLocks noChangeAspect="1"/>
        </xdr:cNvPicPr>
      </xdr:nvPicPr>
      <xdr:blipFill>
        <a:blip xmlns:r="http://schemas.openxmlformats.org/officeDocument/2006/relationships" r:embed="rId2"/>
        <a:stretch>
          <a:fillRect/>
        </a:stretch>
      </xdr:blipFill>
      <xdr:spPr>
        <a:xfrm>
          <a:off x="11227791" y="3129082"/>
          <a:ext cx="3397315" cy="444966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oneCellAnchor>
  <xdr:oneCellAnchor>
    <xdr:from>
      <xdr:col>12</xdr:col>
      <xdr:colOff>507171</xdr:colOff>
      <xdr:row>0</xdr:row>
      <xdr:rowOff>66790</xdr:rowOff>
    </xdr:from>
    <xdr:ext cx="3637721" cy="2811807"/>
    <xdr:pic>
      <xdr:nvPicPr>
        <xdr:cNvPr id="4" name="Picture 3">
          <a:extLst>
            <a:ext uri="{FF2B5EF4-FFF2-40B4-BE49-F238E27FC236}">
              <a16:creationId xmlns:a16="http://schemas.microsoft.com/office/drawing/2014/main" id="{2CA37B46-F418-49EF-AC2D-A339D1E7617B}"/>
            </a:ext>
            <a:ext uri="{147F2762-F138-4A5C-976F-8EAC2B608ADB}">
              <a16:predDERef xmlns:a16="http://schemas.microsoft.com/office/drawing/2014/main" pred="{40C6C1FE-F2C2-14E8-103D-CE7B7842F742}"/>
            </a:ext>
          </a:extLst>
        </xdr:cNvPr>
        <xdr:cNvPicPr>
          <a:picLocks noChangeAspect="1"/>
        </xdr:cNvPicPr>
      </xdr:nvPicPr>
      <xdr:blipFill>
        <a:blip xmlns:r="http://schemas.openxmlformats.org/officeDocument/2006/relationships" r:embed="rId3"/>
        <a:stretch>
          <a:fillRect/>
        </a:stretch>
      </xdr:blipFill>
      <xdr:spPr>
        <a:xfrm>
          <a:off x="7822371" y="66790"/>
          <a:ext cx="3637721" cy="281180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oneCellAnchor>
  <xdr:oneCellAnchor>
    <xdr:from>
      <xdr:col>18</xdr:col>
      <xdr:colOff>594149</xdr:colOff>
      <xdr:row>0</xdr:row>
      <xdr:rowOff>67503</xdr:rowOff>
    </xdr:from>
    <xdr:ext cx="3459848" cy="2929281"/>
    <xdr:pic>
      <xdr:nvPicPr>
        <xdr:cNvPr id="5" name="Picture 4">
          <a:extLst>
            <a:ext uri="{FF2B5EF4-FFF2-40B4-BE49-F238E27FC236}">
              <a16:creationId xmlns:a16="http://schemas.microsoft.com/office/drawing/2014/main" id="{BCF8CD08-48A5-464E-8DA4-8954E41E8090}"/>
            </a:ext>
            <a:ext uri="{147F2762-F138-4A5C-976F-8EAC2B608ADB}">
              <a16:predDERef xmlns:a16="http://schemas.microsoft.com/office/drawing/2014/main" pred="{2CA37B46-F418-49EF-AC2D-A339D1E7617B}"/>
            </a:ext>
          </a:extLst>
        </xdr:cNvPr>
        <xdr:cNvPicPr>
          <a:picLocks noChangeAspect="1"/>
        </xdr:cNvPicPr>
      </xdr:nvPicPr>
      <xdr:blipFill>
        <a:blip xmlns:r="http://schemas.openxmlformats.org/officeDocument/2006/relationships" r:embed="rId4"/>
        <a:stretch>
          <a:fillRect/>
        </a:stretch>
      </xdr:blipFill>
      <xdr:spPr>
        <a:xfrm>
          <a:off x="11214524" y="67503"/>
          <a:ext cx="3459848" cy="292928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DD449-CC12-449F-B262-8BAE1704808D}">
  <sheetPr>
    <tabColor rgb="FFFFFF00"/>
  </sheetPr>
  <dimension ref="A1:AA43"/>
  <sheetViews>
    <sheetView tabSelected="1" zoomScale="55" zoomScaleNormal="55" workbookViewId="0">
      <selection activeCell="F1" sqref="F1:F1048576"/>
    </sheetView>
  </sheetViews>
  <sheetFormatPr defaultColWidth="8.7265625" defaultRowHeight="15.5"/>
  <cols>
    <col min="1" max="1" width="8.7265625" style="29"/>
    <col min="2" max="2" width="7.81640625" style="29" customWidth="1"/>
    <col min="3" max="3" width="3.54296875" style="29" customWidth="1"/>
    <col min="4" max="4" width="13.90625" style="29" customWidth="1"/>
    <col min="5" max="5" width="13.7265625" style="29" customWidth="1"/>
    <col min="6" max="6" width="65.81640625" style="29" hidden="1" customWidth="1"/>
    <col min="7" max="7" width="19.453125" style="29" bestFit="1" customWidth="1"/>
    <col min="8" max="8" width="10.453125" style="29" customWidth="1"/>
    <col min="9" max="9" width="4.6328125" style="29" customWidth="1"/>
    <col min="10" max="10" width="4.1796875" style="29" customWidth="1"/>
    <col min="11" max="11" width="8.54296875" style="29" customWidth="1"/>
    <col min="12" max="12" width="13.08984375" style="29" bestFit="1" customWidth="1"/>
    <col min="13" max="21" width="4.453125" style="29" bestFit="1" customWidth="1"/>
    <col min="22" max="22" width="10.1796875" style="29" customWidth="1"/>
    <col min="23" max="23" width="9.54296875" style="29" bestFit="1" customWidth="1"/>
    <col min="24" max="24" width="11.1796875" style="29" bestFit="1" customWidth="1"/>
    <col min="25" max="25" width="8.7265625" style="29"/>
    <col min="26" max="26" width="0" style="29" hidden="1" customWidth="1"/>
    <col min="27" max="16384" width="8.7265625" style="29"/>
  </cols>
  <sheetData>
    <row r="1" spans="1:27">
      <c r="I1"/>
    </row>
    <row r="2" spans="1:27">
      <c r="B2" s="72" t="s">
        <v>89</v>
      </c>
      <c r="I2"/>
      <c r="K2" s="73" t="s">
        <v>59</v>
      </c>
    </row>
    <row r="3" spans="1:27">
      <c r="B3" s="30" t="s">
        <v>2</v>
      </c>
      <c r="C3" s="30" t="s">
        <v>3</v>
      </c>
      <c r="D3" s="30" t="s">
        <v>4</v>
      </c>
      <c r="E3" s="30" t="s">
        <v>5</v>
      </c>
      <c r="F3" s="30" t="s">
        <v>6</v>
      </c>
      <c r="H3" s="30" t="s">
        <v>7</v>
      </c>
      <c r="I3"/>
      <c r="K3" s="30" t="s">
        <v>2</v>
      </c>
      <c r="L3" s="30" t="s">
        <v>5</v>
      </c>
      <c r="M3" s="84" t="s">
        <v>60</v>
      </c>
      <c r="N3" s="84"/>
      <c r="O3" s="84"/>
      <c r="P3" s="84"/>
      <c r="Q3" s="84"/>
      <c r="R3" s="84"/>
      <c r="S3" s="84"/>
      <c r="T3" s="84"/>
      <c r="U3" s="84"/>
      <c r="V3" s="43" t="s">
        <v>121</v>
      </c>
      <c r="W3" s="30" t="s">
        <v>61</v>
      </c>
      <c r="X3" s="30" t="s">
        <v>62</v>
      </c>
      <c r="Z3" s="30" t="s">
        <v>1</v>
      </c>
    </row>
    <row r="4" spans="1:27">
      <c r="B4" s="37" t="s">
        <v>8</v>
      </c>
      <c r="C4" s="37">
        <v>1</v>
      </c>
      <c r="D4" s="37" t="s">
        <v>9</v>
      </c>
      <c r="E4" s="75">
        <v>20</v>
      </c>
      <c r="F4" s="37" t="s">
        <v>131</v>
      </c>
      <c r="G4" s="37" t="s">
        <v>133</v>
      </c>
      <c r="H4" s="37">
        <v>2</v>
      </c>
      <c r="I4"/>
      <c r="M4" s="37">
        <v>1</v>
      </c>
      <c r="N4" s="37">
        <v>2</v>
      </c>
      <c r="O4" s="36">
        <v>3</v>
      </c>
      <c r="P4" s="36">
        <v>4</v>
      </c>
      <c r="Q4" s="36">
        <v>5</v>
      </c>
      <c r="R4" s="38">
        <v>6</v>
      </c>
      <c r="S4" s="38">
        <v>7</v>
      </c>
      <c r="T4" s="38">
        <v>8</v>
      </c>
      <c r="U4" s="39">
        <v>9</v>
      </c>
      <c r="V4"/>
      <c r="Z4" s="34"/>
    </row>
    <row r="5" spans="1:27">
      <c r="B5" s="37"/>
      <c r="C5" s="37">
        <v>2</v>
      </c>
      <c r="D5" s="37" t="s">
        <v>10</v>
      </c>
      <c r="E5" s="75">
        <v>20</v>
      </c>
      <c r="F5" s="37" t="s">
        <v>129</v>
      </c>
      <c r="G5" s="37" t="s">
        <v>11</v>
      </c>
      <c r="H5" s="37">
        <v>2</v>
      </c>
      <c r="I5"/>
      <c r="K5" s="37" t="s">
        <v>8</v>
      </c>
      <c r="L5" s="37">
        <f>E4+E5</f>
        <v>40</v>
      </c>
      <c r="M5" s="37">
        <f>H4*60</f>
        <v>120</v>
      </c>
      <c r="N5" s="37">
        <f>H5*60</f>
        <v>120</v>
      </c>
      <c r="V5" s="67">
        <f>M5+N5</f>
        <v>240</v>
      </c>
      <c r="W5" s="52">
        <f>L5/(M5+N5)</f>
        <v>0.16666666666666666</v>
      </c>
      <c r="X5" s="59">
        <f>$W$9/W5</f>
        <v>0.42857142857142855</v>
      </c>
      <c r="Z5" s="29" t="s">
        <v>101</v>
      </c>
    </row>
    <row r="6" spans="1:27">
      <c r="B6" s="36" t="s">
        <v>12</v>
      </c>
      <c r="C6" s="36">
        <v>3</v>
      </c>
      <c r="D6" s="36" t="s">
        <v>86</v>
      </c>
      <c r="E6" s="76">
        <v>2</v>
      </c>
      <c r="F6" s="36" t="s">
        <v>127</v>
      </c>
      <c r="G6" s="36" t="s">
        <v>91</v>
      </c>
      <c r="H6" s="36">
        <v>3</v>
      </c>
      <c r="I6"/>
      <c r="K6" s="36" t="s">
        <v>12</v>
      </c>
      <c r="L6" s="36">
        <f>E6+E7+E8</f>
        <v>72</v>
      </c>
      <c r="O6" s="36">
        <f>H6*60</f>
        <v>180</v>
      </c>
      <c r="P6" s="36">
        <f>H7*60</f>
        <v>240</v>
      </c>
      <c r="Q6" s="36">
        <f>H8*60</f>
        <v>60</v>
      </c>
      <c r="V6" s="68">
        <f>O6+P6+Q6</f>
        <v>480</v>
      </c>
      <c r="W6" s="53">
        <f>L6/(O6+P6+Q6)</f>
        <v>0.15</v>
      </c>
      <c r="X6" s="60">
        <f t="shared" ref="X6:X8" si="0">$W$9/W6</f>
        <v>0.47619047619047616</v>
      </c>
      <c r="Z6" s="29" t="s">
        <v>102</v>
      </c>
    </row>
    <row r="7" spans="1:27">
      <c r="B7" s="36"/>
      <c r="C7" s="36">
        <v>4</v>
      </c>
      <c r="D7" s="36" t="s">
        <v>87</v>
      </c>
      <c r="E7" s="76">
        <v>20</v>
      </c>
      <c r="F7" s="36" t="s">
        <v>135</v>
      </c>
      <c r="G7" s="36" t="s">
        <v>11</v>
      </c>
      <c r="H7" s="36">
        <v>4</v>
      </c>
      <c r="I7"/>
      <c r="K7" s="38" t="s">
        <v>14</v>
      </c>
      <c r="L7" s="38">
        <f>E9+E10+E11</f>
        <v>30</v>
      </c>
      <c r="R7" s="38">
        <f>H9*60</f>
        <v>120</v>
      </c>
      <c r="S7" s="38">
        <f>H10*60</f>
        <v>180</v>
      </c>
      <c r="T7" s="38">
        <f>H11*60</f>
        <v>120</v>
      </c>
      <c r="V7" s="69">
        <f>R7+S7+T7</f>
        <v>420</v>
      </c>
      <c r="W7" s="54">
        <f>L7/(R7+S7+T7)</f>
        <v>7.1428571428571425E-2</v>
      </c>
      <c r="X7" s="61">
        <f t="shared" si="0"/>
        <v>1</v>
      </c>
      <c r="Z7" s="29" t="s">
        <v>99</v>
      </c>
    </row>
    <row r="8" spans="1:27">
      <c r="B8" s="36"/>
      <c r="C8" s="36">
        <v>5</v>
      </c>
      <c r="D8" s="36" t="s">
        <v>13</v>
      </c>
      <c r="E8" s="76">
        <v>50</v>
      </c>
      <c r="F8" s="36" t="s">
        <v>92</v>
      </c>
      <c r="G8" s="36" t="s">
        <v>134</v>
      </c>
      <c r="H8" s="36">
        <v>1</v>
      </c>
      <c r="I8"/>
      <c r="K8" s="39" t="s">
        <v>20</v>
      </c>
      <c r="L8" s="40">
        <f>E12</f>
        <v>25</v>
      </c>
      <c r="M8" s="31"/>
      <c r="N8" s="31"/>
      <c r="O8" s="31"/>
      <c r="P8" s="31"/>
      <c r="Q8" s="31"/>
      <c r="R8" s="31"/>
      <c r="S8" s="31"/>
      <c r="T8" s="31"/>
      <c r="U8" s="40">
        <f>H12*60</f>
        <v>180</v>
      </c>
      <c r="V8" s="70">
        <f>U8</f>
        <v>180</v>
      </c>
      <c r="W8" s="55">
        <f>L8/U8</f>
        <v>0.1388888888888889</v>
      </c>
      <c r="X8" s="62">
        <f t="shared" si="0"/>
        <v>0.51428571428571423</v>
      </c>
    </row>
    <row r="9" spans="1:27">
      <c r="B9" s="38" t="s">
        <v>14</v>
      </c>
      <c r="C9" s="38">
        <v>6</v>
      </c>
      <c r="D9" s="38" t="s">
        <v>15</v>
      </c>
      <c r="E9" s="77">
        <v>10</v>
      </c>
      <c r="F9" s="38" t="s">
        <v>94</v>
      </c>
      <c r="G9" s="38" t="s">
        <v>16</v>
      </c>
      <c r="H9" s="41">
        <v>2</v>
      </c>
      <c r="I9"/>
      <c r="L9" s="29">
        <f>SUM(L5:L8)</f>
        <v>167</v>
      </c>
      <c r="M9"/>
      <c r="N9"/>
      <c r="O9"/>
      <c r="P9"/>
      <c r="Q9"/>
      <c r="R9"/>
      <c r="S9"/>
      <c r="T9"/>
      <c r="U9"/>
      <c r="V9" s="83">
        <f>SUM(V5:V8)</f>
        <v>1320</v>
      </c>
      <c r="W9" s="81">
        <f>MIN(W5:W8)</f>
        <v>7.1428571428571425E-2</v>
      </c>
      <c r="X9" s="63"/>
    </row>
    <row r="10" spans="1:27">
      <c r="B10" s="38"/>
      <c r="C10" s="38">
        <v>7</v>
      </c>
      <c r="D10" s="38" t="s">
        <v>18</v>
      </c>
      <c r="E10" s="77">
        <v>10</v>
      </c>
      <c r="F10" s="38" t="s">
        <v>88</v>
      </c>
      <c r="G10" s="38" t="s">
        <v>16</v>
      </c>
      <c r="H10" s="41">
        <v>3</v>
      </c>
      <c r="I10"/>
      <c r="M10"/>
      <c r="N10"/>
      <c r="O10"/>
      <c r="P10"/>
      <c r="Q10"/>
      <c r="R10"/>
      <c r="S10"/>
      <c r="T10"/>
      <c r="U10"/>
      <c r="V10" s="79">
        <f>V9/60</f>
        <v>22</v>
      </c>
      <c r="W10" s="81" t="s">
        <v>122</v>
      </c>
      <c r="X10" s="63"/>
    </row>
    <row r="11" spans="1:27">
      <c r="B11" s="38"/>
      <c r="C11" s="38">
        <v>8</v>
      </c>
      <c r="D11" s="38" t="s">
        <v>19</v>
      </c>
      <c r="E11" s="77">
        <v>10</v>
      </c>
      <c r="F11" s="38" t="s">
        <v>95</v>
      </c>
      <c r="G11" s="38" t="s">
        <v>16</v>
      </c>
      <c r="H11" s="41">
        <v>2</v>
      </c>
      <c r="I11"/>
      <c r="W11" s="56"/>
      <c r="X11" s="64"/>
    </row>
    <row r="12" spans="1:27">
      <c r="B12" s="39" t="s">
        <v>20</v>
      </c>
      <c r="C12" s="39">
        <v>9</v>
      </c>
      <c r="D12" s="40" t="s">
        <v>21</v>
      </c>
      <c r="E12" s="78">
        <v>25</v>
      </c>
      <c r="F12" s="40" t="s">
        <v>123</v>
      </c>
      <c r="G12" s="40" t="s">
        <v>22</v>
      </c>
      <c r="H12" s="50">
        <v>3</v>
      </c>
      <c r="I12"/>
      <c r="W12" s="56"/>
      <c r="X12" s="64"/>
    </row>
    <row r="13" spans="1:27">
      <c r="D13" s="33" t="s">
        <v>23</v>
      </c>
      <c r="E13" s="33">
        <f>SUM(E4:E12)</f>
        <v>167</v>
      </c>
      <c r="F13" s="33"/>
      <c r="G13" s="33"/>
      <c r="H13" s="33">
        <f>SUM(H4:H12)</f>
        <v>22</v>
      </c>
      <c r="W13" s="56"/>
      <c r="X13" s="64"/>
    </row>
    <row r="14" spans="1:27">
      <c r="W14" s="56"/>
      <c r="X14" s="64"/>
    </row>
    <row r="15" spans="1:27" s="44" customFormat="1" ht="2" customHeight="1" thickBot="1">
      <c r="A15" s="45"/>
      <c r="B15" s="45"/>
      <c r="C15" s="45"/>
      <c r="D15" s="45"/>
      <c r="E15" s="45"/>
      <c r="F15" s="45"/>
      <c r="G15" s="45"/>
      <c r="H15" s="45"/>
      <c r="J15" s="45"/>
      <c r="K15" s="45"/>
      <c r="L15" s="45"/>
      <c r="M15" s="45"/>
      <c r="N15" s="45"/>
      <c r="O15" s="45"/>
      <c r="P15" s="45"/>
      <c r="Q15" s="45"/>
      <c r="R15" s="45"/>
      <c r="S15" s="45"/>
      <c r="T15" s="45"/>
      <c r="U15" s="45"/>
      <c r="V15" s="45"/>
      <c r="W15" s="57"/>
      <c r="X15" s="65"/>
      <c r="Z15" s="45"/>
      <c r="AA15" s="45"/>
    </row>
    <row r="16" spans="1:27">
      <c r="B16" s="72" t="s">
        <v>90</v>
      </c>
      <c r="I16" s="43"/>
      <c r="K16" s="73" t="s">
        <v>59</v>
      </c>
      <c r="M16" s="32"/>
      <c r="W16" s="56"/>
      <c r="X16" s="64"/>
    </row>
    <row r="17" spans="1:26">
      <c r="B17" s="30" t="s">
        <v>2</v>
      </c>
      <c r="C17" s="30" t="s">
        <v>3</v>
      </c>
      <c r="D17" s="30" t="s">
        <v>4</v>
      </c>
      <c r="E17" s="30" t="s">
        <v>24</v>
      </c>
      <c r="F17" s="30" t="s">
        <v>6</v>
      </c>
      <c r="H17" s="30" t="s">
        <v>7</v>
      </c>
      <c r="I17"/>
      <c r="K17" s="30" t="s">
        <v>2</v>
      </c>
      <c r="L17" s="30" t="s">
        <v>5</v>
      </c>
      <c r="M17" s="84" t="s">
        <v>60</v>
      </c>
      <c r="N17" s="84"/>
      <c r="O17" s="84"/>
      <c r="P17" s="84"/>
      <c r="Q17" s="84"/>
      <c r="R17" s="84"/>
      <c r="S17" s="84"/>
      <c r="T17" s="84"/>
      <c r="U17" s="84"/>
      <c r="V17" s="43" t="s">
        <v>121</v>
      </c>
      <c r="W17" s="58" t="s">
        <v>61</v>
      </c>
      <c r="X17" s="66" t="s">
        <v>62</v>
      </c>
      <c r="Z17" s="30" t="s">
        <v>0</v>
      </c>
    </row>
    <row r="18" spans="1:26">
      <c r="E18" s="33">
        <v>1</v>
      </c>
      <c r="F18" s="33" t="s">
        <v>104</v>
      </c>
      <c r="G18" s="33" t="s">
        <v>26</v>
      </c>
      <c r="I18"/>
      <c r="M18" s="37">
        <v>1</v>
      </c>
      <c r="N18" s="37">
        <v>2</v>
      </c>
      <c r="O18" s="36">
        <v>3</v>
      </c>
      <c r="P18" s="36">
        <v>4</v>
      </c>
      <c r="Q18" s="36">
        <v>5</v>
      </c>
      <c r="R18" s="38">
        <v>6</v>
      </c>
      <c r="S18" s="38">
        <v>7</v>
      </c>
      <c r="T18" s="38">
        <v>8</v>
      </c>
      <c r="U18" s="39">
        <v>9</v>
      </c>
      <c r="V18"/>
      <c r="W18" s="56"/>
      <c r="X18" s="64"/>
    </row>
    <row r="19" spans="1:26">
      <c r="B19" s="37" t="s">
        <v>8</v>
      </c>
      <c r="C19" s="37">
        <v>1</v>
      </c>
      <c r="D19" s="37" t="s">
        <v>9</v>
      </c>
      <c r="E19" s="75">
        <v>5</v>
      </c>
      <c r="F19" s="37" t="s">
        <v>130</v>
      </c>
      <c r="G19" s="37" t="s">
        <v>27</v>
      </c>
      <c r="H19" s="37">
        <v>1</v>
      </c>
      <c r="I19"/>
      <c r="K19" s="37" t="s">
        <v>8</v>
      </c>
      <c r="L19" s="67">
        <f>E19+E20</f>
        <v>10</v>
      </c>
      <c r="M19" s="37">
        <f>H19*60</f>
        <v>60</v>
      </c>
      <c r="N19" s="37">
        <f>H20*60</f>
        <v>120</v>
      </c>
      <c r="V19" s="37">
        <f>M19+N19</f>
        <v>180</v>
      </c>
      <c r="W19" s="52">
        <f>L19/(V19)</f>
        <v>5.5555555555555552E-2</v>
      </c>
      <c r="X19" s="59">
        <f>$W$23/W19</f>
        <v>0.5</v>
      </c>
    </row>
    <row r="20" spans="1:26">
      <c r="B20" s="37"/>
      <c r="C20" s="37">
        <v>2</v>
      </c>
      <c r="D20" s="37" t="s">
        <v>10</v>
      </c>
      <c r="E20" s="75">
        <v>5</v>
      </c>
      <c r="F20" s="37" t="s">
        <v>128</v>
      </c>
      <c r="G20" s="37" t="s">
        <v>105</v>
      </c>
      <c r="H20" s="37">
        <v>2</v>
      </c>
      <c r="I20"/>
      <c r="K20" s="36" t="s">
        <v>12</v>
      </c>
      <c r="L20" s="68">
        <f>E21+E22+E23</f>
        <v>17</v>
      </c>
      <c r="O20" s="36">
        <f>H21*60</f>
        <v>180</v>
      </c>
      <c r="P20" s="36">
        <f>H22*60</f>
        <v>120</v>
      </c>
      <c r="Q20" s="36">
        <f>H23*60</f>
        <v>180</v>
      </c>
      <c r="V20" s="36">
        <f>O20+P20+Q20</f>
        <v>480</v>
      </c>
      <c r="W20" s="53">
        <f>L20/(V20)</f>
        <v>3.5416666666666666E-2</v>
      </c>
      <c r="X20" s="60">
        <f>$W$23/W20</f>
        <v>0.78431372549019607</v>
      </c>
    </row>
    <row r="21" spans="1:26">
      <c r="B21" s="36" t="s">
        <v>12</v>
      </c>
      <c r="C21" s="36">
        <v>3</v>
      </c>
      <c r="D21" s="36" t="s">
        <v>86</v>
      </c>
      <c r="E21" s="76">
        <v>2</v>
      </c>
      <c r="F21" s="36" t="s">
        <v>127</v>
      </c>
      <c r="G21" s="36" t="s">
        <v>91</v>
      </c>
      <c r="H21" s="36">
        <v>3</v>
      </c>
      <c r="I21"/>
      <c r="K21" s="38" t="s">
        <v>14</v>
      </c>
      <c r="L21" s="69">
        <f>E24+E25+E26</f>
        <v>15</v>
      </c>
      <c r="R21" s="38">
        <f>H24*60</f>
        <v>60</v>
      </c>
      <c r="S21" s="38">
        <f>H25*60</f>
        <v>180</v>
      </c>
      <c r="T21" s="38">
        <f>H26*60</f>
        <v>60</v>
      </c>
      <c r="V21" s="38">
        <f>R21+S21+T21</f>
        <v>300</v>
      </c>
      <c r="W21" s="54">
        <f>L21/(V21)</f>
        <v>0.05</v>
      </c>
      <c r="X21" s="61">
        <f>$W$23/W21</f>
        <v>0.55555555555555547</v>
      </c>
      <c r="Z21" s="29" t="s">
        <v>98</v>
      </c>
    </row>
    <row r="22" spans="1:26">
      <c r="B22" s="36"/>
      <c r="C22" s="36">
        <v>4</v>
      </c>
      <c r="D22" s="36" t="s">
        <v>87</v>
      </c>
      <c r="E22" s="76">
        <v>10</v>
      </c>
      <c r="F22" s="36" t="s">
        <v>136</v>
      </c>
      <c r="G22" s="36" t="s">
        <v>31</v>
      </c>
      <c r="H22" s="36">
        <v>2</v>
      </c>
      <c r="I22"/>
      <c r="K22" s="39" t="s">
        <v>20</v>
      </c>
      <c r="L22" s="70">
        <f>E27</f>
        <v>5</v>
      </c>
      <c r="M22" s="31"/>
      <c r="N22" s="31"/>
      <c r="O22" s="31"/>
      <c r="P22" s="31"/>
      <c r="Q22" s="31"/>
      <c r="R22" s="31"/>
      <c r="S22" s="31"/>
      <c r="T22" s="31"/>
      <c r="U22" s="40">
        <f>H27*60</f>
        <v>180</v>
      </c>
      <c r="V22" s="40">
        <f>U22</f>
        <v>180</v>
      </c>
      <c r="W22" s="55">
        <f>L22/(V22)</f>
        <v>2.7777777777777776E-2</v>
      </c>
      <c r="X22" s="62">
        <f>$W$23/W22</f>
        <v>1</v>
      </c>
      <c r="Z22" s="29" t="s">
        <v>120</v>
      </c>
    </row>
    <row r="23" spans="1:26">
      <c r="B23" s="36"/>
      <c r="C23" s="36">
        <v>5</v>
      </c>
      <c r="D23" s="36" t="s">
        <v>13</v>
      </c>
      <c r="E23" s="76">
        <v>5</v>
      </c>
      <c r="F23" s="36" t="s">
        <v>93</v>
      </c>
      <c r="G23" s="36" t="s">
        <v>31</v>
      </c>
      <c r="H23" s="36">
        <v>3</v>
      </c>
      <c r="I23"/>
      <c r="L23" s="82">
        <f>SUM(L19:L22)</f>
        <v>47</v>
      </c>
      <c r="V23" s="33">
        <f>SUM(V19:V22)</f>
        <v>1140</v>
      </c>
      <c r="W23" s="80">
        <f>MIN(W19:W22)</f>
        <v>2.7777777777777776E-2</v>
      </c>
      <c r="X23" s="64"/>
      <c r="Z23" s="29" t="s">
        <v>100</v>
      </c>
    </row>
    <row r="24" spans="1:26">
      <c r="B24" s="38" t="s">
        <v>14</v>
      </c>
      <c r="C24" s="38">
        <v>6</v>
      </c>
      <c r="D24" s="38" t="s">
        <v>15</v>
      </c>
      <c r="E24" s="77">
        <v>5</v>
      </c>
      <c r="F24" s="38" t="s">
        <v>96</v>
      </c>
      <c r="G24" s="38" t="s">
        <v>27</v>
      </c>
      <c r="H24" s="41">
        <v>1</v>
      </c>
      <c r="I24"/>
      <c r="M24" s="32"/>
      <c r="V24" s="79">
        <f>V23/60</f>
        <v>19</v>
      </c>
      <c r="W24" s="81" t="s">
        <v>122</v>
      </c>
      <c r="Z24" s="74" t="s">
        <v>103</v>
      </c>
    </row>
    <row r="25" spans="1:26">
      <c r="B25" s="38"/>
      <c r="C25" s="38">
        <v>7</v>
      </c>
      <c r="D25" s="38" t="s">
        <v>33</v>
      </c>
      <c r="E25" s="77">
        <v>5</v>
      </c>
      <c r="F25" s="38" t="s">
        <v>132</v>
      </c>
      <c r="G25" s="38" t="s">
        <v>34</v>
      </c>
      <c r="H25" s="41">
        <v>3</v>
      </c>
      <c r="I25"/>
    </row>
    <row r="26" spans="1:26">
      <c r="B26" s="38"/>
      <c r="C26" s="38">
        <v>8</v>
      </c>
      <c r="D26" s="38" t="s">
        <v>19</v>
      </c>
      <c r="E26" s="77">
        <v>5</v>
      </c>
      <c r="F26" s="38" t="s">
        <v>97</v>
      </c>
      <c r="G26" s="38" t="s">
        <v>27</v>
      </c>
      <c r="H26" s="41">
        <v>1</v>
      </c>
      <c r="I26"/>
    </row>
    <row r="27" spans="1:26">
      <c r="B27" s="39" t="s">
        <v>20</v>
      </c>
      <c r="C27" s="39">
        <v>9</v>
      </c>
      <c r="D27" s="40" t="s">
        <v>36</v>
      </c>
      <c r="E27" s="78">
        <v>5</v>
      </c>
      <c r="F27" s="40" t="s">
        <v>124</v>
      </c>
      <c r="G27" s="40" t="s">
        <v>37</v>
      </c>
      <c r="H27" s="40">
        <v>3</v>
      </c>
      <c r="I27"/>
    </row>
    <row r="28" spans="1:26">
      <c r="D28" s="33" t="s">
        <v>39</v>
      </c>
      <c r="E28" s="33">
        <f>SUM(E18:E27)</f>
        <v>48</v>
      </c>
      <c r="F28" s="33"/>
      <c r="G28" s="33"/>
      <c r="H28" s="79">
        <f>SUM(H19:H27)</f>
        <v>19</v>
      </c>
      <c r="I28"/>
    </row>
    <row r="29" spans="1:26">
      <c r="N29" s="15"/>
      <c r="O29"/>
      <c r="P29"/>
      <c r="Q29"/>
      <c r="R29"/>
      <c r="S29"/>
      <c r="T29"/>
      <c r="U29"/>
      <c r="V29"/>
      <c r="W29"/>
      <c r="X29"/>
      <c r="Y29"/>
      <c r="Z29"/>
    </row>
    <row r="30" spans="1:26">
      <c r="A30"/>
      <c r="B30"/>
      <c r="C30"/>
      <c r="D30"/>
      <c r="E30"/>
      <c r="F30"/>
      <c r="G30"/>
      <c r="H30"/>
      <c r="I30"/>
      <c r="J30" s="51"/>
      <c r="K30"/>
      <c r="L30"/>
      <c r="M30"/>
      <c r="N30" s="15"/>
      <c r="O30"/>
      <c r="P30"/>
      <c r="Q30"/>
      <c r="R30"/>
      <c r="S30"/>
      <c r="T30"/>
      <c r="U30"/>
      <c r="V30"/>
      <c r="W30"/>
      <c r="X30"/>
      <c r="Y30"/>
      <c r="Z30"/>
    </row>
    <row r="31" spans="1:26">
      <c r="A31"/>
      <c r="B31"/>
      <c r="C31"/>
      <c r="D31"/>
      <c r="E31"/>
      <c r="F31"/>
      <c r="G31"/>
      <c r="H31"/>
      <c r="I31"/>
      <c r="J31"/>
      <c r="K31"/>
      <c r="L31"/>
      <c r="M31"/>
      <c r="N31" s="15"/>
      <c r="O31"/>
      <c r="P31"/>
      <c r="Q31"/>
      <c r="R31"/>
      <c r="S31"/>
      <c r="T31"/>
      <c r="U31"/>
      <c r="V31"/>
      <c r="W31"/>
      <c r="X31"/>
      <c r="Y31"/>
      <c r="Z31"/>
    </row>
    <row r="32" spans="1:26">
      <c r="A32"/>
      <c r="B32"/>
      <c r="C32"/>
      <c r="D32"/>
      <c r="E32"/>
      <c r="F32"/>
      <c r="G32"/>
      <c r="H32"/>
      <c r="I32"/>
      <c r="J32"/>
      <c r="K32"/>
      <c r="L32"/>
      <c r="M32"/>
    </row>
    <row r="33" spans="1:13">
      <c r="A33"/>
      <c r="B33"/>
      <c r="C33"/>
      <c r="D33"/>
      <c r="E33"/>
      <c r="F33"/>
      <c r="G33"/>
      <c r="H33"/>
      <c r="I33"/>
      <c r="J33"/>
      <c r="K33"/>
      <c r="L33"/>
      <c r="M33"/>
    </row>
    <row r="34" spans="1:13">
      <c r="A34"/>
      <c r="B34"/>
      <c r="C34"/>
      <c r="D34"/>
      <c r="E34"/>
      <c r="F34"/>
      <c r="G34"/>
      <c r="H34"/>
      <c r="I34"/>
      <c r="J34"/>
      <c r="K34"/>
      <c r="L34"/>
      <c r="M34"/>
    </row>
    <row r="35" spans="1:13">
      <c r="A35"/>
      <c r="B35"/>
      <c r="C35"/>
      <c r="D35"/>
      <c r="E35"/>
      <c r="F35"/>
      <c r="G35"/>
      <c r="H35"/>
      <c r="I35"/>
      <c r="J35"/>
      <c r="K35"/>
      <c r="L35"/>
      <c r="M35"/>
    </row>
    <row r="36" spans="1:13">
      <c r="A36"/>
      <c r="B36"/>
      <c r="C36"/>
      <c r="D36"/>
      <c r="E36"/>
      <c r="F36"/>
      <c r="G36"/>
      <c r="H36"/>
      <c r="I36"/>
      <c r="J36"/>
      <c r="K36"/>
      <c r="L36"/>
      <c r="M36"/>
    </row>
    <row r="37" spans="1:13">
      <c r="A37" s="4"/>
      <c r="B37"/>
      <c r="C37"/>
      <c r="D37"/>
      <c r="E37"/>
      <c r="F37"/>
      <c r="G37"/>
      <c r="H37"/>
      <c r="I37"/>
      <c r="J37"/>
      <c r="K37"/>
      <c r="L37"/>
      <c r="M37"/>
    </row>
    <row r="38" spans="1:13">
      <c r="A38" s="4"/>
      <c r="B38" s="15"/>
      <c r="C38"/>
      <c r="D38"/>
      <c r="E38"/>
      <c r="F38"/>
      <c r="G38"/>
      <c r="H38"/>
      <c r="I38"/>
      <c r="J38"/>
      <c r="K38"/>
      <c r="L38"/>
      <c r="M38"/>
    </row>
    <row r="39" spans="1:13">
      <c r="C39"/>
      <c r="D39"/>
      <c r="E39"/>
      <c r="F39"/>
      <c r="G39"/>
      <c r="H39"/>
    </row>
    <row r="40" spans="1:13">
      <c r="C40"/>
      <c r="D40"/>
      <c r="E40"/>
      <c r="F40"/>
      <c r="G40"/>
      <c r="H40"/>
    </row>
    <row r="41" spans="1:13">
      <c r="C41"/>
      <c r="D41"/>
      <c r="E41"/>
      <c r="F41"/>
      <c r="G41"/>
      <c r="H41"/>
    </row>
    <row r="42" spans="1:13">
      <c r="C42"/>
      <c r="D42"/>
      <c r="E42"/>
      <c r="F42"/>
      <c r="G42"/>
      <c r="H42"/>
    </row>
    <row r="43" spans="1:13">
      <c r="C43"/>
      <c r="D43"/>
      <c r="E43"/>
      <c r="F43"/>
      <c r="G43"/>
      <c r="H43"/>
    </row>
  </sheetData>
  <mergeCells count="2">
    <mergeCell ref="M3:U3"/>
    <mergeCell ref="M17:U17"/>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6C3ED-EEB2-49BA-9646-2DA34002C0DE}">
  <sheetPr>
    <tabColor rgb="FFFFFF00"/>
  </sheetPr>
  <dimension ref="A2:Z40"/>
  <sheetViews>
    <sheetView zoomScale="55" zoomScaleNormal="55" workbookViewId="0">
      <selection activeCell="G22" sqref="G22"/>
    </sheetView>
  </sheetViews>
  <sheetFormatPr defaultColWidth="8.7265625" defaultRowHeight="15.5"/>
  <cols>
    <col min="1" max="1" width="8.7265625" style="29"/>
    <col min="2" max="2" width="8.7265625" style="29" customWidth="1"/>
    <col min="3" max="3" width="2.81640625" style="29" bestFit="1" customWidth="1"/>
    <col min="4" max="4" width="9.7265625" style="29" customWidth="1"/>
    <col min="5" max="5" width="12.453125" style="29" bestFit="1" customWidth="1"/>
    <col min="6" max="6" width="64.81640625" style="29" customWidth="1"/>
    <col min="7" max="7" width="26.08984375" style="29" bestFit="1" customWidth="1"/>
    <col min="8" max="8" width="10.453125" style="29" hidden="1" customWidth="1"/>
    <col min="9" max="9" width="14.81640625" style="29" bestFit="1" customWidth="1"/>
    <col min="10" max="10" width="10.36328125" style="29" customWidth="1"/>
    <col min="11" max="11" width="6.54296875" style="29" bestFit="1" customWidth="1"/>
    <col min="12" max="12" width="22.453125" style="29" bestFit="1" customWidth="1"/>
    <col min="13" max="16384" width="8.7265625" style="29"/>
  </cols>
  <sheetData>
    <row r="2" spans="1:26">
      <c r="B2" s="72" t="s">
        <v>89</v>
      </c>
    </row>
    <row r="3" spans="1:26">
      <c r="B3" s="30" t="s">
        <v>2</v>
      </c>
      <c r="C3" s="30" t="s">
        <v>3</v>
      </c>
      <c r="D3" s="30" t="s">
        <v>125</v>
      </c>
      <c r="E3" s="30" t="s">
        <v>5</v>
      </c>
      <c r="F3" s="30" t="s">
        <v>6</v>
      </c>
      <c r="H3" s="30" t="s">
        <v>7</v>
      </c>
      <c r="J3" s="30" t="s">
        <v>1</v>
      </c>
    </row>
    <row r="4" spans="1:26">
      <c r="B4" s="37" t="s">
        <v>8</v>
      </c>
      <c r="C4" s="37">
        <v>1</v>
      </c>
      <c r="D4" s="37" t="s">
        <v>9</v>
      </c>
      <c r="E4" s="75">
        <v>20</v>
      </c>
      <c r="F4" s="37" t="s">
        <v>131</v>
      </c>
      <c r="G4" s="37" t="s">
        <v>133</v>
      </c>
      <c r="H4" s="37">
        <v>2</v>
      </c>
      <c r="J4" s="29" t="s">
        <v>113</v>
      </c>
    </row>
    <row r="5" spans="1:26">
      <c r="B5" s="37"/>
      <c r="C5" s="37">
        <v>2</v>
      </c>
      <c r="D5" s="37" t="s">
        <v>10</v>
      </c>
      <c r="E5" s="75"/>
      <c r="F5" s="37" t="s">
        <v>129</v>
      </c>
      <c r="G5" s="37" t="s">
        <v>11</v>
      </c>
      <c r="H5" s="37">
        <v>2</v>
      </c>
      <c r="J5" s="29" t="s">
        <v>116</v>
      </c>
    </row>
    <row r="6" spans="1:26">
      <c r="B6" s="36" t="s">
        <v>12</v>
      </c>
      <c r="C6" s="36">
        <v>3</v>
      </c>
      <c r="D6" s="36" t="s">
        <v>86</v>
      </c>
      <c r="E6" s="76">
        <v>2</v>
      </c>
      <c r="F6" s="36" t="s">
        <v>127</v>
      </c>
      <c r="G6" s="36" t="s">
        <v>91</v>
      </c>
      <c r="H6" s="36">
        <v>3</v>
      </c>
      <c r="J6" s="29" t="s">
        <v>115</v>
      </c>
    </row>
    <row r="7" spans="1:26">
      <c r="B7" s="36"/>
      <c r="C7" s="36">
        <v>4</v>
      </c>
      <c r="D7" s="36" t="s">
        <v>87</v>
      </c>
      <c r="E7" s="76">
        <v>20</v>
      </c>
      <c r="F7" s="36" t="s">
        <v>135</v>
      </c>
      <c r="G7" s="36" t="s">
        <v>11</v>
      </c>
      <c r="H7" s="36">
        <v>4</v>
      </c>
      <c r="J7" s="29" t="s">
        <v>114</v>
      </c>
    </row>
    <row r="8" spans="1:26">
      <c r="B8" s="36"/>
      <c r="C8" s="36">
        <v>5</v>
      </c>
      <c r="D8" s="36" t="s">
        <v>13</v>
      </c>
      <c r="E8" s="76">
        <v>50</v>
      </c>
      <c r="F8" s="36" t="s">
        <v>92</v>
      </c>
      <c r="G8" s="36" t="s">
        <v>134</v>
      </c>
      <c r="H8" s="36">
        <v>1</v>
      </c>
      <c r="J8" s="29" t="s">
        <v>117</v>
      </c>
    </row>
    <row r="9" spans="1:26">
      <c r="B9" s="38" t="s">
        <v>14</v>
      </c>
      <c r="C9" s="38">
        <v>6</v>
      </c>
      <c r="D9" s="38" t="s">
        <v>15</v>
      </c>
      <c r="E9" s="77">
        <v>10</v>
      </c>
      <c r="F9" s="38" t="s">
        <v>94</v>
      </c>
      <c r="G9" s="38" t="s">
        <v>16</v>
      </c>
      <c r="H9" s="41">
        <v>2</v>
      </c>
      <c r="J9" s="32" t="s">
        <v>17</v>
      </c>
    </row>
    <row r="10" spans="1:26">
      <c r="B10" s="38"/>
      <c r="C10" s="38">
        <v>7</v>
      </c>
      <c r="D10" s="38" t="s">
        <v>18</v>
      </c>
      <c r="E10" s="77"/>
      <c r="F10" s="38" t="s">
        <v>88</v>
      </c>
      <c r="G10" s="38" t="s">
        <v>16</v>
      </c>
      <c r="H10" s="41">
        <v>3</v>
      </c>
      <c r="J10" s="32" t="s">
        <v>112</v>
      </c>
    </row>
    <row r="11" spans="1:26">
      <c r="B11" s="38"/>
      <c r="C11" s="38">
        <v>8</v>
      </c>
      <c r="D11" s="38" t="s">
        <v>19</v>
      </c>
      <c r="E11" s="77"/>
      <c r="F11" s="38" t="s">
        <v>95</v>
      </c>
      <c r="G11" s="38" t="s">
        <v>16</v>
      </c>
      <c r="H11" s="41">
        <v>2</v>
      </c>
      <c r="J11" s="32"/>
    </row>
    <row r="12" spans="1:26">
      <c r="B12" s="39" t="s">
        <v>20</v>
      </c>
      <c r="C12" s="39">
        <v>9</v>
      </c>
      <c r="D12" s="40" t="s">
        <v>118</v>
      </c>
      <c r="E12" s="78">
        <v>25</v>
      </c>
      <c r="F12" s="40" t="s">
        <v>123</v>
      </c>
      <c r="G12" s="40" t="s">
        <v>22</v>
      </c>
      <c r="H12" s="50">
        <v>3</v>
      </c>
      <c r="J12" s="29" t="s">
        <v>110</v>
      </c>
    </row>
    <row r="13" spans="1:26">
      <c r="D13" s="33" t="s">
        <v>23</v>
      </c>
      <c r="E13" s="33">
        <f>SUM(E4:E12)</f>
        <v>127</v>
      </c>
      <c r="F13" s="33"/>
      <c r="G13" s="33"/>
      <c r="H13" s="33">
        <f>SUM(H4:H12)</f>
        <v>22</v>
      </c>
      <c r="J13" s="29" t="s">
        <v>111</v>
      </c>
    </row>
    <row r="14" spans="1:26" s="44" customFormat="1" ht="4.5" customHeight="1" thickBot="1">
      <c r="A14" s="45"/>
      <c r="B14" s="45"/>
      <c r="C14" s="45"/>
      <c r="D14" s="45"/>
      <c r="E14" s="45"/>
      <c r="F14" s="45"/>
      <c r="G14" s="45"/>
      <c r="H14" s="45"/>
      <c r="I14" s="45"/>
      <c r="J14" s="45"/>
      <c r="L14" s="45"/>
      <c r="M14" s="45"/>
      <c r="O14" s="45"/>
      <c r="P14" s="45"/>
      <c r="Q14" s="45"/>
      <c r="R14" s="45"/>
      <c r="S14" s="45"/>
      <c r="T14" s="45"/>
      <c r="U14" s="45"/>
      <c r="V14" s="45"/>
      <c r="W14" s="45"/>
      <c r="X14" s="45"/>
      <c r="Y14" s="45"/>
      <c r="Z14" s="45"/>
    </row>
    <row r="15" spans="1:26">
      <c r="B15" s="72" t="s">
        <v>90</v>
      </c>
      <c r="J15" s="30" t="s">
        <v>0</v>
      </c>
      <c r="O15" s="42"/>
    </row>
    <row r="16" spans="1:26">
      <c r="B16" s="30" t="s">
        <v>2</v>
      </c>
      <c r="C16" s="30" t="s">
        <v>3</v>
      </c>
      <c r="D16" s="30" t="s">
        <v>126</v>
      </c>
      <c r="E16" s="30" t="s">
        <v>24</v>
      </c>
      <c r="F16" s="30" t="s">
        <v>6</v>
      </c>
      <c r="H16" s="30" t="s">
        <v>7</v>
      </c>
      <c r="J16" s="32" t="s">
        <v>107</v>
      </c>
    </row>
    <row r="17" spans="2:12">
      <c r="E17" s="33">
        <v>1</v>
      </c>
      <c r="F17" s="33" t="s">
        <v>104</v>
      </c>
      <c r="G17" s="33" t="s">
        <v>26</v>
      </c>
      <c r="J17" s="32" t="s">
        <v>108</v>
      </c>
    </row>
    <row r="18" spans="2:12">
      <c r="B18" s="37" t="s">
        <v>8</v>
      </c>
      <c r="C18" s="37">
        <v>1</v>
      </c>
      <c r="D18" s="37" t="s">
        <v>9</v>
      </c>
      <c r="E18" s="75">
        <v>5</v>
      </c>
      <c r="F18" s="37" t="s">
        <v>130</v>
      </c>
      <c r="G18" s="37" t="s">
        <v>27</v>
      </c>
      <c r="H18" s="37">
        <v>1</v>
      </c>
      <c r="J18" s="35" t="s">
        <v>28</v>
      </c>
    </row>
    <row r="19" spans="2:12">
      <c r="B19" s="37"/>
      <c r="C19" s="37">
        <v>2</v>
      </c>
      <c r="D19" s="37" t="s">
        <v>10</v>
      </c>
      <c r="E19" s="75">
        <v>5</v>
      </c>
      <c r="F19" s="37" t="s">
        <v>128</v>
      </c>
      <c r="G19" s="37" t="s">
        <v>105</v>
      </c>
      <c r="H19" s="37">
        <v>2</v>
      </c>
      <c r="J19" s="29" t="s">
        <v>106</v>
      </c>
    </row>
    <row r="20" spans="2:12">
      <c r="B20" s="36" t="s">
        <v>12</v>
      </c>
      <c r="C20" s="36">
        <v>3</v>
      </c>
      <c r="D20" s="36" t="s">
        <v>86</v>
      </c>
      <c r="E20" s="76">
        <v>2</v>
      </c>
      <c r="F20" s="36" t="s">
        <v>127</v>
      </c>
      <c r="G20" s="36" t="s">
        <v>91</v>
      </c>
      <c r="H20" s="36">
        <v>3</v>
      </c>
      <c r="J20" s="71" t="s">
        <v>29</v>
      </c>
    </row>
    <row r="21" spans="2:12">
      <c r="B21" s="36"/>
      <c r="C21" s="36">
        <v>4</v>
      </c>
      <c r="D21" s="36" t="s">
        <v>87</v>
      </c>
      <c r="E21" s="76">
        <v>10</v>
      </c>
      <c r="F21" s="36" t="s">
        <v>136</v>
      </c>
      <c r="G21" s="36" t="s">
        <v>31</v>
      </c>
      <c r="H21" s="36">
        <v>2</v>
      </c>
      <c r="J21" s="29" t="s">
        <v>30</v>
      </c>
    </row>
    <row r="22" spans="2:12">
      <c r="B22" s="36"/>
      <c r="C22" s="36">
        <v>5</v>
      </c>
      <c r="D22" s="36" t="s">
        <v>13</v>
      </c>
      <c r="E22" s="76">
        <v>5</v>
      </c>
      <c r="F22" s="36" t="s">
        <v>93</v>
      </c>
      <c r="G22" s="36" t="s">
        <v>105</v>
      </c>
      <c r="H22" s="36">
        <v>3</v>
      </c>
      <c r="J22" s="29" t="s">
        <v>109</v>
      </c>
    </row>
    <row r="23" spans="2:12">
      <c r="B23" s="38" t="s">
        <v>14</v>
      </c>
      <c r="C23" s="38">
        <v>6</v>
      </c>
      <c r="D23" s="38" t="s">
        <v>15</v>
      </c>
      <c r="E23" s="77">
        <v>5</v>
      </c>
      <c r="F23" s="38" t="s">
        <v>96</v>
      </c>
      <c r="G23" s="38" t="s">
        <v>27</v>
      </c>
      <c r="H23" s="41">
        <v>1</v>
      </c>
      <c r="J23" s="32" t="s">
        <v>32</v>
      </c>
    </row>
    <row r="24" spans="2:12">
      <c r="B24" s="38"/>
      <c r="C24" s="38">
        <v>7</v>
      </c>
      <c r="D24" s="38" t="s">
        <v>33</v>
      </c>
      <c r="E24" s="77">
        <v>5</v>
      </c>
      <c r="F24" s="38" t="s">
        <v>132</v>
      </c>
      <c r="G24" s="38" t="s">
        <v>34</v>
      </c>
      <c r="H24" s="41">
        <v>3</v>
      </c>
      <c r="J24" s="29" t="s">
        <v>35</v>
      </c>
    </row>
    <row r="25" spans="2:12">
      <c r="B25" s="38"/>
      <c r="C25" s="38">
        <v>8</v>
      </c>
      <c r="D25" s="38" t="s">
        <v>19</v>
      </c>
      <c r="E25" s="77"/>
      <c r="F25" s="38" t="s">
        <v>97</v>
      </c>
      <c r="G25" s="38" t="s">
        <v>27</v>
      </c>
      <c r="H25" s="41">
        <v>1</v>
      </c>
      <c r="J25" s="32" t="s">
        <v>32</v>
      </c>
    </row>
    <row r="26" spans="2:12">
      <c r="B26" s="39" t="s">
        <v>20</v>
      </c>
      <c r="C26" s="39">
        <v>9</v>
      </c>
      <c r="D26" s="40" t="s">
        <v>119</v>
      </c>
      <c r="E26" s="78">
        <v>5</v>
      </c>
      <c r="F26" s="40" t="s">
        <v>124</v>
      </c>
      <c r="G26" s="40" t="s">
        <v>37</v>
      </c>
      <c r="H26" s="40">
        <v>3</v>
      </c>
      <c r="J26" s="29" t="s">
        <v>38</v>
      </c>
    </row>
    <row r="27" spans="2:12">
      <c r="D27" s="33" t="s">
        <v>39</v>
      </c>
      <c r="E27" s="33">
        <f>SUM(E17:E26)</f>
        <v>43</v>
      </c>
      <c r="F27" s="33"/>
      <c r="G27" s="33"/>
      <c r="H27" s="33">
        <f>SUM(H18:H26)</f>
        <v>19</v>
      </c>
      <c r="J27"/>
      <c r="K27"/>
    </row>
    <row r="30" spans="2:12">
      <c r="I30" s="33" t="s">
        <v>40</v>
      </c>
      <c r="J30" s="33" t="s">
        <v>41</v>
      </c>
      <c r="K30" s="33" t="s">
        <v>42</v>
      </c>
      <c r="L30" s="33" t="s">
        <v>43</v>
      </c>
    </row>
    <row r="31" spans="2:12">
      <c r="I31" s="46" t="s">
        <v>44</v>
      </c>
    </row>
    <row r="32" spans="2:12">
      <c r="I32" s="29" t="s">
        <v>45</v>
      </c>
      <c r="J32" s="29" t="s">
        <v>46</v>
      </c>
      <c r="K32" s="29">
        <f>E18+E23</f>
        <v>10</v>
      </c>
      <c r="L32" s="29" t="s">
        <v>47</v>
      </c>
    </row>
    <row r="33" spans="9:12">
      <c r="I33" s="29" t="s">
        <v>48</v>
      </c>
      <c r="J33" s="29" t="s">
        <v>49</v>
      </c>
      <c r="K33" s="29">
        <f>E26+E22+E19</f>
        <v>15</v>
      </c>
      <c r="L33" s="29" t="s">
        <v>50</v>
      </c>
    </row>
    <row r="34" spans="9:12">
      <c r="I34" s="31" t="s">
        <v>51</v>
      </c>
      <c r="J34" s="49">
        <v>4</v>
      </c>
      <c r="K34" s="31">
        <f>E21</f>
        <v>10</v>
      </c>
      <c r="L34" s="31" t="s">
        <v>52</v>
      </c>
    </row>
    <row r="35" spans="9:12">
      <c r="J35" s="33" t="s">
        <v>23</v>
      </c>
      <c r="K35" s="33">
        <f>SUM(K32:K34)</f>
        <v>35</v>
      </c>
    </row>
    <row r="36" spans="9:12">
      <c r="I36" s="46" t="s">
        <v>53</v>
      </c>
    </row>
    <row r="37" spans="9:12">
      <c r="I37" s="29" t="s">
        <v>25</v>
      </c>
      <c r="J37" s="48" t="s">
        <v>138</v>
      </c>
      <c r="K37" s="29">
        <f>E17</f>
        <v>1</v>
      </c>
      <c r="L37" s="29" t="s">
        <v>54</v>
      </c>
    </row>
    <row r="38" spans="9:12">
      <c r="I38" s="29" t="s">
        <v>55</v>
      </c>
      <c r="J38" s="47">
        <v>3</v>
      </c>
      <c r="K38" s="29">
        <f>E20</f>
        <v>2</v>
      </c>
      <c r="L38" s="29" t="s">
        <v>56</v>
      </c>
    </row>
    <row r="39" spans="9:12">
      <c r="I39" s="31" t="s">
        <v>57</v>
      </c>
      <c r="J39" s="31" t="s">
        <v>58</v>
      </c>
      <c r="K39" s="31">
        <v>5</v>
      </c>
      <c r="L39" s="31" t="s">
        <v>137</v>
      </c>
    </row>
    <row r="40" spans="9:12">
      <c r="J40" s="33" t="s">
        <v>23</v>
      </c>
      <c r="K40" s="33">
        <f>SUM(K37:K39)</f>
        <v>8</v>
      </c>
    </row>
  </sheetData>
  <phoneticPr fontId="9"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2BCC-654F-47A7-9341-F406A10A1104}">
  <sheetPr>
    <tabColor theme="8" tint="0.39997558519241921"/>
  </sheetPr>
  <dimension ref="A24:K49"/>
  <sheetViews>
    <sheetView zoomScale="70" zoomScaleNormal="70" workbookViewId="0">
      <selection activeCell="J40" sqref="J40"/>
    </sheetView>
  </sheetViews>
  <sheetFormatPr defaultRowHeight="19.5" customHeight="1"/>
  <cols>
    <col min="1" max="1" width="10.1796875" style="29" customWidth="1"/>
    <col min="2" max="2" width="12.26953125" style="29" customWidth="1"/>
    <col min="3" max="3" width="22.7265625" style="29" customWidth="1"/>
    <col min="4" max="5" width="10.7265625" style="29" customWidth="1"/>
    <col min="6" max="6" width="16.81640625" style="29" bestFit="1" customWidth="1"/>
    <col min="7" max="7" width="6.26953125" style="29" customWidth="1"/>
    <col min="8" max="9" width="21.1796875" style="29" bestFit="1" customWidth="1"/>
    <col min="10" max="10" width="39.453125" style="29" customWidth="1"/>
    <col min="11" max="11" width="8.7265625" style="29"/>
  </cols>
  <sheetData>
    <row r="24" customFormat="1" ht="19.5" customHeight="1"/>
    <row r="25" customFormat="1" ht="19.5" customHeight="1"/>
    <row r="26" customFormat="1" ht="19.5" customHeight="1"/>
    <row r="27" customFormat="1" ht="19.5" customHeight="1"/>
    <row r="28" customFormat="1" ht="19.5" customHeight="1"/>
    <row r="29" customFormat="1" ht="19.5" customHeight="1"/>
    <row r="30" customFormat="1" ht="19.5" customHeight="1"/>
    <row r="31" customFormat="1" ht="19.5" customHeight="1"/>
    <row r="32" customFormat="1" ht="19.5" customHeight="1"/>
    <row r="33" customFormat="1" ht="19.5" customHeight="1"/>
    <row r="34" customFormat="1" ht="19.5" customHeight="1"/>
    <row r="35" customFormat="1" ht="19.5" customHeight="1"/>
    <row r="36" customFormat="1" ht="19.5" customHeight="1"/>
    <row r="37" customFormat="1" ht="19.5" customHeight="1"/>
    <row r="38" customFormat="1" ht="19.5" customHeight="1"/>
    <row r="39" customFormat="1" ht="19.5" customHeight="1"/>
    <row r="40" customFormat="1" ht="19.5" customHeight="1"/>
    <row r="41" customFormat="1" ht="19.5" customHeight="1"/>
    <row r="42" customFormat="1" ht="19.5" customHeight="1"/>
    <row r="43" customFormat="1" ht="19.5" customHeight="1"/>
    <row r="44" customFormat="1" ht="19.5" customHeight="1"/>
    <row r="45" customFormat="1" ht="19.5" customHeight="1"/>
    <row r="46" customFormat="1" ht="19.5" customHeight="1"/>
    <row r="47" customFormat="1" ht="19.5" customHeight="1"/>
    <row r="48" customFormat="1" ht="19.5" customHeight="1"/>
    <row r="49" customFormat="1" ht="19.5" customHeight="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B5B5-C701-45BB-9985-53EA48E5EDC8}">
  <sheetPr>
    <tabColor theme="8" tint="0.39997558519241921"/>
  </sheetPr>
  <dimension ref="A1:J24"/>
  <sheetViews>
    <sheetView zoomScaleNormal="100" workbookViewId="0">
      <selection activeCell="J40" sqref="J40"/>
    </sheetView>
  </sheetViews>
  <sheetFormatPr defaultRowHeight="14.5"/>
  <cols>
    <col min="1" max="1" width="4.1796875" bestFit="1" customWidth="1"/>
    <col min="2" max="2" width="14.54296875" customWidth="1"/>
    <col min="3" max="3" width="9.26953125" bestFit="1" customWidth="1"/>
    <col min="4" max="4" width="3.1796875" bestFit="1" customWidth="1"/>
    <col min="5" max="5" width="3.7265625" bestFit="1" customWidth="1"/>
    <col min="6" max="8" width="3" bestFit="1" customWidth="1"/>
    <col min="9" max="9" width="22.81640625" bestFit="1" customWidth="1"/>
    <col min="10" max="10" width="19.453125" bestFit="1" customWidth="1"/>
  </cols>
  <sheetData>
    <row r="1" spans="1:10">
      <c r="A1" s="4">
        <v>4</v>
      </c>
      <c r="B1" s="4" t="s">
        <v>63</v>
      </c>
    </row>
    <row r="2" spans="1:10" ht="15" thickBot="1">
      <c r="A2" s="4"/>
      <c r="B2" s="4" t="s">
        <v>64</v>
      </c>
    </row>
    <row r="3" spans="1:10">
      <c r="A3" s="4"/>
      <c r="B3" s="13" t="s">
        <v>2</v>
      </c>
      <c r="C3" s="28" t="s">
        <v>65</v>
      </c>
      <c r="D3" s="85" t="s">
        <v>66</v>
      </c>
      <c r="E3" s="86"/>
      <c r="F3" s="86"/>
      <c r="G3" s="86"/>
      <c r="H3" s="86"/>
      <c r="I3" s="87"/>
      <c r="J3" s="27" t="s">
        <v>67</v>
      </c>
    </row>
    <row r="4" spans="1:10" ht="15" thickBot="1">
      <c r="A4" s="4"/>
      <c r="B4" s="26"/>
      <c r="C4" s="10"/>
      <c r="D4" s="25" t="s">
        <v>68</v>
      </c>
      <c r="E4" s="10" t="s">
        <v>69</v>
      </c>
      <c r="F4" s="10" t="s">
        <v>70</v>
      </c>
      <c r="G4" s="10" t="s">
        <v>71</v>
      </c>
      <c r="H4" s="10" t="s">
        <v>72</v>
      </c>
      <c r="I4" s="24" t="s">
        <v>73</v>
      </c>
      <c r="J4" s="1" t="s">
        <v>74</v>
      </c>
    </row>
    <row r="5" spans="1:10">
      <c r="A5" s="4"/>
      <c r="B5" s="9" t="s">
        <v>8</v>
      </c>
      <c r="C5" s="8">
        <v>1</v>
      </c>
      <c r="D5" s="23">
        <v>20</v>
      </c>
      <c r="E5" s="8">
        <v>10</v>
      </c>
      <c r="F5" s="8" t="s">
        <v>75</v>
      </c>
      <c r="G5" s="8" t="s">
        <v>75</v>
      </c>
      <c r="H5" s="8" t="s">
        <v>75</v>
      </c>
      <c r="I5" s="22" t="s">
        <v>75</v>
      </c>
      <c r="J5" s="21">
        <f>1/(D5+E5)*60</f>
        <v>2</v>
      </c>
    </row>
    <row r="6" spans="1:10">
      <c r="A6" s="4"/>
      <c r="B6" s="6" t="s">
        <v>12</v>
      </c>
      <c r="C6">
        <v>2</v>
      </c>
      <c r="D6" s="20" t="s">
        <v>75</v>
      </c>
      <c r="E6" t="s">
        <v>76</v>
      </c>
      <c r="F6">
        <v>40</v>
      </c>
      <c r="G6">
        <v>40</v>
      </c>
      <c r="H6" t="s">
        <v>75</v>
      </c>
      <c r="I6" s="19" t="s">
        <v>75</v>
      </c>
      <c r="J6" s="18">
        <f>C6/(F6+G6)*60</f>
        <v>1.5</v>
      </c>
    </row>
    <row r="7" spans="1:10" ht="15" thickBot="1">
      <c r="A7" s="4"/>
      <c r="B7" s="3" t="s">
        <v>14</v>
      </c>
      <c r="C7" s="2">
        <v>1</v>
      </c>
      <c r="D7" s="17" t="s">
        <v>75</v>
      </c>
      <c r="E7" s="2" t="s">
        <v>75</v>
      </c>
      <c r="F7" s="2" t="s">
        <v>75</v>
      </c>
      <c r="G7" s="2" t="s">
        <v>75</v>
      </c>
      <c r="H7" s="2">
        <v>15</v>
      </c>
      <c r="I7" s="16">
        <v>5</v>
      </c>
      <c r="J7" s="1">
        <f>1/(H7+I7)*60</f>
        <v>3</v>
      </c>
    </row>
    <row r="8" spans="1:10">
      <c r="A8" s="4"/>
    </row>
    <row r="9" spans="1:10" ht="15.5">
      <c r="A9" s="4"/>
      <c r="B9" s="15"/>
    </row>
    <row r="10" spans="1:10" ht="15.5">
      <c r="A10" s="4"/>
      <c r="B10" s="15"/>
    </row>
    <row r="11" spans="1:10" ht="15.5">
      <c r="A11" s="4"/>
      <c r="B11" s="15"/>
    </row>
    <row r="12" spans="1:10" ht="15.5">
      <c r="A12" s="4"/>
      <c r="B12" s="15"/>
    </row>
    <row r="13" spans="1:10">
      <c r="A13" s="4"/>
    </row>
    <row r="14" spans="1:10">
      <c r="A14" s="4"/>
    </row>
    <row r="15" spans="1:10">
      <c r="A15" s="4"/>
    </row>
    <row r="16" spans="1:10">
      <c r="A16" s="14" t="s">
        <v>77</v>
      </c>
      <c r="J16" t="s">
        <v>78</v>
      </c>
    </row>
    <row r="17" spans="1:10">
      <c r="A17" s="4"/>
      <c r="B17" s="4" t="s">
        <v>79</v>
      </c>
    </row>
    <row r="18" spans="1:10">
      <c r="A18" s="4"/>
      <c r="B18" s="4" t="s">
        <v>80</v>
      </c>
    </row>
    <row r="19" spans="1:10" ht="15" thickBot="1">
      <c r="A19" s="4"/>
    </row>
    <row r="20" spans="1:10">
      <c r="A20" s="4"/>
      <c r="B20" s="13" t="s">
        <v>81</v>
      </c>
      <c r="C20" s="12" t="s">
        <v>82</v>
      </c>
      <c r="D20" s="88" t="s">
        <v>83</v>
      </c>
      <c r="E20" s="88"/>
      <c r="F20" s="88"/>
      <c r="G20" s="88"/>
      <c r="H20" s="88"/>
      <c r="I20" s="12" t="s">
        <v>84</v>
      </c>
      <c r="J20" s="11" t="s">
        <v>62</v>
      </c>
    </row>
    <row r="21" spans="1:10" ht="15" thickBot="1">
      <c r="A21" s="4"/>
      <c r="B21" s="3"/>
      <c r="C21" s="2"/>
      <c r="D21" s="10">
        <v>1</v>
      </c>
      <c r="E21" s="10">
        <v>2</v>
      </c>
      <c r="F21" s="10">
        <v>3</v>
      </c>
      <c r="G21" s="10">
        <v>4</v>
      </c>
      <c r="H21" s="10">
        <v>5</v>
      </c>
      <c r="I21" s="2" t="s">
        <v>85</v>
      </c>
      <c r="J21" s="1"/>
    </row>
    <row r="22" spans="1:10">
      <c r="A22" s="4"/>
      <c r="B22" s="9">
        <v>1</v>
      </c>
      <c r="C22" s="8">
        <v>1</v>
      </c>
      <c r="D22" s="8">
        <v>10</v>
      </c>
      <c r="E22" s="8"/>
      <c r="F22" s="8"/>
      <c r="G22" s="8"/>
      <c r="H22" s="8"/>
      <c r="I22" s="8">
        <f>C22/(SUM(D22:H22))</f>
        <v>0.1</v>
      </c>
      <c r="J22" s="7"/>
    </row>
    <row r="23" spans="1:10">
      <c r="A23" s="4"/>
      <c r="B23" s="6">
        <v>2</v>
      </c>
      <c r="C23">
        <v>1</v>
      </c>
      <c r="E23">
        <v>10</v>
      </c>
      <c r="F23">
        <v>10</v>
      </c>
      <c r="I23">
        <f>C23/(SUM(D23:H23))</f>
        <v>0.05</v>
      </c>
      <c r="J23" s="5">
        <f>I24/I23</f>
        <v>0.66666666666666663</v>
      </c>
    </row>
    <row r="24" spans="1:10" ht="15" thickBot="1">
      <c r="A24" s="4"/>
      <c r="B24" s="3">
        <v>3</v>
      </c>
      <c r="C24" s="2">
        <v>1</v>
      </c>
      <c r="D24" s="2"/>
      <c r="E24" s="2"/>
      <c r="F24" s="2"/>
      <c r="G24" s="2">
        <v>25</v>
      </c>
      <c r="H24" s="2">
        <v>5</v>
      </c>
      <c r="I24" s="2">
        <f>C24/(SUM(D24:H24))</f>
        <v>3.3333333333333333E-2</v>
      </c>
      <c r="J24" s="1"/>
    </row>
  </sheetData>
  <mergeCells count="2">
    <mergeCell ref="D3:I3"/>
    <mergeCell ref="D20:H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Utilizations Calcs</vt:lpstr>
      <vt:lpstr>Supply Chain Resource Overview</vt:lpstr>
      <vt:lpstr>Ex Paper pics</vt:lpstr>
      <vt:lpstr>Cap &amp; U (exam)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 Minkwitz Minkwitz</dc:creator>
  <cp:keywords/>
  <dc:description/>
  <cp:lastModifiedBy>Nathan Minkwitz</cp:lastModifiedBy>
  <cp:revision/>
  <dcterms:created xsi:type="dcterms:W3CDTF">2022-11-28T01:30:53Z</dcterms:created>
  <dcterms:modified xsi:type="dcterms:W3CDTF">2022-12-16T20:55:09Z</dcterms:modified>
  <cp:category/>
  <cp:contentStatus/>
</cp:coreProperties>
</file>