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9.xml" ContentType="application/vnd.openxmlformats-officedocument.drawing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6.xml" ContentType="application/vnd.openxmlformats-officedocument.spreadsheetml.chart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sharedStrings.xml" ContentType="application/vnd.openxmlformats-officedocument.spreadsheetml.sharedStrings+xml"/>
  <Override PartName="/xl/drawings/drawing10.xml" ContentType="application/vnd.openxmlformats-officedocument.drawingml.chartshapes+xml"/>
  <Override PartName="/xl/chartsheets/sheet1.xml" ContentType="application/vnd.openxmlformats-officedocument.spreadsheetml.chartshee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codeName="EstaPasta_de_trabalho" defaultThemeVersion="124226"/>
  <bookViews>
    <workbookView xWindow="360" yWindow="300" windowWidth="15480" windowHeight="11640" tabRatio="678"/>
  </bookViews>
  <sheets>
    <sheet name="Despesa e Receita" sheetId="29" r:id="rId1"/>
    <sheet name="Faturamento 2017" sheetId="25" r:id="rId2"/>
    <sheet name="Gráfico Aprovado 2017" sheetId="27" r:id="rId3"/>
    <sheet name="Faturamento 2016" sheetId="18" state="hidden" r:id="rId4"/>
    <sheet name="Gráf1 3" sheetId="24" state="hidden" r:id="rId5"/>
    <sheet name="Gráf1 2" sheetId="23" state="hidden" r:id="rId6"/>
    <sheet name="Gráf1" sheetId="20" state="hidden" r:id="rId7"/>
    <sheet name="Gráfico Aprovado 2016" sheetId="19" state="hidden" r:id="rId8"/>
    <sheet name="Faturamento" sheetId="9" state="hidden" r:id="rId9"/>
    <sheet name="Gráfico Aprovado 2015" sheetId="12" state="hidden" r:id="rId10"/>
    <sheet name="Receita" sheetId="28" r:id="rId11"/>
  </sheets>
  <definedNames>
    <definedName name="_xlnm.Print_Area" localSheetId="8">Faturamento!$A$18:$G$33</definedName>
    <definedName name="_xlnm.Print_Area" localSheetId="3">'Faturamento 2016'!$A$18:$H$33</definedName>
    <definedName name="_xlnm.Print_Area" localSheetId="1">'Faturamento 2017'!$A$18:$K$45</definedName>
  </definedNames>
  <calcPr calcId="124519"/>
</workbook>
</file>

<file path=xl/calcChain.xml><?xml version="1.0" encoding="utf-8"?>
<calcChain xmlns="http://schemas.openxmlformats.org/spreadsheetml/2006/main">
  <c r="C17" i="28"/>
  <c r="D17"/>
  <c r="E17"/>
  <c r="F17"/>
  <c r="G17"/>
  <c r="H17"/>
  <c r="B17"/>
  <c r="H16"/>
  <c r="G16"/>
  <c r="F16"/>
  <c r="E16"/>
  <c r="D16"/>
  <c r="C16"/>
  <c r="B16"/>
  <c r="C34" i="25" l="1"/>
  <c r="D34"/>
  <c r="E34"/>
  <c r="F34"/>
  <c r="G34"/>
  <c r="I34"/>
  <c r="B34"/>
  <c r="H33"/>
  <c r="H72" i="9" l="1"/>
  <c r="F72"/>
  <c r="E72"/>
  <c r="D72"/>
  <c r="C72"/>
  <c r="B72"/>
  <c r="J71" s="1"/>
  <c r="I71"/>
  <c r="H71"/>
  <c r="F71"/>
  <c r="J70" s="1"/>
  <c r="I70"/>
  <c r="H70"/>
  <c r="F70"/>
  <c r="J69" s="1"/>
  <c r="I69"/>
  <c r="H69"/>
  <c r="F69"/>
  <c r="J68" s="1"/>
  <c r="I68"/>
  <c r="H68"/>
  <c r="F68"/>
  <c r="J67" s="1"/>
  <c r="I67"/>
  <c r="H67"/>
  <c r="F67"/>
  <c r="J66" s="1"/>
  <c r="I66"/>
  <c r="H66"/>
  <c r="F66"/>
  <c r="J65" s="1"/>
  <c r="I65"/>
  <c r="H65"/>
  <c r="F65"/>
  <c r="J64" s="1"/>
  <c r="I64"/>
  <c r="H64"/>
  <c r="F64"/>
  <c r="J63" s="1"/>
  <c r="I63"/>
  <c r="H63"/>
  <c r="F63"/>
  <c r="J62" s="1"/>
  <c r="I62"/>
  <c r="H62"/>
  <c r="F62"/>
  <c r="J61" s="1"/>
  <c r="I61"/>
  <c r="H61"/>
  <c r="F61"/>
  <c r="J60" s="1"/>
  <c r="I60"/>
  <c r="H60"/>
  <c r="F60" s="1"/>
  <c r="H54"/>
  <c r="E54"/>
  <c r="D54"/>
  <c r="C54"/>
  <c r="B54"/>
  <c r="J53"/>
  <c r="I53"/>
  <c r="H53"/>
  <c r="E53"/>
  <c r="J52"/>
  <c r="I52"/>
  <c r="H52"/>
  <c r="E52"/>
  <c r="J51"/>
  <c r="I51"/>
  <c r="H51"/>
  <c r="E51"/>
  <c r="J50"/>
  <c r="I50"/>
  <c r="H50"/>
  <c r="E50"/>
  <c r="J49"/>
  <c r="I49"/>
  <c r="H49"/>
  <c r="E49"/>
  <c r="J48"/>
  <c r="I48"/>
  <c r="H48"/>
  <c r="E48"/>
  <c r="J47"/>
  <c r="I47"/>
  <c r="H47"/>
  <c r="E47"/>
  <c r="J46"/>
  <c r="I46"/>
  <c r="H46"/>
  <c r="E46"/>
  <c r="J45"/>
  <c r="I45"/>
  <c r="H45"/>
  <c r="E45"/>
  <c r="J44"/>
  <c r="I44"/>
  <c r="H44"/>
  <c r="E44"/>
  <c r="J43"/>
  <c r="I43"/>
  <c r="H43"/>
  <c r="E43"/>
  <c r="J42" l="1"/>
  <c r="I42"/>
  <c r="H42"/>
  <c r="E42" l="1"/>
  <c r="H33"/>
  <c r="G33" l="1"/>
  <c r="F33"/>
  <c r="E33"/>
  <c r="D33"/>
  <c r="C33"/>
  <c r="B33" l="1"/>
  <c r="H32"/>
  <c r="G32" l="1"/>
  <c r="J31" s="1"/>
  <c r="I31"/>
  <c r="H31"/>
  <c r="G31"/>
  <c r="J30" s="1"/>
  <c r="I30" l="1"/>
  <c r="H30"/>
  <c r="G30" s="1"/>
  <c r="J29"/>
  <c r="I29" l="1"/>
  <c r="H29"/>
  <c r="G29"/>
  <c r="J28"/>
  <c r="I28"/>
  <c r="H28"/>
  <c r="G28"/>
  <c r="J27" s="1"/>
  <c r="I27" l="1"/>
  <c r="H27"/>
  <c r="G27"/>
  <c r="J26" s="1"/>
  <c r="I26"/>
  <c r="H26"/>
  <c r="G26"/>
  <c r="J25" s="1"/>
  <c r="I25"/>
  <c r="H25"/>
  <c r="G25" s="1"/>
  <c r="J24" s="1"/>
  <c r="I24"/>
  <c r="H24"/>
  <c r="G24" s="1"/>
  <c r="J23" s="1"/>
  <c r="I23"/>
  <c r="H23"/>
  <c r="G23" s="1"/>
  <c r="J22" s="1"/>
  <c r="I22"/>
  <c r="H22"/>
  <c r="G22" s="1"/>
  <c r="J21" s="1"/>
  <c r="I21"/>
  <c r="H21"/>
  <c r="G21" s="1"/>
  <c r="G16"/>
  <c r="F16"/>
  <c r="E16"/>
  <c r="D16"/>
  <c r="C16"/>
  <c r="B16"/>
  <c r="H15"/>
  <c r="G15"/>
  <c r="H14"/>
  <c r="G14"/>
  <c r="H13"/>
  <c r="G13"/>
  <c r="H12"/>
  <c r="G12"/>
  <c r="H11"/>
  <c r="G11"/>
  <c r="H10"/>
  <c r="G10"/>
  <c r="J9" s="1"/>
  <c r="I9"/>
  <c r="H9"/>
  <c r="G9" s="1"/>
  <c r="J8"/>
  <c r="I8"/>
  <c r="H8"/>
  <c r="G8" s="1"/>
  <c r="J7" s="1"/>
  <c r="I7"/>
  <c r="H7"/>
  <c r="G7" s="1"/>
  <c r="J6" s="1"/>
  <c r="I6"/>
  <c r="H6"/>
  <c r="G6" s="1"/>
  <c r="J5" s="1"/>
  <c r="I5"/>
  <c r="H5" l="1"/>
  <c r="G5" s="1"/>
  <c r="J4" s="1"/>
  <c r="I4" s="1"/>
  <c r="H4"/>
  <c r="G4"/>
  <c r="I72" i="18"/>
  <c r="F72"/>
  <c r="E72"/>
  <c r="D72"/>
  <c r="C72"/>
  <c r="B72"/>
  <c r="K71" s="1"/>
  <c r="J71" s="1"/>
  <c r="I71"/>
  <c r="F71"/>
  <c r="K70" s="1"/>
  <c r="J70" s="1"/>
  <c r="I70"/>
  <c r="F70"/>
  <c r="K69" s="1"/>
  <c r="J69" s="1"/>
  <c r="I69"/>
  <c r="F69"/>
  <c r="K68" s="1"/>
  <c r="J68" s="1"/>
  <c r="I68"/>
  <c r="F68"/>
  <c r="K67" s="1"/>
  <c r="J67" s="1"/>
  <c r="I67"/>
  <c r="F67"/>
  <c r="K66" s="1"/>
  <c r="J66" s="1"/>
  <c r="I66"/>
  <c r="F66"/>
  <c r="K65" s="1"/>
  <c r="J65" s="1"/>
  <c r="I65"/>
  <c r="F65"/>
  <c r="K64" s="1"/>
  <c r="J64" s="1"/>
  <c r="I64"/>
  <c r="F64"/>
  <c r="K63" s="1"/>
  <c r="J63" s="1"/>
  <c r="I63"/>
  <c r="F63"/>
  <c r="K62" s="1"/>
  <c r="J62" s="1"/>
  <c r="I62"/>
  <c r="F62"/>
  <c r="K61" s="1"/>
  <c r="J61" s="1"/>
  <c r="I61"/>
  <c r="F61"/>
  <c r="K60" s="1"/>
  <c r="J60" s="1"/>
  <c r="I60"/>
  <c r="F60"/>
  <c r="I54"/>
  <c r="E54" l="1"/>
  <c r="D54"/>
  <c r="C54"/>
  <c r="B54"/>
  <c r="K53" s="1"/>
  <c r="J53" s="1"/>
  <c r="I53"/>
  <c r="E53"/>
  <c r="K52" s="1"/>
  <c r="J52" s="1"/>
  <c r="I52"/>
  <c r="E52"/>
  <c r="K51" s="1"/>
  <c r="J51" s="1"/>
  <c r="I51"/>
  <c r="E51"/>
  <c r="K50" s="1"/>
  <c r="J50" s="1"/>
  <c r="I50"/>
  <c r="E50"/>
  <c r="K49" s="1"/>
  <c r="J49" s="1"/>
  <c r="I49"/>
  <c r="E49"/>
  <c r="K48" s="1"/>
  <c r="J48" s="1"/>
  <c r="I48"/>
  <c r="E48"/>
  <c r="K47" s="1"/>
  <c r="J47" s="1"/>
  <c r="I47"/>
  <c r="E47" s="1"/>
  <c r="K46" s="1"/>
  <c r="J46" s="1"/>
  <c r="I46"/>
  <c r="E46" l="1"/>
  <c r="K45" s="1"/>
  <c r="J45" s="1"/>
  <c r="I45"/>
  <c r="E45"/>
  <c r="K44" s="1"/>
  <c r="J44" s="1"/>
  <c r="I44"/>
  <c r="E44"/>
  <c r="K43" s="1"/>
  <c r="J43" s="1"/>
  <c r="I43"/>
  <c r="E43"/>
  <c r="K42" s="1"/>
  <c r="J42"/>
  <c r="I42"/>
  <c r="E42"/>
  <c r="L34"/>
  <c r="I34"/>
  <c r="L33"/>
  <c r="I33"/>
  <c r="H33"/>
  <c r="G33"/>
  <c r="F33"/>
  <c r="E33"/>
  <c r="D33"/>
  <c r="C33"/>
  <c r="B33"/>
  <c r="L32"/>
  <c r="I32"/>
  <c r="H32"/>
  <c r="L31"/>
  <c r="I31"/>
  <c r="H31" s="1"/>
  <c r="L30"/>
  <c r="I30"/>
  <c r="H30"/>
  <c r="L29"/>
  <c r="I29"/>
  <c r="H29"/>
  <c r="L28"/>
  <c r="I28"/>
  <c r="H28" l="1"/>
  <c r="L27"/>
  <c r="I27"/>
  <c r="H27"/>
  <c r="L26"/>
  <c r="I26"/>
  <c r="H26"/>
  <c r="L25"/>
  <c r="I25"/>
  <c r="H25"/>
  <c r="L24"/>
  <c r="K24" s="1"/>
  <c r="J24"/>
  <c r="I24"/>
  <c r="H24"/>
  <c r="L23"/>
  <c r="K23" s="1"/>
  <c r="J23" l="1"/>
  <c r="I23"/>
  <c r="H23" l="1"/>
  <c r="L22"/>
  <c r="K22" s="1"/>
  <c r="J22"/>
  <c r="I22" l="1"/>
  <c r="H22"/>
  <c r="L21"/>
  <c r="K21" s="1"/>
  <c r="J21" s="1"/>
  <c r="I21" l="1"/>
  <c r="H21"/>
  <c r="H16"/>
  <c r="F16"/>
  <c r="E16"/>
  <c r="D16"/>
  <c r="C16"/>
  <c r="B16"/>
  <c r="I15"/>
  <c r="H15"/>
  <c r="I14"/>
  <c r="H14"/>
  <c r="I13"/>
  <c r="H13"/>
  <c r="I12"/>
  <c r="H12"/>
  <c r="I11"/>
  <c r="H11"/>
  <c r="I10"/>
  <c r="H10"/>
  <c r="K9" s="1"/>
  <c r="J9" s="1"/>
  <c r="I9"/>
  <c r="H9"/>
  <c r="K8" s="1"/>
  <c r="J8" s="1"/>
  <c r="I8"/>
  <c r="H8"/>
  <c r="K7" s="1"/>
  <c r="J7" s="1"/>
  <c r="I7"/>
  <c r="H7"/>
  <c r="K6" s="1"/>
  <c r="J6" s="1"/>
  <c r="I6"/>
  <c r="H6"/>
  <c r="K5" s="1"/>
  <c r="J5" s="1"/>
  <c r="I5"/>
  <c r="H5"/>
  <c r="K4" s="1"/>
  <c r="J4" s="1"/>
  <c r="I4"/>
  <c r="H4"/>
  <c r="G33" i="25" l="1"/>
  <c r="C44" s="1"/>
  <c r="F33"/>
  <c r="C43" s="1"/>
  <c r="E33"/>
  <c r="C42" s="1"/>
  <c r="D33"/>
  <c r="C33"/>
  <c r="C40" s="1"/>
  <c r="B33"/>
  <c r="K32"/>
  <c r="J32"/>
  <c r="I32"/>
  <c r="K31"/>
  <c r="J31"/>
  <c r="I31"/>
  <c r="K30"/>
  <c r="J30"/>
  <c r="I30"/>
  <c r="K29"/>
  <c r="J29"/>
  <c r="I29"/>
  <c r="K28"/>
  <c r="J28"/>
  <c r="I28"/>
  <c r="K27"/>
  <c r="J27"/>
  <c r="I27"/>
  <c r="K26"/>
  <c r="J26"/>
  <c r="I26"/>
  <c r="K25"/>
  <c r="J25"/>
  <c r="I25"/>
  <c r="K24"/>
  <c r="J24"/>
  <c r="I24"/>
  <c r="K23"/>
  <c r="J23"/>
  <c r="I23"/>
  <c r="K22"/>
  <c r="J22"/>
  <c r="I22"/>
  <c r="K21"/>
  <c r="J21"/>
  <c r="I21"/>
  <c r="F16"/>
  <c r="E16"/>
  <c r="D16"/>
  <c r="C16"/>
  <c r="B16"/>
  <c r="I15"/>
  <c r="I14"/>
  <c r="I13"/>
  <c r="I12"/>
  <c r="I11"/>
  <c r="I10"/>
  <c r="I9"/>
  <c r="I8"/>
  <c r="I7"/>
  <c r="I6"/>
  <c r="I5"/>
  <c r="I4"/>
  <c r="I33" l="1"/>
  <c r="C45" s="1"/>
  <c r="C41"/>
  <c r="J33"/>
  <c r="K33"/>
  <c r="J8"/>
  <c r="K8" s="1"/>
  <c r="J5"/>
  <c r="K5" s="1"/>
  <c r="J9"/>
  <c r="K9" s="1"/>
  <c r="J7"/>
  <c r="K7" s="1"/>
  <c r="J4"/>
  <c r="K4" s="1"/>
  <c r="J6"/>
  <c r="K6" s="1"/>
</calcChain>
</file>

<file path=xl/sharedStrings.xml><?xml version="1.0" encoding="utf-8"?>
<sst xmlns="http://schemas.openxmlformats.org/spreadsheetml/2006/main" count="227" uniqueCount="45">
  <si>
    <t>Total</t>
  </si>
  <si>
    <t>Mês</t>
  </si>
  <si>
    <t>R$ Apresentado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</si>
  <si>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</si>
  <si>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</si>
  <si>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</si>
  <si>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</si>
  <si>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</si>
  <si>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</si>
  <si>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</si>
  <si>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</si>
  <si>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</si>
  <si>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</si>
  <si>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</si>
  <si>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</si>
  <si>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Real</t>
  </si>
  <si>
    <t>Previsão 2015</t>
  </si>
  <si>
    <t>R$ Aprovado</t>
  </si>
  <si>
    <t>Diferença</t>
  </si>
  <si>
    <t>%</t>
  </si>
  <si>
    <t>Previsão 2015 Antiga</t>
  </si>
  <si>
    <t>R$ Aprovado 2013</t>
  </si>
  <si>
    <t>Previsão 2013</t>
  </si>
  <si>
    <t>R$ Aprovado 2014</t>
  </si>
  <si>
    <t>Previsão 2014</t>
  </si>
  <si>
    <t>Previsão 2016</t>
  </si>
  <si>
    <t>Previsão 2016 Atualizada</t>
  </si>
  <si>
    <t>Máximo</t>
  </si>
  <si>
    <t>Mínimo</t>
  </si>
  <si>
    <t>Previsão 2017</t>
  </si>
  <si>
    <t>Observação: A previsão 2017 é com base no valor máximo.</t>
  </si>
  <si>
    <t>Anos</t>
  </si>
  <si>
    <t>2012/2011</t>
  </si>
  <si>
    <t>2013/2012</t>
  </si>
  <si>
    <t>2014/2013</t>
  </si>
  <si>
    <t>2015/2014</t>
  </si>
  <si>
    <t>2016/2015</t>
  </si>
  <si>
    <t>Variação</t>
  </si>
  <si>
    <t>Previsão 2017/2016</t>
  </si>
  <si>
    <t>Média</t>
  </si>
  <si>
    <t>Meses</t>
  </si>
  <si>
    <t>Receita Planserv</t>
  </si>
  <si>
    <t>Ano</t>
  </si>
  <si>
    <t>Despesa</t>
  </si>
  <si>
    <t>Receita</t>
  </si>
</sst>
</file>

<file path=xl/styles.xml><?xml version="1.0" encoding="utf-8"?>
<styleSheet xmlns="http://schemas.openxmlformats.org/spreadsheetml/2006/main">
  <numFmts count="4">
    <numFmt numFmtId="43" formatCode="_-* #,##0.00_-;\-* #,##0.00_-;_-* &quot;-&quot;??_-;_-@_-"/>
    <numFmt numFmtId="164" formatCode="_(* #,##0.00_);_(* \(#,##0.00\);_(* &quot;-&quot;??_);_(@_)"/>
    <numFmt numFmtId="165" formatCode="[$-416]mmmm\-yy;@"/>
    <numFmt numFmtId="166" formatCode="0.0%"/>
  </numFmts>
  <fonts count="5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5">
    <xf numFmtId="0" fontId="0" fillId="0" borderId="0"/>
    <xf numFmtId="164" fontId="2" fillId="0" borderId="0" applyFont="0" applyFill="0" applyBorder="0" applyAlignment="0" applyProtection="0"/>
    <xf numFmtId="0" fontId="1" fillId="0" borderId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</cellStyleXfs>
  <cellXfs count="54">
    <xf numFmtId="0" fontId="0" fillId="0" borderId="0" xfId="0"/>
    <xf numFmtId="164" fontId="0" fillId="0" borderId="0" xfId="1" applyFont="1"/>
    <xf numFmtId="0" fontId="0" fillId="0" borderId="0" xfId="0" applyAlignment="1">
      <alignment horizontal="center"/>
    </xf>
    <xf numFmtId="0" fontId="0" fillId="0" borderId="0" xfId="0"/>
    <xf numFmtId="0" fontId="4" fillId="0" borderId="0" xfId="0" applyFont="1" applyAlignment="1"/>
    <xf numFmtId="0" fontId="3" fillId="0" borderId="0" xfId="0" applyFont="1" applyFill="1" applyBorder="1" applyAlignment="1">
      <alignment horizontal="center"/>
    </xf>
    <xf numFmtId="164" fontId="0" fillId="0" borderId="0" xfId="1" applyFont="1" applyFill="1" applyBorder="1"/>
    <xf numFmtId="165" fontId="0" fillId="0" borderId="0" xfId="0" applyNumberFormat="1" applyFill="1" applyBorder="1"/>
    <xf numFmtId="165" fontId="0" fillId="0" borderId="1" xfId="0" applyNumberFormat="1" applyBorder="1"/>
    <xf numFmtId="164" fontId="0" fillId="0" borderId="1" xfId="1" applyFont="1" applyBorder="1"/>
    <xf numFmtId="0" fontId="3" fillId="3" borderId="1" xfId="0" applyFont="1" applyFill="1" applyBorder="1" applyAlignment="1">
      <alignment horizontal="center"/>
    </xf>
    <xf numFmtId="165" fontId="4" fillId="0" borderId="0" xfId="0" applyNumberFormat="1" applyFont="1" applyFill="1" applyBorder="1" applyAlignment="1"/>
    <xf numFmtId="164" fontId="0" fillId="0" borderId="1" xfId="1" applyFont="1" applyBorder="1" applyAlignment="1">
      <alignment horizontal="center"/>
    </xf>
    <xf numFmtId="0" fontId="3" fillId="3" borderId="1" xfId="1" applyNumberFormat="1" applyFont="1" applyFill="1" applyBorder="1" applyAlignment="1">
      <alignment horizontal="center"/>
    </xf>
    <xf numFmtId="164" fontId="0" fillId="2" borderId="1" xfId="1" applyFont="1" applyFill="1" applyBorder="1"/>
    <xf numFmtId="0" fontId="0" fillId="0" borderId="1" xfId="0" applyBorder="1"/>
    <xf numFmtId="165" fontId="3" fillId="0" borderId="1" xfId="0" applyNumberFormat="1" applyFont="1" applyBorder="1" applyAlignment="1">
      <alignment horizontal="center"/>
    </xf>
    <xf numFmtId="164" fontId="3" fillId="0" borderId="1" xfId="1" applyFont="1" applyBorder="1"/>
    <xf numFmtId="0" fontId="4" fillId="2" borderId="0" xfId="0" applyFont="1" applyFill="1" applyAlignment="1">
      <alignment horizontal="center"/>
    </xf>
    <xf numFmtId="0" fontId="3" fillId="2" borderId="1" xfId="1" applyNumberFormat="1" applyFont="1" applyFill="1" applyBorder="1" applyAlignment="1">
      <alignment horizontal="center"/>
    </xf>
    <xf numFmtId="10" fontId="0" fillId="0" borderId="0" xfId="3" applyNumberFormat="1" applyFont="1"/>
    <xf numFmtId="165" fontId="4" fillId="0" borderId="0" xfId="0" applyNumberFormat="1" applyFont="1" applyFill="1" applyBorder="1" applyAlignment="1">
      <alignment horizontal="center"/>
    </xf>
    <xf numFmtId="164" fontId="0" fillId="0" borderId="0" xfId="1" applyFont="1" applyBorder="1"/>
    <xf numFmtId="164" fontId="3" fillId="0" borderId="0" xfId="1" applyFont="1" applyBorder="1"/>
    <xf numFmtId="164" fontId="0" fillId="0" borderId="0" xfId="0" applyNumberFormat="1" applyFill="1"/>
    <xf numFmtId="43" fontId="0" fillId="0" borderId="0" xfId="0" applyNumberFormat="1" applyAlignment="1">
      <alignment horizontal="center"/>
    </xf>
    <xf numFmtId="166" fontId="0" fillId="0" borderId="0" xfId="3" applyNumberFormat="1" applyFont="1" applyAlignment="1">
      <alignment horizontal="center"/>
    </xf>
    <xf numFmtId="164" fontId="3" fillId="2" borderId="1" xfId="1" applyFont="1" applyFill="1" applyBorder="1"/>
    <xf numFmtId="43" fontId="0" fillId="0" borderId="0" xfId="0" applyNumberFormat="1"/>
    <xf numFmtId="1" fontId="0" fillId="0" borderId="0" xfId="1" applyNumberFormat="1" applyFont="1"/>
    <xf numFmtId="166" fontId="0" fillId="0" borderId="0" xfId="3" applyNumberFormat="1" applyFont="1"/>
    <xf numFmtId="0" fontId="0" fillId="0" borderId="0" xfId="0" quotePrefix="1"/>
    <xf numFmtId="165" fontId="4" fillId="0" borderId="0" xfId="0" applyNumberFormat="1" applyFont="1" applyFill="1" applyBorder="1" applyAlignment="1">
      <alignment horizontal="center"/>
    </xf>
    <xf numFmtId="0" fontId="3" fillId="3" borderId="0" xfId="1" applyNumberFormat="1" applyFont="1" applyFill="1" applyBorder="1" applyAlignment="1">
      <alignment horizontal="center"/>
    </xf>
    <xf numFmtId="165" fontId="4" fillId="0" borderId="0" xfId="0" applyNumberFormat="1" applyFont="1" applyFill="1" applyBorder="1" applyAlignment="1">
      <alignment horizontal="center"/>
    </xf>
    <xf numFmtId="4" fontId="0" fillId="0" borderId="0" xfId="0" applyNumberFormat="1"/>
    <xf numFmtId="0" fontId="3" fillId="0" borderId="0" xfId="0" applyFont="1"/>
    <xf numFmtId="165" fontId="4" fillId="0" borderId="0" xfId="0" applyNumberFormat="1" applyFont="1" applyFill="1" applyBorder="1" applyAlignment="1">
      <alignment horizontal="center"/>
    </xf>
    <xf numFmtId="164" fontId="0" fillId="0" borderId="0" xfId="0" applyNumberFormat="1"/>
    <xf numFmtId="10" fontId="0" fillId="0" borderId="1" xfId="3" applyNumberFormat="1" applyFont="1" applyBorder="1" applyAlignment="1">
      <alignment horizontal="center"/>
    </xf>
    <xf numFmtId="164" fontId="3" fillId="0" borderId="0" xfId="1" applyFont="1" applyAlignment="1">
      <alignment horizontal="left"/>
    </xf>
    <xf numFmtId="165" fontId="0" fillId="0" borderId="1" xfId="0" applyNumberFormat="1" applyFill="1" applyBorder="1"/>
    <xf numFmtId="0" fontId="3" fillId="4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164" fontId="1" fillId="0" borderId="1" xfId="0" applyNumberFormat="1" applyFont="1" applyFill="1" applyBorder="1"/>
    <xf numFmtId="164" fontId="3" fillId="0" borderId="1" xfId="0" applyNumberFormat="1" applyFont="1" applyBorder="1"/>
    <xf numFmtId="0" fontId="0" fillId="0" borderId="1" xfId="0" applyFill="1" applyBorder="1"/>
    <xf numFmtId="164" fontId="0" fillId="0" borderId="1" xfId="0" applyNumberFormat="1" applyBorder="1"/>
    <xf numFmtId="0" fontId="2" fillId="0" borderId="1" xfId="1" applyNumberFormat="1" applyFont="1" applyFill="1" applyBorder="1" applyAlignment="1">
      <alignment horizontal="center"/>
    </xf>
    <xf numFmtId="0" fontId="0" fillId="0" borderId="1" xfId="1" applyNumberFormat="1" applyFont="1" applyFill="1" applyBorder="1" applyAlignment="1">
      <alignment horizontal="center"/>
    </xf>
    <xf numFmtId="0" fontId="3" fillId="3" borderId="1" xfId="1" applyNumberFormat="1" applyFont="1" applyFill="1" applyBorder="1" applyAlignment="1">
      <alignment horizontal="center"/>
    </xf>
    <xf numFmtId="165" fontId="4" fillId="0" borderId="0" xfId="0" applyNumberFormat="1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 vertical="center" wrapText="1"/>
    </xf>
    <xf numFmtId="0" fontId="3" fillId="4" borderId="0" xfId="0" applyFont="1" applyFill="1" applyBorder="1" applyAlignment="1">
      <alignment horizontal="center" vertical="center" wrapText="1"/>
    </xf>
  </cellXfs>
  <cellStyles count="5">
    <cellStyle name="Normal" xfId="0" builtinId="0"/>
    <cellStyle name="Normal 2" xfId="2"/>
    <cellStyle name="Porcentagem" xfId="3" builtinId="5"/>
    <cellStyle name="Separador de milhares" xfId="1" builtinId="3"/>
    <cellStyle name="Separador de milhares 2" xfId="4"/>
  </cellStyles>
  <dxfs count="0"/>
  <tableStyles count="0" defaultTableStyle="TableStyleMedium9" defaultPivotStyle="PivotStyleLight16"/>
  <colors>
    <mruColors>
      <color rgb="FF07C99B"/>
      <color rgb="FF006666"/>
      <color rgb="FFFF9933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5.xml"/><Relationship Id="rId13" Type="http://schemas.openxmlformats.org/officeDocument/2006/relationships/styles" Target="styles.xml"/><Relationship Id="rId3" Type="http://schemas.openxmlformats.org/officeDocument/2006/relationships/chartsheet" Target="chartsheets/sheet1.xml"/><Relationship Id="rId7" Type="http://schemas.openxmlformats.org/officeDocument/2006/relationships/chartsheet" Target="chartsheets/sheet4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5.xml"/><Relationship Id="rId5" Type="http://schemas.openxmlformats.org/officeDocument/2006/relationships/chartsheet" Target="chartsheets/sheet2.xml"/><Relationship Id="rId15" Type="http://schemas.openxmlformats.org/officeDocument/2006/relationships/calcChain" Target="calcChain.xml"/><Relationship Id="rId10" Type="http://schemas.openxmlformats.org/officeDocument/2006/relationships/chartsheet" Target="chartsheets/sheet6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>
        <c:manualLayout>
          <c:layoutTarget val="inner"/>
          <c:xMode val="edge"/>
          <c:yMode val="edge"/>
          <c:x val="1.6332589033362106E-2"/>
          <c:y val="0"/>
          <c:w val="0.9673348219332758"/>
          <c:h val="0.81628006463604852"/>
        </c:manualLayout>
      </c:layout>
      <c:lineChart>
        <c:grouping val="standard"/>
        <c:ser>
          <c:idx val="0"/>
          <c:order val="0"/>
          <c:tx>
            <c:strRef>
              <c:f>'Despesa e Receita'!$B$1</c:f>
              <c:strCache>
                <c:ptCount val="1"/>
                <c:pt idx="0">
                  <c:v>Despesa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cat>
            <c:numRef>
              <c:f>'Despesa e Receita'!$A$2:$A$8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'Despesa e Receita'!$B$2:$B$8</c:f>
              <c:numCache>
                <c:formatCode>_-* #,##0.00_-;\-* #,##0.00_-;_-* "-"??_-;_-@_-</c:formatCode>
                <c:ptCount val="7"/>
                <c:pt idx="0">
                  <c:v>72621706.639166668</c:v>
                </c:pt>
                <c:pt idx="1">
                  <c:v>80623725.43583332</c:v>
                </c:pt>
                <c:pt idx="2">
                  <c:v>87945889.042499974</c:v>
                </c:pt>
                <c:pt idx="3">
                  <c:v>99281839.485000059</c:v>
                </c:pt>
                <c:pt idx="4">
                  <c:v>115650595.74333335</c:v>
                </c:pt>
                <c:pt idx="5">
                  <c:v>122717187.41416669</c:v>
                </c:pt>
                <c:pt idx="6">
                  <c:v>139227700.26022783</c:v>
                </c:pt>
              </c:numCache>
            </c:numRef>
          </c:val>
        </c:ser>
        <c:ser>
          <c:idx val="1"/>
          <c:order val="1"/>
          <c:tx>
            <c:strRef>
              <c:f>'Despesa e Receita'!$C$1</c:f>
              <c:strCache>
                <c:ptCount val="1"/>
                <c:pt idx="0">
                  <c:v>Receita</c:v>
                </c:pt>
              </c:strCache>
            </c:strRef>
          </c:tx>
          <c:spPr>
            <a:ln>
              <a:solidFill>
                <a:schemeClr val="accent3">
                  <a:lumMod val="50000"/>
                </a:schemeClr>
              </a:solidFill>
            </a:ln>
          </c:spPr>
          <c:marker>
            <c:spPr>
              <a:solidFill>
                <a:schemeClr val="accent3">
                  <a:lumMod val="50000"/>
                </a:schemeClr>
              </a:solidFill>
              <a:ln>
                <a:solidFill>
                  <a:srgbClr val="9BBB59">
                    <a:lumMod val="50000"/>
                  </a:srgbClr>
                </a:solidFill>
              </a:ln>
            </c:spPr>
          </c:marker>
          <c:cat>
            <c:numRef>
              <c:f>'Despesa e Receita'!$A$2:$A$8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'Despesa e Receita'!$C$2:$C$8</c:f>
              <c:numCache>
                <c:formatCode>_-* #,##0.00_-;\-* #,##0.00_-;_-* "-"??_-;_-@_-</c:formatCode>
                <c:ptCount val="7"/>
                <c:pt idx="0">
                  <c:v>74403027.933333322</c:v>
                </c:pt>
                <c:pt idx="1">
                  <c:v>87995035.24666667</c:v>
                </c:pt>
                <c:pt idx="2">
                  <c:v>84768559.438333333</c:v>
                </c:pt>
                <c:pt idx="3">
                  <c:v>97643015.164166674</c:v>
                </c:pt>
                <c:pt idx="4">
                  <c:v>102083160.51583333</c:v>
                </c:pt>
                <c:pt idx="5">
                  <c:v>131155094.90083335</c:v>
                </c:pt>
                <c:pt idx="6">
                  <c:v>129831998.47083332</c:v>
                </c:pt>
              </c:numCache>
            </c:numRef>
          </c:val>
        </c:ser>
        <c:marker val="1"/>
        <c:axId val="65220608"/>
        <c:axId val="65222528"/>
      </c:lineChart>
      <c:catAx>
        <c:axId val="65220608"/>
        <c:scaling>
          <c:orientation val="minMax"/>
        </c:scaling>
        <c:axPos val="b"/>
        <c:numFmt formatCode="General" sourceLinked="1"/>
        <c:tickLblPos val="nextTo"/>
        <c:crossAx val="65222528"/>
        <c:crosses val="autoZero"/>
        <c:auto val="1"/>
        <c:lblAlgn val="ctr"/>
        <c:lblOffset val="100"/>
      </c:catAx>
      <c:valAx>
        <c:axId val="65222528"/>
        <c:scaling>
          <c:orientation val="minMax"/>
        </c:scaling>
        <c:axPos val="l"/>
        <c:majorGridlines/>
        <c:numFmt formatCode="_-* #,##0.00_-;\-* #,##0.00_-;_-* &quot;-&quot;??_-;_-@_-" sourceLinked="1"/>
        <c:tickLblPos val="nextTo"/>
        <c:crossAx val="65220608"/>
        <c:crosses val="autoZero"/>
        <c:crossBetween val="between"/>
        <c:dispUnits>
          <c:builtInUnit val="millions"/>
          <c:dispUnitsLbl>
            <c:layout/>
          </c:dispUnitsLbl>
        </c:dispUnits>
      </c:valAx>
    </c:plotArea>
    <c:legend>
      <c:legendPos val="b"/>
      <c:layout/>
    </c:legend>
    <c:plotVisOnly val="1"/>
  </c:chart>
  <c:printSettings>
    <c:headerFooter/>
    <c:pageMargins b="0.78740157499999996" l="0.511811024" r="0.511811024" t="0.78740157499999996" header="0.31496062000000025" footer="0.3149606200000002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lineChart>
        <c:grouping val="standard"/>
        <c:ser>
          <c:idx val="0"/>
          <c:order val="0"/>
          <c:dPt>
            <c:idx val="6"/>
            <c:marker>
              <c:spPr>
                <a:solidFill>
                  <a:srgbClr val="FF0000"/>
                </a:solidFill>
                <a:ln>
                  <a:solidFill>
                    <a:srgbClr val="FF0000"/>
                  </a:solidFill>
                </a:ln>
              </c:spPr>
            </c:marker>
          </c:dPt>
          <c:trendline>
            <c:spPr>
              <a:ln w="22225">
                <a:solidFill>
                  <a:schemeClr val="tx1"/>
                </a:solidFill>
              </a:ln>
            </c:spPr>
            <c:trendlineType val="linear"/>
          </c:trendline>
          <c:cat>
            <c:numRef>
              <c:f>'Faturamento 2017'!$B$20:$H$20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('Faturamento 2017'!$B$34:$G$34,'Faturamento 2017'!$I$34)</c:f>
              <c:numCache>
                <c:formatCode>_-* #,##0.00_-;\-* #,##0.00_-;_-* "-"??_-;_-@_-</c:formatCode>
                <c:ptCount val="7"/>
                <c:pt idx="0">
                  <c:v>72621706.639166668</c:v>
                </c:pt>
                <c:pt idx="1">
                  <c:v>80623725.43583332</c:v>
                </c:pt>
                <c:pt idx="2">
                  <c:v>87945889.042499974</c:v>
                </c:pt>
                <c:pt idx="3">
                  <c:v>99281839.485000059</c:v>
                </c:pt>
                <c:pt idx="4">
                  <c:v>115650595.74333335</c:v>
                </c:pt>
                <c:pt idx="5">
                  <c:v>122717187.41416669</c:v>
                </c:pt>
                <c:pt idx="6">
                  <c:v>139227700.26022783</c:v>
                </c:pt>
              </c:numCache>
            </c:numRef>
          </c:val>
        </c:ser>
        <c:marker val="1"/>
        <c:axId val="54898688"/>
        <c:axId val="54900224"/>
      </c:lineChart>
      <c:catAx>
        <c:axId val="54898688"/>
        <c:scaling>
          <c:orientation val="minMax"/>
        </c:scaling>
        <c:axPos val="b"/>
        <c:numFmt formatCode="General" sourceLinked="1"/>
        <c:tickLblPos val="nextTo"/>
        <c:crossAx val="54900224"/>
        <c:crosses val="autoZero"/>
        <c:auto val="1"/>
        <c:lblAlgn val="ctr"/>
        <c:lblOffset val="100"/>
      </c:catAx>
      <c:valAx>
        <c:axId val="54900224"/>
        <c:scaling>
          <c:orientation val="minMax"/>
        </c:scaling>
        <c:delete val="1"/>
        <c:axPos val="l"/>
        <c:numFmt formatCode="_-* #,##0.00_-;\-* #,##0.00_-;_-* &quot;-&quot;??_-;_-@_-" sourceLinked="1"/>
        <c:tickLblPos val="nextTo"/>
        <c:crossAx val="54898688"/>
        <c:crosses val="autoZero"/>
        <c:crossBetween val="between"/>
      </c:valAx>
    </c:plotArea>
    <c:plotVisOnly val="1"/>
  </c:chart>
  <c:printSettings>
    <c:headerFooter/>
    <c:pageMargins b="0.78740157499999996" l="0.511811024" r="0.511811024" t="0.78740157499999996" header="0.31496062000000036" footer="0.3149606200000003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pt-BR"/>
              <a:t>R$ Aprovado</a:t>
            </a:r>
          </a:p>
        </c:rich>
      </c:tx>
      <c:overlay val="1"/>
    </c:title>
    <c:plotArea>
      <c:layout/>
      <c:lineChart>
        <c:grouping val="standard"/>
        <c:ser>
          <c:idx val="0"/>
          <c:order val="0"/>
          <c:tx>
            <c:strRef>
              <c:f>'Faturamento 2017'!$B$20</c:f>
              <c:strCache>
                <c:ptCount val="1"/>
                <c:pt idx="0">
                  <c:v>2011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square"/>
            <c:size val="7"/>
            <c:spPr>
              <a:solidFill>
                <a:schemeClr val="tx1"/>
              </a:solidFill>
              <a:ln>
                <a:solidFill>
                  <a:sysClr val="windowText" lastClr="000000"/>
                </a:solidFill>
              </a:ln>
            </c:spPr>
          </c:marker>
          <c:dLbls>
            <c:dLbl>
              <c:idx val="0"/>
              <c:layout>
                <c:manualLayout>
                  <c:x val="-5.6721627060028125E-2"/>
                  <c:y val="-2.121684804844259E-2"/>
                </c:manualLayout>
              </c:layout>
              <c:showVal val="1"/>
            </c:dLbl>
            <c:dLbl>
              <c:idx val="1"/>
              <c:layout>
                <c:manualLayout>
                  <c:x val="-4.8806981423745233E-2"/>
                  <c:y val="2.3338532853286787E-2"/>
                </c:manualLayout>
              </c:layout>
              <c:showVal val="1"/>
            </c:dLbl>
            <c:dLbl>
              <c:idx val="2"/>
              <c:layout>
                <c:manualLayout>
                  <c:x val="-3.5615905363273533E-2"/>
                  <c:y val="2.7581902462975511E-2"/>
                </c:manualLayout>
              </c:layout>
              <c:showVal val="1"/>
            </c:dLbl>
            <c:dLbl>
              <c:idx val="3"/>
              <c:layout>
                <c:manualLayout>
                  <c:x val="-2.506304451489616E-2"/>
                  <c:y val="2.97035872678196E-2"/>
                </c:manualLayout>
              </c:layout>
              <c:showVal val="1"/>
            </c:dLbl>
            <c:dLbl>
              <c:idx val="4"/>
              <c:layout>
                <c:manualLayout>
                  <c:x val="-5.4083411847934096E-2"/>
                  <c:y val="-2.5460217658131092E-2"/>
                </c:manualLayout>
              </c:layout>
              <c:showVal val="1"/>
            </c:dLbl>
            <c:dLbl>
              <c:idx val="5"/>
              <c:layout>
                <c:manualLayout>
                  <c:x val="-4.4849658605603547E-2"/>
                  <c:y val="2.121684804844259E-2"/>
                </c:manualLayout>
              </c:layout>
              <c:showVal val="1"/>
            </c:dLbl>
            <c:dLbl>
              <c:idx val="6"/>
              <c:layout>
                <c:manualLayout>
                  <c:x val="-1.8467506484660327E-2"/>
                  <c:y val="2.7581902462975445E-2"/>
                </c:manualLayout>
              </c:layout>
              <c:showVal val="1"/>
            </c:dLbl>
            <c:dLbl>
              <c:idx val="7"/>
              <c:layout>
                <c:manualLayout>
                  <c:x val="-4.8806981423745233E-2"/>
                  <c:y val="-1.6973478438754106E-2"/>
                </c:manualLayout>
              </c:layout>
              <c:showVal val="1"/>
            </c:dLbl>
            <c:dLbl>
              <c:idx val="8"/>
              <c:layout>
                <c:manualLayout>
                  <c:x val="-4.3530550999556383E-2"/>
                  <c:y val="2.9703587267819652E-2"/>
                </c:manualLayout>
              </c:layout>
              <c:showVal val="1"/>
            </c:dLbl>
            <c:dLbl>
              <c:idx val="9"/>
              <c:layout>
                <c:manualLayout>
                  <c:x val="-2.1105721696754516E-2"/>
                  <c:y val="3.1825272072664022E-2"/>
                </c:manualLayout>
              </c:layout>
              <c:showVal val="1"/>
            </c:dLbl>
            <c:dLbl>
              <c:idx val="10"/>
              <c:layout>
                <c:manualLayout>
                  <c:x val="2.6381113453537021E-3"/>
                  <c:y val="-1.2730108829065561E-2"/>
                </c:manualLayout>
              </c:layout>
              <c:showVal val="1"/>
            </c:dLbl>
            <c:dLbl>
              <c:idx val="11"/>
              <c:layout>
                <c:manualLayout>
                  <c:x val="-7.9146456362829791E-3"/>
                  <c:y val="2.5460217658131092E-2"/>
                </c:manualLayout>
              </c:layout>
              <c:showVal val="1"/>
            </c:dLbl>
            <c:txPr>
              <a:bodyPr/>
              <a:lstStyle/>
              <a:p>
                <a:pPr>
                  <a:defRPr b="1"/>
                </a:pPr>
                <a:endParaRPr lang="pt-BR"/>
              </a:p>
            </c:txPr>
            <c:showVal val="1"/>
          </c:dLbls>
          <c:cat>
            <c:strRef>
              <c:f>'Faturamento 2017'!$A$21:$A$32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'Faturamento 2017'!$B$21:$B$32</c:f>
              <c:numCache>
                <c:formatCode>_-* #,##0.00_-;\-* #,##0.00_-;_-* "-"??_-;_-@_-</c:formatCode>
                <c:ptCount val="12"/>
                <c:pt idx="0">
                  <c:v>87522998.410000071</c:v>
                </c:pt>
                <c:pt idx="1">
                  <c:v>66322587.500000022</c:v>
                </c:pt>
                <c:pt idx="2">
                  <c:v>65947029.83000005</c:v>
                </c:pt>
                <c:pt idx="3">
                  <c:v>59999275.269999944</c:v>
                </c:pt>
                <c:pt idx="4">
                  <c:v>72571636.040000066</c:v>
                </c:pt>
                <c:pt idx="5">
                  <c:v>68229170.469999999</c:v>
                </c:pt>
                <c:pt idx="6">
                  <c:v>73036689.580000043</c:v>
                </c:pt>
                <c:pt idx="7">
                  <c:v>83003745.479999915</c:v>
                </c:pt>
                <c:pt idx="8">
                  <c:v>76711735.500000015</c:v>
                </c:pt>
                <c:pt idx="9">
                  <c:v>77972555.140000015</c:v>
                </c:pt>
                <c:pt idx="10">
                  <c:v>76678724.210000008</c:v>
                </c:pt>
                <c:pt idx="11">
                  <c:v>63464332.23999995</c:v>
                </c:pt>
              </c:numCache>
            </c:numRef>
          </c:val>
        </c:ser>
        <c:ser>
          <c:idx val="1"/>
          <c:order val="1"/>
          <c:tx>
            <c:strRef>
              <c:f>'Faturamento 2017'!$C$20</c:f>
              <c:strCache>
                <c:ptCount val="1"/>
                <c:pt idx="0">
                  <c:v>2012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1F497D">
                  <a:lumMod val="40000"/>
                  <a:lumOff val="60000"/>
                </a:srgbClr>
              </a:solidFill>
              <a:ln>
                <a:solidFill>
                  <a:srgbClr val="4F81BD"/>
                </a:solidFill>
              </a:ln>
            </c:spPr>
          </c:marker>
          <c:val>
            <c:numRef>
              <c:f>'Faturamento 2017'!$C$21:$C$32</c:f>
              <c:numCache>
                <c:formatCode>_-* #,##0.00_-;\-* #,##0.00_-;_-* "-"??_-;_-@_-</c:formatCode>
                <c:ptCount val="12"/>
                <c:pt idx="0">
                  <c:v>74365356.629999995</c:v>
                </c:pt>
                <c:pt idx="1">
                  <c:v>60836190.779999949</c:v>
                </c:pt>
                <c:pt idx="2">
                  <c:v>95355813.240000054</c:v>
                </c:pt>
                <c:pt idx="3">
                  <c:v>78825485.060000047</c:v>
                </c:pt>
                <c:pt idx="4">
                  <c:v>85548218.490000024</c:v>
                </c:pt>
                <c:pt idx="5">
                  <c:v>73415764.490000039</c:v>
                </c:pt>
                <c:pt idx="6">
                  <c:v>86151935.439999983</c:v>
                </c:pt>
                <c:pt idx="7">
                  <c:v>89961967.419999957</c:v>
                </c:pt>
                <c:pt idx="8">
                  <c:v>79722599.409999922</c:v>
                </c:pt>
                <c:pt idx="9">
                  <c:v>86520460.150000066</c:v>
                </c:pt>
                <c:pt idx="10">
                  <c:v>82128806.789999947</c:v>
                </c:pt>
                <c:pt idx="11">
                  <c:v>74652107.329999939</c:v>
                </c:pt>
              </c:numCache>
            </c:numRef>
          </c:val>
        </c:ser>
        <c:ser>
          <c:idx val="2"/>
          <c:order val="2"/>
          <c:tx>
            <c:strRef>
              <c:f>'Faturamento 2017'!$D$20</c:f>
              <c:strCache>
                <c:ptCount val="1"/>
                <c:pt idx="0">
                  <c:v>2013</c:v>
                </c:pt>
              </c:strCache>
            </c:strRef>
          </c:tx>
          <c:val>
            <c:numRef>
              <c:f>'Faturamento 2017'!$D$21:$D$32</c:f>
              <c:numCache>
                <c:formatCode>_-* #,##0.00_-;\-* #,##0.00_-;_-* "-"??_-;_-@_-</c:formatCode>
                <c:ptCount val="12"/>
                <c:pt idx="0">
                  <c:v>86246056.710000023</c:v>
                </c:pt>
                <c:pt idx="1">
                  <c:v>69599589.849999994</c:v>
                </c:pt>
                <c:pt idx="2">
                  <c:v>83052732.020000011</c:v>
                </c:pt>
                <c:pt idx="3">
                  <c:v>90682509.14000003</c:v>
                </c:pt>
                <c:pt idx="4">
                  <c:v>89357597.399999887</c:v>
                </c:pt>
                <c:pt idx="5">
                  <c:v>80488475.74000001</c:v>
                </c:pt>
                <c:pt idx="6">
                  <c:v>93287812.359999776</c:v>
                </c:pt>
                <c:pt idx="7">
                  <c:v>92652828.34999992</c:v>
                </c:pt>
                <c:pt idx="8">
                  <c:v>92643552.640000015</c:v>
                </c:pt>
                <c:pt idx="9">
                  <c:v>101495575.94000022</c:v>
                </c:pt>
                <c:pt idx="10">
                  <c:v>93070037.63000001</c:v>
                </c:pt>
                <c:pt idx="11">
                  <c:v>82773900.729999974</c:v>
                </c:pt>
              </c:numCache>
            </c:numRef>
          </c:val>
        </c:ser>
        <c:ser>
          <c:idx val="3"/>
          <c:order val="3"/>
          <c:tx>
            <c:strRef>
              <c:f>'Faturamento 2017'!$E$20</c:f>
              <c:strCache>
                <c:ptCount val="1"/>
                <c:pt idx="0">
                  <c:v>2014</c:v>
                </c:pt>
              </c:strCache>
            </c:strRef>
          </c:tx>
          <c:val>
            <c:numRef>
              <c:f>'Faturamento 2017'!$E$21:$E$32</c:f>
              <c:numCache>
                <c:formatCode>_-* #,##0.00_-;\-* #,##0.00_-;_-* "-"??_-;_-@_-</c:formatCode>
                <c:ptCount val="12"/>
                <c:pt idx="0">
                  <c:v>95422362.490000173</c:v>
                </c:pt>
                <c:pt idx="1">
                  <c:v>88135607.029999927</c:v>
                </c:pt>
                <c:pt idx="2">
                  <c:v>87900773.590000033</c:v>
                </c:pt>
                <c:pt idx="3">
                  <c:v>92352419.800000116</c:v>
                </c:pt>
                <c:pt idx="4">
                  <c:v>100306114.37999997</c:v>
                </c:pt>
                <c:pt idx="5">
                  <c:v>87009359.970000044</c:v>
                </c:pt>
                <c:pt idx="6">
                  <c:v>105621784.29999995</c:v>
                </c:pt>
                <c:pt idx="7">
                  <c:v>108301680.67000009</c:v>
                </c:pt>
                <c:pt idx="8">
                  <c:v>107719511.78000015</c:v>
                </c:pt>
                <c:pt idx="9">
                  <c:v>115974263.03000008</c:v>
                </c:pt>
                <c:pt idx="10">
                  <c:v>107180596.39000009</c:v>
                </c:pt>
                <c:pt idx="11">
                  <c:v>95457600.389999986</c:v>
                </c:pt>
              </c:numCache>
            </c:numRef>
          </c:val>
        </c:ser>
        <c:ser>
          <c:idx val="4"/>
          <c:order val="4"/>
          <c:tx>
            <c:strRef>
              <c:f>'Faturamento 2017'!$F$20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4BACC6">
                  <a:lumMod val="75000"/>
                </a:srgbClr>
              </a:solidFill>
            </a:ln>
          </c:spPr>
          <c:marker>
            <c:symbol val="square"/>
            <c:size val="7"/>
            <c:spPr>
              <a:solidFill>
                <a:srgbClr val="4BACC6">
                  <a:lumMod val="75000"/>
                </a:srgbClr>
              </a:solidFill>
              <a:ln>
                <a:solidFill>
                  <a:srgbClr val="4BACC6">
                    <a:lumMod val="75000"/>
                  </a:srgbClr>
                </a:solidFill>
              </a:ln>
            </c:spPr>
          </c:marker>
          <c:val>
            <c:numRef>
              <c:f>'Faturamento 2017'!$F$21:$F$32</c:f>
              <c:numCache>
                <c:formatCode>_-* #,##0.00_-;\-* #,##0.00_-;_-* "-"??_-;_-@_-</c:formatCode>
                <c:ptCount val="12"/>
                <c:pt idx="0">
                  <c:v>115389296.46000005</c:v>
                </c:pt>
                <c:pt idx="1">
                  <c:v>90472039.140000105</c:v>
                </c:pt>
                <c:pt idx="2">
                  <c:v>118928116.08999994</c:v>
                </c:pt>
                <c:pt idx="3">
                  <c:v>113611117.73999999</c:v>
                </c:pt>
                <c:pt idx="4">
                  <c:v>114357945.79999995</c:v>
                </c:pt>
                <c:pt idx="5">
                  <c:v>111315582.84000014</c:v>
                </c:pt>
                <c:pt idx="6">
                  <c:v>128856278.26000001</c:v>
                </c:pt>
                <c:pt idx="7">
                  <c:v>122995392.01999995</c:v>
                </c:pt>
                <c:pt idx="8">
                  <c:v>120967726.54000011</c:v>
                </c:pt>
                <c:pt idx="9">
                  <c:v>119916802.37999995</c:v>
                </c:pt>
                <c:pt idx="10">
                  <c:v>115793692.58000007</c:v>
                </c:pt>
                <c:pt idx="11">
                  <c:v>115203159.0699999</c:v>
                </c:pt>
              </c:numCache>
            </c:numRef>
          </c:val>
        </c:ser>
        <c:ser>
          <c:idx val="5"/>
          <c:order val="5"/>
          <c:tx>
            <c:strRef>
              <c:f>'Faturamento 2017'!$G$20</c:f>
              <c:strCache>
                <c:ptCount val="1"/>
                <c:pt idx="0">
                  <c:v>2016</c:v>
                </c:pt>
              </c:strCache>
            </c:strRef>
          </c:tx>
          <c:val>
            <c:numRef>
              <c:f>'Faturamento 2017'!$G$21:$G$32</c:f>
              <c:numCache>
                <c:formatCode>_-* #,##0.00_-;\-* #,##0.00_-;_-* "-"??_-;_-@_-</c:formatCode>
                <c:ptCount val="12"/>
                <c:pt idx="0">
                  <c:v>106145449.47000006</c:v>
                </c:pt>
                <c:pt idx="1">
                  <c:v>96155220.670000166</c:v>
                </c:pt>
                <c:pt idx="2">
                  <c:v>128362991.94999987</c:v>
                </c:pt>
                <c:pt idx="3">
                  <c:v>125740006.07000004</c:v>
                </c:pt>
                <c:pt idx="4">
                  <c:v>126722327.82000008</c:v>
                </c:pt>
                <c:pt idx="5">
                  <c:v>123481384.96000005</c:v>
                </c:pt>
                <c:pt idx="6">
                  <c:v>130229858.42000003</c:v>
                </c:pt>
                <c:pt idx="7">
                  <c:v>137524515.83000013</c:v>
                </c:pt>
                <c:pt idx="8">
                  <c:v>124650850.60999991</c:v>
                </c:pt>
                <c:pt idx="9">
                  <c:v>124319983.84000011</c:v>
                </c:pt>
                <c:pt idx="10">
                  <c:v>126782384.78999974</c:v>
                </c:pt>
                <c:pt idx="11">
                  <c:v>122491274.54000002</c:v>
                </c:pt>
              </c:numCache>
            </c:numRef>
          </c:val>
        </c:ser>
        <c:ser>
          <c:idx val="6"/>
          <c:order val="6"/>
          <c:tx>
            <c:strRef>
              <c:f>'Faturamento 2017'!$H$20</c:f>
              <c:strCache>
                <c:ptCount val="1"/>
                <c:pt idx="0">
                  <c:v>2017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x"/>
            <c:size val="7"/>
            <c:spPr>
              <a:noFill/>
              <a:ln>
                <a:solidFill>
                  <a:srgbClr val="FF0000"/>
                </a:solidFill>
              </a:ln>
            </c:spPr>
          </c:marker>
          <c:dLbls>
            <c:dLbl>
              <c:idx val="0"/>
              <c:layout>
                <c:manualLayout>
                  <c:x val="-5.2764304241886738E-2"/>
                  <c:y val="-2.9703587267819652E-2"/>
                </c:manualLayout>
              </c:layout>
              <c:showVal val="1"/>
            </c:dLbl>
            <c:dLbl>
              <c:idx val="1"/>
              <c:layout>
                <c:manualLayout>
                  <c:x val="-4.880698142374517E-2"/>
                  <c:y val="-3.1825272072663925E-2"/>
                </c:manualLayout>
              </c:layout>
              <c:showVal val="1"/>
            </c:dLbl>
            <c:dLbl>
              <c:idx val="2"/>
              <c:layout>
                <c:manualLayout>
                  <c:x val="-5.4083411847933929E-2"/>
                  <c:y val="2.121684804844259E-2"/>
                </c:manualLayout>
              </c:layout>
              <c:showVal val="1"/>
            </c:dLbl>
            <c:dLbl>
              <c:idx val="3"/>
              <c:layout>
                <c:manualLayout>
                  <c:x val="-4.221144339350922E-2"/>
                  <c:y val="2.7581902462975497E-2"/>
                </c:manualLayout>
              </c:layout>
              <c:showVal val="1"/>
            </c:dLbl>
            <c:dLbl>
              <c:idx val="4"/>
              <c:layout>
                <c:manualLayout>
                  <c:x val="-7.2550918332593972E-2"/>
                  <c:y val="-4.2433696096885248E-3"/>
                </c:manualLayout>
              </c:layout>
              <c:showVal val="1"/>
            </c:dLbl>
            <c:spPr>
              <a:solidFill>
                <a:srgbClr val="FF0000"/>
              </a:solidFill>
            </c:spPr>
            <c:txPr>
              <a:bodyPr/>
              <a:lstStyle/>
              <a:p>
                <a:pPr>
                  <a:defRPr b="1">
                    <a:solidFill>
                      <a:schemeClr val="bg1"/>
                    </a:solidFill>
                  </a:defRPr>
                </a:pPr>
                <a:endParaRPr lang="pt-BR"/>
              </a:p>
            </c:txPr>
            <c:showVal val="1"/>
          </c:dLbls>
          <c:val>
            <c:numRef>
              <c:f>'Faturamento 2017'!$H$21:$H$32</c:f>
              <c:numCache>
                <c:formatCode>_-* #,##0.00_-;\-* #,##0.00_-;_-* "-"??_-;_-@_-</c:formatCode>
                <c:ptCount val="12"/>
                <c:pt idx="0">
                  <c:v>135374814.91</c:v>
                </c:pt>
                <c:pt idx="1">
                  <c:v>116927076.13000016</c:v>
                </c:pt>
                <c:pt idx="2">
                  <c:v>138675659.30000019</c:v>
                </c:pt>
                <c:pt idx="3">
                  <c:v>123527172.43000011</c:v>
                </c:pt>
                <c:pt idx="4">
                  <c:v>136033678.73000002</c:v>
                </c:pt>
              </c:numCache>
            </c:numRef>
          </c:val>
        </c:ser>
        <c:ser>
          <c:idx val="7"/>
          <c:order val="7"/>
          <c:tx>
            <c:strRef>
              <c:f>'Faturamento 2017'!$I$20</c:f>
              <c:strCache>
                <c:ptCount val="1"/>
                <c:pt idx="0">
                  <c:v>Previsão 2017</c:v>
                </c:pt>
              </c:strCache>
            </c:strRef>
          </c:tx>
          <c:spPr>
            <a:ln>
              <a:solidFill>
                <a:srgbClr val="FF0000"/>
              </a:solidFill>
              <a:prstDash val="sysDot"/>
            </a:ln>
          </c:spPr>
          <c:marker>
            <c:spPr>
              <a:solidFill>
                <a:srgbClr val="FF0000"/>
              </a:solidFill>
            </c:spPr>
          </c:marker>
          <c:dLbls>
            <c:dLbl>
              <c:idx val="0"/>
              <c:layout>
                <c:manualLayout>
                  <c:x val="-6.3317165090263833E-2"/>
                  <c:y val="-2.3338532853286787E-2"/>
                </c:manualLayout>
              </c:layout>
              <c:showVal val="1"/>
            </c:dLbl>
            <c:dLbl>
              <c:idx val="1"/>
              <c:layout>
                <c:manualLayout>
                  <c:x val="-5.4083411847933992E-2"/>
                  <c:y val="1.4851793633909802E-2"/>
                </c:manualLayout>
              </c:layout>
              <c:showVal val="1"/>
            </c:dLbl>
            <c:dLbl>
              <c:idx val="2"/>
              <c:layout>
                <c:manualLayout>
                  <c:x val="-8.4422886787018467E-2"/>
                  <c:y val="-2.3338532853286794E-2"/>
                </c:manualLayout>
              </c:layout>
              <c:showVal val="1"/>
            </c:dLbl>
            <c:dLbl>
              <c:idx val="3"/>
              <c:layout>
                <c:manualLayout>
                  <c:x val="-5.5402519453980913E-2"/>
                  <c:y val="-1.9095163243598359E-2"/>
                </c:manualLayout>
              </c:layout>
              <c:showVal val="1"/>
            </c:dLbl>
            <c:dLbl>
              <c:idx val="4"/>
              <c:layout>
                <c:manualLayout>
                  <c:x val="-1.0552964715117951E-2"/>
                  <c:y val="-2.1217015110238241E-2"/>
                </c:manualLayout>
              </c:layout>
              <c:showVal val="1"/>
            </c:dLbl>
            <c:dLbl>
              <c:idx val="5"/>
              <c:layout>
                <c:manualLayout>
                  <c:x val="-4.6168766211650697E-2"/>
                  <c:y val="1.9095163243598359E-2"/>
                </c:manualLayout>
              </c:layout>
              <c:showVal val="1"/>
            </c:dLbl>
            <c:dLbl>
              <c:idx val="6"/>
              <c:layout>
                <c:manualLayout>
                  <c:x val="-4.6168766211650697E-2"/>
                  <c:y val="-2.3338532853286787E-2"/>
                </c:manualLayout>
              </c:layout>
              <c:showVal val="1"/>
            </c:dLbl>
            <c:dLbl>
              <c:idx val="7"/>
              <c:layout>
                <c:manualLayout>
                  <c:x val="-6.3317165090263833E-2"/>
                  <c:y val="2.9703587267819652E-2"/>
                </c:manualLayout>
              </c:layout>
              <c:showVal val="1"/>
            </c:dLbl>
            <c:dLbl>
              <c:idx val="8"/>
              <c:layout>
                <c:manualLayout>
                  <c:x val="-4.221144339350922E-2"/>
                  <c:y val="-2.3338532853286787E-2"/>
                </c:manualLayout>
              </c:layout>
              <c:showVal val="1"/>
            </c:dLbl>
            <c:dLbl>
              <c:idx val="9"/>
              <c:layout>
                <c:manualLayout>
                  <c:x val="-4.6168766211650607E-2"/>
                  <c:y val="2.7581902462975497E-2"/>
                </c:manualLayout>
              </c:layout>
              <c:showVal val="1"/>
            </c:dLbl>
            <c:dLbl>
              <c:idx val="10"/>
              <c:layout>
                <c:manualLayout>
                  <c:x val="-5.9359946138862883E-2"/>
                  <c:y val="-3.3946956877508122E-2"/>
                </c:manualLayout>
              </c:layout>
              <c:showVal val="1"/>
            </c:dLbl>
            <c:dLbl>
              <c:idx val="11"/>
              <c:layout>
                <c:manualLayout>
                  <c:x val="0"/>
                  <c:y val="2.3338532853286787E-2"/>
                </c:manualLayout>
              </c:layout>
              <c:showVal val="1"/>
            </c:dLbl>
            <c:txPr>
              <a:bodyPr/>
              <a:lstStyle/>
              <a:p>
                <a:pPr>
                  <a:defRPr b="1">
                    <a:solidFill>
                      <a:srgbClr val="FF0000"/>
                    </a:solidFill>
                  </a:defRPr>
                </a:pPr>
                <a:endParaRPr lang="pt-BR"/>
              </a:p>
            </c:txPr>
            <c:showVal val="1"/>
          </c:dLbls>
          <c:val>
            <c:numRef>
              <c:f>'Faturamento 2017'!$I$21:$I$32</c:f>
              <c:numCache>
                <c:formatCode>_-* #,##0.00_-;\-* #,##0.00_-;_-* "-"??_-;_-@_-</c:formatCode>
                <c:ptCount val="12"/>
                <c:pt idx="0">
                  <c:v>118307063.45811948</c:v>
                </c:pt>
                <c:pt idx="1">
                  <c:v>107512927.09601362</c:v>
                </c:pt>
                <c:pt idx="2">
                  <c:v>141298087.42030731</c:v>
                </c:pt>
                <c:pt idx="3">
                  <c:v>147184562.43817469</c:v>
                </c:pt>
                <c:pt idx="4">
                  <c:v>140703649.74279341</c:v>
                </c:pt>
                <c:pt idx="5">
                  <c:v>136029053.91200501</c:v>
                </c:pt>
                <c:pt idx="6">
                  <c:v>153566521.34046045</c:v>
                </c:pt>
                <c:pt idx="7">
                  <c:v>149389847.53836083</c:v>
                </c:pt>
                <c:pt idx="8">
                  <c:v>144636306.8294197</c:v>
                </c:pt>
                <c:pt idx="9">
                  <c:v>145155821.10661182</c:v>
                </c:pt>
                <c:pt idx="10">
                  <c:v>142632833.30635956</c:v>
                </c:pt>
                <c:pt idx="11">
                  <c:v>144315728.93410826</c:v>
                </c:pt>
              </c:numCache>
            </c:numRef>
          </c:val>
        </c:ser>
        <c:marker val="1"/>
        <c:axId val="55735040"/>
        <c:axId val="55736576"/>
      </c:lineChart>
      <c:catAx>
        <c:axId val="55735040"/>
        <c:scaling>
          <c:orientation val="minMax"/>
        </c:scaling>
        <c:axPos val="b"/>
        <c:tickLblPos val="nextTo"/>
        <c:crossAx val="55736576"/>
        <c:crosses val="autoZero"/>
        <c:auto val="1"/>
        <c:lblAlgn val="ctr"/>
        <c:lblOffset val="100"/>
      </c:catAx>
      <c:valAx>
        <c:axId val="55736576"/>
        <c:scaling>
          <c:orientation val="minMax"/>
        </c:scaling>
        <c:delete val="1"/>
        <c:axPos val="l"/>
        <c:numFmt formatCode="_-* #,##0.00_-;\-* #,##0.00_-;_-* &quot;-&quot;??_-;_-@_-" sourceLinked="1"/>
        <c:tickLblPos val="nextTo"/>
        <c:crossAx val="55735040"/>
        <c:crosses val="autoZero"/>
        <c:crossBetween val="between"/>
      </c:valAx>
    </c:plotArea>
    <c:legend>
      <c:legendPos val="b"/>
    </c:legend>
    <c:plotVisOnly val="1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barChart>
        <c:barDir val="col"/>
        <c:grouping val="clustered"/>
        <c:ser>
          <c:idx val="2"/>
          <c:order val="0"/>
          <c:tx>
            <c:strRef>
              <c:f>'Faturamento 2016'!$D$20</c:f>
              <c:strCache>
                <c:ptCount val="1"/>
                <c:pt idx="0">
                  <c:v>2013</c:v>
                </c:pt>
              </c:strCache>
            </c:strRef>
          </c:tx>
          <c:cat>
            <c:strRef>
              <c:f>'Faturamento 2016'!$A$21:$A$32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'Faturamento 2016'!$D$21:$D$32</c:f>
              <c:numCache>
                <c:formatCode>_-* #,##0.00_-;\-* #,##0.00_-;_-* "-"??_-;_-@_-</c:formatCode>
                <c:ptCount val="12"/>
                <c:pt idx="0">
                  <c:v>86246056.710000023</c:v>
                </c:pt>
                <c:pt idx="1">
                  <c:v>69599589.849999994</c:v>
                </c:pt>
                <c:pt idx="2">
                  <c:v>83052732.020000011</c:v>
                </c:pt>
                <c:pt idx="3">
                  <c:v>90682509.14000003</c:v>
                </c:pt>
                <c:pt idx="4">
                  <c:v>89357597.399999887</c:v>
                </c:pt>
                <c:pt idx="5">
                  <c:v>80488475.74000001</c:v>
                </c:pt>
                <c:pt idx="6">
                  <c:v>93287812.359999776</c:v>
                </c:pt>
                <c:pt idx="7">
                  <c:v>92652828.34999992</c:v>
                </c:pt>
                <c:pt idx="8">
                  <c:v>92643552.640000015</c:v>
                </c:pt>
                <c:pt idx="9">
                  <c:v>101495575.94000022</c:v>
                </c:pt>
                <c:pt idx="10">
                  <c:v>93070037.63000001</c:v>
                </c:pt>
                <c:pt idx="11">
                  <c:v>82773900.729999974</c:v>
                </c:pt>
              </c:numCache>
            </c:numRef>
          </c:val>
        </c:ser>
        <c:ser>
          <c:idx val="3"/>
          <c:order val="1"/>
          <c:tx>
            <c:strRef>
              <c:f>'Faturamento 2016'!$E$20</c:f>
              <c:strCache>
                <c:ptCount val="1"/>
                <c:pt idx="0">
                  <c:v>2014</c:v>
                </c:pt>
              </c:strCache>
            </c:strRef>
          </c:tx>
          <c:cat>
            <c:strRef>
              <c:f>'Faturamento 2016'!$A$21:$A$32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'Faturamento 2016'!$E$21:$E$32</c:f>
              <c:numCache>
                <c:formatCode>_-* #,##0.00_-;\-* #,##0.00_-;_-* "-"??_-;_-@_-</c:formatCode>
                <c:ptCount val="12"/>
                <c:pt idx="0">
                  <c:v>95422362.490000173</c:v>
                </c:pt>
                <c:pt idx="1">
                  <c:v>88135607.029999927</c:v>
                </c:pt>
                <c:pt idx="2">
                  <c:v>87900773.590000033</c:v>
                </c:pt>
                <c:pt idx="3">
                  <c:v>92352419.800000116</c:v>
                </c:pt>
                <c:pt idx="4">
                  <c:v>100306114.37999997</c:v>
                </c:pt>
                <c:pt idx="5">
                  <c:v>87009359.970000044</c:v>
                </c:pt>
                <c:pt idx="6">
                  <c:v>105621784.29999995</c:v>
                </c:pt>
                <c:pt idx="7">
                  <c:v>108301680.67000009</c:v>
                </c:pt>
                <c:pt idx="8">
                  <c:v>107719511.78000015</c:v>
                </c:pt>
                <c:pt idx="9">
                  <c:v>115974263.03000008</c:v>
                </c:pt>
                <c:pt idx="10">
                  <c:v>107180596.39000009</c:v>
                </c:pt>
                <c:pt idx="11">
                  <c:v>95457600.389999986</c:v>
                </c:pt>
              </c:numCache>
            </c:numRef>
          </c:val>
        </c:ser>
        <c:ser>
          <c:idx val="4"/>
          <c:order val="2"/>
          <c:tx>
            <c:strRef>
              <c:f>'Faturamento 2016'!$F$20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chemeClr val="accent5">
                  <a:lumMod val="75000"/>
                </a:schemeClr>
              </a:solidFill>
            </a:ln>
          </c:spPr>
          <c:cat>
            <c:strRef>
              <c:f>'Faturamento 2016'!$A$21:$A$32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'Faturamento 2016'!$F$21:$F$32</c:f>
              <c:numCache>
                <c:formatCode>_-* #,##0.00_-;\-* #,##0.00_-;_-* "-"??_-;_-@_-</c:formatCode>
                <c:ptCount val="12"/>
                <c:pt idx="0">
                  <c:v>115389296.46000005</c:v>
                </c:pt>
                <c:pt idx="1">
                  <c:v>90472039.140000105</c:v>
                </c:pt>
                <c:pt idx="2">
                  <c:v>118928116.08999994</c:v>
                </c:pt>
                <c:pt idx="3">
                  <c:v>113611117.73999999</c:v>
                </c:pt>
                <c:pt idx="4">
                  <c:v>114357945.79999995</c:v>
                </c:pt>
                <c:pt idx="5">
                  <c:v>111315582.84000014</c:v>
                </c:pt>
                <c:pt idx="6">
                  <c:v>128856278.26000001</c:v>
                </c:pt>
                <c:pt idx="7">
                  <c:v>122995392.01999995</c:v>
                </c:pt>
                <c:pt idx="8">
                  <c:v>120967726.54000011</c:v>
                </c:pt>
                <c:pt idx="9">
                  <c:v>119916802.37999995</c:v>
                </c:pt>
                <c:pt idx="10">
                  <c:v>115793692.58000007</c:v>
                </c:pt>
                <c:pt idx="11">
                  <c:v>115203159.0699999</c:v>
                </c:pt>
              </c:numCache>
            </c:numRef>
          </c:val>
        </c:ser>
        <c:ser>
          <c:idx val="5"/>
          <c:order val="3"/>
          <c:tx>
            <c:strRef>
              <c:f>'Faturamento 2016'!$G$20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</c:spPr>
          <c:cat>
            <c:strRef>
              <c:f>'Faturamento 2016'!$A$21:$A$32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'Faturamento 2016'!$G$21:$G$32</c:f>
              <c:numCache>
                <c:formatCode>_-* #,##0.00_-;\-* #,##0.00_-;_-* "-"??_-;_-@_-</c:formatCode>
                <c:ptCount val="12"/>
                <c:pt idx="0">
                  <c:v>106145449.47000006</c:v>
                </c:pt>
                <c:pt idx="1">
                  <c:v>96155220.670000166</c:v>
                </c:pt>
                <c:pt idx="2">
                  <c:v>128362991.94999987</c:v>
                </c:pt>
                <c:pt idx="3">
                  <c:v>125740006.07000004</c:v>
                </c:pt>
                <c:pt idx="4">
                  <c:v>126722327.82000008</c:v>
                </c:pt>
                <c:pt idx="5">
                  <c:v>123481384.96000005</c:v>
                </c:pt>
                <c:pt idx="6">
                  <c:v>130229858.42000003</c:v>
                </c:pt>
                <c:pt idx="7">
                  <c:v>137524515.83000013</c:v>
                </c:pt>
                <c:pt idx="8">
                  <c:v>124650850.60999991</c:v>
                </c:pt>
                <c:pt idx="9">
                  <c:v>124319983.84000011</c:v>
                </c:pt>
                <c:pt idx="10">
                  <c:v>126782384.78999974</c:v>
                </c:pt>
                <c:pt idx="11">
                  <c:v>122491274.54000002</c:v>
                </c:pt>
              </c:numCache>
            </c:numRef>
          </c:val>
        </c:ser>
        <c:ser>
          <c:idx val="6"/>
          <c:order val="4"/>
          <c:tx>
            <c:strRef>
              <c:f>'Faturamento 2016'!$I$20</c:f>
              <c:strCache>
                <c:ptCount val="1"/>
                <c:pt idx="0">
                  <c:v>Previsão 2016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25400">
              <a:solidFill>
                <a:srgbClr val="FF0000"/>
              </a:solidFill>
              <a:prstDash val="sysDash"/>
            </a:ln>
          </c:spPr>
          <c:cat>
            <c:strRef>
              <c:f>'Faturamento 2016'!$A$21:$A$32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'Faturamento 2016'!$I$21:$I$32</c:f>
              <c:numCache>
                <c:formatCode>_-* #,##0.00_-;\-* #,##0.00_-;_-* "-"??_-;_-@_-</c:formatCode>
                <c:ptCount val="12"/>
                <c:pt idx="0">
                  <c:v>115536554.16200311</c:v>
                </c:pt>
                <c:pt idx="1">
                  <c:v>99822341.643097103</c:v>
                </c:pt>
                <c:pt idx="2">
                  <c:v>123163479.92824559</c:v>
                </c:pt>
                <c:pt idx="3">
                  <c:v>131111396.84049562</c:v>
                </c:pt>
                <c:pt idx="4">
                  <c:v>125885356.50865023</c:v>
                </c:pt>
                <c:pt idx="5">
                  <c:v>116951966.92445952</c:v>
                </c:pt>
                <c:pt idx="6">
                  <c:v>142883889.07187721</c:v>
                </c:pt>
                <c:pt idx="7">
                  <c:v>131690800.24159159</c:v>
                </c:pt>
                <c:pt idx="8">
                  <c:v>135376404.35286072</c:v>
                </c:pt>
                <c:pt idx="9">
                  <c:v>139986345.57593584</c:v>
                </c:pt>
                <c:pt idx="10">
                  <c:v>130151291.6948695</c:v>
                </c:pt>
                <c:pt idx="11">
                  <c:v>130118592.96029581</c:v>
                </c:pt>
              </c:numCache>
            </c:numRef>
          </c:val>
        </c:ser>
        <c:axId val="60977536"/>
        <c:axId val="60979072"/>
      </c:barChart>
      <c:catAx>
        <c:axId val="60977536"/>
        <c:scaling>
          <c:orientation val="minMax"/>
        </c:scaling>
        <c:axPos val="b"/>
        <c:tickLblPos val="nextTo"/>
        <c:crossAx val="60979072"/>
        <c:crosses val="autoZero"/>
        <c:auto val="1"/>
        <c:lblAlgn val="ctr"/>
        <c:lblOffset val="100"/>
      </c:catAx>
      <c:valAx>
        <c:axId val="60979072"/>
        <c:scaling>
          <c:orientation val="minMax"/>
        </c:scaling>
        <c:delete val="1"/>
        <c:axPos val="l"/>
        <c:numFmt formatCode="_-* #,##0.00_-;\-* #,##0.00_-;_-* &quot;-&quot;??_-;_-@_-" sourceLinked="1"/>
        <c:tickLblPos val="nextTo"/>
        <c:crossAx val="60977536"/>
        <c:crosses val="autoZero"/>
        <c:crossBetween val="between"/>
      </c:valAx>
    </c:plotArea>
    <c:legend>
      <c:legendPos val="b"/>
    </c:legend>
    <c:plotVisOnly val="1"/>
  </c:char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lineChart>
        <c:grouping val="standard"/>
        <c:ser>
          <c:idx val="2"/>
          <c:order val="0"/>
          <c:tx>
            <c:strRef>
              <c:f>'Faturamento 2016'!$D$20</c:f>
              <c:strCache>
                <c:ptCount val="1"/>
                <c:pt idx="0">
                  <c:v>2013</c:v>
                </c:pt>
              </c:strCache>
            </c:strRef>
          </c:tx>
          <c:cat>
            <c:strRef>
              <c:f>'Faturamento 2016'!$A$21:$A$32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'Faturamento 2016'!$D$21:$D$32</c:f>
              <c:numCache>
                <c:formatCode>_-* #,##0.00_-;\-* #,##0.00_-;_-* "-"??_-;_-@_-</c:formatCode>
                <c:ptCount val="12"/>
                <c:pt idx="0">
                  <c:v>86246056.710000023</c:v>
                </c:pt>
                <c:pt idx="1">
                  <c:v>69599589.849999994</c:v>
                </c:pt>
                <c:pt idx="2">
                  <c:v>83052732.020000011</c:v>
                </c:pt>
                <c:pt idx="3">
                  <c:v>90682509.14000003</c:v>
                </c:pt>
                <c:pt idx="4">
                  <c:v>89357597.399999887</c:v>
                </c:pt>
                <c:pt idx="5">
                  <c:v>80488475.74000001</c:v>
                </c:pt>
                <c:pt idx="6">
                  <c:v>93287812.359999776</c:v>
                </c:pt>
                <c:pt idx="7">
                  <c:v>92652828.34999992</c:v>
                </c:pt>
                <c:pt idx="8">
                  <c:v>92643552.640000015</c:v>
                </c:pt>
                <c:pt idx="9">
                  <c:v>101495575.94000022</c:v>
                </c:pt>
                <c:pt idx="10">
                  <c:v>93070037.63000001</c:v>
                </c:pt>
                <c:pt idx="11">
                  <c:v>82773900.729999974</c:v>
                </c:pt>
              </c:numCache>
            </c:numRef>
          </c:val>
        </c:ser>
        <c:ser>
          <c:idx val="3"/>
          <c:order val="1"/>
          <c:tx>
            <c:strRef>
              <c:f>'Faturamento 2016'!$E$20</c:f>
              <c:strCache>
                <c:ptCount val="1"/>
                <c:pt idx="0">
                  <c:v>2014</c:v>
                </c:pt>
              </c:strCache>
            </c:strRef>
          </c:tx>
          <c:cat>
            <c:strRef>
              <c:f>'Faturamento 2016'!$A$21:$A$32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'Faturamento 2016'!$E$21:$E$32</c:f>
              <c:numCache>
                <c:formatCode>_-* #,##0.00_-;\-* #,##0.00_-;_-* "-"??_-;_-@_-</c:formatCode>
                <c:ptCount val="12"/>
                <c:pt idx="0">
                  <c:v>95422362.490000173</c:v>
                </c:pt>
                <c:pt idx="1">
                  <c:v>88135607.029999927</c:v>
                </c:pt>
                <c:pt idx="2">
                  <c:v>87900773.590000033</c:v>
                </c:pt>
                <c:pt idx="3">
                  <c:v>92352419.800000116</c:v>
                </c:pt>
                <c:pt idx="4">
                  <c:v>100306114.37999997</c:v>
                </c:pt>
                <c:pt idx="5">
                  <c:v>87009359.970000044</c:v>
                </c:pt>
                <c:pt idx="6">
                  <c:v>105621784.29999995</c:v>
                </c:pt>
                <c:pt idx="7">
                  <c:v>108301680.67000009</c:v>
                </c:pt>
                <c:pt idx="8">
                  <c:v>107719511.78000015</c:v>
                </c:pt>
                <c:pt idx="9">
                  <c:v>115974263.03000008</c:v>
                </c:pt>
                <c:pt idx="10">
                  <c:v>107180596.39000009</c:v>
                </c:pt>
                <c:pt idx="11">
                  <c:v>95457600.389999986</c:v>
                </c:pt>
              </c:numCache>
            </c:numRef>
          </c:val>
        </c:ser>
        <c:ser>
          <c:idx val="4"/>
          <c:order val="2"/>
          <c:tx>
            <c:strRef>
              <c:f>'Faturamento 2016'!$F$20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chemeClr val="accent5">
                  <a:lumMod val="75000"/>
                </a:schemeClr>
              </a:solidFill>
            </a:ln>
          </c:spPr>
          <c:marker>
            <c:symbol val="square"/>
            <c:size val="7"/>
            <c:spPr>
              <a:solidFill>
                <a:schemeClr val="accent5">
                  <a:lumMod val="75000"/>
                </a:schemeClr>
              </a:solidFill>
              <a:ln>
                <a:solidFill>
                  <a:srgbClr val="4BACC6">
                    <a:lumMod val="75000"/>
                  </a:srgbClr>
                </a:solidFill>
              </a:ln>
            </c:spPr>
          </c:marker>
          <c:cat>
            <c:strRef>
              <c:f>'Faturamento 2016'!$A$21:$A$32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'Faturamento 2016'!$F$21:$F$32</c:f>
              <c:numCache>
                <c:formatCode>_-* #,##0.00_-;\-* #,##0.00_-;_-* "-"??_-;_-@_-</c:formatCode>
                <c:ptCount val="12"/>
                <c:pt idx="0">
                  <c:v>115389296.46000005</c:v>
                </c:pt>
                <c:pt idx="1">
                  <c:v>90472039.140000105</c:v>
                </c:pt>
                <c:pt idx="2">
                  <c:v>118928116.08999994</c:v>
                </c:pt>
                <c:pt idx="3">
                  <c:v>113611117.73999999</c:v>
                </c:pt>
                <c:pt idx="4">
                  <c:v>114357945.79999995</c:v>
                </c:pt>
                <c:pt idx="5">
                  <c:v>111315582.84000014</c:v>
                </c:pt>
                <c:pt idx="6">
                  <c:v>128856278.26000001</c:v>
                </c:pt>
                <c:pt idx="7">
                  <c:v>122995392.01999995</c:v>
                </c:pt>
                <c:pt idx="8">
                  <c:v>120967726.54000011</c:v>
                </c:pt>
                <c:pt idx="9">
                  <c:v>119916802.37999995</c:v>
                </c:pt>
                <c:pt idx="10">
                  <c:v>115793692.58000007</c:v>
                </c:pt>
                <c:pt idx="11">
                  <c:v>115203159.0699999</c:v>
                </c:pt>
              </c:numCache>
            </c:numRef>
          </c:val>
        </c:ser>
        <c:ser>
          <c:idx val="5"/>
          <c:order val="3"/>
          <c:tx>
            <c:strRef>
              <c:f>'Faturamento 2016'!$G$20</c:f>
              <c:strCache>
                <c:ptCount val="1"/>
                <c:pt idx="0">
                  <c:v>2016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star"/>
            <c:size val="7"/>
            <c:spPr>
              <a:ln>
                <a:solidFill>
                  <a:srgbClr val="FF0000"/>
                </a:solidFill>
              </a:ln>
            </c:spPr>
          </c:marker>
          <c:dLbls>
            <c:dLbl>
              <c:idx val="0"/>
              <c:layout>
                <c:manualLayout>
                  <c:x val="-6.3317165090263833E-2"/>
                  <c:y val="-2.5460217658131092E-2"/>
                </c:manualLayout>
              </c:layout>
              <c:showVal val="1"/>
            </c:dLbl>
            <c:dLbl>
              <c:idx val="1"/>
              <c:layout>
                <c:manualLayout>
                  <c:x val="-4.6168766211650697E-2"/>
                  <c:y val="1.4851793633909802E-2"/>
                </c:manualLayout>
              </c:layout>
              <c:showVal val="1"/>
            </c:dLbl>
            <c:dLbl>
              <c:idx val="2"/>
              <c:layout>
                <c:manualLayout>
                  <c:x val="-6.0678949878169366E-2"/>
                  <c:y val="-3.1825272072664168E-2"/>
                </c:manualLayout>
              </c:layout>
              <c:showVal val="1"/>
            </c:dLbl>
            <c:dLbl>
              <c:idx val="3"/>
              <c:layout>
                <c:manualLayout>
                  <c:x val="-6.1998057484216704E-2"/>
                  <c:y val="2.121684804844259E-2"/>
                </c:manualLayout>
              </c:layout>
              <c:showVal val="1"/>
            </c:dLbl>
            <c:dLbl>
              <c:idx val="4"/>
              <c:layout>
                <c:manualLayout>
                  <c:x val="-5.4083411847934401E-2"/>
                  <c:y val="-2.5460217658131092E-2"/>
                </c:manualLayout>
              </c:layout>
              <c:showVal val="1"/>
            </c:dLbl>
            <c:dLbl>
              <c:idx val="5"/>
              <c:layout>
                <c:manualLayout>
                  <c:x val="-5.1445196635839366E-2"/>
                  <c:y val="1.6973478438754144E-2"/>
                </c:manualLayout>
              </c:layout>
              <c:showVal val="1"/>
            </c:dLbl>
            <c:dLbl>
              <c:idx val="6"/>
              <c:layout>
                <c:manualLayout>
                  <c:x val="-7.1231810726546815E-2"/>
                  <c:y val="-2.7581902462975653E-2"/>
                </c:manualLayout>
              </c:layout>
              <c:showVal val="1"/>
            </c:dLbl>
            <c:dLbl>
              <c:idx val="7"/>
              <c:layout>
                <c:manualLayout>
                  <c:x val="-4.8806981423745469E-2"/>
                  <c:y val="-2.7581902462975667E-2"/>
                </c:manualLayout>
              </c:layout>
              <c:showVal val="1"/>
            </c:dLbl>
            <c:spPr>
              <a:solidFill>
                <a:srgbClr val="FF0000"/>
              </a:solidFill>
            </c:spPr>
            <c:txPr>
              <a:bodyPr/>
              <a:lstStyle/>
              <a:p>
                <a:pPr>
                  <a:defRPr sz="900" b="1">
                    <a:solidFill>
                      <a:schemeClr val="bg1"/>
                    </a:solidFill>
                  </a:defRPr>
                </a:pPr>
                <a:endParaRPr lang="pt-BR"/>
              </a:p>
            </c:txPr>
            <c:showVal val="1"/>
          </c:dLbls>
          <c:trendline>
            <c:spPr>
              <a:ln w="25400">
                <a:solidFill>
                  <a:srgbClr val="FF0000"/>
                </a:solidFill>
              </a:ln>
            </c:spPr>
            <c:trendlineType val="linear"/>
          </c:trendline>
          <c:cat>
            <c:strRef>
              <c:f>'Faturamento 2016'!$A$21:$A$32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'Faturamento 2016'!$G$21:$G$32</c:f>
              <c:numCache>
                <c:formatCode>_-* #,##0.00_-;\-* #,##0.00_-;_-* "-"??_-;_-@_-</c:formatCode>
                <c:ptCount val="12"/>
                <c:pt idx="0">
                  <c:v>106145449.47000006</c:v>
                </c:pt>
                <c:pt idx="1">
                  <c:v>96155220.670000166</c:v>
                </c:pt>
                <c:pt idx="2">
                  <c:v>128362991.94999987</c:v>
                </c:pt>
                <c:pt idx="3">
                  <c:v>125740006.07000004</c:v>
                </c:pt>
                <c:pt idx="4">
                  <c:v>126722327.82000008</c:v>
                </c:pt>
                <c:pt idx="5">
                  <c:v>123481384.96000005</c:v>
                </c:pt>
                <c:pt idx="6">
                  <c:v>130229858.42000003</c:v>
                </c:pt>
                <c:pt idx="7">
                  <c:v>137524515.83000013</c:v>
                </c:pt>
                <c:pt idx="8">
                  <c:v>124650850.60999991</c:v>
                </c:pt>
                <c:pt idx="9">
                  <c:v>124319983.84000011</c:v>
                </c:pt>
                <c:pt idx="10">
                  <c:v>126782384.78999974</c:v>
                </c:pt>
                <c:pt idx="11">
                  <c:v>122491274.54000002</c:v>
                </c:pt>
              </c:numCache>
            </c:numRef>
          </c:val>
        </c:ser>
        <c:ser>
          <c:idx val="6"/>
          <c:order val="4"/>
          <c:tx>
            <c:strRef>
              <c:f>'Faturamento 2016'!$I$20</c:f>
              <c:strCache>
                <c:ptCount val="1"/>
                <c:pt idx="0">
                  <c:v>Previsão 2016</c:v>
                </c:pt>
              </c:strCache>
            </c:strRef>
          </c:tx>
          <c:spPr>
            <a:ln>
              <a:solidFill>
                <a:srgbClr val="FF0000"/>
              </a:solidFill>
              <a:prstDash val="sysDot"/>
            </a:ln>
          </c:spPr>
          <c:marker>
            <c:symbol val="dot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dLbls>
            <c:dLbl>
              <c:idx val="0"/>
              <c:layout>
                <c:manualLayout>
                  <c:x val="-6.3317165090263833E-2"/>
                  <c:y val="-2.9703587267819652E-2"/>
                </c:manualLayout>
              </c:layout>
              <c:showVal val="1"/>
            </c:dLbl>
            <c:dLbl>
              <c:idx val="1"/>
              <c:layout>
                <c:manualLayout>
                  <c:x val="-5.4083411847934311E-2"/>
                  <c:y val="-7.4259302293140331E-2"/>
                </c:manualLayout>
              </c:layout>
              <c:showVal val="1"/>
            </c:dLbl>
            <c:dLbl>
              <c:idx val="2"/>
              <c:layout>
                <c:manualLayout>
                  <c:x val="-0.10684771608982015"/>
                  <c:y val="-8.4867392193771433E-3"/>
                </c:manualLayout>
              </c:layout>
              <c:showVal val="1"/>
            </c:dLbl>
            <c:dLbl>
              <c:idx val="3"/>
              <c:layout>
                <c:manualLayout>
                  <c:x val="-4.4849658605603547E-2"/>
                  <c:y val="-4.2433863158680814E-2"/>
                </c:manualLayout>
              </c:layout>
              <c:showVal val="1"/>
            </c:dLbl>
            <c:dLbl>
              <c:idx val="4"/>
              <c:layout>
                <c:manualLayout>
                  <c:x val="-5.5402623320722016E-2"/>
                  <c:y val="2.121684804844259E-2"/>
                </c:manualLayout>
              </c:layout>
              <c:showVal val="1"/>
            </c:dLbl>
            <c:dLbl>
              <c:idx val="5"/>
              <c:layout>
                <c:manualLayout>
                  <c:x val="-4.8806981423745469E-2"/>
                  <c:y val="1.90951632435984E-2"/>
                </c:manualLayout>
              </c:layout>
              <c:showVal val="1"/>
            </c:dLbl>
            <c:dLbl>
              <c:idx val="6"/>
              <c:layout>
                <c:manualLayout>
                  <c:x val="-5.5402519453980913E-2"/>
                  <c:y val="-1.909516324359839E-2"/>
                </c:manualLayout>
              </c:layout>
              <c:showVal val="1"/>
            </c:dLbl>
            <c:dLbl>
              <c:idx val="7"/>
              <c:layout>
                <c:manualLayout>
                  <c:x val="-3.9573228181415093E-2"/>
                  <c:y val="2.121684804844259E-2"/>
                </c:manualLayout>
              </c:layout>
              <c:showVal val="1"/>
            </c:dLbl>
            <c:dLbl>
              <c:idx val="8"/>
              <c:layout>
                <c:manualLayout>
                  <c:x val="-1.7148398878613122E-2"/>
                  <c:y val="2.1216848048442601E-2"/>
                </c:manualLayout>
              </c:layout>
              <c:showVal val="1"/>
            </c:dLbl>
            <c:dLbl>
              <c:idx val="9"/>
              <c:layout>
                <c:manualLayout>
                  <c:x val="-5.1445196635839269E-2"/>
                  <c:y val="-1.2730108829065561E-2"/>
                </c:manualLayout>
              </c:layout>
              <c:showVal val="1"/>
            </c:dLbl>
            <c:dLbl>
              <c:idx val="10"/>
              <c:layout>
                <c:manualLayout>
                  <c:x val="-4.6168766211650787E-2"/>
                  <c:y val="3.1825272072664168E-2"/>
                </c:manualLayout>
              </c:layout>
              <c:showVal val="1"/>
            </c:dLbl>
            <c:dLbl>
              <c:idx val="11"/>
              <c:layout>
                <c:manualLayout>
                  <c:x val="-7.9146456362829791E-3"/>
                  <c:y val="-2.9703587267819652E-2"/>
                </c:manualLayout>
              </c:layout>
              <c:showVal val="1"/>
            </c:dLbl>
            <c:txPr>
              <a:bodyPr/>
              <a:lstStyle/>
              <a:p>
                <a:pPr>
                  <a:defRPr sz="900" b="1">
                    <a:solidFill>
                      <a:srgbClr val="FF0000"/>
                    </a:solidFill>
                  </a:defRPr>
                </a:pPr>
                <a:endParaRPr lang="pt-BR"/>
              </a:p>
            </c:txPr>
            <c:showVal val="1"/>
          </c:dLbls>
          <c:cat>
            <c:strRef>
              <c:f>'Faturamento 2016'!$A$21:$A$32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'Faturamento 2016'!$I$21:$I$32</c:f>
              <c:numCache>
                <c:formatCode>_-* #,##0.00_-;\-* #,##0.00_-;_-* "-"??_-;_-@_-</c:formatCode>
                <c:ptCount val="12"/>
                <c:pt idx="0">
                  <c:v>115536554.16200311</c:v>
                </c:pt>
                <c:pt idx="1">
                  <c:v>99822341.643097103</c:v>
                </c:pt>
                <c:pt idx="2">
                  <c:v>123163479.92824559</c:v>
                </c:pt>
                <c:pt idx="3">
                  <c:v>131111396.84049562</c:v>
                </c:pt>
                <c:pt idx="4">
                  <c:v>125885356.50865023</c:v>
                </c:pt>
                <c:pt idx="5">
                  <c:v>116951966.92445952</c:v>
                </c:pt>
                <c:pt idx="6">
                  <c:v>142883889.07187721</c:v>
                </c:pt>
                <c:pt idx="7">
                  <c:v>131690800.24159159</c:v>
                </c:pt>
                <c:pt idx="8">
                  <c:v>135376404.35286072</c:v>
                </c:pt>
                <c:pt idx="9">
                  <c:v>139986345.57593584</c:v>
                </c:pt>
                <c:pt idx="10">
                  <c:v>130151291.6948695</c:v>
                </c:pt>
                <c:pt idx="11">
                  <c:v>130118592.96029581</c:v>
                </c:pt>
              </c:numCache>
            </c:numRef>
          </c:val>
        </c:ser>
        <c:marker val="1"/>
        <c:axId val="61156736"/>
        <c:axId val="61199488"/>
      </c:lineChart>
      <c:catAx>
        <c:axId val="61156736"/>
        <c:scaling>
          <c:orientation val="minMax"/>
        </c:scaling>
        <c:axPos val="b"/>
        <c:tickLblPos val="nextTo"/>
        <c:crossAx val="61199488"/>
        <c:crosses val="autoZero"/>
        <c:auto val="1"/>
        <c:lblAlgn val="ctr"/>
        <c:lblOffset val="100"/>
      </c:catAx>
      <c:valAx>
        <c:axId val="61199488"/>
        <c:scaling>
          <c:orientation val="minMax"/>
        </c:scaling>
        <c:delete val="1"/>
        <c:axPos val="l"/>
        <c:numFmt formatCode="_-* #,##0.00_-;\-* #,##0.00_-;_-* &quot;-&quot;??_-;_-@_-" sourceLinked="1"/>
        <c:tickLblPos val="nextTo"/>
        <c:crossAx val="61156736"/>
        <c:crosses val="autoZero"/>
        <c:crossBetween val="between"/>
      </c:valAx>
    </c:plotArea>
    <c:legend>
      <c:legendPos val="b"/>
    </c:legend>
    <c:plotVisOnly val="1"/>
  </c:char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lineChart>
        <c:grouping val="standard"/>
        <c:ser>
          <c:idx val="0"/>
          <c:order val="0"/>
          <c:tx>
            <c:strRef>
              <c:f>'Faturamento 2016'!$B$20</c:f>
              <c:strCache>
                <c:ptCount val="1"/>
                <c:pt idx="0">
                  <c:v>2011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plus"/>
            <c:size val="7"/>
            <c:spPr>
              <a:solidFill>
                <a:schemeClr val="tx1"/>
              </a:solidFill>
              <a:ln>
                <a:solidFill>
                  <a:sysClr val="windowText" lastClr="000000"/>
                </a:solidFill>
              </a:ln>
            </c:spPr>
          </c:marker>
          <c:dLbls>
            <c:dLbl>
              <c:idx val="0"/>
              <c:layout>
                <c:manualLayout>
                  <c:x val="-6.3317165090263833E-2"/>
                  <c:y val="-1.6973478438754141E-2"/>
                </c:manualLayout>
              </c:layout>
              <c:showVal val="1"/>
            </c:dLbl>
            <c:dLbl>
              <c:idx val="1"/>
              <c:layout>
                <c:manualLayout>
                  <c:x val="-0.10684771608982015"/>
                  <c:y val="1.0608424024221293E-2"/>
                </c:manualLayout>
              </c:layout>
              <c:showVal val="1"/>
            </c:dLbl>
            <c:dLbl>
              <c:idx val="2"/>
              <c:layout>
                <c:manualLayout>
                  <c:x val="-4.221144339350922E-2"/>
                  <c:y val="-2.3338532853286787E-2"/>
                </c:manualLayout>
              </c:layout>
              <c:showVal val="1"/>
            </c:dLbl>
            <c:dLbl>
              <c:idx val="3"/>
              <c:layout>
                <c:manualLayout>
                  <c:x val="-5.1445196635839366E-2"/>
                  <c:y val="2.5460217658131092E-2"/>
                </c:manualLayout>
              </c:layout>
              <c:showVal val="1"/>
            </c:dLbl>
            <c:dLbl>
              <c:idx val="4"/>
              <c:layout>
                <c:manualLayout>
                  <c:x val="-5.4083411847934311E-2"/>
                  <c:y val="-2.3338532853286787E-2"/>
                </c:manualLayout>
              </c:layout>
              <c:showVal val="1"/>
            </c:dLbl>
            <c:dLbl>
              <c:idx val="5"/>
              <c:layout>
                <c:manualLayout>
                  <c:x val="-5.5402519453980913E-2"/>
                  <c:y val="2.3338532853286787E-2"/>
                </c:manualLayout>
              </c:layout>
              <c:showVal val="1"/>
            </c:dLbl>
            <c:dLbl>
              <c:idx val="6"/>
              <c:layout>
                <c:manualLayout>
                  <c:x val="-1.8467506484660366E-2"/>
                  <c:y val="2.5460217658131092E-2"/>
                </c:manualLayout>
              </c:layout>
              <c:showVal val="1"/>
            </c:dLbl>
            <c:dLbl>
              <c:idx val="7"/>
              <c:layout>
                <c:manualLayout>
                  <c:x val="-4.7487873817697923E-2"/>
                  <c:y val="-1.9095163243598397E-2"/>
                </c:manualLayout>
              </c:layout>
              <c:showVal val="1"/>
            </c:dLbl>
            <c:dLbl>
              <c:idx val="8"/>
              <c:layout>
                <c:manualLayout>
                  <c:x val="-5.5402519453980913E-2"/>
                  <c:y val="2.5460217658131092E-2"/>
                </c:manualLayout>
              </c:layout>
              <c:showVal val="1"/>
            </c:dLbl>
            <c:dLbl>
              <c:idx val="9"/>
              <c:layout>
                <c:manualLayout>
                  <c:x val="-4.3530550999556293E-2"/>
                  <c:y val="2.5460217658131092E-2"/>
                </c:manualLayout>
              </c:layout>
              <c:showVal val="1"/>
            </c:dLbl>
            <c:dLbl>
              <c:idx val="10"/>
              <c:layout>
                <c:manualLayout>
                  <c:x val="-4.4849658605603644E-2"/>
                  <c:y val="-1.9095163243598397E-2"/>
                </c:manualLayout>
              </c:layout>
              <c:showVal val="1"/>
            </c:dLbl>
            <c:dLbl>
              <c:idx val="11"/>
              <c:layout>
                <c:manualLayout>
                  <c:x val="-1.3191076060471631E-3"/>
                  <c:y val="1.9095163243598477E-2"/>
                </c:manualLayout>
              </c:layout>
              <c:showVal val="1"/>
            </c:dLbl>
            <c:txPr>
              <a:bodyPr/>
              <a:lstStyle/>
              <a:p>
                <a:pPr>
                  <a:defRPr sz="900" b="1"/>
                </a:pPr>
                <a:endParaRPr lang="pt-BR"/>
              </a:p>
            </c:txPr>
            <c:showVal val="1"/>
          </c:dLbls>
          <c:cat>
            <c:strRef>
              <c:f>'Faturamento 2016'!$A$21:$A$32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'Faturamento 2016'!$B$21:$B$32</c:f>
              <c:numCache>
                <c:formatCode>_-* #,##0.00_-;\-* #,##0.00_-;_-* "-"??_-;_-@_-</c:formatCode>
                <c:ptCount val="12"/>
                <c:pt idx="0">
                  <c:v>87522998.410000071</c:v>
                </c:pt>
                <c:pt idx="1">
                  <c:v>66322587.500000022</c:v>
                </c:pt>
                <c:pt idx="2">
                  <c:v>65947029.83000005</c:v>
                </c:pt>
                <c:pt idx="3">
                  <c:v>59999275.269999944</c:v>
                </c:pt>
                <c:pt idx="4">
                  <c:v>72571636.040000066</c:v>
                </c:pt>
                <c:pt idx="5">
                  <c:v>68229170.469999999</c:v>
                </c:pt>
                <c:pt idx="6">
                  <c:v>73036689.580000043</c:v>
                </c:pt>
                <c:pt idx="7">
                  <c:v>83003745.479999915</c:v>
                </c:pt>
                <c:pt idx="8">
                  <c:v>76711735.500000015</c:v>
                </c:pt>
                <c:pt idx="9">
                  <c:v>77972555.140000015</c:v>
                </c:pt>
                <c:pt idx="10">
                  <c:v>76678724.210000008</c:v>
                </c:pt>
                <c:pt idx="11">
                  <c:v>63464332.23999995</c:v>
                </c:pt>
              </c:numCache>
            </c:numRef>
          </c:val>
        </c:ser>
        <c:ser>
          <c:idx val="1"/>
          <c:order val="1"/>
          <c:tx>
            <c:strRef>
              <c:f>'Faturamento 2016'!$C$20</c:f>
              <c:strCache>
                <c:ptCount val="1"/>
                <c:pt idx="0">
                  <c:v>2012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diamond"/>
            <c:size val="7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solidFill>
                  <a:srgbClr val="4F81BD">
                    <a:lumMod val="60000"/>
                    <a:lumOff val="40000"/>
                  </a:srgbClr>
                </a:solidFill>
              </a:ln>
            </c:spPr>
          </c:marker>
          <c:cat>
            <c:strRef>
              <c:f>'Faturamento 2016'!$A$21:$A$32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'Faturamento 2016'!$C$21:$C$32</c:f>
              <c:numCache>
                <c:formatCode>_-* #,##0.00_-;\-* #,##0.00_-;_-* "-"??_-;_-@_-</c:formatCode>
                <c:ptCount val="12"/>
                <c:pt idx="0">
                  <c:v>74365356.629999995</c:v>
                </c:pt>
                <c:pt idx="1">
                  <c:v>60836190.779999949</c:v>
                </c:pt>
                <c:pt idx="2">
                  <c:v>95355813.240000054</c:v>
                </c:pt>
                <c:pt idx="3">
                  <c:v>78825485.060000047</c:v>
                </c:pt>
                <c:pt idx="4">
                  <c:v>85548218.490000024</c:v>
                </c:pt>
                <c:pt idx="5">
                  <c:v>73415764.490000039</c:v>
                </c:pt>
                <c:pt idx="6">
                  <c:v>86151935.439999983</c:v>
                </c:pt>
                <c:pt idx="7">
                  <c:v>89961967.419999957</c:v>
                </c:pt>
                <c:pt idx="8">
                  <c:v>79722599.409999922</c:v>
                </c:pt>
                <c:pt idx="9">
                  <c:v>86520460.150000066</c:v>
                </c:pt>
                <c:pt idx="10">
                  <c:v>82128806.789999947</c:v>
                </c:pt>
                <c:pt idx="11">
                  <c:v>74652107.329999939</c:v>
                </c:pt>
              </c:numCache>
            </c:numRef>
          </c:val>
        </c:ser>
        <c:ser>
          <c:idx val="2"/>
          <c:order val="2"/>
          <c:tx>
            <c:strRef>
              <c:f>'Faturamento 2016'!$D$20</c:f>
              <c:strCache>
                <c:ptCount val="1"/>
                <c:pt idx="0">
                  <c:v>2013</c:v>
                </c:pt>
              </c:strCache>
            </c:strRef>
          </c:tx>
          <c:cat>
            <c:strRef>
              <c:f>'Faturamento 2016'!$A$21:$A$32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'Faturamento 2016'!$D$21:$D$32</c:f>
              <c:numCache>
                <c:formatCode>_-* #,##0.00_-;\-* #,##0.00_-;_-* "-"??_-;_-@_-</c:formatCode>
                <c:ptCount val="12"/>
                <c:pt idx="0">
                  <c:v>86246056.710000023</c:v>
                </c:pt>
                <c:pt idx="1">
                  <c:v>69599589.849999994</c:v>
                </c:pt>
                <c:pt idx="2">
                  <c:v>83052732.020000011</c:v>
                </c:pt>
                <c:pt idx="3">
                  <c:v>90682509.14000003</c:v>
                </c:pt>
                <c:pt idx="4">
                  <c:v>89357597.399999887</c:v>
                </c:pt>
                <c:pt idx="5">
                  <c:v>80488475.74000001</c:v>
                </c:pt>
                <c:pt idx="6">
                  <c:v>93287812.359999776</c:v>
                </c:pt>
                <c:pt idx="7">
                  <c:v>92652828.34999992</c:v>
                </c:pt>
                <c:pt idx="8">
                  <c:v>92643552.640000015</c:v>
                </c:pt>
                <c:pt idx="9">
                  <c:v>101495575.94000022</c:v>
                </c:pt>
                <c:pt idx="10">
                  <c:v>93070037.63000001</c:v>
                </c:pt>
                <c:pt idx="11">
                  <c:v>82773900.729999974</c:v>
                </c:pt>
              </c:numCache>
            </c:numRef>
          </c:val>
        </c:ser>
        <c:ser>
          <c:idx val="3"/>
          <c:order val="3"/>
          <c:tx>
            <c:strRef>
              <c:f>'Faturamento 2016'!$E$20</c:f>
              <c:strCache>
                <c:ptCount val="1"/>
                <c:pt idx="0">
                  <c:v>2014</c:v>
                </c:pt>
              </c:strCache>
            </c:strRef>
          </c:tx>
          <c:cat>
            <c:strRef>
              <c:f>'Faturamento 2016'!$A$21:$A$32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'Faturamento 2016'!$E$21:$E$32</c:f>
              <c:numCache>
                <c:formatCode>_-* #,##0.00_-;\-* #,##0.00_-;_-* "-"??_-;_-@_-</c:formatCode>
                <c:ptCount val="12"/>
                <c:pt idx="0">
                  <c:v>95422362.490000173</c:v>
                </c:pt>
                <c:pt idx="1">
                  <c:v>88135607.029999927</c:v>
                </c:pt>
                <c:pt idx="2">
                  <c:v>87900773.590000033</c:v>
                </c:pt>
                <c:pt idx="3">
                  <c:v>92352419.800000116</c:v>
                </c:pt>
                <c:pt idx="4">
                  <c:v>100306114.37999997</c:v>
                </c:pt>
                <c:pt idx="5">
                  <c:v>87009359.970000044</c:v>
                </c:pt>
                <c:pt idx="6">
                  <c:v>105621784.29999995</c:v>
                </c:pt>
                <c:pt idx="7">
                  <c:v>108301680.67000009</c:v>
                </c:pt>
                <c:pt idx="8">
                  <c:v>107719511.78000015</c:v>
                </c:pt>
                <c:pt idx="9">
                  <c:v>115974263.03000008</c:v>
                </c:pt>
                <c:pt idx="10">
                  <c:v>107180596.39000009</c:v>
                </c:pt>
                <c:pt idx="11">
                  <c:v>95457600.389999986</c:v>
                </c:pt>
              </c:numCache>
            </c:numRef>
          </c:val>
        </c:ser>
        <c:ser>
          <c:idx val="4"/>
          <c:order val="4"/>
          <c:tx>
            <c:strRef>
              <c:f>'Faturamento 2016'!$F$20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chemeClr val="accent5">
                  <a:lumMod val="75000"/>
                </a:schemeClr>
              </a:solidFill>
            </a:ln>
          </c:spPr>
          <c:marker>
            <c:symbol val="square"/>
            <c:size val="7"/>
            <c:spPr>
              <a:solidFill>
                <a:schemeClr val="accent5">
                  <a:lumMod val="75000"/>
                </a:schemeClr>
              </a:solidFill>
              <a:ln>
                <a:solidFill>
                  <a:srgbClr val="4BACC6">
                    <a:lumMod val="75000"/>
                  </a:srgbClr>
                </a:solidFill>
              </a:ln>
            </c:spPr>
          </c:marker>
          <c:cat>
            <c:strRef>
              <c:f>'Faturamento 2016'!$A$21:$A$32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'Faturamento 2016'!$F$21:$F$32</c:f>
              <c:numCache>
                <c:formatCode>_-* #,##0.00_-;\-* #,##0.00_-;_-* "-"??_-;_-@_-</c:formatCode>
                <c:ptCount val="12"/>
                <c:pt idx="0">
                  <c:v>115389296.46000005</c:v>
                </c:pt>
                <c:pt idx="1">
                  <c:v>90472039.140000105</c:v>
                </c:pt>
                <c:pt idx="2">
                  <c:v>118928116.08999994</c:v>
                </c:pt>
                <c:pt idx="3">
                  <c:v>113611117.73999999</c:v>
                </c:pt>
                <c:pt idx="4">
                  <c:v>114357945.79999995</c:v>
                </c:pt>
                <c:pt idx="5">
                  <c:v>111315582.84000014</c:v>
                </c:pt>
                <c:pt idx="6">
                  <c:v>128856278.26000001</c:v>
                </c:pt>
                <c:pt idx="7">
                  <c:v>122995392.01999995</c:v>
                </c:pt>
                <c:pt idx="8">
                  <c:v>120967726.54000011</c:v>
                </c:pt>
                <c:pt idx="9">
                  <c:v>119916802.37999995</c:v>
                </c:pt>
                <c:pt idx="10">
                  <c:v>115793692.58000007</c:v>
                </c:pt>
                <c:pt idx="11">
                  <c:v>115203159.0699999</c:v>
                </c:pt>
              </c:numCache>
            </c:numRef>
          </c:val>
        </c:ser>
        <c:ser>
          <c:idx val="5"/>
          <c:order val="5"/>
          <c:tx>
            <c:strRef>
              <c:f>'Faturamento 2016'!$G$20</c:f>
              <c:strCache>
                <c:ptCount val="1"/>
                <c:pt idx="0">
                  <c:v>2016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star"/>
            <c:size val="7"/>
            <c:spPr>
              <a:ln>
                <a:solidFill>
                  <a:srgbClr val="FF0000"/>
                </a:solidFill>
              </a:ln>
            </c:spPr>
          </c:marker>
          <c:dLbls>
            <c:dLbl>
              <c:idx val="0"/>
              <c:layout>
                <c:manualLayout>
                  <c:x val="-6.3317165090263833E-2"/>
                  <c:y val="-2.5460217658131092E-2"/>
                </c:manualLayout>
              </c:layout>
              <c:showVal val="1"/>
            </c:dLbl>
            <c:dLbl>
              <c:idx val="1"/>
              <c:layout>
                <c:manualLayout>
                  <c:x val="-4.6168766211650697E-2"/>
                  <c:y val="1.4851793633909802E-2"/>
                </c:manualLayout>
              </c:layout>
              <c:showVal val="1"/>
            </c:dLbl>
            <c:dLbl>
              <c:idx val="2"/>
              <c:layout>
                <c:manualLayout>
                  <c:x val="-6.0678949878169366E-2"/>
                  <c:y val="-3.1825272072664154E-2"/>
                </c:manualLayout>
              </c:layout>
              <c:showVal val="1"/>
            </c:dLbl>
            <c:dLbl>
              <c:idx val="3"/>
              <c:layout>
                <c:manualLayout>
                  <c:x val="-6.1998057484216704E-2"/>
                  <c:y val="2.121684804844259E-2"/>
                </c:manualLayout>
              </c:layout>
              <c:showVal val="1"/>
            </c:dLbl>
            <c:dLbl>
              <c:idx val="4"/>
              <c:layout>
                <c:manualLayout>
                  <c:x val="-5.4083411847934366E-2"/>
                  <c:y val="-2.5460217658131092E-2"/>
                </c:manualLayout>
              </c:layout>
              <c:showVal val="1"/>
            </c:dLbl>
            <c:dLbl>
              <c:idx val="5"/>
              <c:layout>
                <c:manualLayout>
                  <c:x val="-5.1445196635839366E-2"/>
                  <c:y val="1.6973478438754141E-2"/>
                </c:manualLayout>
              </c:layout>
              <c:showVal val="1"/>
            </c:dLbl>
            <c:dLbl>
              <c:idx val="6"/>
              <c:layout>
                <c:manualLayout>
                  <c:x val="-7.1231810726546815E-2"/>
                  <c:y val="-2.7581902462975642E-2"/>
                </c:manualLayout>
              </c:layout>
              <c:showVal val="1"/>
            </c:dLbl>
            <c:dLbl>
              <c:idx val="7"/>
              <c:layout>
                <c:manualLayout>
                  <c:x val="-4.8806981423745448E-2"/>
                  <c:y val="-2.7581902462975653E-2"/>
                </c:manualLayout>
              </c:layout>
              <c:showVal val="1"/>
            </c:dLbl>
            <c:spPr>
              <a:solidFill>
                <a:srgbClr val="FF0000"/>
              </a:solidFill>
            </c:spPr>
            <c:txPr>
              <a:bodyPr/>
              <a:lstStyle/>
              <a:p>
                <a:pPr>
                  <a:defRPr sz="900" b="1">
                    <a:solidFill>
                      <a:schemeClr val="bg1"/>
                    </a:solidFill>
                  </a:defRPr>
                </a:pPr>
                <a:endParaRPr lang="pt-BR"/>
              </a:p>
            </c:txPr>
            <c:showVal val="1"/>
          </c:dLbls>
          <c:cat>
            <c:strRef>
              <c:f>'Faturamento 2016'!$A$21:$A$32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'Faturamento 2016'!$G$21:$G$32</c:f>
              <c:numCache>
                <c:formatCode>_-* #,##0.00_-;\-* #,##0.00_-;_-* "-"??_-;_-@_-</c:formatCode>
                <c:ptCount val="12"/>
                <c:pt idx="0">
                  <c:v>106145449.47000006</c:v>
                </c:pt>
                <c:pt idx="1">
                  <c:v>96155220.670000166</c:v>
                </c:pt>
                <c:pt idx="2">
                  <c:v>128362991.94999987</c:v>
                </c:pt>
                <c:pt idx="3">
                  <c:v>125740006.07000004</c:v>
                </c:pt>
                <c:pt idx="4">
                  <c:v>126722327.82000008</c:v>
                </c:pt>
                <c:pt idx="5">
                  <c:v>123481384.96000005</c:v>
                </c:pt>
                <c:pt idx="6">
                  <c:v>130229858.42000003</c:v>
                </c:pt>
                <c:pt idx="7">
                  <c:v>137524515.83000013</c:v>
                </c:pt>
                <c:pt idx="8">
                  <c:v>124650850.60999991</c:v>
                </c:pt>
                <c:pt idx="9">
                  <c:v>124319983.84000011</c:v>
                </c:pt>
                <c:pt idx="10">
                  <c:v>126782384.78999974</c:v>
                </c:pt>
                <c:pt idx="11">
                  <c:v>122491274.54000002</c:v>
                </c:pt>
              </c:numCache>
            </c:numRef>
          </c:val>
        </c:ser>
        <c:ser>
          <c:idx val="6"/>
          <c:order val="6"/>
          <c:tx>
            <c:strRef>
              <c:f>'Faturamento 2016'!$I$20</c:f>
              <c:strCache>
                <c:ptCount val="1"/>
                <c:pt idx="0">
                  <c:v>Previsão 2016</c:v>
                </c:pt>
              </c:strCache>
            </c:strRef>
          </c:tx>
          <c:spPr>
            <a:ln>
              <a:solidFill>
                <a:srgbClr val="FF0000"/>
              </a:solidFill>
              <a:prstDash val="sysDot"/>
            </a:ln>
          </c:spPr>
          <c:marker>
            <c:symbol val="dot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dLbls>
            <c:dLbl>
              <c:idx val="0"/>
              <c:layout>
                <c:manualLayout>
                  <c:x val="-6.3317165090263833E-2"/>
                  <c:y val="-2.9703587267819652E-2"/>
                </c:manualLayout>
              </c:layout>
              <c:showVal val="1"/>
            </c:dLbl>
            <c:dLbl>
              <c:idx val="1"/>
              <c:layout>
                <c:manualLayout>
                  <c:x val="-5.1445196635839366E-2"/>
                  <c:y val="-5.5163971987746876E-2"/>
                </c:manualLayout>
              </c:layout>
              <c:showVal val="1"/>
            </c:dLbl>
            <c:dLbl>
              <c:idx val="2"/>
              <c:layout>
                <c:manualLayout>
                  <c:x val="-0.10684771608982015"/>
                  <c:y val="-8.4867392193771398E-3"/>
                </c:manualLayout>
              </c:layout>
              <c:showVal val="1"/>
            </c:dLbl>
            <c:dLbl>
              <c:idx val="3"/>
              <c:layout>
                <c:manualLayout>
                  <c:x val="-4.4849658605603547E-2"/>
                  <c:y val="-4.2433863158680814E-2"/>
                </c:manualLayout>
              </c:layout>
              <c:showVal val="1"/>
            </c:dLbl>
            <c:dLbl>
              <c:idx val="4"/>
              <c:layout>
                <c:manualLayout>
                  <c:x val="-5.5402623320722003E-2"/>
                  <c:y val="2.121684804844259E-2"/>
                </c:manualLayout>
              </c:layout>
              <c:showVal val="1"/>
            </c:dLbl>
            <c:dLbl>
              <c:idx val="5"/>
              <c:layout>
                <c:manualLayout>
                  <c:x val="-4.8806981423745448E-2"/>
                  <c:y val="1.9095163243598397E-2"/>
                </c:manualLayout>
              </c:layout>
              <c:showVal val="1"/>
            </c:dLbl>
            <c:dLbl>
              <c:idx val="6"/>
              <c:layout>
                <c:manualLayout>
                  <c:x val="-5.5402519453980913E-2"/>
                  <c:y val="-1.9095163243598386E-2"/>
                </c:manualLayout>
              </c:layout>
              <c:showVal val="1"/>
            </c:dLbl>
            <c:dLbl>
              <c:idx val="7"/>
              <c:layout>
                <c:manualLayout>
                  <c:x val="-3.9573228181415086E-2"/>
                  <c:y val="2.121684804844259E-2"/>
                </c:manualLayout>
              </c:layout>
              <c:showVal val="1"/>
            </c:dLbl>
            <c:dLbl>
              <c:idx val="8"/>
              <c:layout>
                <c:manualLayout>
                  <c:x val="-1.7148398878613122E-2"/>
                  <c:y val="2.1216848048442601E-2"/>
                </c:manualLayout>
              </c:layout>
              <c:showVal val="1"/>
            </c:dLbl>
            <c:dLbl>
              <c:idx val="9"/>
              <c:layout>
                <c:manualLayout>
                  <c:x val="-5.1445196635839269E-2"/>
                  <c:y val="-1.2730108829065561E-2"/>
                </c:manualLayout>
              </c:layout>
              <c:showVal val="1"/>
            </c:dLbl>
            <c:dLbl>
              <c:idx val="10"/>
              <c:layout>
                <c:manualLayout>
                  <c:x val="-4.6168766211650787E-2"/>
                  <c:y val="3.1825272072664154E-2"/>
                </c:manualLayout>
              </c:layout>
              <c:showVal val="1"/>
            </c:dLbl>
            <c:dLbl>
              <c:idx val="11"/>
              <c:layout>
                <c:manualLayout>
                  <c:x val="-7.9146456362829791E-3"/>
                  <c:y val="-2.9703587267819652E-2"/>
                </c:manualLayout>
              </c:layout>
              <c:showVal val="1"/>
            </c:dLbl>
            <c:txPr>
              <a:bodyPr/>
              <a:lstStyle/>
              <a:p>
                <a:pPr>
                  <a:defRPr sz="900" b="1">
                    <a:solidFill>
                      <a:srgbClr val="FF0000"/>
                    </a:solidFill>
                  </a:defRPr>
                </a:pPr>
                <a:endParaRPr lang="pt-BR"/>
              </a:p>
            </c:txPr>
            <c:showVal val="1"/>
          </c:dLbls>
          <c:cat>
            <c:strRef>
              <c:f>'Faturamento 2016'!$A$21:$A$32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'Faturamento 2016'!$I$21:$I$32</c:f>
              <c:numCache>
                <c:formatCode>_-* #,##0.00_-;\-* #,##0.00_-;_-* "-"??_-;_-@_-</c:formatCode>
                <c:ptCount val="12"/>
                <c:pt idx="0">
                  <c:v>115536554.16200311</c:v>
                </c:pt>
                <c:pt idx="1">
                  <c:v>99822341.643097103</c:v>
                </c:pt>
                <c:pt idx="2">
                  <c:v>123163479.92824559</c:v>
                </c:pt>
                <c:pt idx="3">
                  <c:v>131111396.84049562</c:v>
                </c:pt>
                <c:pt idx="4">
                  <c:v>125885356.50865023</c:v>
                </c:pt>
                <c:pt idx="5">
                  <c:v>116951966.92445952</c:v>
                </c:pt>
                <c:pt idx="6">
                  <c:v>142883889.07187721</c:v>
                </c:pt>
                <c:pt idx="7">
                  <c:v>131690800.24159159</c:v>
                </c:pt>
                <c:pt idx="8">
                  <c:v>135376404.35286072</c:v>
                </c:pt>
                <c:pt idx="9">
                  <c:v>139986345.57593584</c:v>
                </c:pt>
                <c:pt idx="10">
                  <c:v>130151291.6948695</c:v>
                </c:pt>
                <c:pt idx="11">
                  <c:v>130118592.96029581</c:v>
                </c:pt>
              </c:numCache>
            </c:numRef>
          </c:val>
        </c:ser>
        <c:marker val="1"/>
        <c:axId val="63339136"/>
        <c:axId val="63447424"/>
      </c:lineChart>
      <c:catAx>
        <c:axId val="63339136"/>
        <c:scaling>
          <c:orientation val="minMax"/>
        </c:scaling>
        <c:axPos val="b"/>
        <c:tickLblPos val="nextTo"/>
        <c:crossAx val="63447424"/>
        <c:crosses val="autoZero"/>
        <c:auto val="1"/>
        <c:lblAlgn val="ctr"/>
        <c:lblOffset val="100"/>
      </c:catAx>
      <c:valAx>
        <c:axId val="63447424"/>
        <c:scaling>
          <c:orientation val="minMax"/>
        </c:scaling>
        <c:delete val="1"/>
        <c:axPos val="l"/>
        <c:numFmt formatCode="_-* #,##0.00_-;\-* #,##0.00_-;_-* &quot;-&quot;??_-;_-@_-" sourceLinked="1"/>
        <c:tickLblPos val="nextTo"/>
        <c:crossAx val="63339136"/>
        <c:crosses val="autoZero"/>
        <c:crossBetween val="between"/>
      </c:valAx>
    </c:plotArea>
    <c:legend>
      <c:legendPos val="b"/>
    </c:legend>
    <c:plotVisOnly val="1"/>
  </c:char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pt-BR"/>
              <a:t>R$ Aprovado</a:t>
            </a:r>
          </a:p>
        </c:rich>
      </c:tx>
      <c:layout>
        <c:manualLayout>
          <c:xMode val="edge"/>
          <c:yMode val="edge"/>
          <c:x val="0.36823603672956851"/>
          <c:y val="0"/>
        </c:manualLayout>
      </c:layout>
      <c:overlay val="1"/>
    </c:title>
    <c:plotArea>
      <c:layout>
        <c:manualLayout>
          <c:layoutTarget val="inner"/>
          <c:xMode val="edge"/>
          <c:yMode val="edge"/>
          <c:x val="2.2381413495630012E-2"/>
          <c:y val="4.8571424770661717E-2"/>
          <c:w val="0.97103581782920223"/>
          <c:h val="0.85731873762851718"/>
        </c:manualLayout>
      </c:layout>
      <c:lineChart>
        <c:grouping val="standard"/>
        <c:ser>
          <c:idx val="0"/>
          <c:order val="0"/>
          <c:tx>
            <c:strRef>
              <c:f>'Faturamento 2016'!$B$20</c:f>
              <c:strCache>
                <c:ptCount val="1"/>
                <c:pt idx="0">
                  <c:v>2011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x"/>
            <c:size val="7"/>
            <c:spPr>
              <a:solidFill>
                <a:schemeClr val="tx1"/>
              </a:solidFill>
            </c:spPr>
          </c:marker>
          <c:dLbls>
            <c:dLbl>
              <c:idx val="0"/>
              <c:layout>
                <c:manualLayout>
                  <c:x val="-6.0561471811704584E-2"/>
                  <c:y val="-2.745341400080881E-2"/>
                </c:manualLayout>
              </c:layout>
              <c:showVal val="1"/>
            </c:dLbl>
            <c:dLbl>
              <c:idx val="1"/>
              <c:layout>
                <c:manualLayout>
                  <c:x val="-7.1093901691999611E-2"/>
                  <c:y val="2.3229811846838193E-2"/>
                </c:manualLayout>
              </c:layout>
              <c:showVal val="1"/>
            </c:dLbl>
            <c:dLbl>
              <c:idx val="2"/>
              <c:layout>
                <c:manualLayout>
                  <c:x val="-3.9496612051111012E-2"/>
                  <c:y val="-2.745341400080881E-2"/>
                </c:manualLayout>
              </c:layout>
              <c:showVal val="1"/>
            </c:dLbl>
            <c:dLbl>
              <c:idx val="3"/>
              <c:layout>
                <c:manualLayout>
                  <c:x val="-3.8180058316073871E-2"/>
                  <c:y val="2.5341612923824308E-2"/>
                </c:manualLayout>
              </c:layout>
              <c:showVal val="1"/>
            </c:dLbl>
            <c:dLbl>
              <c:idx val="4"/>
              <c:layout>
                <c:manualLayout>
                  <c:x val="-5.1345595666443956E-2"/>
                  <c:y val="-1.9006209692868127E-2"/>
                </c:manualLayout>
              </c:layout>
              <c:showVal val="1"/>
            </c:dLbl>
            <c:dLbl>
              <c:idx val="5"/>
              <c:layout>
                <c:manualLayout>
                  <c:x val="-5.3978703136518223E-2"/>
                  <c:y val="2.3229811846838273E-2"/>
                </c:manualLayout>
              </c:layout>
              <c:showVal val="1"/>
            </c:dLbl>
            <c:dLbl>
              <c:idx val="6"/>
              <c:layout>
                <c:manualLayout>
                  <c:x val="0"/>
                  <c:y val="2.3229811846838193E-2"/>
                </c:manualLayout>
              </c:layout>
              <c:showVal val="1"/>
            </c:dLbl>
            <c:dLbl>
              <c:idx val="7"/>
              <c:layout>
                <c:manualLayout>
                  <c:x val="-4.4762826991259434E-2"/>
                  <c:y val="-2.5341612923824308E-2"/>
                </c:manualLayout>
              </c:layout>
              <c:showVal val="1"/>
            </c:dLbl>
            <c:dLbl>
              <c:idx val="8"/>
              <c:layout>
                <c:manualLayout>
                  <c:x val="-3.5546950845999709E-2"/>
                  <c:y val="2.3229811846838193E-2"/>
                </c:manualLayout>
              </c:layout>
              <c:showVal val="1"/>
            </c:dLbl>
            <c:dLbl>
              <c:idx val="9"/>
              <c:layout>
                <c:manualLayout>
                  <c:x val="-4.8712488196370134E-2"/>
                  <c:y val="-2.5341612923824308E-2"/>
                </c:manualLayout>
              </c:layout>
              <c:showVal val="1"/>
            </c:dLbl>
            <c:dLbl>
              <c:idx val="10"/>
              <c:layout>
                <c:manualLayout>
                  <c:x val="-2.7647628435778115E-2"/>
                  <c:y val="-2.3229811846838273E-2"/>
                </c:manualLayout>
              </c:layout>
              <c:showVal val="1"/>
            </c:dLbl>
            <c:dLbl>
              <c:idx val="11"/>
              <c:layout>
                <c:manualLayout>
                  <c:x val="-6.5827686751852134E-3"/>
                  <c:y val="2.5341612923824308E-2"/>
                </c:manualLayout>
              </c:layout>
              <c:showVal val="1"/>
            </c:dLbl>
            <c:txPr>
              <a:bodyPr/>
              <a:lstStyle/>
              <a:p>
                <a:pPr>
                  <a:defRPr b="1"/>
                </a:pPr>
                <a:endParaRPr lang="pt-BR"/>
              </a:p>
            </c:txPr>
            <c:showVal val="1"/>
          </c:dLbls>
          <c:cat>
            <c:strRef>
              <c:f>Faturamento!$A$21:$A$32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'Faturamento 2016'!$B$21:$B$32</c:f>
              <c:numCache>
                <c:formatCode>_-* #,##0.00_-;\-* #,##0.00_-;_-* "-"??_-;_-@_-</c:formatCode>
                <c:ptCount val="12"/>
                <c:pt idx="0">
                  <c:v>87522998.410000071</c:v>
                </c:pt>
                <c:pt idx="1">
                  <c:v>66322587.500000022</c:v>
                </c:pt>
                <c:pt idx="2">
                  <c:v>65947029.83000005</c:v>
                </c:pt>
                <c:pt idx="3">
                  <c:v>59999275.269999944</c:v>
                </c:pt>
                <c:pt idx="4">
                  <c:v>72571636.040000066</c:v>
                </c:pt>
                <c:pt idx="5">
                  <c:v>68229170.469999999</c:v>
                </c:pt>
                <c:pt idx="6">
                  <c:v>73036689.580000043</c:v>
                </c:pt>
                <c:pt idx="7">
                  <c:v>83003745.479999915</c:v>
                </c:pt>
                <c:pt idx="8">
                  <c:v>76711735.500000015</c:v>
                </c:pt>
                <c:pt idx="9">
                  <c:v>77972555.140000015</c:v>
                </c:pt>
                <c:pt idx="10">
                  <c:v>76678724.210000008</c:v>
                </c:pt>
                <c:pt idx="11">
                  <c:v>63464332.23999995</c:v>
                </c:pt>
              </c:numCache>
            </c:numRef>
          </c:val>
        </c:ser>
        <c:ser>
          <c:idx val="1"/>
          <c:order val="1"/>
          <c:tx>
            <c:strRef>
              <c:f>'Faturamento 2016'!$C$20</c:f>
              <c:strCache>
                <c:ptCount val="1"/>
                <c:pt idx="0">
                  <c:v>2012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diamond"/>
            <c:size val="7"/>
            <c:spPr>
              <a:solidFill>
                <a:schemeClr val="tx2">
                  <a:lumMod val="40000"/>
                  <a:lumOff val="60000"/>
                </a:schemeClr>
              </a:solidFill>
            </c:spPr>
          </c:marker>
          <c:cat>
            <c:strRef>
              <c:f>Faturamento!$A$21:$A$32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'Faturamento 2016'!$C$21:$C$32</c:f>
              <c:numCache>
                <c:formatCode>_-* #,##0.00_-;\-* #,##0.00_-;_-* "-"??_-;_-@_-</c:formatCode>
                <c:ptCount val="12"/>
                <c:pt idx="0">
                  <c:v>74365356.629999995</c:v>
                </c:pt>
                <c:pt idx="1">
                  <c:v>60836190.779999949</c:v>
                </c:pt>
                <c:pt idx="2">
                  <c:v>95355813.240000054</c:v>
                </c:pt>
                <c:pt idx="3">
                  <c:v>78825485.060000047</c:v>
                </c:pt>
                <c:pt idx="4">
                  <c:v>85548218.490000024</c:v>
                </c:pt>
                <c:pt idx="5">
                  <c:v>73415764.490000039</c:v>
                </c:pt>
                <c:pt idx="6">
                  <c:v>86151935.439999983</c:v>
                </c:pt>
                <c:pt idx="7">
                  <c:v>89961967.419999957</c:v>
                </c:pt>
                <c:pt idx="8">
                  <c:v>79722599.409999922</c:v>
                </c:pt>
                <c:pt idx="9">
                  <c:v>86520460.150000066</c:v>
                </c:pt>
                <c:pt idx="10">
                  <c:v>82128806.789999947</c:v>
                </c:pt>
                <c:pt idx="11">
                  <c:v>74652107.329999939</c:v>
                </c:pt>
              </c:numCache>
            </c:numRef>
          </c:val>
        </c:ser>
        <c:ser>
          <c:idx val="2"/>
          <c:order val="2"/>
          <c:tx>
            <c:strRef>
              <c:f>'Faturamento 2016'!$D$20</c:f>
              <c:strCache>
                <c:ptCount val="1"/>
                <c:pt idx="0">
                  <c:v>2013</c:v>
                </c:pt>
              </c:strCache>
            </c:strRef>
          </c:tx>
          <c:cat>
            <c:strRef>
              <c:f>Faturamento!$A$21:$A$32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Faturamento!$D$21:$D$32</c:f>
              <c:numCache>
                <c:formatCode>_-* #,##0.00_-;\-* #,##0.00_-;_-* "-"??_-;_-@_-</c:formatCode>
                <c:ptCount val="12"/>
                <c:pt idx="0">
                  <c:v>86246056.710000023</c:v>
                </c:pt>
                <c:pt idx="1">
                  <c:v>69599589.849999994</c:v>
                </c:pt>
                <c:pt idx="2">
                  <c:v>83052732.020000011</c:v>
                </c:pt>
                <c:pt idx="3">
                  <c:v>90682509.14000003</c:v>
                </c:pt>
                <c:pt idx="4">
                  <c:v>89357597.399999887</c:v>
                </c:pt>
                <c:pt idx="5">
                  <c:v>80488475.74000001</c:v>
                </c:pt>
                <c:pt idx="6">
                  <c:v>93287812.359999776</c:v>
                </c:pt>
                <c:pt idx="7">
                  <c:v>92652828.34999992</c:v>
                </c:pt>
                <c:pt idx="8">
                  <c:v>92643552.640000015</c:v>
                </c:pt>
                <c:pt idx="9">
                  <c:v>101495575.94000022</c:v>
                </c:pt>
                <c:pt idx="10">
                  <c:v>93070037.63000001</c:v>
                </c:pt>
                <c:pt idx="11">
                  <c:v>82773900.729999974</c:v>
                </c:pt>
              </c:numCache>
            </c:numRef>
          </c:val>
        </c:ser>
        <c:ser>
          <c:idx val="3"/>
          <c:order val="3"/>
          <c:tx>
            <c:strRef>
              <c:f>'Faturamento 2016'!$E$20</c:f>
              <c:strCache>
                <c:ptCount val="1"/>
                <c:pt idx="0">
                  <c:v>2014</c:v>
                </c:pt>
              </c:strCache>
            </c:strRef>
          </c:tx>
          <c:cat>
            <c:strRef>
              <c:f>Faturamento!$A$21:$A$32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'Faturamento 2016'!$E$21:$E$32</c:f>
              <c:numCache>
                <c:formatCode>_-* #,##0.00_-;\-* #,##0.00_-;_-* "-"??_-;_-@_-</c:formatCode>
                <c:ptCount val="12"/>
                <c:pt idx="0">
                  <c:v>95422362.490000173</c:v>
                </c:pt>
                <c:pt idx="1">
                  <c:v>88135607.029999927</c:v>
                </c:pt>
                <c:pt idx="2">
                  <c:v>87900773.590000033</c:v>
                </c:pt>
                <c:pt idx="3">
                  <c:v>92352419.800000116</c:v>
                </c:pt>
                <c:pt idx="4">
                  <c:v>100306114.37999997</c:v>
                </c:pt>
                <c:pt idx="5">
                  <c:v>87009359.970000044</c:v>
                </c:pt>
                <c:pt idx="6">
                  <c:v>105621784.29999995</c:v>
                </c:pt>
                <c:pt idx="7">
                  <c:v>108301680.67000009</c:v>
                </c:pt>
                <c:pt idx="8">
                  <c:v>107719511.78000015</c:v>
                </c:pt>
                <c:pt idx="9">
                  <c:v>115974263.03000008</c:v>
                </c:pt>
                <c:pt idx="10">
                  <c:v>107180596.39000009</c:v>
                </c:pt>
                <c:pt idx="11">
                  <c:v>95457600.389999986</c:v>
                </c:pt>
              </c:numCache>
            </c:numRef>
          </c:val>
        </c:ser>
        <c:ser>
          <c:idx val="6"/>
          <c:order val="4"/>
          <c:tx>
            <c:strRef>
              <c:f>'Faturamento 2016'!$F$20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chemeClr val="accent5">
                  <a:lumMod val="75000"/>
                </a:schemeClr>
              </a:solidFill>
            </a:ln>
          </c:spPr>
          <c:marker>
            <c:spPr>
              <a:solidFill>
                <a:schemeClr val="accent5">
                  <a:lumMod val="75000"/>
                </a:schemeClr>
              </a:solidFill>
              <a:ln>
                <a:solidFill>
                  <a:srgbClr val="4BACC6">
                    <a:lumMod val="75000"/>
                  </a:srgbClr>
                </a:solidFill>
              </a:ln>
            </c:spPr>
          </c:marker>
          <c:cat>
            <c:strRef>
              <c:f>Faturamento!$A$21:$A$32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Faturamento!$F$21:$F$32</c:f>
              <c:numCache>
                <c:formatCode>_-* #,##0.00_-;\-* #,##0.00_-;_-* "-"??_-;_-@_-</c:formatCode>
                <c:ptCount val="12"/>
                <c:pt idx="0">
                  <c:v>115389296.46000005</c:v>
                </c:pt>
                <c:pt idx="1">
                  <c:v>90472039.140000105</c:v>
                </c:pt>
                <c:pt idx="2">
                  <c:v>118928116.08999994</c:v>
                </c:pt>
                <c:pt idx="3">
                  <c:v>113611117.73999999</c:v>
                </c:pt>
                <c:pt idx="4">
                  <c:v>114357945.79999995</c:v>
                </c:pt>
                <c:pt idx="5">
                  <c:v>111315582.84000014</c:v>
                </c:pt>
                <c:pt idx="6">
                  <c:v>128856278.26000001</c:v>
                </c:pt>
                <c:pt idx="7">
                  <c:v>122995392.01999995</c:v>
                </c:pt>
                <c:pt idx="8">
                  <c:v>120967726.54000011</c:v>
                </c:pt>
                <c:pt idx="9">
                  <c:v>119916802.37999995</c:v>
                </c:pt>
                <c:pt idx="10">
                  <c:v>115793692.58000007</c:v>
                </c:pt>
                <c:pt idx="11">
                  <c:v>115203159.0699999</c:v>
                </c:pt>
              </c:numCache>
            </c:numRef>
          </c:val>
        </c:ser>
        <c:ser>
          <c:idx val="4"/>
          <c:order val="5"/>
          <c:tx>
            <c:strRef>
              <c:f>'Faturamento 2016'!$G$20</c:f>
              <c:strCache>
                <c:ptCount val="1"/>
                <c:pt idx="0">
                  <c:v>2016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pPr>
              <a:ln>
                <a:solidFill>
                  <a:srgbClr val="FF0000"/>
                </a:solidFill>
              </a:ln>
            </c:spPr>
          </c:marker>
          <c:dLbls>
            <c:dLbl>
              <c:idx val="0"/>
              <c:layout>
                <c:manualLayout>
                  <c:x val="-7.1093901691999611E-2"/>
                  <c:y val="3.5900618308749986E-2"/>
                </c:manualLayout>
              </c:layout>
              <c:showVal val="1"/>
            </c:dLbl>
            <c:dLbl>
              <c:idx val="2"/>
              <c:layout>
                <c:manualLayout>
                  <c:x val="-8.8209100247481007E-2"/>
                  <c:y val="-3.1677182438328962E-2"/>
                </c:manualLayout>
              </c:layout>
              <c:showVal val="1"/>
            </c:dLbl>
            <c:dLbl>
              <c:idx val="3"/>
              <c:layout>
                <c:manualLayout>
                  <c:x val="-5.5295256871555253E-2"/>
                  <c:y val="-2.5341612923823757E-2"/>
                </c:manualLayout>
              </c:layout>
              <c:showVal val="1"/>
            </c:dLbl>
            <c:dLbl>
              <c:idx val="4"/>
              <c:layout>
                <c:manualLayout>
                  <c:x val="-1.5798644820444283E-2"/>
                  <c:y val="-2.9565215077794249E-2"/>
                </c:manualLayout>
              </c:layout>
              <c:showVal val="1"/>
            </c:dLbl>
            <c:dLbl>
              <c:idx val="5"/>
              <c:layout>
                <c:manualLayout>
                  <c:x val="-4.3446273256222023E-2"/>
                  <c:y val="2.3229811846838193E-2"/>
                </c:manualLayout>
              </c:layout>
              <c:showVal val="1"/>
            </c:dLbl>
            <c:dLbl>
              <c:idx val="6"/>
              <c:layout>
                <c:manualLayout>
                  <c:x val="-6.714424048688851E-2"/>
                  <c:y val="-3.1677016154779671E-2"/>
                </c:manualLayout>
              </c:layout>
              <c:showVal val="1"/>
            </c:dLbl>
            <c:dLbl>
              <c:idx val="7"/>
              <c:layout>
                <c:manualLayout>
                  <c:x val="-2.23814134956297E-2"/>
                  <c:y val="-3.1677016154779684E-2"/>
                </c:manualLayout>
              </c:layout>
              <c:showVal val="1"/>
            </c:dLbl>
            <c:dLbl>
              <c:idx val="8"/>
              <c:layout>
                <c:manualLayout>
                  <c:x val="-4.6079380726295846E-2"/>
                  <c:y val="2.5341612923823732E-2"/>
                </c:manualLayout>
              </c:layout>
              <c:showVal val="1"/>
            </c:dLbl>
            <c:dLbl>
              <c:idx val="9"/>
              <c:layout>
                <c:manualLayout>
                  <c:x val="-7.8993224102222211E-3"/>
                  <c:y val="2.9565215077794242E-2"/>
                </c:manualLayout>
              </c:layout>
              <c:showVal val="1"/>
            </c:dLbl>
            <c:dLbl>
              <c:idx val="10"/>
              <c:layout>
                <c:manualLayout>
                  <c:x val="-2.5014520965703581E-2"/>
                  <c:y val="-1.0559005384926462E-2"/>
                </c:manualLayout>
              </c:layout>
              <c:showVal val="1"/>
            </c:dLbl>
            <c:dLbl>
              <c:idx val="11"/>
              <c:layout>
                <c:manualLayout>
                  <c:x val="0"/>
                  <c:y val="1.0559005384926462E-2"/>
                </c:manualLayout>
              </c:layout>
              <c:showVal val="1"/>
            </c:dLbl>
            <c:spPr>
              <a:solidFill>
                <a:srgbClr val="FF0000"/>
              </a:solidFill>
            </c:spPr>
            <c:txPr>
              <a:bodyPr/>
              <a:lstStyle/>
              <a:p>
                <a:pPr algn="ctr">
                  <a:defRPr lang="pt-BR"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Val val="1"/>
          </c:dLbls>
          <c:val>
            <c:numRef>
              <c:f>'Faturamento 2016'!$G$21:$G$32</c:f>
              <c:numCache>
                <c:formatCode>_-* #,##0.00_-;\-* #,##0.00_-;_-* "-"??_-;_-@_-</c:formatCode>
                <c:ptCount val="12"/>
                <c:pt idx="0">
                  <c:v>106145449.47000006</c:v>
                </c:pt>
                <c:pt idx="1">
                  <c:v>96155220.670000166</c:v>
                </c:pt>
                <c:pt idx="2">
                  <c:v>128362991.94999987</c:v>
                </c:pt>
                <c:pt idx="3">
                  <c:v>125740006.07000004</c:v>
                </c:pt>
                <c:pt idx="4">
                  <c:v>126722327.82000008</c:v>
                </c:pt>
                <c:pt idx="5">
                  <c:v>123481384.96000005</c:v>
                </c:pt>
                <c:pt idx="6">
                  <c:v>130229858.42000003</c:v>
                </c:pt>
                <c:pt idx="7">
                  <c:v>137524515.83000013</c:v>
                </c:pt>
                <c:pt idx="8">
                  <c:v>124650850.60999991</c:v>
                </c:pt>
                <c:pt idx="9">
                  <c:v>124319983.84000011</c:v>
                </c:pt>
                <c:pt idx="10">
                  <c:v>126782384.78999974</c:v>
                </c:pt>
                <c:pt idx="11">
                  <c:v>122491274.54000002</c:v>
                </c:pt>
              </c:numCache>
            </c:numRef>
          </c:val>
        </c:ser>
        <c:ser>
          <c:idx val="8"/>
          <c:order val="6"/>
          <c:tx>
            <c:strRef>
              <c:f>'Faturamento 2016'!$I$20</c:f>
              <c:strCache>
                <c:ptCount val="1"/>
                <c:pt idx="0">
                  <c:v>Previsão 2016</c:v>
                </c:pt>
              </c:strCache>
            </c:strRef>
          </c:tx>
          <c:spPr>
            <a:ln>
              <a:solidFill>
                <a:srgbClr val="FF0000"/>
              </a:solidFill>
              <a:prstDash val="sysDot"/>
            </a:ln>
          </c:spPr>
          <c:marker>
            <c:spPr>
              <a:solidFill>
                <a:srgbClr val="FF0000"/>
              </a:solidFill>
            </c:spPr>
          </c:marker>
          <c:dLbls>
            <c:dLbl>
              <c:idx val="0"/>
              <c:layout>
                <c:manualLayout>
                  <c:x val="-6.3194579281777435E-2"/>
                  <c:y val="-2.5341612923824308E-2"/>
                </c:manualLayout>
              </c:layout>
              <c:showVal val="1"/>
            </c:dLbl>
            <c:dLbl>
              <c:idx val="1"/>
              <c:layout>
                <c:manualLayout>
                  <c:x val="-7.8993224102222592E-3"/>
                  <c:y val="-1.2670806461911755E-2"/>
                </c:manualLayout>
              </c:layout>
              <c:showVal val="1"/>
            </c:dLbl>
            <c:dLbl>
              <c:idx val="2"/>
              <c:layout>
                <c:manualLayout>
                  <c:x val="-1.5798644820444258E-2"/>
                  <c:y val="2.3229811846838193E-2"/>
                </c:manualLayout>
              </c:layout>
              <c:showVal val="1"/>
            </c:dLbl>
            <c:dLbl>
              <c:idx val="3"/>
              <c:layout>
                <c:manualLayout>
                  <c:x val="-3.5546950845999806E-2"/>
                  <c:y val="-1.9006375976417116E-2"/>
                </c:manualLayout>
              </c:layout>
              <c:showVal val="1"/>
            </c:dLbl>
            <c:dLbl>
              <c:idx val="4"/>
              <c:layout>
                <c:manualLayout>
                  <c:x val="-7.1093901691999611E-2"/>
                  <c:y val="2.9565215077794249E-2"/>
                </c:manualLayout>
              </c:layout>
              <c:showVal val="1"/>
            </c:dLbl>
            <c:dLbl>
              <c:idx val="5"/>
              <c:layout>
                <c:manualLayout>
                  <c:x val="-4.8712488196370134E-2"/>
                  <c:y val="1.9006209692867777E-2"/>
                </c:manualLayout>
              </c:layout>
              <c:showVal val="1"/>
            </c:dLbl>
            <c:dLbl>
              <c:idx val="6"/>
              <c:layout>
                <c:manualLayout>
                  <c:x val="-4.8712488196370134E-2"/>
                  <c:y val="-1.900620969286785E-2"/>
                </c:manualLayout>
              </c:layout>
              <c:showVal val="1"/>
            </c:dLbl>
            <c:dLbl>
              <c:idx val="7"/>
              <c:layout>
                <c:manualLayout>
                  <c:x val="-5.9244918076666354E-2"/>
                  <c:y val="2.745341400080881E-2"/>
                </c:manualLayout>
              </c:layout>
              <c:showVal val="1"/>
            </c:dLbl>
            <c:dLbl>
              <c:idx val="8"/>
              <c:layout>
                <c:manualLayout>
                  <c:x val="-2.3697967230666635E-2"/>
                  <c:y val="1.689440861588248E-2"/>
                </c:manualLayout>
              </c:layout>
              <c:showVal val="1"/>
            </c:dLbl>
            <c:dLbl>
              <c:idx val="9"/>
              <c:layout>
                <c:manualLayout>
                  <c:x val="-4.2129719521184945E-2"/>
                  <c:y val="-2.3229811846838193E-2"/>
                </c:manualLayout>
              </c:layout>
              <c:showVal val="1"/>
            </c:dLbl>
            <c:dLbl>
              <c:idx val="10"/>
              <c:layout>
                <c:manualLayout>
                  <c:x val="-8.0309777837258609E-2"/>
                  <c:y val="-2.9565381361343464E-2"/>
                </c:manualLayout>
              </c:layout>
              <c:showVal val="1"/>
            </c:dLbl>
            <c:dLbl>
              <c:idx val="11"/>
              <c:layout>
                <c:manualLayout>
                  <c:x val="0"/>
                  <c:y val="-2.745341400080881E-2"/>
                </c:manualLayout>
              </c:layout>
              <c:showVal val="1"/>
            </c:dLbl>
            <c:spPr>
              <a:solidFill>
                <a:schemeClr val="bg1"/>
              </a:solidFill>
              <a:ln>
                <a:noFill/>
                <a:prstDash val="sysDot"/>
              </a:ln>
            </c:spPr>
            <c:txPr>
              <a:bodyPr/>
              <a:lstStyle/>
              <a:p>
                <a:pPr algn="ctr">
                  <a:defRPr lang="pt-BR" sz="1000" b="1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Val val="1"/>
          </c:dLbls>
          <c:cat>
            <c:strRef>
              <c:f>Faturamento!$A$21:$A$32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'Faturamento 2016'!$I$21:$I$32</c:f>
              <c:numCache>
                <c:formatCode>_-* #,##0.00_-;\-* #,##0.00_-;_-* "-"??_-;_-@_-</c:formatCode>
                <c:ptCount val="12"/>
                <c:pt idx="0">
                  <c:v>115536554.16200311</c:v>
                </c:pt>
                <c:pt idx="1">
                  <c:v>99822341.643097103</c:v>
                </c:pt>
                <c:pt idx="2">
                  <c:v>123163479.92824559</c:v>
                </c:pt>
                <c:pt idx="3">
                  <c:v>131111396.84049562</c:v>
                </c:pt>
                <c:pt idx="4">
                  <c:v>125885356.50865023</c:v>
                </c:pt>
                <c:pt idx="5">
                  <c:v>116951966.92445952</c:v>
                </c:pt>
                <c:pt idx="6">
                  <c:v>142883889.07187721</c:v>
                </c:pt>
                <c:pt idx="7">
                  <c:v>131690800.24159159</c:v>
                </c:pt>
                <c:pt idx="8">
                  <c:v>135376404.35286072</c:v>
                </c:pt>
                <c:pt idx="9">
                  <c:v>139986345.57593584</c:v>
                </c:pt>
                <c:pt idx="10">
                  <c:v>130151291.6948695</c:v>
                </c:pt>
                <c:pt idx="11">
                  <c:v>130118592.96029581</c:v>
                </c:pt>
              </c:numCache>
            </c:numRef>
          </c:val>
        </c:ser>
        <c:marker val="1"/>
        <c:axId val="64649472"/>
        <c:axId val="64577536"/>
      </c:lineChart>
      <c:catAx>
        <c:axId val="64649472"/>
        <c:scaling>
          <c:orientation val="minMax"/>
        </c:scaling>
        <c:axPos val="b"/>
        <c:tickLblPos val="nextTo"/>
        <c:crossAx val="64577536"/>
        <c:crosses val="autoZero"/>
        <c:auto val="1"/>
        <c:lblAlgn val="ctr"/>
        <c:lblOffset val="100"/>
      </c:catAx>
      <c:valAx>
        <c:axId val="64577536"/>
        <c:scaling>
          <c:orientation val="minMax"/>
          <c:max val="140000000"/>
          <c:min val="40000000"/>
        </c:scaling>
        <c:delete val="1"/>
        <c:axPos val="l"/>
        <c:numFmt formatCode="_-* #,##0.00_-;\-* #,##0.00_-;_-* &quot;-&quot;??_-;_-@_-" sourceLinked="1"/>
        <c:tickLblPos val="nextTo"/>
        <c:crossAx val="64649472"/>
        <c:crosses val="autoZero"/>
        <c:crossBetween val="between"/>
        <c:majorUnit val="20000000"/>
        <c:minorUnit val="4000000"/>
      </c:valAx>
      <c:spPr>
        <a:noFill/>
      </c:spPr>
    </c:plotArea>
    <c:legend>
      <c:legendPos val="b"/>
    </c:legend>
    <c:plotVisOnly val="1"/>
  </c:chart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pt-BR"/>
              <a:t>R$ Aprovado</a:t>
            </a:r>
          </a:p>
        </c:rich>
      </c:tx>
      <c:overlay val="1"/>
    </c:title>
    <c:plotArea>
      <c:layout>
        <c:manualLayout>
          <c:layoutTarget val="inner"/>
          <c:xMode val="edge"/>
          <c:yMode val="edge"/>
          <c:x val="2.2381413495630012E-2"/>
          <c:y val="4.8571424770661717E-2"/>
          <c:w val="0.97103581782920212"/>
          <c:h val="0.85731873762851696"/>
        </c:manualLayout>
      </c:layout>
      <c:lineChart>
        <c:grouping val="standard"/>
        <c:ser>
          <c:idx val="0"/>
          <c:order val="0"/>
          <c:tx>
            <c:v>2011</c:v>
          </c:tx>
          <c:spPr>
            <a:ln>
              <a:solidFill>
                <a:schemeClr val="tx1"/>
              </a:solidFill>
            </a:ln>
          </c:spPr>
          <c:marker>
            <c:symbol val="x"/>
            <c:size val="7"/>
            <c:spPr>
              <a:solidFill>
                <a:schemeClr val="tx1"/>
              </a:solidFill>
            </c:spPr>
          </c:marker>
          <c:dLbls>
            <c:dLbl>
              <c:idx val="0"/>
              <c:layout>
                <c:manualLayout>
                  <c:x val="-6.056147181170457E-2"/>
                  <c:y val="-2.745341400080881E-2"/>
                </c:manualLayout>
              </c:layout>
              <c:showVal val="1"/>
            </c:dLbl>
            <c:dLbl>
              <c:idx val="1"/>
              <c:layout>
                <c:manualLayout>
                  <c:x val="-7.1093901691999611E-2"/>
                  <c:y val="2.3229811846838193E-2"/>
                </c:manualLayout>
              </c:layout>
              <c:showVal val="1"/>
            </c:dLbl>
            <c:dLbl>
              <c:idx val="2"/>
              <c:layout>
                <c:manualLayout>
                  <c:x val="-3.9496612051111012E-2"/>
                  <c:y val="-2.745341400080881E-2"/>
                </c:manualLayout>
              </c:layout>
              <c:showVal val="1"/>
            </c:dLbl>
            <c:dLbl>
              <c:idx val="3"/>
              <c:layout>
                <c:manualLayout>
                  <c:x val="-3.8180058316073871E-2"/>
                  <c:y val="2.5341612923824298E-2"/>
                </c:manualLayout>
              </c:layout>
              <c:showVal val="1"/>
            </c:dLbl>
            <c:dLbl>
              <c:idx val="4"/>
              <c:layout>
                <c:manualLayout>
                  <c:x val="-5.1345595666443956E-2"/>
                  <c:y val="-1.900620969286812E-2"/>
                </c:manualLayout>
              </c:layout>
              <c:showVal val="1"/>
            </c:dLbl>
            <c:dLbl>
              <c:idx val="5"/>
              <c:layout>
                <c:manualLayout>
                  <c:x val="-5.3978703136518223E-2"/>
                  <c:y val="2.3229811846838273E-2"/>
                </c:manualLayout>
              </c:layout>
              <c:showVal val="1"/>
            </c:dLbl>
            <c:dLbl>
              <c:idx val="6"/>
              <c:layout>
                <c:manualLayout>
                  <c:x val="0"/>
                  <c:y val="2.3229811846838193E-2"/>
                </c:manualLayout>
              </c:layout>
              <c:showVal val="1"/>
            </c:dLbl>
            <c:dLbl>
              <c:idx val="7"/>
              <c:layout>
                <c:manualLayout>
                  <c:x val="-4.4762826991259434E-2"/>
                  <c:y val="-2.5341612923824298E-2"/>
                </c:manualLayout>
              </c:layout>
              <c:showVal val="1"/>
            </c:dLbl>
            <c:dLbl>
              <c:idx val="8"/>
              <c:layout>
                <c:manualLayout>
                  <c:x val="-3.5546950845999709E-2"/>
                  <c:y val="2.3229811846838193E-2"/>
                </c:manualLayout>
              </c:layout>
              <c:showVal val="1"/>
            </c:dLbl>
            <c:dLbl>
              <c:idx val="9"/>
              <c:layout>
                <c:manualLayout>
                  <c:x val="-4.8712488196370134E-2"/>
                  <c:y val="-2.5341612923824298E-2"/>
                </c:manualLayout>
              </c:layout>
              <c:showVal val="1"/>
            </c:dLbl>
            <c:dLbl>
              <c:idx val="10"/>
              <c:layout>
                <c:manualLayout>
                  <c:x val="-2.7647628435778109E-2"/>
                  <c:y val="-2.3229811846838273E-2"/>
                </c:manualLayout>
              </c:layout>
              <c:showVal val="1"/>
            </c:dLbl>
            <c:dLbl>
              <c:idx val="11"/>
              <c:layout>
                <c:manualLayout>
                  <c:x val="-6.5827686751852134E-3"/>
                  <c:y val="2.5341612923824298E-2"/>
                </c:manualLayout>
              </c:layout>
              <c:showVal val="1"/>
            </c:dLbl>
            <c:txPr>
              <a:bodyPr/>
              <a:lstStyle/>
              <a:p>
                <a:pPr>
                  <a:defRPr b="1"/>
                </a:pPr>
                <a:endParaRPr lang="pt-BR"/>
              </a:p>
            </c:txPr>
            <c:showVal val="1"/>
          </c:dLbls>
          <c:cat>
            <c:strRef>
              <c:f>Faturamento!$A$21:$A$32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Faturamento!$B$21:$B$32</c:f>
              <c:numCache>
                <c:formatCode>_-* #,##0.00_-;\-* #,##0.00_-;_-* "-"??_-;_-@_-</c:formatCode>
                <c:ptCount val="12"/>
                <c:pt idx="0">
                  <c:v>87522998.410000071</c:v>
                </c:pt>
                <c:pt idx="1">
                  <c:v>66322587.500000022</c:v>
                </c:pt>
                <c:pt idx="2">
                  <c:v>65947029.83000005</c:v>
                </c:pt>
                <c:pt idx="3">
                  <c:v>59999275.269999944</c:v>
                </c:pt>
                <c:pt idx="4">
                  <c:v>72571636.040000066</c:v>
                </c:pt>
                <c:pt idx="5">
                  <c:v>68229170.469999999</c:v>
                </c:pt>
                <c:pt idx="6">
                  <c:v>73036689.580000043</c:v>
                </c:pt>
                <c:pt idx="7">
                  <c:v>83003745.479999915</c:v>
                </c:pt>
                <c:pt idx="8">
                  <c:v>76711735.500000015</c:v>
                </c:pt>
                <c:pt idx="9">
                  <c:v>77972555.140000015</c:v>
                </c:pt>
                <c:pt idx="10">
                  <c:v>76678724.210000008</c:v>
                </c:pt>
                <c:pt idx="11">
                  <c:v>63464332.23999995</c:v>
                </c:pt>
              </c:numCache>
            </c:numRef>
          </c:val>
        </c:ser>
        <c:ser>
          <c:idx val="1"/>
          <c:order val="1"/>
          <c:tx>
            <c:v>2012</c:v>
          </c:tx>
          <c:spPr>
            <a:ln>
              <a:solidFill>
                <a:schemeClr val="accent1"/>
              </a:solidFill>
            </a:ln>
          </c:spPr>
          <c:marker>
            <c:symbol val="diamond"/>
            <c:size val="7"/>
            <c:spPr>
              <a:solidFill>
                <a:schemeClr val="tx2">
                  <a:lumMod val="40000"/>
                  <a:lumOff val="60000"/>
                </a:schemeClr>
              </a:solidFill>
            </c:spPr>
          </c:marker>
          <c:cat>
            <c:strRef>
              <c:f>Faturamento!$A$21:$A$32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Faturamento!$C$21:$C$32</c:f>
              <c:numCache>
                <c:formatCode>_-* #,##0.00_-;\-* #,##0.00_-;_-* "-"??_-;_-@_-</c:formatCode>
                <c:ptCount val="12"/>
                <c:pt idx="0">
                  <c:v>74365356.629999995</c:v>
                </c:pt>
                <c:pt idx="1">
                  <c:v>60836190.779999949</c:v>
                </c:pt>
                <c:pt idx="2">
                  <c:v>95355813.240000054</c:v>
                </c:pt>
                <c:pt idx="3">
                  <c:v>78825485.060000047</c:v>
                </c:pt>
                <c:pt idx="4">
                  <c:v>85548218.490000024</c:v>
                </c:pt>
                <c:pt idx="5">
                  <c:v>73415764.490000039</c:v>
                </c:pt>
                <c:pt idx="6">
                  <c:v>86151935.439999983</c:v>
                </c:pt>
                <c:pt idx="7">
                  <c:v>89961967.419999957</c:v>
                </c:pt>
                <c:pt idx="8">
                  <c:v>79722599.409999922</c:v>
                </c:pt>
                <c:pt idx="9">
                  <c:v>86520460.150000066</c:v>
                </c:pt>
                <c:pt idx="10">
                  <c:v>82128806.789999947</c:v>
                </c:pt>
                <c:pt idx="11">
                  <c:v>74652107.329999939</c:v>
                </c:pt>
              </c:numCache>
            </c:numRef>
          </c:val>
        </c:ser>
        <c:ser>
          <c:idx val="2"/>
          <c:order val="2"/>
          <c:tx>
            <c:v>2013</c:v>
          </c:tx>
          <c:cat>
            <c:strRef>
              <c:f>Faturamento!$A$21:$A$32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Faturamento!$D$21:$D$32</c:f>
              <c:numCache>
                <c:formatCode>_-* #,##0.00_-;\-* #,##0.00_-;_-* "-"??_-;_-@_-</c:formatCode>
                <c:ptCount val="12"/>
                <c:pt idx="0">
                  <c:v>86246056.710000023</c:v>
                </c:pt>
                <c:pt idx="1">
                  <c:v>69599589.849999994</c:v>
                </c:pt>
                <c:pt idx="2">
                  <c:v>83052732.020000011</c:v>
                </c:pt>
                <c:pt idx="3">
                  <c:v>90682509.14000003</c:v>
                </c:pt>
                <c:pt idx="4">
                  <c:v>89357597.399999887</c:v>
                </c:pt>
                <c:pt idx="5">
                  <c:v>80488475.74000001</c:v>
                </c:pt>
                <c:pt idx="6">
                  <c:v>93287812.359999776</c:v>
                </c:pt>
                <c:pt idx="7">
                  <c:v>92652828.34999992</c:v>
                </c:pt>
                <c:pt idx="8">
                  <c:v>92643552.640000015</c:v>
                </c:pt>
                <c:pt idx="9">
                  <c:v>101495575.94000022</c:v>
                </c:pt>
                <c:pt idx="10">
                  <c:v>93070037.63000001</c:v>
                </c:pt>
                <c:pt idx="11">
                  <c:v>82773900.729999974</c:v>
                </c:pt>
              </c:numCache>
            </c:numRef>
          </c:val>
        </c:ser>
        <c:ser>
          <c:idx val="3"/>
          <c:order val="3"/>
          <c:tx>
            <c:v>2014</c:v>
          </c:tx>
          <c:cat>
            <c:strRef>
              <c:f>Faturamento!$A$21:$A$32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Faturamento!$E$21:$E$32</c:f>
              <c:numCache>
                <c:formatCode>_-* #,##0.00_-;\-* #,##0.00_-;_-* "-"??_-;_-@_-</c:formatCode>
                <c:ptCount val="12"/>
                <c:pt idx="0">
                  <c:v>95422362.490000173</c:v>
                </c:pt>
                <c:pt idx="1">
                  <c:v>88135607.029999927</c:v>
                </c:pt>
                <c:pt idx="2">
                  <c:v>87900773.590000033</c:v>
                </c:pt>
                <c:pt idx="3">
                  <c:v>92352419.800000116</c:v>
                </c:pt>
                <c:pt idx="4">
                  <c:v>100306114.37999997</c:v>
                </c:pt>
                <c:pt idx="5">
                  <c:v>87009359.970000044</c:v>
                </c:pt>
                <c:pt idx="6">
                  <c:v>105621784.29999995</c:v>
                </c:pt>
                <c:pt idx="7">
                  <c:v>108301680.67000009</c:v>
                </c:pt>
                <c:pt idx="8">
                  <c:v>107719511.78000015</c:v>
                </c:pt>
                <c:pt idx="9">
                  <c:v>115974263.03000008</c:v>
                </c:pt>
                <c:pt idx="10">
                  <c:v>107180596.39000009</c:v>
                </c:pt>
                <c:pt idx="11">
                  <c:v>95457600.389999986</c:v>
                </c:pt>
              </c:numCache>
            </c:numRef>
          </c:val>
        </c:ser>
        <c:ser>
          <c:idx val="6"/>
          <c:order val="4"/>
          <c:tx>
            <c:strRef>
              <c:f>Faturamento!$F$20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</c:spPr>
          </c:marker>
          <c:dLbls>
            <c:dLbl>
              <c:idx val="0"/>
              <c:layout>
                <c:manualLayout>
                  <c:x val="-4.7395934461334124E-2"/>
                  <c:y val="-2.745341400080881E-2"/>
                </c:manualLayout>
              </c:layout>
              <c:showVal val="1"/>
            </c:dLbl>
            <c:dLbl>
              <c:idx val="1"/>
              <c:layout>
                <c:manualLayout>
                  <c:x val="-4.2129719521184945E-2"/>
                  <c:y val="-2.5341612923824298E-2"/>
                </c:manualLayout>
              </c:layout>
              <c:showVal val="1"/>
            </c:dLbl>
            <c:dLbl>
              <c:idx val="2"/>
              <c:layout>
                <c:manualLayout>
                  <c:x val="-3.9496612051111012E-2"/>
                  <c:y val="-2.7453414000808782E-2"/>
                </c:manualLayout>
              </c:layout>
              <c:showVal val="1"/>
            </c:dLbl>
            <c:dLbl>
              <c:idx val="3"/>
              <c:layout>
                <c:manualLayout>
                  <c:x val="-4.3446273256222023E-2"/>
                  <c:y val="-2.3229811846838193E-2"/>
                </c:manualLayout>
              </c:layout>
              <c:showVal val="1"/>
            </c:dLbl>
            <c:dLbl>
              <c:idx val="4"/>
              <c:layout>
                <c:manualLayout>
                  <c:x val="-1.8431752290518723E-2"/>
                  <c:y val="-2.745341400080881E-2"/>
                </c:manualLayout>
              </c:layout>
              <c:showVal val="1"/>
            </c:dLbl>
            <c:dLbl>
              <c:idx val="5"/>
              <c:layout>
                <c:manualLayout>
                  <c:x val="-5.2662149401481199E-3"/>
                  <c:y val="-2.3229811846838193E-2"/>
                </c:manualLayout>
              </c:layout>
              <c:showVal val="1"/>
            </c:dLbl>
            <c:dLbl>
              <c:idx val="6"/>
              <c:layout>
                <c:manualLayout>
                  <c:x val="-4.3446273256222023E-2"/>
                  <c:y val="-2.3229811846838193E-2"/>
                </c:manualLayout>
              </c:layout>
              <c:showVal val="1"/>
            </c:dLbl>
            <c:dLbl>
              <c:idx val="7"/>
              <c:layout>
                <c:manualLayout>
                  <c:x val="-3.6863504581036842E-2"/>
                  <c:y val="-3.8012585669284636E-2"/>
                </c:manualLayout>
              </c:layout>
              <c:showVal val="1"/>
            </c:dLbl>
            <c:dLbl>
              <c:idx val="8"/>
              <c:layout>
                <c:manualLayout>
                  <c:x val="-5.6611810606592275E-2"/>
                  <c:y val="3.1677016154779976E-2"/>
                </c:manualLayout>
              </c:layout>
              <c:showVal val="1"/>
            </c:dLbl>
            <c:dLbl>
              <c:idx val="9"/>
              <c:layout>
                <c:manualLayout>
                  <c:x val="-3.9496612051111012E-2"/>
                  <c:y val="4.0124220462720558E-2"/>
                </c:manualLayout>
              </c:layout>
              <c:showVal val="1"/>
            </c:dLbl>
            <c:dLbl>
              <c:idx val="10"/>
              <c:layout>
                <c:manualLayout>
                  <c:x val="-7.1093901691999611E-2"/>
                  <c:y val="4.2235688972607106E-2"/>
                </c:manualLayout>
              </c:layout>
              <c:showVal val="1"/>
            </c:dLbl>
            <c:dLbl>
              <c:idx val="11"/>
              <c:layout>
                <c:manualLayout>
                  <c:x val="-2.6331074700740652E-3"/>
                  <c:y val="-2.3229811846838193E-2"/>
                </c:manualLayout>
              </c:layout>
              <c:showVal val="1"/>
            </c:dLbl>
            <c:spPr>
              <a:solidFill>
                <a:srgbClr val="FF0000"/>
              </a:solidFill>
            </c:spPr>
            <c:txPr>
              <a:bodyPr/>
              <a:lstStyle/>
              <a:p>
                <a:pPr>
                  <a:defRPr sz="1000" b="1">
                    <a:solidFill>
                      <a:schemeClr val="bg1"/>
                    </a:solidFill>
                  </a:defRPr>
                </a:pPr>
                <a:endParaRPr lang="pt-BR"/>
              </a:p>
            </c:txPr>
            <c:showVal val="1"/>
          </c:dLbls>
          <c:cat>
            <c:strRef>
              <c:f>Faturamento!$A$21:$A$32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Faturamento!$F$21:$F$32</c:f>
              <c:numCache>
                <c:formatCode>_-* #,##0.00_-;\-* #,##0.00_-;_-* "-"??_-;_-@_-</c:formatCode>
                <c:ptCount val="12"/>
                <c:pt idx="0">
                  <c:v>115389296.46000005</c:v>
                </c:pt>
                <c:pt idx="1">
                  <c:v>90472039.140000105</c:v>
                </c:pt>
                <c:pt idx="2">
                  <c:v>118928116.08999994</c:v>
                </c:pt>
                <c:pt idx="3">
                  <c:v>113611117.73999999</c:v>
                </c:pt>
                <c:pt idx="4">
                  <c:v>114357945.79999995</c:v>
                </c:pt>
                <c:pt idx="5">
                  <c:v>111315582.84000014</c:v>
                </c:pt>
                <c:pt idx="6">
                  <c:v>128856278.26000001</c:v>
                </c:pt>
                <c:pt idx="7">
                  <c:v>122995392.01999995</c:v>
                </c:pt>
                <c:pt idx="8">
                  <c:v>120967726.54000011</c:v>
                </c:pt>
                <c:pt idx="9">
                  <c:v>119916802.37999995</c:v>
                </c:pt>
                <c:pt idx="10">
                  <c:v>115793692.58000007</c:v>
                </c:pt>
                <c:pt idx="11">
                  <c:v>115203159.0699999</c:v>
                </c:pt>
              </c:numCache>
            </c:numRef>
          </c:val>
        </c:ser>
        <c:ser>
          <c:idx val="8"/>
          <c:order val="5"/>
          <c:tx>
            <c:strRef>
              <c:f>Faturamento!$G$20</c:f>
              <c:strCache>
                <c:ptCount val="1"/>
                <c:pt idx="0">
                  <c:v>Previsão 2015</c:v>
                </c:pt>
              </c:strCache>
            </c:strRef>
          </c:tx>
          <c:spPr>
            <a:ln>
              <a:solidFill>
                <a:srgbClr val="FF0000"/>
              </a:solidFill>
              <a:prstDash val="sysDot"/>
            </a:ln>
          </c:spPr>
          <c:marker>
            <c:spPr>
              <a:solidFill>
                <a:srgbClr val="FF0000"/>
              </a:solidFill>
            </c:spPr>
          </c:marker>
          <c:dLbls>
            <c:dLbl>
              <c:idx val="0"/>
              <c:layout>
                <c:manualLayout>
                  <c:x val="-6.3194579281777435E-2"/>
                  <c:y val="-2.5341612923824298E-2"/>
                </c:manualLayout>
              </c:layout>
              <c:showVal val="1"/>
            </c:dLbl>
            <c:dLbl>
              <c:idx val="1"/>
              <c:layout>
                <c:manualLayout>
                  <c:x val="-5.2662149401481187E-2"/>
                  <c:y val="2.3229811846838193E-2"/>
                </c:manualLayout>
              </c:layout>
              <c:showVal val="1"/>
            </c:dLbl>
            <c:dLbl>
              <c:idx val="2"/>
              <c:layout>
                <c:manualLayout>
                  <c:x val="-1.8431752290518723E-2"/>
                  <c:y val="3.378881723176469E-2"/>
                </c:manualLayout>
              </c:layout>
              <c:showVal val="1"/>
            </c:dLbl>
            <c:dLbl>
              <c:idx val="3"/>
              <c:layout>
                <c:manualLayout>
                  <c:x val="-4.0813165786147916E-2"/>
                  <c:y val="2.322964556328885E-2"/>
                </c:manualLayout>
              </c:layout>
              <c:showVal val="1"/>
            </c:dLbl>
            <c:dLbl>
              <c:idx val="4"/>
              <c:layout>
                <c:manualLayout>
                  <c:x val="-3.0280735905851692E-2"/>
                  <c:y val="3.378881723176469E-2"/>
                </c:manualLayout>
              </c:layout>
              <c:showVal val="1"/>
            </c:dLbl>
            <c:dLbl>
              <c:idx val="5"/>
              <c:layout>
                <c:manualLayout>
                  <c:x val="-3.5546950845999806E-2"/>
                  <c:y val="2.3229811846838193E-2"/>
                </c:manualLayout>
              </c:layout>
              <c:showVal val="1"/>
            </c:dLbl>
            <c:dLbl>
              <c:idx val="6"/>
              <c:layout>
                <c:manualLayout>
                  <c:x val="-4.4762826991259434E-2"/>
                  <c:y val="2.3229811846838193E-2"/>
                </c:manualLayout>
              </c:layout>
              <c:showVal val="1"/>
            </c:dLbl>
            <c:dLbl>
              <c:idx val="7"/>
              <c:layout>
                <c:manualLayout>
                  <c:x val="-6.5827686751851494E-2"/>
                  <c:y val="2.5341612923824003E-2"/>
                </c:manualLayout>
              </c:layout>
              <c:showVal val="1"/>
            </c:dLbl>
            <c:dLbl>
              <c:idx val="8"/>
              <c:layout>
                <c:manualLayout>
                  <c:x val="-2.6331074700739919E-3"/>
                  <c:y val="-8.4472043079411707E-3"/>
                </c:manualLayout>
              </c:layout>
              <c:showVal val="1"/>
            </c:dLbl>
            <c:dLbl>
              <c:idx val="9"/>
              <c:layout>
                <c:manualLayout>
                  <c:x val="-4.2129719521184945E-2"/>
                  <c:y val="-2.3229811846838193E-2"/>
                </c:manualLayout>
              </c:layout>
              <c:showVal val="1"/>
            </c:dLbl>
            <c:dLbl>
              <c:idx val="10"/>
              <c:layout>
                <c:manualLayout>
                  <c:x val="-1.053242988029624E-2"/>
                  <c:y val="-3.590078459229934E-2"/>
                </c:manualLayout>
              </c:layout>
              <c:showVal val="1"/>
            </c:dLbl>
            <c:dLbl>
              <c:idx val="11"/>
              <c:layout>
                <c:manualLayout>
                  <c:x val="0"/>
                  <c:y val="1.0559005384926462E-2"/>
                </c:manualLayout>
              </c:layout>
              <c:showVal val="1"/>
            </c:dLbl>
            <c:spPr>
              <a:solidFill>
                <a:schemeClr val="bg1"/>
              </a:solidFill>
              <a:ln>
                <a:noFill/>
                <a:prstDash val="sysDot"/>
              </a:ln>
            </c:spPr>
            <c:txPr>
              <a:bodyPr/>
              <a:lstStyle/>
              <a:p>
                <a:pPr algn="ctr">
                  <a:defRPr lang="pt-BR" sz="1000" b="1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Val val="1"/>
          </c:dLbls>
          <c:cat>
            <c:strRef>
              <c:f>Faturamento!$A$21:$A$32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Faturamento!$G$21:$G$32</c:f>
              <c:numCache>
                <c:formatCode>_-* #,##0.00_-;\-* #,##0.00_-;_-* "-"??_-;_-@_-</c:formatCode>
                <c:ptCount val="12"/>
                <c:pt idx="0">
                  <c:v>107147134.53199959</c:v>
                </c:pt>
                <c:pt idx="1">
                  <c:v>90397877.002519548</c:v>
                </c:pt>
                <c:pt idx="2">
                  <c:v>110356911.87596869</c:v>
                </c:pt>
                <c:pt idx="3">
                  <c:v>113581425.76351561</c:v>
                </c:pt>
                <c:pt idx="4">
                  <c:v>113126326.34003569</c:v>
                </c:pt>
                <c:pt idx="5">
                  <c:v>97651589.022651672</c:v>
                </c:pt>
                <c:pt idx="6">
                  <c:v>126223097.53139366</c:v>
                </c:pt>
                <c:pt idx="7">
                  <c:v>121353265.20330131</c:v>
                </c:pt>
                <c:pt idx="8">
                  <c:v>125759506.40246405</c:v>
                </c:pt>
                <c:pt idx="9">
                  <c:v>139972106.3521426</c:v>
                </c:pt>
                <c:pt idx="10">
                  <c:v>123124155.98914421</c:v>
                </c:pt>
                <c:pt idx="11">
                  <c:v>113056352.00635891</c:v>
                </c:pt>
              </c:numCache>
            </c:numRef>
          </c:val>
        </c:ser>
        <c:marker val="1"/>
        <c:axId val="65107456"/>
        <c:axId val="65108992"/>
      </c:lineChart>
      <c:catAx>
        <c:axId val="65107456"/>
        <c:scaling>
          <c:orientation val="minMax"/>
        </c:scaling>
        <c:axPos val="b"/>
        <c:tickLblPos val="nextTo"/>
        <c:crossAx val="65108992"/>
        <c:crosses val="autoZero"/>
        <c:auto val="1"/>
        <c:lblAlgn val="ctr"/>
        <c:lblOffset val="100"/>
      </c:catAx>
      <c:valAx>
        <c:axId val="65108992"/>
        <c:scaling>
          <c:orientation val="minMax"/>
          <c:max val="140000000"/>
          <c:min val="40000000"/>
        </c:scaling>
        <c:delete val="1"/>
        <c:axPos val="l"/>
        <c:numFmt formatCode="_-* #,##0.00_-;\-* #,##0.00_-;_-* &quot;-&quot;??_-;_-@_-" sourceLinked="1"/>
        <c:tickLblPos val="nextTo"/>
        <c:crossAx val="65107456"/>
        <c:crosses val="autoZero"/>
        <c:crossBetween val="between"/>
        <c:majorUnit val="20000000"/>
        <c:minorUnit val="4000000"/>
      </c:valAx>
    </c:plotArea>
    <c:legend>
      <c:legendPos val="b"/>
    </c:legend>
    <c:plotVisOnly val="1"/>
  </c:chart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lineChart>
        <c:grouping val="standard"/>
        <c:ser>
          <c:idx val="0"/>
          <c:order val="0"/>
          <c:trendline>
            <c:spPr>
              <a:ln w="22225"/>
            </c:spPr>
            <c:trendlineType val="linear"/>
          </c:trendline>
          <c:cat>
            <c:numRef>
              <c:f>Receita!$B$3:$H$3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Receita!$B$17:$H$17</c:f>
              <c:numCache>
                <c:formatCode>_-* #,##0.00_-;\-* #,##0.00_-;_-* "-"??_-;_-@_-</c:formatCode>
                <c:ptCount val="7"/>
                <c:pt idx="0">
                  <c:v>74403027.933333322</c:v>
                </c:pt>
                <c:pt idx="1">
                  <c:v>87995035.24666667</c:v>
                </c:pt>
                <c:pt idx="2">
                  <c:v>84768559.438333333</c:v>
                </c:pt>
                <c:pt idx="3">
                  <c:v>97643015.164166674</c:v>
                </c:pt>
                <c:pt idx="4">
                  <c:v>102083160.51583333</c:v>
                </c:pt>
                <c:pt idx="5">
                  <c:v>131155094.90083335</c:v>
                </c:pt>
                <c:pt idx="6">
                  <c:v>129831998.47083332</c:v>
                </c:pt>
              </c:numCache>
            </c:numRef>
          </c:val>
        </c:ser>
        <c:marker val="1"/>
        <c:axId val="65145472"/>
        <c:axId val="65163648"/>
      </c:lineChart>
      <c:catAx>
        <c:axId val="65145472"/>
        <c:scaling>
          <c:orientation val="minMax"/>
        </c:scaling>
        <c:axPos val="b"/>
        <c:numFmt formatCode="General" sourceLinked="1"/>
        <c:tickLblPos val="nextTo"/>
        <c:crossAx val="65163648"/>
        <c:crosses val="autoZero"/>
        <c:auto val="1"/>
        <c:lblAlgn val="ctr"/>
        <c:lblOffset val="100"/>
      </c:catAx>
      <c:valAx>
        <c:axId val="65163648"/>
        <c:scaling>
          <c:orientation val="minMax"/>
        </c:scaling>
        <c:delete val="1"/>
        <c:axPos val="l"/>
        <c:numFmt formatCode="_-* #,##0.00_-;\-* #,##0.00_-;_-* &quot;-&quot;??_-;_-@_-" sourceLinked="1"/>
        <c:tickLblPos val="nextTo"/>
        <c:crossAx val="65145472"/>
        <c:crosses val="autoZero"/>
        <c:crossBetween val="between"/>
      </c:valAx>
    </c:plotArea>
    <c:plotVisOnly val="1"/>
  </c:chart>
  <c:printSettings>
    <c:headerFooter/>
    <c:pageMargins b="0.78740157499999996" l="0.511811024" r="0.511811024" t="0.78740157499999996" header="0.31496062000000036" footer="0.31496062000000036"/>
    <c:pageSetup/>
  </c:printSettings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chart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7.bin"/></Relationships>
</file>

<file path=xl/chartsheets/sheet1.xml><?xml version="1.0" encoding="utf-8"?>
<chartsheet xmlns="http://schemas.openxmlformats.org/spreadsheetml/2006/main" xmlns:r="http://schemas.openxmlformats.org/officeDocument/2006/relationships">
  <sheetPr>
    <tabColor theme="5" tint="0.39997558519241921"/>
  </sheetPr>
  <sheetViews>
    <sheetView zoomScale="102" workbookViewId="0" zoomToFit="1"/>
  </sheetViews>
  <pageMargins left="0.511811024" right="0.511811024" top="0.78740157499999996" bottom="0.78740157499999996" header="0.31496062000000002" footer="0.31496062000000002"/>
  <pageSetup paperSize="9"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 codeName="Gráf6">
    <tabColor theme="5" tint="0.39997558519241921"/>
  </sheetPr>
  <sheetViews>
    <sheetView workbookViewId="0"/>
  </sheetViews>
  <pageMargins left="0.511811024" right="0.511811024" top="0.78740157499999996" bottom="0.78740157499999996" header="0.31496062000000002" footer="0.31496062000000002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 codeName="Gráf7">
    <tabColor theme="5" tint="0.39997558519241921"/>
  </sheetPr>
  <sheetViews>
    <sheetView workbookViewId="0"/>
  </sheetViews>
  <pageMargins left="0.511811024" right="0.511811024" top="0.78740157499999996" bottom="0.78740157499999996" header="0.31496062000000002" footer="0.31496062000000002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 codeName="Gráf8">
    <tabColor theme="5" tint="0.39997558519241921"/>
  </sheetPr>
  <sheetViews>
    <sheetView workbookViewId="0"/>
  </sheetViews>
  <pageMargins left="0.511811024" right="0.511811024" top="0.78740157499999996" bottom="0.78740157499999996" header="0.31496062000000002" footer="0.31496062000000002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 codeName="Gráf9">
    <tabColor theme="5" tint="0.39997558519241921"/>
  </sheetPr>
  <sheetViews>
    <sheetView zoomScale="101" workbookViewId="0" zoomToFit="1"/>
  </sheetViews>
  <pageMargins left="0.511811024" right="0.511811024" top="0.78740157499999996" bottom="0.78740157499999996" header="0.31496062000000002" footer="0.31496062000000002"/>
  <pageSetup paperSize="9" orientation="landscape" r:id="rId1"/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>
  <sheetPr codeName="Gráf5">
    <tabColor theme="5" tint="0.39997558519241921"/>
  </sheetPr>
  <sheetViews>
    <sheetView zoomScale="101" workbookViewId="0" zoomToFit="1"/>
  </sheetViews>
  <pageMargins left="0.511811024" right="0.511811024" top="0.78740157499999996" bottom="0.78740157499999996" header="0.31496062000000002" footer="0.31496062000000002"/>
  <pageSetup paperSize="9"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247650</xdr:colOff>
      <xdr:row>2</xdr:row>
      <xdr:rowOff>76200</xdr:rowOff>
    </xdr:from>
    <xdr:to>
      <xdr:col>17</xdr:col>
      <xdr:colOff>552450</xdr:colOff>
      <xdr:row>30</xdr:row>
      <xdr:rowOff>95250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0.76256</cdr:x>
      <cdr:y>0.01882</cdr:y>
    </cdr:from>
    <cdr:to>
      <cdr:x>0.84859</cdr:x>
      <cdr:y>0.07841</cdr:y>
    </cdr:to>
    <cdr:sp macro="" textlink="">
      <cdr:nvSpPr>
        <cdr:cNvPr id="3" name="CaixaDeTexto 2"/>
        <cdr:cNvSpPr txBox="1"/>
      </cdr:nvSpPr>
      <cdr:spPr>
        <a:xfrm xmlns:a="http://schemas.openxmlformats.org/drawingml/2006/main">
          <a:off x="7355941" y="113168"/>
          <a:ext cx="829901" cy="35836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endParaRPr lang="pt-BR" sz="1100"/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171449</xdr:colOff>
      <xdr:row>0</xdr:row>
      <xdr:rowOff>266700</xdr:rowOff>
    </xdr:from>
    <xdr:to>
      <xdr:col>17</xdr:col>
      <xdr:colOff>600074</xdr:colOff>
      <xdr:row>17</xdr:row>
      <xdr:rowOff>114300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923924</xdr:colOff>
      <xdr:row>37</xdr:row>
      <xdr:rowOff>66674</xdr:rowOff>
    </xdr:from>
    <xdr:to>
      <xdr:col>10</xdr:col>
      <xdr:colOff>314324</xdr:colOff>
      <xdr:row>60</xdr:row>
      <xdr:rowOff>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627721" cy="5985809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627721" cy="5985809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627721" cy="5985809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627721" cy="5985809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646397" cy="6013824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0.76256</cdr:x>
      <cdr:y>0.01882</cdr:y>
    </cdr:from>
    <cdr:to>
      <cdr:x>0.84859</cdr:x>
      <cdr:y>0.07841</cdr:y>
    </cdr:to>
    <cdr:sp macro="" textlink="">
      <cdr:nvSpPr>
        <cdr:cNvPr id="3" name="CaixaDeTexto 2"/>
        <cdr:cNvSpPr txBox="1"/>
      </cdr:nvSpPr>
      <cdr:spPr>
        <a:xfrm xmlns:a="http://schemas.openxmlformats.org/drawingml/2006/main">
          <a:off x="7355941" y="113168"/>
          <a:ext cx="829901" cy="35836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endParaRPr lang="pt-BR" sz="1100"/>
        </a:p>
      </cdr:txBody>
    </cdr:sp>
  </cdr:relSizeAnchor>
  <cdr:relSizeAnchor xmlns:cdr="http://schemas.openxmlformats.org/drawingml/2006/chartDrawing">
    <cdr:from>
      <cdr:x>0.50348</cdr:x>
      <cdr:y>0</cdr:y>
    </cdr:from>
    <cdr:to>
      <cdr:x>0.6208</cdr:x>
      <cdr:y>0.0345</cdr:y>
    </cdr:to>
    <cdr:sp macro="" textlink="">
      <cdr:nvSpPr>
        <cdr:cNvPr id="4" name="CaixaDeTexto 3"/>
        <cdr:cNvSpPr txBox="1"/>
      </cdr:nvSpPr>
      <cdr:spPr>
        <a:xfrm xmlns:a="http://schemas.openxmlformats.org/drawingml/2006/main">
          <a:off x="4856813" y="0"/>
          <a:ext cx="1131715" cy="2074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pt-BR" sz="1000" b="1" i="0" u="none" strike="noStrike" kern="1200" baseline="0">
              <a:solidFill>
                <a:srgbClr val="FF0000"/>
              </a:solidFill>
              <a:latin typeface="+mn-lt"/>
              <a:ea typeface="+mn-ea"/>
              <a:cs typeface="+mn-cs"/>
            </a:rPr>
            <a:t>142.883.889,07</a:t>
          </a: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9646397" cy="6013824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8"/>
  <sheetViews>
    <sheetView tabSelected="1" view="pageBreakPreview" zoomScale="60" workbookViewId="0">
      <selection activeCell="D2" sqref="D2"/>
    </sheetView>
  </sheetViews>
  <sheetFormatPr defaultRowHeight="15"/>
  <cols>
    <col min="1" max="1" width="9.28515625" bestFit="1" customWidth="1"/>
    <col min="2" max="2" width="17.28515625" bestFit="1" customWidth="1"/>
    <col min="3" max="3" width="16.28515625" bestFit="1" customWidth="1"/>
    <col min="4" max="4" width="4.85546875" customWidth="1"/>
    <col min="5" max="5" width="5.140625" customWidth="1"/>
  </cols>
  <sheetData>
    <row r="1" spans="1:4">
      <c r="A1" s="10" t="s">
        <v>42</v>
      </c>
      <c r="B1" s="10" t="s">
        <v>43</v>
      </c>
      <c r="C1" s="10" t="s">
        <v>44</v>
      </c>
    </row>
    <row r="2" spans="1:4">
      <c r="A2" s="15">
        <v>2011</v>
      </c>
      <c r="B2" s="9">
        <v>72621706.639166668</v>
      </c>
      <c r="C2" s="9">
        <v>74403027.933333322</v>
      </c>
      <c r="D2" s="1"/>
    </row>
    <row r="3" spans="1:4">
      <c r="A3" s="15">
        <v>2012</v>
      </c>
      <c r="B3" s="9">
        <v>80623725.43583332</v>
      </c>
      <c r="C3" s="9">
        <v>87995035.24666667</v>
      </c>
    </row>
    <row r="4" spans="1:4">
      <c r="A4" s="15">
        <v>2013</v>
      </c>
      <c r="B4" s="9">
        <v>87945889.042499974</v>
      </c>
      <c r="C4" s="9">
        <v>84768559.438333333</v>
      </c>
    </row>
    <row r="5" spans="1:4">
      <c r="A5" s="15">
        <v>2014</v>
      </c>
      <c r="B5" s="9">
        <v>99281839.485000059</v>
      </c>
      <c r="C5" s="9">
        <v>97643015.164166674</v>
      </c>
    </row>
    <row r="6" spans="1:4">
      <c r="A6" s="15">
        <v>2015</v>
      </c>
      <c r="B6" s="9">
        <v>115650595.74333335</v>
      </c>
      <c r="C6" s="9">
        <v>102083160.51583333</v>
      </c>
    </row>
    <row r="7" spans="1:4">
      <c r="A7" s="15">
        <v>2016</v>
      </c>
      <c r="B7" s="9">
        <v>122717187.41416669</v>
      </c>
      <c r="C7" s="9">
        <v>131155094.90083335</v>
      </c>
    </row>
    <row r="8" spans="1:4">
      <c r="A8" s="15">
        <v>2017</v>
      </c>
      <c r="B8" s="9">
        <v>139227700.26022783</v>
      </c>
      <c r="C8" s="9">
        <v>129831998.47083332</v>
      </c>
    </row>
  </sheetData>
  <pageMargins left="0.511811024" right="0.511811024" top="0.78740157499999996" bottom="0.78740157499999996" header="0.31496062000000002" footer="0.31496062000000002"/>
  <pageSetup scale="5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5" tint="0.39997558519241921"/>
  </sheetPr>
  <dimension ref="A1:L45"/>
  <sheetViews>
    <sheetView showGridLines="0" topLeftCell="A18" workbookViewId="0">
      <selection activeCell="G34" sqref="G34"/>
    </sheetView>
  </sheetViews>
  <sheetFormatPr defaultRowHeight="15"/>
  <cols>
    <col min="1" max="1" width="12.85546875" style="3" bestFit="1" customWidth="1"/>
    <col min="2" max="2" width="15.28515625" style="1" customWidth="1"/>
    <col min="3" max="3" width="16.85546875" style="1" customWidth="1"/>
    <col min="4" max="7" width="16.85546875" style="3" customWidth="1"/>
    <col min="8" max="8" width="15.28515625" style="3" bestFit="1" customWidth="1"/>
    <col min="9" max="9" width="19.42578125" style="3" customWidth="1"/>
    <col min="10" max="11" width="16.85546875" style="3" bestFit="1" customWidth="1"/>
    <col min="12" max="12" width="19.42578125" style="3" customWidth="1"/>
    <col min="13" max="13" width="19.42578125" style="3" bestFit="1" customWidth="1"/>
    <col min="14" max="15" width="9.85546875" style="3" bestFit="1" customWidth="1"/>
    <col min="16" max="16" width="8.7109375" style="3" bestFit="1" customWidth="1"/>
    <col min="17" max="16384" width="9.140625" style="3"/>
  </cols>
  <sheetData>
    <row r="1" spans="1:11" ht="18.75" hidden="1" customHeight="1">
      <c r="A1" s="11" t="s">
        <v>2</v>
      </c>
      <c r="B1" s="11"/>
      <c r="C1" s="11"/>
      <c r="D1" s="11"/>
      <c r="E1" s="11"/>
      <c r="F1" s="11"/>
      <c r="G1" s="11"/>
      <c r="H1" s="11"/>
      <c r="I1" s="37"/>
      <c r="J1" s="37"/>
      <c r="K1" s="11"/>
    </row>
    <row r="2" spans="1:11" ht="18.75" hidden="1" customHeight="1">
      <c r="A2" s="4"/>
      <c r="B2" s="4"/>
      <c r="C2" s="4"/>
      <c r="D2" s="4"/>
      <c r="E2" s="4"/>
      <c r="F2" s="18" t="s">
        <v>15</v>
      </c>
      <c r="G2" s="18"/>
      <c r="H2" s="18"/>
      <c r="I2" s="4"/>
      <c r="J2" s="4"/>
      <c r="K2" s="4"/>
    </row>
    <row r="3" spans="1:11" ht="15" hidden="1" customHeight="1">
      <c r="A3" s="10" t="s">
        <v>1</v>
      </c>
      <c r="B3" s="13">
        <v>2011</v>
      </c>
      <c r="C3" s="13">
        <v>2012</v>
      </c>
      <c r="D3" s="13">
        <v>2013</v>
      </c>
      <c r="E3" s="13">
        <v>2014</v>
      </c>
      <c r="F3" s="19">
        <v>2015</v>
      </c>
      <c r="G3" s="19"/>
      <c r="H3" s="19"/>
      <c r="I3" s="13" t="s">
        <v>20</v>
      </c>
      <c r="J3" s="2" t="s">
        <v>18</v>
      </c>
      <c r="K3" s="2" t="s">
        <v>19</v>
      </c>
    </row>
    <row r="4" spans="1:11" ht="15" hidden="1" customHeight="1">
      <c r="A4" s="8" t="s">
        <v>3</v>
      </c>
      <c r="B4" s="12">
        <v>68128467.030000001</v>
      </c>
      <c r="C4" s="9">
        <v>79161587.939999983</v>
      </c>
      <c r="D4" s="9">
        <v>89798895.300000012</v>
      </c>
      <c r="E4" s="9">
        <v>96046285.550000086</v>
      </c>
      <c r="F4" s="14">
        <v>106586792.80000001</v>
      </c>
      <c r="G4" s="14"/>
      <c r="H4" s="14"/>
      <c r="I4" s="22">
        <f>IF(FORECAST($F$3,B4:E4,$B$3:$E$3)&gt;GROWTH(B4:E4,$B$3:$E$3,$F$3),FORECAST($F$3,B4:E4,$B$3:$E$3),GROWTH(B4:E4,$B$3:$E$3,$F$3))</f>
        <v>110268575.03849702</v>
      </c>
      <c r="J4" s="25">
        <f t="shared" ref="J4:J9" si="0">F4-I4</f>
        <v>-3681782.2384970039</v>
      </c>
      <c r="K4" s="26">
        <f t="shared" ref="K4:K9" si="1">J4/I4</f>
        <v>-3.3389224783322159E-2</v>
      </c>
    </row>
    <row r="5" spans="1:11" ht="15" hidden="1" customHeight="1">
      <c r="A5" s="8" t="s">
        <v>4</v>
      </c>
      <c r="B5" s="12">
        <v>69942933.479999974</v>
      </c>
      <c r="C5" s="9">
        <v>72517643.599999994</v>
      </c>
      <c r="D5" s="9">
        <v>75580577.460000038</v>
      </c>
      <c r="E5" s="9">
        <v>90022221.360000059</v>
      </c>
      <c r="F5" s="14">
        <v>92928815.590000093</v>
      </c>
      <c r="G5" s="14"/>
      <c r="H5" s="14"/>
      <c r="I5" s="22">
        <f t="shared" ref="I5:I15" si="2">IF(FORECAST($F$3,B5:E5,$B$3:$E$3)&gt;GROWTH(B5:E5,$B$3:$E$3,$F$3),FORECAST($F$3,B5:E5,$B$3:$E$3),GROWTH(B5:E5,$B$3:$E$3,$F$3))</f>
        <v>93579971.062367886</v>
      </c>
      <c r="J5" s="25">
        <f t="shared" si="0"/>
        <v>-651155.47236779332</v>
      </c>
      <c r="K5" s="26">
        <f t="shared" si="1"/>
        <v>-6.9582781975196404E-3</v>
      </c>
    </row>
    <row r="6" spans="1:11" ht="15" hidden="1" customHeight="1">
      <c r="A6" s="8" t="s">
        <v>5</v>
      </c>
      <c r="B6" s="12">
        <v>69924321.969999969</v>
      </c>
      <c r="C6" s="9">
        <v>88471545.819999844</v>
      </c>
      <c r="D6" s="9">
        <v>87228780.149999931</v>
      </c>
      <c r="E6" s="9">
        <v>88247945.179999948</v>
      </c>
      <c r="F6" s="14">
        <v>122462107.28000003</v>
      </c>
      <c r="G6" s="14"/>
      <c r="H6" s="14"/>
      <c r="I6" s="22">
        <f t="shared" si="2"/>
        <v>98564465.110588804</v>
      </c>
      <c r="J6" s="25">
        <f t="shared" si="0"/>
        <v>23897642.169411227</v>
      </c>
      <c r="K6" s="26">
        <f t="shared" si="1"/>
        <v>0.24245697617897283</v>
      </c>
    </row>
    <row r="7" spans="1:11" ht="15" hidden="1" customHeight="1">
      <c r="A7" s="8" t="s">
        <v>6</v>
      </c>
      <c r="B7" s="12">
        <v>70403396.919999927</v>
      </c>
      <c r="C7" s="9">
        <v>85705486.200000003</v>
      </c>
      <c r="D7" s="9">
        <v>98129318.440000013</v>
      </c>
      <c r="E7" s="9">
        <v>94436938.939999908</v>
      </c>
      <c r="F7" s="14">
        <v>114162880.13000003</v>
      </c>
      <c r="G7" s="14"/>
      <c r="H7" s="14"/>
      <c r="I7" s="22">
        <f t="shared" si="2"/>
        <v>111492200.12839414</v>
      </c>
      <c r="J7" s="25">
        <f t="shared" si="0"/>
        <v>2670680.0016058832</v>
      </c>
      <c r="K7" s="26">
        <f t="shared" si="1"/>
        <v>2.3953962685554098E-2</v>
      </c>
    </row>
    <row r="8" spans="1:11" ht="15" hidden="1" customHeight="1">
      <c r="A8" s="8" t="s">
        <v>7</v>
      </c>
      <c r="B8" s="12">
        <v>85699147.969999984</v>
      </c>
      <c r="C8" s="9">
        <v>94299741.950000077</v>
      </c>
      <c r="D8" s="9">
        <v>94001247.309999838</v>
      </c>
      <c r="E8" s="9">
        <v>103737871.3300001</v>
      </c>
      <c r="F8" s="14">
        <v>115973915.1999999</v>
      </c>
      <c r="G8" s="14"/>
      <c r="H8" s="14"/>
      <c r="I8" s="22">
        <f t="shared" si="2"/>
        <v>108646537.0185691</v>
      </c>
      <c r="J8" s="25">
        <f t="shared" si="0"/>
        <v>7327378.1814308017</v>
      </c>
      <c r="K8" s="26">
        <f t="shared" si="1"/>
        <v>6.7442353732622501E-2</v>
      </c>
    </row>
    <row r="9" spans="1:11" ht="15" hidden="1" customHeight="1">
      <c r="A9" s="8" t="s">
        <v>8</v>
      </c>
      <c r="B9" s="12">
        <v>79442198.210000008</v>
      </c>
      <c r="C9" s="9">
        <v>80391382.080000043</v>
      </c>
      <c r="D9" s="9">
        <v>82966856.770000145</v>
      </c>
      <c r="E9" s="9">
        <v>88121623.120000094</v>
      </c>
      <c r="F9" s="14">
        <v>111487983.05000007</v>
      </c>
      <c r="G9" s="14"/>
      <c r="H9" s="14"/>
      <c r="I9" s="22">
        <f t="shared" si="2"/>
        <v>90055279.808224946</v>
      </c>
      <c r="J9" s="25">
        <f t="shared" si="0"/>
        <v>21432703.241775125</v>
      </c>
      <c r="K9" s="26">
        <f t="shared" si="1"/>
        <v>0.23799496584116581</v>
      </c>
    </row>
    <row r="10" spans="1:11" ht="15" hidden="1" customHeight="1">
      <c r="A10" s="8" t="s">
        <v>9</v>
      </c>
      <c r="B10" s="12">
        <v>80950154.400000021</v>
      </c>
      <c r="C10" s="9">
        <v>91981689.669999942</v>
      </c>
      <c r="D10" s="9">
        <v>98963269.419999868</v>
      </c>
      <c r="E10" s="9">
        <v>107469569.59000021</v>
      </c>
      <c r="F10" s="15"/>
      <c r="G10" s="15"/>
      <c r="H10" s="15"/>
      <c r="I10" s="22">
        <f t="shared" si="2"/>
        <v>118826604.18909778</v>
      </c>
      <c r="J10" s="22"/>
    </row>
    <row r="11" spans="1:11" ht="15" hidden="1" customHeight="1">
      <c r="A11" s="8" t="s">
        <v>10</v>
      </c>
      <c r="B11" s="12">
        <v>86414739.940000117</v>
      </c>
      <c r="C11" s="9">
        <v>96433400.489999995</v>
      </c>
      <c r="D11" s="9">
        <v>97110295.950000018</v>
      </c>
      <c r="E11" s="9">
        <v>110194705.24999993</v>
      </c>
      <c r="F11" s="15"/>
      <c r="G11" s="15"/>
      <c r="H11" s="15"/>
      <c r="I11" s="22">
        <f t="shared" si="2"/>
        <v>116815225.79255494</v>
      </c>
      <c r="J11" s="22"/>
    </row>
    <row r="12" spans="1:11" ht="15" hidden="1" customHeight="1">
      <c r="A12" s="8" t="s">
        <v>11</v>
      </c>
      <c r="B12" s="12">
        <v>81011107.330000058</v>
      </c>
      <c r="C12" s="9">
        <v>84155136.86999999</v>
      </c>
      <c r="D12" s="9">
        <v>94751996.640000015</v>
      </c>
      <c r="E12" s="9">
        <v>109951976.09</v>
      </c>
      <c r="F12" s="15"/>
      <c r="G12" s="15"/>
      <c r="H12" s="15"/>
      <c r="I12" s="22">
        <f t="shared" si="2"/>
        <v>118911796.36811326</v>
      </c>
      <c r="J12" s="22"/>
    </row>
    <row r="13" spans="1:11" ht="15" hidden="1" customHeight="1">
      <c r="A13" s="8" t="s">
        <v>12</v>
      </c>
      <c r="B13" s="12">
        <v>81904055.470000133</v>
      </c>
      <c r="C13" s="9">
        <v>94201974.859999925</v>
      </c>
      <c r="D13" s="9">
        <v>103939514.89000012</v>
      </c>
      <c r="E13" s="9">
        <v>117635114.53999995</v>
      </c>
      <c r="F13" s="15"/>
      <c r="G13" s="15"/>
      <c r="H13" s="15"/>
      <c r="I13" s="22">
        <f t="shared" si="2"/>
        <v>132517922.65703292</v>
      </c>
      <c r="J13" s="22"/>
    </row>
    <row r="14" spans="1:11" ht="15" hidden="1" customHeight="1">
      <c r="A14" s="8" t="s">
        <v>13</v>
      </c>
      <c r="B14" s="9">
        <v>83768262.900000006</v>
      </c>
      <c r="C14" s="9">
        <v>88348825.259999916</v>
      </c>
      <c r="D14" s="9">
        <v>95826736.519999906</v>
      </c>
      <c r="E14" s="9">
        <v>106880967.30000003</v>
      </c>
      <c r="F14" s="15"/>
      <c r="G14" s="15"/>
      <c r="H14" s="15"/>
      <c r="I14" s="22">
        <f t="shared" si="2"/>
        <v>114315197.19770278</v>
      </c>
      <c r="J14" s="22"/>
    </row>
    <row r="15" spans="1:11" ht="15" hidden="1" customHeight="1">
      <c r="A15" s="8" t="s">
        <v>14</v>
      </c>
      <c r="B15" s="9">
        <v>79068627.549999923</v>
      </c>
      <c r="C15" s="9">
        <v>80494669.370000049</v>
      </c>
      <c r="D15" s="9">
        <v>87461314.39000006</v>
      </c>
      <c r="E15" s="9">
        <v>107060695.95999986</v>
      </c>
      <c r="F15" s="15"/>
      <c r="G15" s="15"/>
      <c r="H15" s="15"/>
      <c r="I15" s="22">
        <f t="shared" si="2"/>
        <v>112599370.32000722</v>
      </c>
      <c r="J15" s="22"/>
    </row>
    <row r="16" spans="1:11" ht="15" hidden="1" customHeight="1">
      <c r="A16" s="16" t="s">
        <v>0</v>
      </c>
      <c r="B16" s="17">
        <f>SUM(B4:B15)</f>
        <v>936657413.17000008</v>
      </c>
      <c r="C16" s="17">
        <f>SUM(C4:C15)</f>
        <v>1036163084.1099997</v>
      </c>
      <c r="D16" s="17">
        <f>SUM(D4:D15)</f>
        <v>1105758803.2399998</v>
      </c>
      <c r="E16" s="17">
        <f>SUM(E4:E15)</f>
        <v>1219805914.21</v>
      </c>
      <c r="F16" s="17">
        <f>SUM(F4:F15)</f>
        <v>663602494.05000019</v>
      </c>
      <c r="G16" s="17"/>
      <c r="H16" s="17"/>
      <c r="I16" s="23"/>
      <c r="J16" s="23"/>
    </row>
    <row r="17" spans="1:12" ht="15" hidden="1" customHeight="1">
      <c r="A17" s="5"/>
      <c r="B17" s="6"/>
      <c r="C17" s="7"/>
    </row>
    <row r="18" spans="1:12" ht="18.75">
      <c r="A18" s="51" t="s">
        <v>17</v>
      </c>
      <c r="B18" s="51"/>
      <c r="C18" s="51"/>
      <c r="D18" s="51"/>
      <c r="E18" s="51"/>
      <c r="F18" s="51"/>
      <c r="G18" s="51"/>
      <c r="H18" s="51"/>
      <c r="I18" s="51"/>
      <c r="J18" s="51"/>
      <c r="K18" s="51"/>
      <c r="L18" s="31"/>
    </row>
    <row r="19" spans="1:12" ht="18.75">
      <c r="A19" s="4"/>
      <c r="B19" s="4"/>
      <c r="C19" s="4"/>
      <c r="D19" s="4"/>
      <c r="E19" s="4"/>
      <c r="H19" s="18" t="s">
        <v>15</v>
      </c>
    </row>
    <row r="20" spans="1:12">
      <c r="A20" s="10" t="s">
        <v>1</v>
      </c>
      <c r="B20" s="13">
        <v>2011</v>
      </c>
      <c r="C20" s="13">
        <v>2012</v>
      </c>
      <c r="D20" s="13">
        <v>2013</v>
      </c>
      <c r="E20" s="13">
        <v>2014</v>
      </c>
      <c r="F20" s="13">
        <v>2015</v>
      </c>
      <c r="G20" s="13">
        <v>2016</v>
      </c>
      <c r="H20" s="19">
        <v>2017</v>
      </c>
      <c r="I20" s="13" t="s">
        <v>29</v>
      </c>
      <c r="J20" s="13" t="s">
        <v>28</v>
      </c>
      <c r="K20" s="13" t="s">
        <v>27</v>
      </c>
    </row>
    <row r="21" spans="1:12">
      <c r="A21" s="8" t="s">
        <v>3</v>
      </c>
      <c r="B21" s="12">
        <v>87522998.410000071</v>
      </c>
      <c r="C21" s="9">
        <v>74365356.629999995</v>
      </c>
      <c r="D21" s="9">
        <v>86246056.710000023</v>
      </c>
      <c r="E21" s="9">
        <v>95422362.490000173</v>
      </c>
      <c r="F21" s="9">
        <v>115389296.46000005</v>
      </c>
      <c r="G21" s="9">
        <v>106145449.47000006</v>
      </c>
      <c r="H21" s="14">
        <v>135374814.91</v>
      </c>
      <c r="I21" s="9">
        <f>IF(FORECAST($H$20,B21:G21,$B$20:$G$20)&gt;GROWTH(B21:G21,$B$20:$G$20,$H$20),FORECAST($H$20,B21:G21,$B$20:$G$20),GROWTH(B21:G21,$B$20:$G$20,$H$20))</f>
        <v>118307063.45811948</v>
      </c>
      <c r="J21" s="9">
        <f>FORECAST($H$20,B21:G21,$B$20:$G$20)</f>
        <v>116717958.08533287</v>
      </c>
      <c r="K21" s="9">
        <f>GROWTH(B21:G21,$B$20:$G$20,$H$20)</f>
        <v>118307063.45811948</v>
      </c>
      <c r="L21" s="1"/>
    </row>
    <row r="22" spans="1:12">
      <c r="A22" s="8" t="s">
        <v>4</v>
      </c>
      <c r="B22" s="12">
        <v>66322587.500000022</v>
      </c>
      <c r="C22" s="9">
        <v>60836190.779999949</v>
      </c>
      <c r="D22" s="9">
        <v>69599589.849999994</v>
      </c>
      <c r="E22" s="9">
        <v>88135607.029999927</v>
      </c>
      <c r="F22" s="9">
        <v>90472039.140000105</v>
      </c>
      <c r="G22" s="9">
        <v>96155220.670000166</v>
      </c>
      <c r="H22" s="14">
        <v>116927076.13000016</v>
      </c>
      <c r="I22" s="9">
        <f t="shared" ref="I22:I32" si="3">IF(FORECAST($H$20,B22:G22,$B$20:$G$20)&gt;GROWTH(B22:G22,$B$20:$G$20,$H$20),FORECAST($H$20,B22:G22,$B$20:$G$20),GROWTH(B22:G22,$B$20:$G$20,$H$20))</f>
        <v>107512927.09601362</v>
      </c>
      <c r="J22" s="9">
        <f t="shared" ref="J22:J32" si="4">FORECAST($H$20,B22:G22,$B$20:$G$20)</f>
        <v>104247545.30599976</v>
      </c>
      <c r="K22" s="9">
        <f t="shared" ref="K22:K32" si="5">GROWTH(B22:G22,$B$20:$G$20,$H$20)</f>
        <v>107512927.09601362</v>
      </c>
      <c r="L22" s="1"/>
    </row>
    <row r="23" spans="1:12">
      <c r="A23" s="8" t="s">
        <v>5</v>
      </c>
      <c r="B23" s="12">
        <v>65947029.83000005</v>
      </c>
      <c r="C23" s="9">
        <v>95355813.240000054</v>
      </c>
      <c r="D23" s="9">
        <v>83052732.020000011</v>
      </c>
      <c r="E23" s="9">
        <v>87900773.590000033</v>
      </c>
      <c r="F23" s="9">
        <v>118928116.08999994</v>
      </c>
      <c r="G23" s="9">
        <v>128362991.94999987</v>
      </c>
      <c r="H23" s="14">
        <v>138675659.30000019</v>
      </c>
      <c r="I23" s="9">
        <f t="shared" si="3"/>
        <v>141298087.42030731</v>
      </c>
      <c r="J23" s="9">
        <f t="shared" si="4"/>
        <v>135355718.85866928</v>
      </c>
      <c r="K23" s="9">
        <f t="shared" si="5"/>
        <v>141298087.42030731</v>
      </c>
      <c r="L23" s="1"/>
    </row>
    <row r="24" spans="1:12">
      <c r="A24" s="8" t="s">
        <v>6</v>
      </c>
      <c r="B24" s="12">
        <v>59999275.269999944</v>
      </c>
      <c r="C24" s="9">
        <v>78825485.060000047</v>
      </c>
      <c r="D24" s="9">
        <v>90682509.14000003</v>
      </c>
      <c r="E24" s="9">
        <v>92352419.800000116</v>
      </c>
      <c r="F24" s="9">
        <v>113611117.73999999</v>
      </c>
      <c r="G24" s="9">
        <v>125740006.07000004</v>
      </c>
      <c r="H24" s="14">
        <v>123527172.43000011</v>
      </c>
      <c r="I24" s="9">
        <f t="shared" si="3"/>
        <v>147184562.43817469</v>
      </c>
      <c r="J24" s="9">
        <f t="shared" si="4"/>
        <v>137008181.78332901</v>
      </c>
      <c r="K24" s="9">
        <f t="shared" si="5"/>
        <v>147184562.43817469</v>
      </c>
      <c r="L24" s="1"/>
    </row>
    <row r="25" spans="1:12">
      <c r="A25" s="8" t="s">
        <v>7</v>
      </c>
      <c r="B25" s="12">
        <v>72571636.040000066</v>
      </c>
      <c r="C25" s="9">
        <v>85548218.490000024</v>
      </c>
      <c r="D25" s="9">
        <v>89357597.399999887</v>
      </c>
      <c r="E25" s="9">
        <v>100306114.37999997</v>
      </c>
      <c r="F25" s="9">
        <v>114357945.79999995</v>
      </c>
      <c r="G25" s="9">
        <v>126722327.82000008</v>
      </c>
      <c r="H25" s="14">
        <v>136033678.73000002</v>
      </c>
      <c r="I25" s="9">
        <f t="shared" si="3"/>
        <v>140703649.74279341</v>
      </c>
      <c r="J25" s="9">
        <f t="shared" si="4"/>
        <v>134957089.10266495</v>
      </c>
      <c r="K25" s="9">
        <f t="shared" si="5"/>
        <v>140703649.74279341</v>
      </c>
      <c r="L25" s="1"/>
    </row>
    <row r="26" spans="1:12">
      <c r="A26" s="8" t="s">
        <v>8</v>
      </c>
      <c r="B26" s="12">
        <v>68229170.469999999</v>
      </c>
      <c r="C26" s="9">
        <v>73415764.490000039</v>
      </c>
      <c r="D26" s="9">
        <v>80488475.74000001</v>
      </c>
      <c r="E26" s="9">
        <v>87009359.970000044</v>
      </c>
      <c r="F26" s="9">
        <v>111315582.84000014</v>
      </c>
      <c r="G26" s="9">
        <v>123481384.96000005</v>
      </c>
      <c r="H26" s="14"/>
      <c r="I26" s="9">
        <f t="shared" si="3"/>
        <v>136029053.91200501</v>
      </c>
      <c r="J26" s="9">
        <f t="shared" si="4"/>
        <v>130304764.25133514</v>
      </c>
      <c r="K26" s="9">
        <f t="shared" si="5"/>
        <v>136029053.91200501</v>
      </c>
      <c r="L26" s="1"/>
    </row>
    <row r="27" spans="1:12">
      <c r="A27" s="8" t="s">
        <v>9</v>
      </c>
      <c r="B27" s="12">
        <v>73036689.580000043</v>
      </c>
      <c r="C27" s="9">
        <v>86151935.439999983</v>
      </c>
      <c r="D27" s="9">
        <v>93287812.359999776</v>
      </c>
      <c r="E27" s="9">
        <v>105621784.29999995</v>
      </c>
      <c r="F27" s="9">
        <v>128856278.26000001</v>
      </c>
      <c r="G27" s="9">
        <v>130229858.42000003</v>
      </c>
      <c r="H27" s="14"/>
      <c r="I27" s="9">
        <f t="shared" si="3"/>
        <v>153566521.34046045</v>
      </c>
      <c r="J27" s="9">
        <f t="shared" si="4"/>
        <v>145505344.18666458</v>
      </c>
      <c r="K27" s="9">
        <f t="shared" si="5"/>
        <v>153566521.34046045</v>
      </c>
      <c r="L27" s="1"/>
    </row>
    <row r="28" spans="1:12">
      <c r="A28" s="8" t="s">
        <v>10</v>
      </c>
      <c r="B28" s="12">
        <v>83003745.479999915</v>
      </c>
      <c r="C28" s="9">
        <v>89961967.419999957</v>
      </c>
      <c r="D28" s="9">
        <v>92652828.34999992</v>
      </c>
      <c r="E28" s="9">
        <v>108301680.67000009</v>
      </c>
      <c r="F28" s="9">
        <v>122995392.01999995</v>
      </c>
      <c r="G28" s="9">
        <v>137524515.83000013</v>
      </c>
      <c r="H28" s="14"/>
      <c r="I28" s="9">
        <f t="shared" si="3"/>
        <v>149389847.53836083</v>
      </c>
      <c r="J28" s="9">
        <f t="shared" si="4"/>
        <v>144475319.41533279</v>
      </c>
      <c r="K28" s="9">
        <f t="shared" si="5"/>
        <v>149389847.53836083</v>
      </c>
      <c r="L28" s="1"/>
    </row>
    <row r="29" spans="1:12">
      <c r="A29" s="8" t="s">
        <v>11</v>
      </c>
      <c r="B29" s="12">
        <v>76711735.500000015</v>
      </c>
      <c r="C29" s="9">
        <v>79722599.409999922</v>
      </c>
      <c r="D29" s="9">
        <v>92643552.640000015</v>
      </c>
      <c r="E29" s="9">
        <v>107719511.78000015</v>
      </c>
      <c r="F29" s="9">
        <v>120967726.54000011</v>
      </c>
      <c r="G29" s="9">
        <v>124650850.60999991</v>
      </c>
      <c r="H29" s="14"/>
      <c r="I29" s="9">
        <f t="shared" si="3"/>
        <v>144636306.8294197</v>
      </c>
      <c r="J29" s="9">
        <f t="shared" si="4"/>
        <v>138253354.35466766</v>
      </c>
      <c r="K29" s="9">
        <f t="shared" si="5"/>
        <v>144636306.8294197</v>
      </c>
      <c r="L29" s="1"/>
    </row>
    <row r="30" spans="1:12">
      <c r="A30" s="8" t="s">
        <v>12</v>
      </c>
      <c r="B30" s="12">
        <v>77972555.140000015</v>
      </c>
      <c r="C30" s="9">
        <v>86520460.150000066</v>
      </c>
      <c r="D30" s="9">
        <v>101495575.94000022</v>
      </c>
      <c r="E30" s="9">
        <v>115974263.03000008</v>
      </c>
      <c r="F30" s="9">
        <v>119916802.37999995</v>
      </c>
      <c r="G30" s="9">
        <v>124319983.84000011</v>
      </c>
      <c r="H30" s="14"/>
      <c r="I30" s="9">
        <f t="shared" si="3"/>
        <v>145155821.10661182</v>
      </c>
      <c r="J30" s="9">
        <f t="shared" si="4"/>
        <v>139007092.4746666</v>
      </c>
      <c r="K30" s="9">
        <f t="shared" si="5"/>
        <v>145155821.10661182</v>
      </c>
      <c r="L30" s="1"/>
    </row>
    <row r="31" spans="1:12">
      <c r="A31" s="8" t="s">
        <v>13</v>
      </c>
      <c r="B31" s="9">
        <v>76678724.210000008</v>
      </c>
      <c r="C31" s="9">
        <v>82128806.789999947</v>
      </c>
      <c r="D31" s="9">
        <v>93070037.63000001</v>
      </c>
      <c r="E31" s="9">
        <v>107180596.39000009</v>
      </c>
      <c r="F31" s="9">
        <v>115793692.58000007</v>
      </c>
      <c r="G31" s="9">
        <v>126782384.78999974</v>
      </c>
      <c r="H31" s="14"/>
      <c r="I31" s="9">
        <f t="shared" si="3"/>
        <v>142632833.30635956</v>
      </c>
      <c r="J31" s="9">
        <f t="shared" si="4"/>
        <v>136834725.63467026</v>
      </c>
      <c r="K31" s="9">
        <f t="shared" si="5"/>
        <v>142632833.30635956</v>
      </c>
      <c r="L31" s="1"/>
    </row>
    <row r="32" spans="1:12">
      <c r="A32" s="8" t="s">
        <v>14</v>
      </c>
      <c r="B32" s="9">
        <v>63464332.23999995</v>
      </c>
      <c r="C32" s="9">
        <v>74652107.329999939</v>
      </c>
      <c r="D32" s="9">
        <v>82773900.729999974</v>
      </c>
      <c r="E32" s="9">
        <v>95457600.389999986</v>
      </c>
      <c r="F32" s="9">
        <v>115203159.0699999</v>
      </c>
      <c r="G32" s="9">
        <v>122491274.54000002</v>
      </c>
      <c r="H32" s="14"/>
      <c r="I32" s="9">
        <f t="shared" si="3"/>
        <v>144315728.93410826</v>
      </c>
      <c r="J32" s="9">
        <f t="shared" si="4"/>
        <v>135287552.35466766</v>
      </c>
      <c r="K32" s="9">
        <f t="shared" si="5"/>
        <v>144315728.93410826</v>
      </c>
      <c r="L32" s="1"/>
    </row>
    <row r="33" spans="1:11">
      <c r="A33" s="16" t="s">
        <v>0</v>
      </c>
      <c r="B33" s="17">
        <f t="shared" ref="B33:G33" si="6">SUM(B21:B32)</f>
        <v>871460479.67000008</v>
      </c>
      <c r="C33" s="17">
        <f t="shared" si="6"/>
        <v>967484705.2299999</v>
      </c>
      <c r="D33" s="17">
        <f t="shared" si="6"/>
        <v>1055350668.5099998</v>
      </c>
      <c r="E33" s="17">
        <f t="shared" si="6"/>
        <v>1191382073.8200006</v>
      </c>
      <c r="F33" s="17">
        <f t="shared" si="6"/>
        <v>1387807148.9200003</v>
      </c>
      <c r="G33" s="17">
        <f t="shared" si="6"/>
        <v>1472606248.9700003</v>
      </c>
      <c r="H33" s="17">
        <f>SUM(H21:H32)</f>
        <v>650538401.50000048</v>
      </c>
      <c r="I33" s="17">
        <f>SUM(I21:I32)</f>
        <v>1670732403.1227338</v>
      </c>
      <c r="J33" s="17">
        <f>SUM(J21:J32)</f>
        <v>1597954645.8080006</v>
      </c>
      <c r="K33" s="17">
        <f>SUM(K21:K32)</f>
        <v>1670732403.1227338</v>
      </c>
    </row>
    <row r="34" spans="1:11">
      <c r="A34" s="41" t="s">
        <v>39</v>
      </c>
      <c r="B34" s="9">
        <f>AVERAGE(B21:B32)</f>
        <v>72621706.639166668</v>
      </c>
      <c r="C34" s="9">
        <f t="shared" ref="C34:I34" si="7">AVERAGE(C21:C32)</f>
        <v>80623725.43583332</v>
      </c>
      <c r="D34" s="9">
        <f t="shared" si="7"/>
        <v>87945889.042499974</v>
      </c>
      <c r="E34" s="9">
        <f t="shared" si="7"/>
        <v>99281839.485000059</v>
      </c>
      <c r="F34" s="9">
        <f t="shared" si="7"/>
        <v>115650595.74333335</v>
      </c>
      <c r="G34" s="9">
        <f t="shared" si="7"/>
        <v>122717187.41416669</v>
      </c>
      <c r="H34" s="9"/>
      <c r="I34" s="9">
        <f t="shared" si="7"/>
        <v>139227700.26022783</v>
      </c>
    </row>
    <row r="36" spans="1:11">
      <c r="A36" s="40" t="s">
        <v>30</v>
      </c>
    </row>
    <row r="39" spans="1:11">
      <c r="A39" s="50" t="s">
        <v>31</v>
      </c>
      <c r="B39" s="50"/>
      <c r="C39" s="13" t="s">
        <v>37</v>
      </c>
    </row>
    <row r="40" spans="1:11">
      <c r="A40" s="48" t="s">
        <v>32</v>
      </c>
      <c r="B40" s="48"/>
      <c r="C40" s="39">
        <f>C33/B33-1</f>
        <v>0.11018769961474528</v>
      </c>
    </row>
    <row r="41" spans="1:11">
      <c r="A41" s="48" t="s">
        <v>33</v>
      </c>
      <c r="B41" s="48"/>
      <c r="C41" s="39">
        <f>D33/C33-1</f>
        <v>9.0818968821953172E-2</v>
      </c>
    </row>
    <row r="42" spans="1:11">
      <c r="A42" s="48" t="s">
        <v>34</v>
      </c>
      <c r="B42" s="48"/>
      <c r="C42" s="39">
        <f>E33/D33-1</f>
        <v>0.12889687699924157</v>
      </c>
    </row>
    <row r="43" spans="1:11">
      <c r="A43" s="48" t="s">
        <v>35</v>
      </c>
      <c r="B43" s="48"/>
      <c r="C43" s="39">
        <f>F33/E33-1</f>
        <v>0.16487160535342782</v>
      </c>
    </row>
    <row r="44" spans="1:11">
      <c r="A44" s="48" t="s">
        <v>36</v>
      </c>
      <c r="B44" s="48"/>
      <c r="C44" s="39">
        <f>G33/F33-1</f>
        <v>6.110294223227708E-2</v>
      </c>
    </row>
    <row r="45" spans="1:11">
      <c r="A45" s="49" t="s">
        <v>38</v>
      </c>
      <c r="B45" s="48"/>
      <c r="C45" s="39">
        <f>I33/G33-1</f>
        <v>0.13454116081016965</v>
      </c>
    </row>
  </sheetData>
  <mergeCells count="8">
    <mergeCell ref="A43:B43"/>
    <mergeCell ref="A44:B44"/>
    <mergeCell ref="A45:B45"/>
    <mergeCell ref="A39:B39"/>
    <mergeCell ref="A18:K18"/>
    <mergeCell ref="A40:B40"/>
    <mergeCell ref="A41:B41"/>
    <mergeCell ref="A42:B42"/>
  </mergeCells>
  <pageMargins left="0" right="0" top="0" bottom="0" header="0.27559055118110237" footer="0.31496062992125984"/>
  <pageSetup paperSize="9" scale="80" orientation="landscape" r:id="rId1"/>
  <ignoredErrors>
    <ignoredError sqref="B33:H33 I21 J21:K21 I22:K22 I23:K23 I24 J24:K24 I25:K25 B34:G34 I34" formulaRange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Plan4">
    <tabColor theme="5" tint="0.39997558519241921"/>
  </sheetPr>
  <dimension ref="A1:L79"/>
  <sheetViews>
    <sheetView showGridLines="0" topLeftCell="A18" workbookViewId="0">
      <selection activeCell="F39" sqref="F39"/>
    </sheetView>
  </sheetViews>
  <sheetFormatPr defaultRowHeight="15"/>
  <cols>
    <col min="1" max="1" width="12.85546875" style="3" bestFit="1" customWidth="1"/>
    <col min="2" max="2" width="16.28515625" style="1" bestFit="1" customWidth="1"/>
    <col min="3" max="3" width="16.85546875" style="1" bestFit="1" customWidth="1"/>
    <col min="4" max="5" width="16.85546875" style="3" bestFit="1" customWidth="1"/>
    <col min="6" max="6" width="19.42578125" style="3" bestFit="1" customWidth="1"/>
    <col min="7" max="7" width="19.42578125" style="3" customWidth="1"/>
    <col min="8" max="8" width="23.140625" style="3" hidden="1" customWidth="1"/>
    <col min="9" max="9" width="19.42578125" style="3" customWidth="1"/>
    <col min="10" max="10" width="15.28515625" style="3" customWidth="1"/>
    <col min="11" max="11" width="7.7109375" style="3" customWidth="1"/>
    <col min="12" max="12" width="19.42578125" style="3" customWidth="1"/>
    <col min="13" max="13" width="19.42578125" style="3" bestFit="1" customWidth="1"/>
    <col min="14" max="15" width="9.85546875" style="3" bestFit="1" customWidth="1"/>
    <col min="16" max="16" width="8.7109375" style="3" bestFit="1" customWidth="1"/>
    <col min="17" max="16384" width="9.140625" style="3"/>
  </cols>
  <sheetData>
    <row r="1" spans="1:11" ht="18.75" hidden="1" customHeight="1">
      <c r="A1" s="11" t="s">
        <v>2</v>
      </c>
      <c r="B1" s="11"/>
      <c r="C1" s="11"/>
      <c r="D1" s="11"/>
      <c r="E1" s="11"/>
      <c r="F1" s="11"/>
      <c r="G1" s="11"/>
      <c r="H1" s="11"/>
      <c r="I1" s="34"/>
      <c r="J1" s="32"/>
      <c r="K1" s="11"/>
    </row>
    <row r="2" spans="1:11" ht="18.75" hidden="1" customHeight="1">
      <c r="A2" s="4"/>
      <c r="B2" s="4"/>
      <c r="C2" s="4"/>
      <c r="D2" s="4"/>
      <c r="E2" s="4"/>
      <c r="F2" s="18" t="s">
        <v>15</v>
      </c>
      <c r="G2" s="18"/>
      <c r="H2" s="4"/>
      <c r="I2" s="4"/>
      <c r="J2" s="4"/>
      <c r="K2" s="4"/>
    </row>
    <row r="3" spans="1:11" ht="15" hidden="1" customHeight="1">
      <c r="A3" s="10" t="s">
        <v>1</v>
      </c>
      <c r="B3" s="13">
        <v>2011</v>
      </c>
      <c r="C3" s="13">
        <v>2012</v>
      </c>
      <c r="D3" s="13">
        <v>2013</v>
      </c>
      <c r="E3" s="13">
        <v>2014</v>
      </c>
      <c r="F3" s="19">
        <v>2015</v>
      </c>
      <c r="G3" s="19"/>
      <c r="H3" s="13" t="s">
        <v>16</v>
      </c>
      <c r="I3" s="13" t="s">
        <v>20</v>
      </c>
      <c r="J3" s="2" t="s">
        <v>18</v>
      </c>
      <c r="K3" s="2" t="s">
        <v>19</v>
      </c>
    </row>
    <row r="4" spans="1:11" ht="15" hidden="1" customHeight="1">
      <c r="A4" s="8" t="s">
        <v>3</v>
      </c>
      <c r="B4" s="12">
        <v>68128467.030000001</v>
      </c>
      <c r="C4" s="9">
        <v>79161587.939999983</v>
      </c>
      <c r="D4" s="9">
        <v>89798895.300000012</v>
      </c>
      <c r="E4" s="9">
        <v>96046285.550000086</v>
      </c>
      <c r="F4" s="14">
        <v>106586792.80000001</v>
      </c>
      <c r="G4" s="14"/>
      <c r="H4" s="9">
        <f>I4</f>
        <v>110268575.03849702</v>
      </c>
      <c r="I4" s="22">
        <f>IF(FORECAST($F$3,B4:E4,$B$3:$E$3)&gt;GROWTH(B4:E4,$B$3:$E$3,$F$3),FORECAST($F$3,B4:E4,$B$3:$E$3),GROWTH(B4:E4,$B$3:$E$3,$F$3))</f>
        <v>110268575.03849702</v>
      </c>
      <c r="J4" s="25">
        <f t="shared" ref="J4:J9" si="0">F4-I4</f>
        <v>-3681782.2384970039</v>
      </c>
      <c r="K4" s="26">
        <f t="shared" ref="K4:K9" si="1">J4/I4</f>
        <v>-3.3389224783322159E-2</v>
      </c>
    </row>
    <row r="5" spans="1:11" ht="15" hidden="1" customHeight="1">
      <c r="A5" s="8" t="s">
        <v>4</v>
      </c>
      <c r="B5" s="12">
        <v>69942933.479999974</v>
      </c>
      <c r="C5" s="9">
        <v>72517643.599999994</v>
      </c>
      <c r="D5" s="9">
        <v>75580577.460000038</v>
      </c>
      <c r="E5" s="9">
        <v>90022221.360000059</v>
      </c>
      <c r="F5" s="14">
        <v>92928815.590000093</v>
      </c>
      <c r="G5" s="14"/>
      <c r="H5" s="9">
        <f>(I5*AVERAGE(K4))+I5</f>
        <v>90455408.373349696</v>
      </c>
      <c r="I5" s="22">
        <f t="shared" ref="I5:I15" si="2">IF(FORECAST($F$3,B5:E5,$B$3:$E$3)&gt;GROWTH(B5:E5,$B$3:$E$3,$F$3),FORECAST($F$3,B5:E5,$B$3:$E$3),GROWTH(B5:E5,$B$3:$E$3,$F$3))</f>
        <v>93579971.062367886</v>
      </c>
      <c r="J5" s="25">
        <f t="shared" si="0"/>
        <v>-651155.47236779332</v>
      </c>
      <c r="K5" s="26">
        <f t="shared" si="1"/>
        <v>-6.9582781975196404E-3</v>
      </c>
    </row>
    <row r="6" spans="1:11" ht="15" hidden="1" customHeight="1">
      <c r="A6" s="8" t="s">
        <v>5</v>
      </c>
      <c r="B6" s="12">
        <v>69924321.969999969</v>
      </c>
      <c r="C6" s="9">
        <v>88471545.819999844</v>
      </c>
      <c r="D6" s="9">
        <v>87228780.149999931</v>
      </c>
      <c r="E6" s="9">
        <v>88247945.179999948</v>
      </c>
      <c r="F6" s="14">
        <v>122462107.28000003</v>
      </c>
      <c r="G6" s="14"/>
      <c r="H6" s="9">
        <f>(I6*AVERAGE(K4:K5))+I6</f>
        <v>96576050.08566153</v>
      </c>
      <c r="I6" s="22">
        <f t="shared" si="2"/>
        <v>98564465.110588804</v>
      </c>
      <c r="J6" s="25">
        <f t="shared" si="0"/>
        <v>23897642.169411227</v>
      </c>
      <c r="K6" s="26">
        <f t="shared" si="1"/>
        <v>0.24245697617897283</v>
      </c>
    </row>
    <row r="7" spans="1:11" ht="15" hidden="1" customHeight="1">
      <c r="A7" s="8" t="s">
        <v>6</v>
      </c>
      <c r="B7" s="12">
        <v>70403396.919999927</v>
      </c>
      <c r="C7" s="9">
        <v>85705486.200000003</v>
      </c>
      <c r="D7" s="9">
        <v>98129318.440000013</v>
      </c>
      <c r="E7" s="9">
        <v>94436938.939999908</v>
      </c>
      <c r="F7" s="14">
        <v>114162880.13000003</v>
      </c>
      <c r="G7" s="14"/>
      <c r="H7" s="9">
        <f>(I7*AVERAGE(K4:K6))+I7</f>
        <v>119003410.07294425</v>
      </c>
      <c r="I7" s="22">
        <f t="shared" si="2"/>
        <v>111492200.12839414</v>
      </c>
      <c r="J7" s="25">
        <f t="shared" si="0"/>
        <v>2670680.0016058832</v>
      </c>
      <c r="K7" s="26">
        <f t="shared" si="1"/>
        <v>2.3953962685554098E-2</v>
      </c>
    </row>
    <row r="8" spans="1:11" ht="15" hidden="1" customHeight="1">
      <c r="A8" s="8" t="s">
        <v>7</v>
      </c>
      <c r="B8" s="12">
        <v>85699147.969999984</v>
      </c>
      <c r="C8" s="9">
        <v>94299741.950000077</v>
      </c>
      <c r="D8" s="9">
        <v>94001247.309999838</v>
      </c>
      <c r="E8" s="9">
        <v>103737871.3300001</v>
      </c>
      <c r="F8" s="14">
        <v>115973915.1999999</v>
      </c>
      <c r="G8" s="14"/>
      <c r="H8" s="9">
        <f>(I8*AVERAGE(K4:K7))+I8</f>
        <v>114786789.38238953</v>
      </c>
      <c r="I8" s="22">
        <f t="shared" si="2"/>
        <v>108646537.0185691</v>
      </c>
      <c r="J8" s="25">
        <f t="shared" si="0"/>
        <v>7327378.1814308017</v>
      </c>
      <c r="K8" s="26">
        <f t="shared" si="1"/>
        <v>6.7442353732622501E-2</v>
      </c>
    </row>
    <row r="9" spans="1:11" ht="15" hidden="1" customHeight="1">
      <c r="A9" s="8" t="s">
        <v>8</v>
      </c>
      <c r="B9" s="12">
        <v>79442198.210000008</v>
      </c>
      <c r="C9" s="9">
        <v>80391382.080000043</v>
      </c>
      <c r="D9" s="9">
        <v>82966856.770000145</v>
      </c>
      <c r="E9" s="9">
        <v>88121623.120000094</v>
      </c>
      <c r="F9" s="14">
        <v>111487983.05000007</v>
      </c>
      <c r="G9" s="14"/>
      <c r="H9" s="9">
        <f>(I9*AVERAGE(K4:K8))+I9</f>
        <v>95341629.010071069</v>
      </c>
      <c r="I9" s="22">
        <f t="shared" si="2"/>
        <v>90055279.808224946</v>
      </c>
      <c r="J9" s="25">
        <f t="shared" si="0"/>
        <v>21432703.241775125</v>
      </c>
      <c r="K9" s="26">
        <f t="shared" si="1"/>
        <v>0.23799496584116581</v>
      </c>
    </row>
    <row r="10" spans="1:11" ht="15" hidden="1" customHeight="1">
      <c r="A10" s="8" t="s">
        <v>9</v>
      </c>
      <c r="B10" s="12">
        <v>80950154.400000021</v>
      </c>
      <c r="C10" s="9">
        <v>91981689.669999942</v>
      </c>
      <c r="D10" s="9">
        <v>98963269.419999868</v>
      </c>
      <c r="E10" s="9">
        <v>107469569.59000021</v>
      </c>
      <c r="F10" s="15"/>
      <c r="G10" s="15"/>
      <c r="H10" s="9">
        <f>(I10*AVERAGE(K4:K9))+I10</f>
        <v>129352675.83825639</v>
      </c>
      <c r="I10" s="22">
        <f t="shared" si="2"/>
        <v>118826604.18909778</v>
      </c>
      <c r="J10" s="22"/>
    </row>
    <row r="11" spans="1:11" ht="15" hidden="1" customHeight="1">
      <c r="A11" s="8" t="s">
        <v>10</v>
      </c>
      <c r="B11" s="12">
        <v>86414739.940000117</v>
      </c>
      <c r="C11" s="9">
        <v>96433400.489999995</v>
      </c>
      <c r="D11" s="9">
        <v>97110295.950000018</v>
      </c>
      <c r="E11" s="9">
        <v>110194705.24999993</v>
      </c>
      <c r="F11" s="15"/>
      <c r="G11" s="15"/>
      <c r="H11" s="9">
        <f>(I11*AVERAGE(K4:K10))+I11</f>
        <v>127163122.58550133</v>
      </c>
      <c r="I11" s="22">
        <f t="shared" si="2"/>
        <v>116815225.79255494</v>
      </c>
      <c r="J11" s="22"/>
    </row>
    <row r="12" spans="1:11" ht="15" hidden="1" customHeight="1">
      <c r="A12" s="8" t="s">
        <v>11</v>
      </c>
      <c r="B12" s="12">
        <v>81011107.330000058</v>
      </c>
      <c r="C12" s="9">
        <v>84155136.86999999</v>
      </c>
      <c r="D12" s="9">
        <v>94751996.640000015</v>
      </c>
      <c r="E12" s="9">
        <v>109951976.09</v>
      </c>
      <c r="F12" s="15"/>
      <c r="G12" s="15"/>
      <c r="H12" s="9">
        <f>(I12*AVERAGE(K4:K11))+I12</f>
        <v>129445414.6351895</v>
      </c>
      <c r="I12" s="22">
        <f t="shared" si="2"/>
        <v>118911796.36811326</v>
      </c>
      <c r="J12" s="22"/>
    </row>
    <row r="13" spans="1:11" ht="15" hidden="1" customHeight="1">
      <c r="A13" s="8" t="s">
        <v>12</v>
      </c>
      <c r="B13" s="12">
        <v>81904055.470000133</v>
      </c>
      <c r="C13" s="9">
        <v>94201974.859999925</v>
      </c>
      <c r="D13" s="9">
        <v>103939514.89000012</v>
      </c>
      <c r="E13" s="9">
        <v>117635114.53999995</v>
      </c>
      <c r="F13" s="15"/>
      <c r="G13" s="15"/>
      <c r="H13" s="9">
        <f>(I13*AVERAGE(K4:K12))+I13</f>
        <v>144256818.65767759</v>
      </c>
      <c r="I13" s="22">
        <f t="shared" si="2"/>
        <v>132517922.65703292</v>
      </c>
      <c r="J13" s="22"/>
    </row>
    <row r="14" spans="1:11" ht="15" hidden="1" customHeight="1">
      <c r="A14" s="8" t="s">
        <v>13</v>
      </c>
      <c r="B14" s="9">
        <v>83768262.900000006</v>
      </c>
      <c r="C14" s="9">
        <v>88348825.259999916</v>
      </c>
      <c r="D14" s="9">
        <v>95826736.519999906</v>
      </c>
      <c r="E14" s="9">
        <v>106880967.30000003</v>
      </c>
      <c r="F14" s="15"/>
      <c r="G14" s="15"/>
      <c r="H14" s="9">
        <f>(I14*AVERAGE(K4:K13))+I14</f>
        <v>124441632.80951096</v>
      </c>
      <c r="I14" s="22">
        <f t="shared" si="2"/>
        <v>114315197.19770278</v>
      </c>
      <c r="J14" s="22"/>
    </row>
    <row r="15" spans="1:11" ht="15" hidden="1" customHeight="1">
      <c r="A15" s="8" t="s">
        <v>14</v>
      </c>
      <c r="B15" s="9">
        <v>79068627.549999923</v>
      </c>
      <c r="C15" s="9">
        <v>80494669.370000049</v>
      </c>
      <c r="D15" s="9">
        <v>87461314.39000006</v>
      </c>
      <c r="E15" s="9">
        <v>107060695.95999986</v>
      </c>
      <c r="F15" s="15"/>
      <c r="G15" s="15"/>
      <c r="H15" s="9">
        <f>(I15*AVERAGE(K4:K14))+I15</f>
        <v>122573812.05152716</v>
      </c>
      <c r="I15" s="22">
        <f t="shared" si="2"/>
        <v>112599370.32000722</v>
      </c>
      <c r="J15" s="22"/>
    </row>
    <row r="16" spans="1:11" ht="15" hidden="1" customHeight="1">
      <c r="A16" s="16" t="s">
        <v>0</v>
      </c>
      <c r="B16" s="17">
        <f>SUM(B4:B15)</f>
        <v>936657413.17000008</v>
      </c>
      <c r="C16" s="17">
        <f>SUM(C4:C15)</f>
        <v>1036163084.1099997</v>
      </c>
      <c r="D16" s="17">
        <f>SUM(D4:D15)</f>
        <v>1105758803.2399998</v>
      </c>
      <c r="E16" s="17">
        <f>SUM(E4:E15)</f>
        <v>1219805914.21</v>
      </c>
      <c r="F16" s="17">
        <f>SUM(F4:F15)</f>
        <v>663602494.05000019</v>
      </c>
      <c r="G16" s="17"/>
      <c r="H16" s="17">
        <f>SUM(H4:H15)</f>
        <v>1403665338.540576</v>
      </c>
      <c r="I16" s="23"/>
      <c r="J16" s="23"/>
    </row>
    <row r="17" spans="1:12" ht="15" hidden="1" customHeight="1">
      <c r="A17" s="5"/>
      <c r="B17" s="6"/>
      <c r="C17" s="7"/>
    </row>
    <row r="18" spans="1:12" ht="18.75">
      <c r="A18" s="51" t="s">
        <v>17</v>
      </c>
      <c r="B18" s="51"/>
      <c r="C18" s="51"/>
      <c r="D18" s="51"/>
      <c r="E18" s="51"/>
      <c r="F18" s="51"/>
      <c r="G18" s="51"/>
      <c r="H18" s="51"/>
      <c r="I18" s="51"/>
      <c r="J18" s="32"/>
      <c r="L18" s="31"/>
    </row>
    <row r="19" spans="1:12" ht="18.75">
      <c r="A19" s="4"/>
      <c r="B19" s="4"/>
      <c r="C19" s="4"/>
      <c r="D19" s="4"/>
      <c r="E19" s="4"/>
      <c r="G19" s="18" t="s">
        <v>15</v>
      </c>
    </row>
    <row r="20" spans="1:12">
      <c r="A20" s="10" t="s">
        <v>1</v>
      </c>
      <c r="B20" s="13">
        <v>2011</v>
      </c>
      <c r="C20" s="13">
        <v>2012</v>
      </c>
      <c r="D20" s="13">
        <v>2013</v>
      </c>
      <c r="E20" s="13">
        <v>2014</v>
      </c>
      <c r="F20" s="13">
        <v>2015</v>
      </c>
      <c r="G20" s="19">
        <v>2016</v>
      </c>
      <c r="H20" s="13" t="s">
        <v>26</v>
      </c>
      <c r="I20" s="13" t="s">
        <v>25</v>
      </c>
      <c r="J20" s="2" t="s">
        <v>18</v>
      </c>
      <c r="K20" s="2" t="s">
        <v>19</v>
      </c>
    </row>
    <row r="21" spans="1:12">
      <c r="A21" s="8" t="s">
        <v>3</v>
      </c>
      <c r="B21" s="12">
        <v>87522998.410000071</v>
      </c>
      <c r="C21" s="9">
        <v>74365356.629999995</v>
      </c>
      <c r="D21" s="9">
        <v>86246056.710000023</v>
      </c>
      <c r="E21" s="9">
        <v>95422362.490000173</v>
      </c>
      <c r="F21" s="9">
        <v>115389296.46000005</v>
      </c>
      <c r="G21" s="14">
        <v>106145449.47000006</v>
      </c>
      <c r="H21" s="9">
        <f>I21</f>
        <v>115536554.16200311</v>
      </c>
      <c r="I21" s="9">
        <f t="shared" ref="I21:I32" si="3">IF(FORECAST($G$20,B21:F21,$B$20:$F$20)&gt;GROWTH(B21:F21,$B$20:$F$20,$G$20),FORECAST($G$20,B21:F21,$B$20:$F$20),GROWTH(B21:F21,$B$20:$F$20,$G$20))</f>
        <v>115536554.16200311</v>
      </c>
      <c r="J21" s="25">
        <f>G21-I21</f>
        <v>-9391104.6920030564</v>
      </c>
      <c r="K21" s="26">
        <f>J21/I21</f>
        <v>-8.1282540924970212E-2</v>
      </c>
      <c r="L21" s="1">
        <f>FORECAST($G$20,B21:F21,$B$20:$F$20)</f>
        <v>114826094.72799873</v>
      </c>
    </row>
    <row r="22" spans="1:12">
      <c r="A22" s="8" t="s">
        <v>4</v>
      </c>
      <c r="B22" s="12">
        <v>66322587.500000022</v>
      </c>
      <c r="C22" s="9">
        <v>60836190.779999949</v>
      </c>
      <c r="D22" s="9">
        <v>69599589.849999994</v>
      </c>
      <c r="E22" s="9">
        <v>88135607.029999927</v>
      </c>
      <c r="F22" s="9">
        <v>90472039.140000105</v>
      </c>
      <c r="G22" s="14">
        <v>96155220.670000166</v>
      </c>
      <c r="H22" s="9">
        <f>I22</f>
        <v>99822341.643097103</v>
      </c>
      <c r="I22" s="9">
        <f t="shared" si="3"/>
        <v>99822341.643097103</v>
      </c>
      <c r="J22" s="25">
        <f>G22-I22</f>
        <v>-3667120.9730969369</v>
      </c>
      <c r="K22" s="26">
        <f>J22/I22</f>
        <v>-3.6736475149103311E-2</v>
      </c>
      <c r="L22" s="1">
        <f t="shared" ref="L22:L32" si="4">FORECAST($G$20,B22:F22,$B$20:$F$20)</f>
        <v>97752698.71900177</v>
      </c>
    </row>
    <row r="23" spans="1:12">
      <c r="A23" s="8" t="s">
        <v>5</v>
      </c>
      <c r="B23" s="12">
        <v>65947029.83000005</v>
      </c>
      <c r="C23" s="9">
        <v>95355813.240000054</v>
      </c>
      <c r="D23" s="9">
        <v>83052732.020000011</v>
      </c>
      <c r="E23" s="9">
        <v>87900773.590000033</v>
      </c>
      <c r="F23" s="9">
        <v>118928116.08999994</v>
      </c>
      <c r="G23" s="14">
        <v>128362991.94999987</v>
      </c>
      <c r="H23" s="9">
        <f>I23</f>
        <v>123163479.92824559</v>
      </c>
      <c r="I23" s="9">
        <f t="shared" si="3"/>
        <v>123163479.92824559</v>
      </c>
      <c r="J23" s="25">
        <f>G23-I23</f>
        <v>5199512.0217542797</v>
      </c>
      <c r="K23" s="26">
        <f>J23/I23</f>
        <v>4.2216345500983639E-2</v>
      </c>
      <c r="L23" s="1">
        <f t="shared" si="4"/>
        <v>119789032.81499863</v>
      </c>
    </row>
    <row r="24" spans="1:12">
      <c r="A24" s="8" t="s">
        <v>6</v>
      </c>
      <c r="B24" s="12">
        <v>59999275.269999944</v>
      </c>
      <c r="C24" s="9">
        <v>78825485.060000047</v>
      </c>
      <c r="D24" s="9">
        <v>90682509.14000003</v>
      </c>
      <c r="E24" s="9">
        <v>92352419.800000116</v>
      </c>
      <c r="F24" s="9">
        <v>113611117.73999999</v>
      </c>
      <c r="G24" s="14">
        <v>125740006.07000004</v>
      </c>
      <c r="H24" s="9">
        <f>I24*AVERAGE($K$21:$K$23)+I24</f>
        <v>127798532.16613637</v>
      </c>
      <c r="I24" s="9">
        <f t="shared" si="3"/>
        <v>131111396.84049562</v>
      </c>
      <c r="J24" s="25">
        <f>G24-I24</f>
        <v>-5371390.7704955786</v>
      </c>
      <c r="K24" s="26">
        <f>J24/I24</f>
        <v>-4.0968145408672427E-2</v>
      </c>
      <c r="L24" s="1">
        <f t="shared" si="4"/>
        <v>123319347.30599976</v>
      </c>
    </row>
    <row r="25" spans="1:12">
      <c r="A25" s="8" t="s">
        <v>7</v>
      </c>
      <c r="B25" s="12">
        <v>72571636.040000066</v>
      </c>
      <c r="C25" s="9">
        <v>85548218.490000024</v>
      </c>
      <c r="D25" s="9">
        <v>89357597.399999887</v>
      </c>
      <c r="E25" s="9">
        <v>100306114.37999997</v>
      </c>
      <c r="F25" s="9">
        <v>114357945.79999995</v>
      </c>
      <c r="G25" s="14">
        <v>126722327.82000008</v>
      </c>
      <c r="H25" s="9">
        <f>I25*AVERAGE($K$21:$K$24)+I25</f>
        <v>122210422.55873269</v>
      </c>
      <c r="I25" s="9">
        <f t="shared" si="3"/>
        <v>125885356.50865023</v>
      </c>
      <c r="J25" s="25"/>
      <c r="K25" s="26"/>
      <c r="L25" s="1">
        <f t="shared" si="4"/>
        <v>121927457.04499817</v>
      </c>
    </row>
    <row r="26" spans="1:12">
      <c r="A26" s="8" t="s">
        <v>8</v>
      </c>
      <c r="B26" s="12">
        <v>68229170.469999999</v>
      </c>
      <c r="C26" s="9">
        <v>73415764.490000039</v>
      </c>
      <c r="D26" s="9">
        <v>80488475.74000001</v>
      </c>
      <c r="E26" s="9">
        <v>87009359.970000044</v>
      </c>
      <c r="F26" s="9">
        <v>111315582.84000014</v>
      </c>
      <c r="G26" s="14">
        <v>123481384.96000005</v>
      </c>
      <c r="H26" s="9">
        <f>I26*AVERAGE($K$21:$K$25)+I26</f>
        <v>113537822.77234921</v>
      </c>
      <c r="I26" s="9">
        <f t="shared" si="3"/>
        <v>116951966.92445952</v>
      </c>
      <c r="J26" s="25"/>
      <c r="K26" s="26"/>
      <c r="L26" s="1">
        <f t="shared" si="4"/>
        <v>114021596.76799774</v>
      </c>
    </row>
    <row r="27" spans="1:12">
      <c r="A27" s="8" t="s">
        <v>9</v>
      </c>
      <c r="B27" s="12">
        <v>73036689.580000043</v>
      </c>
      <c r="C27" s="9">
        <v>86151935.439999983</v>
      </c>
      <c r="D27" s="9">
        <v>93287812.359999776</v>
      </c>
      <c r="E27" s="9">
        <v>105621784.29999995</v>
      </c>
      <c r="F27" s="9">
        <v>128856278.26000001</v>
      </c>
      <c r="G27" s="14">
        <v>130229858.42000003</v>
      </c>
      <c r="H27" s="9">
        <f>I27*AVERAGE($K$21:$K$26)+I27</f>
        <v>138712721.99248454</v>
      </c>
      <c r="I27" s="9">
        <f t="shared" si="3"/>
        <v>142883889.07187721</v>
      </c>
      <c r="J27" s="24"/>
      <c r="K27" s="26"/>
      <c r="L27" s="1">
        <f t="shared" si="4"/>
        <v>136723607.85400009</v>
      </c>
    </row>
    <row r="28" spans="1:12">
      <c r="A28" s="8" t="s">
        <v>10</v>
      </c>
      <c r="B28" s="12">
        <v>83003745.479999915</v>
      </c>
      <c r="C28" s="9">
        <v>89961967.419999957</v>
      </c>
      <c r="D28" s="9">
        <v>92652828.34999992</v>
      </c>
      <c r="E28" s="9">
        <v>108301680.67000009</v>
      </c>
      <c r="F28" s="9">
        <v>122995392.01999995</v>
      </c>
      <c r="G28" s="14">
        <v>137524515.83000013</v>
      </c>
      <c r="H28" s="9">
        <f>I28*AVERAGE($K$21:$K$27)+I28</f>
        <v>127846389.69121611</v>
      </c>
      <c r="I28" s="9">
        <f t="shared" si="3"/>
        <v>131690800.24159159</v>
      </c>
      <c r="J28" s="24"/>
      <c r="K28" s="26"/>
      <c r="L28" s="1">
        <f t="shared" si="4"/>
        <v>128880024.68700027</v>
      </c>
    </row>
    <row r="29" spans="1:12">
      <c r="A29" s="8" t="s">
        <v>11</v>
      </c>
      <c r="B29" s="12">
        <v>76711735.500000015</v>
      </c>
      <c r="C29" s="9">
        <v>79722599.409999922</v>
      </c>
      <c r="D29" s="9">
        <v>92643552.640000015</v>
      </c>
      <c r="E29" s="9">
        <v>107719511.78000015</v>
      </c>
      <c r="F29" s="9">
        <v>120967726.54000011</v>
      </c>
      <c r="G29" s="14">
        <v>124650850.60999991</v>
      </c>
      <c r="H29" s="9">
        <f>I29*AVERAGE($K$21:$K$28)+I29</f>
        <v>131424401.05262059</v>
      </c>
      <c r="I29" s="9">
        <f t="shared" si="3"/>
        <v>135376404.35286072</v>
      </c>
      <c r="J29" s="24"/>
      <c r="K29" s="26"/>
      <c r="L29" s="1">
        <f t="shared" si="4"/>
        <v>130505693.50899887</v>
      </c>
    </row>
    <row r="30" spans="1:12">
      <c r="A30" s="8" t="s">
        <v>12</v>
      </c>
      <c r="B30" s="12">
        <v>77972555.140000015</v>
      </c>
      <c r="C30" s="9">
        <v>86520460.150000066</v>
      </c>
      <c r="D30" s="9">
        <v>101495575.94000022</v>
      </c>
      <c r="E30" s="9">
        <v>115974263.03000008</v>
      </c>
      <c r="F30" s="9">
        <v>119916802.37999995</v>
      </c>
      <c r="G30" s="14">
        <v>124319983.84000011</v>
      </c>
      <c r="H30" s="9">
        <f>I30*AVERAGE($K$21:$K$29)+I30</f>
        <v>135899765.6261341</v>
      </c>
      <c r="I30" s="9">
        <f t="shared" si="3"/>
        <v>139986345.57593584</v>
      </c>
      <c r="J30" s="24"/>
      <c r="K30" s="26"/>
      <c r="L30" s="1">
        <f t="shared" si="4"/>
        <v>134378620.5359993</v>
      </c>
    </row>
    <row r="31" spans="1:12">
      <c r="A31" s="8" t="s">
        <v>13</v>
      </c>
      <c r="B31" s="9">
        <v>76678724.210000008</v>
      </c>
      <c r="C31" s="9">
        <v>82128806.789999947</v>
      </c>
      <c r="D31" s="9">
        <v>93070037.63000001</v>
      </c>
      <c r="E31" s="9">
        <v>107180596.39000009</v>
      </c>
      <c r="F31" s="9">
        <v>115793692.58000007</v>
      </c>
      <c r="G31" s="14">
        <v>126782384.78999974</v>
      </c>
      <c r="H31" s="9">
        <f>I31*AVERAGE($K$21:$K$30)+I31</f>
        <v>126351823.56179693</v>
      </c>
      <c r="I31" s="9">
        <f t="shared" si="3"/>
        <v>130151291.6948695</v>
      </c>
      <c r="J31" s="24"/>
      <c r="K31" s="26"/>
      <c r="L31" s="1">
        <f t="shared" si="4"/>
        <v>125954889.42200089</v>
      </c>
    </row>
    <row r="32" spans="1:12">
      <c r="A32" s="8" t="s">
        <v>14</v>
      </c>
      <c r="B32" s="9">
        <v>63464332.23999995</v>
      </c>
      <c r="C32" s="9">
        <v>74652107.329999939</v>
      </c>
      <c r="D32" s="9">
        <v>82773900.729999974</v>
      </c>
      <c r="E32" s="9">
        <v>95457600.389999986</v>
      </c>
      <c r="F32" s="9">
        <v>115203159.0699999</v>
      </c>
      <c r="G32" s="14">
        <v>122491274.54000002</v>
      </c>
      <c r="H32" s="9">
        <f>I32*AVERAGE($K$21:$K$31)+I32</f>
        <v>126320079.39170268</v>
      </c>
      <c r="I32" s="9">
        <f t="shared" si="3"/>
        <v>130118592.96029581</v>
      </c>
      <c r="J32" s="24"/>
      <c r="L32" s="1">
        <f t="shared" si="4"/>
        <v>123595163.9679985</v>
      </c>
    </row>
    <row r="33" spans="1:12">
      <c r="A33" s="16" t="s">
        <v>0</v>
      </c>
      <c r="B33" s="17">
        <f t="shared" ref="B33:I33" si="5">SUM(B21:B32)</f>
        <v>871460479.67000008</v>
      </c>
      <c r="C33" s="17">
        <f t="shared" si="5"/>
        <v>967484705.2299999</v>
      </c>
      <c r="D33" s="17">
        <f t="shared" si="5"/>
        <v>1055350668.5099998</v>
      </c>
      <c r="E33" s="17">
        <f t="shared" si="5"/>
        <v>1191382073.8200006</v>
      </c>
      <c r="F33" s="17">
        <f t="shared" si="5"/>
        <v>1387807148.9200003</v>
      </c>
      <c r="G33" s="17">
        <f t="shared" si="5"/>
        <v>1472606248.9700003</v>
      </c>
      <c r="H33" s="17">
        <f t="shared" si="5"/>
        <v>1488624334.546519</v>
      </c>
      <c r="I33" s="17">
        <f t="shared" si="5"/>
        <v>1522678419.904382</v>
      </c>
      <c r="K33" s="35"/>
      <c r="L33" s="38">
        <f>SUM(L21:L32)</f>
        <v>1471674227.3569927</v>
      </c>
    </row>
    <row r="34" spans="1:12">
      <c r="I34" s="38">
        <f>I33-G33</f>
        <v>50072170.934381723</v>
      </c>
      <c r="L34" s="28">
        <f>L33-G33</f>
        <v>-932021.61300754547</v>
      </c>
    </row>
    <row r="39" spans="1:12" ht="18.75">
      <c r="A39" s="51" t="s">
        <v>21</v>
      </c>
      <c r="B39" s="51"/>
      <c r="C39" s="51"/>
      <c r="D39" s="51"/>
      <c r="E39" s="51"/>
      <c r="F39" s="11"/>
      <c r="G39" s="11"/>
      <c r="H39" s="11"/>
    </row>
    <row r="40" spans="1:12" ht="18.75">
      <c r="A40" s="4"/>
      <c r="B40" s="4"/>
      <c r="C40" s="4"/>
      <c r="D40" s="18" t="s">
        <v>15</v>
      </c>
      <c r="K40" s="36"/>
    </row>
    <row r="41" spans="1:12">
      <c r="A41" s="10" t="s">
        <v>1</v>
      </c>
      <c r="B41" s="13">
        <v>2011</v>
      </c>
      <c r="C41" s="13">
        <v>2012</v>
      </c>
      <c r="D41" s="19">
        <v>2013</v>
      </c>
      <c r="E41" s="13" t="s">
        <v>22</v>
      </c>
      <c r="I41" s="13" t="s">
        <v>22</v>
      </c>
      <c r="J41" s="2" t="s">
        <v>18</v>
      </c>
      <c r="K41" s="2" t="s">
        <v>19</v>
      </c>
    </row>
    <row r="42" spans="1:12">
      <c r="A42" s="8" t="s">
        <v>3</v>
      </c>
      <c r="B42" s="12">
        <v>87522998.410000071</v>
      </c>
      <c r="C42" s="9">
        <v>74365356.629999995</v>
      </c>
      <c r="D42" s="14">
        <v>86246056.710000023</v>
      </c>
      <c r="E42" s="9">
        <f>I42</f>
        <v>82072999.733333588</v>
      </c>
      <c r="I42" s="9">
        <f t="shared" ref="I42:I53" si="6">IF(FORECAST($D$41,B42:D42,$B$41:$D$41)&gt;GROWTH(B42:D42,$B$41:$D$41,$D$41),FORECAST($D$41,B42:D42,$B$41:$D$41),GROWTH(B42:D42,$B$41:$D$41,$D$41))</f>
        <v>82072999.733333588</v>
      </c>
      <c r="J42" s="1">
        <f>D42-I42</f>
        <v>4173056.9766664356</v>
      </c>
      <c r="K42" s="26">
        <f>J42/I42</f>
        <v>5.0845673854072217E-2</v>
      </c>
    </row>
    <row r="43" spans="1:12">
      <c r="A43" s="8" t="s">
        <v>4</v>
      </c>
      <c r="B43" s="12">
        <v>66322587.500000022</v>
      </c>
      <c r="C43" s="9">
        <v>60836190.779999949</v>
      </c>
      <c r="D43" s="14">
        <v>69599589.849999994</v>
      </c>
      <c r="E43" s="9">
        <f>(I43*AVERAGE(K42)+I43)</f>
        <v>70642705.186019629</v>
      </c>
      <c r="I43" s="9">
        <f t="shared" si="6"/>
        <v>67224623.885000229</v>
      </c>
      <c r="J43" s="1">
        <f t="shared" ref="J43:J53" si="7">D43-I43</f>
        <v>2374965.9649997652</v>
      </c>
      <c r="K43" s="26">
        <f>J43/I43</f>
        <v>3.5328810006621532E-2</v>
      </c>
    </row>
    <row r="44" spans="1:12">
      <c r="A44" s="8" t="s">
        <v>5</v>
      </c>
      <c r="B44" s="12">
        <v>65947029.83000005</v>
      </c>
      <c r="C44" s="9">
        <v>95355813.240000054</v>
      </c>
      <c r="D44" s="14">
        <v>83052732.020000011</v>
      </c>
      <c r="E44" s="9">
        <f>(I44*AVERAGE(K42:K43)+I44)</f>
        <v>94268244.795534149</v>
      </c>
      <c r="I44" s="9">
        <f t="shared" si="6"/>
        <v>90374266.893611372</v>
      </c>
      <c r="J44" s="1">
        <f t="shared" si="7"/>
        <v>-7321534.8736113608</v>
      </c>
      <c r="K44" s="26">
        <f>J44/I44</f>
        <v>-8.101349117697712E-2</v>
      </c>
    </row>
    <row r="45" spans="1:12">
      <c r="A45" s="8" t="s">
        <v>6</v>
      </c>
      <c r="B45" s="12">
        <v>59999275.269999944</v>
      </c>
      <c r="C45" s="9">
        <v>78825485.060000047</v>
      </c>
      <c r="D45" s="14">
        <v>90682509.14000003</v>
      </c>
      <c r="E45" s="9">
        <f>(I45*AVERAGE(K42:K44)+I45)</f>
        <v>92871111.886443332</v>
      </c>
      <c r="I45" s="9">
        <f t="shared" si="6"/>
        <v>92711617.2270419</v>
      </c>
      <c r="J45" s="1">
        <f t="shared" si="7"/>
        <v>-2029108.0870418698</v>
      </c>
      <c r="K45" s="26">
        <f>J45/I45</f>
        <v>-2.188623333009905E-2</v>
      </c>
    </row>
    <row r="46" spans="1:12">
      <c r="A46" s="8" t="s">
        <v>7</v>
      </c>
      <c r="B46" s="12">
        <v>72571636.040000066</v>
      </c>
      <c r="C46" s="9">
        <v>85548218.490000024</v>
      </c>
      <c r="D46" s="14">
        <v>89357597.399999887</v>
      </c>
      <c r="E46" s="9">
        <f>(I46*AVERAGE(K42:K45)+I46)</f>
        <v>90795783.367319703</v>
      </c>
      <c r="I46" s="9">
        <f t="shared" si="6"/>
        <v>91177022.779170275</v>
      </c>
      <c r="J46" s="1">
        <f t="shared" si="7"/>
        <v>-1819425.379170388</v>
      </c>
      <c r="K46" s="26">
        <f>J46/I46</f>
        <v>-1.9954867177194587E-2</v>
      </c>
    </row>
    <row r="47" spans="1:12">
      <c r="A47" s="8" t="s">
        <v>8</v>
      </c>
      <c r="B47" s="12">
        <v>68229170.469999999</v>
      </c>
      <c r="C47" s="9">
        <v>73415764.490000039</v>
      </c>
      <c r="D47" s="14">
        <v>80488475.74000001</v>
      </c>
      <c r="E47" s="9">
        <f>(I47*AVERAGE(K42:K46)+I47)</f>
        <v>79649265.465050846</v>
      </c>
      <c r="I47" s="9">
        <f t="shared" si="6"/>
        <v>80237892.373812452</v>
      </c>
      <c r="J47" s="1">
        <f t="shared" si="7"/>
        <v>250583.36618755758</v>
      </c>
      <c r="K47" s="26">
        <f t="shared" ref="K47:K53" si="8">J47/I47</f>
        <v>3.1230053379286099E-3</v>
      </c>
    </row>
    <row r="48" spans="1:12">
      <c r="A48" s="8" t="s">
        <v>9</v>
      </c>
      <c r="B48" s="12">
        <v>73036689.580000043</v>
      </c>
      <c r="C48" s="9">
        <v>86151935.439999983</v>
      </c>
      <c r="D48" s="14">
        <v>93287812.359999776</v>
      </c>
      <c r="E48" s="9">
        <f>(I48*AVERAGE(K42:K47)+I48)</f>
        <v>94098599.899020374</v>
      </c>
      <c r="I48" s="9">
        <f t="shared" si="6"/>
        <v>94627839.248965874</v>
      </c>
      <c r="J48" s="1">
        <f t="shared" si="7"/>
        <v>-1340026.8889660984</v>
      </c>
      <c r="K48" s="26">
        <f t="shared" si="8"/>
        <v>-1.4161021741609119E-2</v>
      </c>
    </row>
    <row r="49" spans="1:11">
      <c r="A49" s="8" t="s">
        <v>10</v>
      </c>
      <c r="B49" s="12">
        <v>83003745.479999915</v>
      </c>
      <c r="C49" s="9">
        <v>89961967.419999957</v>
      </c>
      <c r="D49" s="14">
        <v>92652828.34999992</v>
      </c>
      <c r="E49" s="9">
        <f>(I49*AVERAGE(K42:K48)+I49)</f>
        <v>92807184.914181605</v>
      </c>
      <c r="I49" s="9">
        <f t="shared" si="6"/>
        <v>93444182.213492736</v>
      </c>
      <c r="J49" s="1">
        <f t="shared" si="7"/>
        <v>-791353.86349281669</v>
      </c>
      <c r="K49" s="26">
        <f t="shared" si="8"/>
        <v>-8.4687333630338122E-3</v>
      </c>
    </row>
    <row r="50" spans="1:11">
      <c r="A50" s="8" t="s">
        <v>11</v>
      </c>
      <c r="B50" s="12">
        <v>76711735.500000015</v>
      </c>
      <c r="C50" s="9">
        <v>79722599.409999922</v>
      </c>
      <c r="D50" s="14">
        <v>92643552.640000015</v>
      </c>
      <c r="E50" s="9">
        <f>(I50*AVERAGE(K42:K49)+I50)</f>
        <v>90352802.673838526</v>
      </c>
      <c r="I50" s="9">
        <f t="shared" si="6"/>
        <v>90991871.086666107</v>
      </c>
      <c r="J50" s="1">
        <f t="shared" si="7"/>
        <v>1651681.5533339083</v>
      </c>
      <c r="K50" s="26">
        <f t="shared" si="8"/>
        <v>1.8151968231983579E-2</v>
      </c>
    </row>
    <row r="51" spans="1:11">
      <c r="A51" s="8" t="s">
        <v>12</v>
      </c>
      <c r="B51" s="12">
        <v>77972555.140000015</v>
      </c>
      <c r="C51" s="9">
        <v>86520460.150000066</v>
      </c>
      <c r="D51" s="14">
        <v>101495575.94000022</v>
      </c>
      <c r="E51" s="9">
        <f>(I51*AVERAGE(K42:K50)+I51)</f>
        <v>100134249.11790171</v>
      </c>
      <c r="I51" s="9">
        <f t="shared" si="6"/>
        <v>100559222.32848185</v>
      </c>
      <c r="J51" s="1">
        <f t="shared" si="7"/>
        <v>936353.61151836812</v>
      </c>
      <c r="K51" s="26">
        <f t="shared" si="8"/>
        <v>9.3114643275553684E-3</v>
      </c>
    </row>
    <row r="52" spans="1:11">
      <c r="A52" s="8" t="s">
        <v>13</v>
      </c>
      <c r="B52" s="9">
        <v>76678724.210000008</v>
      </c>
      <c r="C52" s="9">
        <v>82128806.789999947</v>
      </c>
      <c r="D52" s="14">
        <v>93070037.63000001</v>
      </c>
      <c r="E52" s="9">
        <f>(I52*AVERAGE(K42:K51)+I52)</f>
        <v>91934466.837703899</v>
      </c>
      <c r="I52" s="9">
        <f t="shared" si="6"/>
        <v>92199294.790885329</v>
      </c>
      <c r="J52" s="1">
        <f t="shared" si="7"/>
        <v>870742.83911468089</v>
      </c>
      <c r="K52" s="26">
        <f t="shared" si="8"/>
        <v>9.4441377354304995E-3</v>
      </c>
    </row>
    <row r="53" spans="1:11">
      <c r="A53" s="8" t="s">
        <v>14</v>
      </c>
      <c r="B53" s="9">
        <v>63464332.23999995</v>
      </c>
      <c r="C53" s="9">
        <v>74652107.329999939</v>
      </c>
      <c r="D53" s="14">
        <v>82773900.729999974</v>
      </c>
      <c r="E53" s="9">
        <f>(I53*AVERAGE(K42:K52)+I53)</f>
        <v>83446555.934896201</v>
      </c>
      <c r="I53" s="9">
        <f t="shared" si="6"/>
        <v>83593066.366020516</v>
      </c>
      <c r="J53" s="1">
        <f t="shared" si="7"/>
        <v>-819165.63602054119</v>
      </c>
      <c r="K53" s="26">
        <f t="shared" si="8"/>
        <v>-9.7994447581781895E-3</v>
      </c>
    </row>
    <row r="54" spans="1:11">
      <c r="A54" s="16" t="s">
        <v>0</v>
      </c>
      <c r="B54" s="17">
        <f>SUM(B42:B53)</f>
        <v>871460479.67000008</v>
      </c>
      <c r="C54" s="17">
        <f>SUM(C42:C53)</f>
        <v>967484705.2299999</v>
      </c>
      <c r="D54" s="27">
        <f>SUM(D42:D53)</f>
        <v>1055350668.5099998</v>
      </c>
      <c r="E54" s="17">
        <f>SUM(E42:E53)</f>
        <v>1063073969.8112437</v>
      </c>
      <c r="I54" s="17">
        <f>SUM(I42:I53)</f>
        <v>1059213898.9264822</v>
      </c>
    </row>
    <row r="57" spans="1:11" ht="18.75">
      <c r="A57" s="51" t="s">
        <v>23</v>
      </c>
      <c r="B57" s="51"/>
      <c r="C57" s="51"/>
      <c r="D57" s="51"/>
      <c r="E57" s="51"/>
    </row>
    <row r="58" spans="1:11" ht="18.75">
      <c r="E58" s="18" t="s">
        <v>15</v>
      </c>
    </row>
    <row r="59" spans="1:11">
      <c r="A59" s="10" t="s">
        <v>1</v>
      </c>
      <c r="B59" s="13">
        <v>2011</v>
      </c>
      <c r="C59" s="13">
        <v>2012</v>
      </c>
      <c r="D59" s="13">
        <v>2013</v>
      </c>
      <c r="E59" s="19">
        <v>2014</v>
      </c>
      <c r="F59" s="13" t="s">
        <v>24</v>
      </c>
      <c r="G59" s="33"/>
      <c r="I59" s="13" t="s">
        <v>24</v>
      </c>
      <c r="J59" s="2" t="s">
        <v>18</v>
      </c>
      <c r="K59" s="2" t="s">
        <v>19</v>
      </c>
    </row>
    <row r="60" spans="1:11">
      <c r="A60" s="8" t="s">
        <v>3</v>
      </c>
      <c r="B60" s="12">
        <v>87522998.410000071</v>
      </c>
      <c r="C60" s="9">
        <v>74365356.629999995</v>
      </c>
      <c r="D60" s="9">
        <v>86246056.710000023</v>
      </c>
      <c r="E60" s="14">
        <v>95422362.490000173</v>
      </c>
      <c r="F60" s="9">
        <f>I60</f>
        <v>81434528.883333445</v>
      </c>
      <c r="G60" s="22"/>
      <c r="I60" s="9">
        <f>IF(FORECAST($E$59,B60:D60,$B$59:$D$59)&gt;GROWTH(B60:D60,$B$59:$D$59,$E$59),FORECAST($E$59,B60:D60,$B$59:$D$59),GROWTH(B60:D60,$B$59:$D$59,$E$59))</f>
        <v>81434528.883333445</v>
      </c>
      <c r="J60" s="28">
        <f>E60-I60</f>
        <v>13987833.606666729</v>
      </c>
      <c r="K60" s="26">
        <f>J60/I60</f>
        <v>0.17176784588152147</v>
      </c>
    </row>
    <row r="61" spans="1:11">
      <c r="A61" s="8" t="s">
        <v>4</v>
      </c>
      <c r="B61" s="12">
        <v>66322587.500000022</v>
      </c>
      <c r="C61" s="9">
        <v>60836190.779999949</v>
      </c>
      <c r="D61" s="9">
        <v>69599589.849999994</v>
      </c>
      <c r="E61" s="14">
        <v>88135607.029999927</v>
      </c>
      <c r="F61" s="9">
        <f>(I61*AVERAGE(K60)+I61)</f>
        <v>80691595.71222651</v>
      </c>
      <c r="G61" s="22"/>
      <c r="I61" s="9">
        <f t="shared" ref="I61:I71" si="9">IF(FORECAST($E$59,B61:D61,$B$59:$D$59)&gt;GROWTH(B61:D61,$B$59:$D$59,$E$59),FORECAST($E$59,B61:D61,$B$59:$D$59),GROWTH(B61:D61,$B$59:$D$59,$E$59))</f>
        <v>68863125.06000042</v>
      </c>
      <c r="J61" s="28">
        <f t="shared" ref="J61:J71" si="10">E61-I61</f>
        <v>19272481.969999507</v>
      </c>
      <c r="K61" s="26">
        <f>J61/I61</f>
        <v>0.27986650261961538</v>
      </c>
    </row>
    <row r="62" spans="1:11">
      <c r="A62" s="8" t="s">
        <v>5</v>
      </c>
      <c r="B62" s="12">
        <v>65947029.83000005</v>
      </c>
      <c r="C62" s="9">
        <v>95355813.240000054</v>
      </c>
      <c r="D62" s="9">
        <v>83052732.020000011</v>
      </c>
      <c r="E62" s="14">
        <v>87900773.590000033</v>
      </c>
      <c r="F62" s="9">
        <f>(I62*AVERAGE(K60:K61)+I62)</f>
        <v>124322527.41306201</v>
      </c>
      <c r="G62" s="22"/>
      <c r="I62" s="9">
        <f t="shared" si="9"/>
        <v>101420122.04150219</v>
      </c>
      <c r="J62" s="28">
        <f t="shared" si="10"/>
        <v>-13519348.451502159</v>
      </c>
      <c r="K62" s="26">
        <f>J62/I62</f>
        <v>-0.133300455366933</v>
      </c>
    </row>
    <row r="63" spans="1:11">
      <c r="A63" s="8" t="s">
        <v>6</v>
      </c>
      <c r="B63" s="12">
        <v>59999275.269999944</v>
      </c>
      <c r="C63" s="9">
        <v>78825485.060000047</v>
      </c>
      <c r="D63" s="9">
        <v>90682509.14000003</v>
      </c>
      <c r="E63" s="14">
        <v>92352419.800000116</v>
      </c>
      <c r="F63" s="9">
        <f>(I63*AVERAGE(K60:K62)+I63)</f>
        <v>126072901.17398937</v>
      </c>
      <c r="G63" s="22"/>
      <c r="I63" s="9">
        <f t="shared" si="9"/>
        <v>113978495.14315639</v>
      </c>
      <c r="J63" s="28">
        <f t="shared" si="10"/>
        <v>-21626075.343156278</v>
      </c>
      <c r="K63" s="26">
        <f>J63/I63</f>
        <v>-0.18973820733458571</v>
      </c>
    </row>
    <row r="64" spans="1:11">
      <c r="A64" s="8" t="s">
        <v>7</v>
      </c>
      <c r="B64" s="12">
        <v>72571636.040000066</v>
      </c>
      <c r="C64" s="9">
        <v>85548218.490000024</v>
      </c>
      <c r="D64" s="9">
        <v>89357597.399999887</v>
      </c>
      <c r="E64" s="14">
        <v>100306114.37999997</v>
      </c>
      <c r="F64" s="9">
        <f>(I64*AVERAGE(K60:K63)+I64)</f>
        <v>104426339.4970879</v>
      </c>
      <c r="G64" s="22"/>
      <c r="I64" s="9">
        <f t="shared" si="9"/>
        <v>101173713.72184904</v>
      </c>
      <c r="J64" s="28">
        <f t="shared" si="10"/>
        <v>-867599.34184907377</v>
      </c>
      <c r="K64" s="26">
        <f>J64/I64</f>
        <v>-8.5753434358880384E-3</v>
      </c>
    </row>
    <row r="65" spans="1:11">
      <c r="A65" s="8" t="s">
        <v>8</v>
      </c>
      <c r="B65" s="12">
        <v>68229170.469999999</v>
      </c>
      <c r="C65" s="9">
        <v>73415764.490000039</v>
      </c>
      <c r="D65" s="9">
        <v>80488475.74000001</v>
      </c>
      <c r="E65" s="14">
        <v>87009359.970000044</v>
      </c>
      <c r="F65" s="9">
        <f>(I65*AVERAGE(K60:K64)+I65)</f>
        <v>89240706.634117901</v>
      </c>
      <c r="G65" s="22"/>
      <c r="I65" s="9">
        <f t="shared" si="9"/>
        <v>87148781.319996342</v>
      </c>
      <c r="J65" s="28">
        <f t="shared" si="10"/>
        <v>-139421.34999629855</v>
      </c>
      <c r="K65" s="26">
        <f t="shared" ref="K65:K71" si="11">J65/I65</f>
        <v>-1.5998083723553829E-3</v>
      </c>
    </row>
    <row r="66" spans="1:11">
      <c r="A66" s="8" t="s">
        <v>9</v>
      </c>
      <c r="B66" s="12">
        <v>73036689.580000043</v>
      </c>
      <c r="C66" s="9">
        <v>86151935.439999983</v>
      </c>
      <c r="D66" s="9">
        <v>93287812.359999776</v>
      </c>
      <c r="E66" s="14">
        <v>105621784.29999995</v>
      </c>
      <c r="F66" s="9">
        <f>(I66*AVERAGE(K60:K65)+I66)</f>
        <v>109055835.9349041</v>
      </c>
      <c r="G66" s="22"/>
      <c r="I66" s="9">
        <f t="shared" si="9"/>
        <v>106945086.88544929</v>
      </c>
      <c r="J66" s="28">
        <f t="shared" si="10"/>
        <v>-1323302.585449338</v>
      </c>
      <c r="K66" s="26">
        <f t="shared" si="11"/>
        <v>-1.2373664129767363E-2</v>
      </c>
    </row>
    <row r="67" spans="1:11">
      <c r="A67" s="8" t="s">
        <v>10</v>
      </c>
      <c r="B67" s="12">
        <v>83003745.479999915</v>
      </c>
      <c r="C67" s="9">
        <v>89961967.419999957</v>
      </c>
      <c r="D67" s="9">
        <v>92652828.34999992</v>
      </c>
      <c r="E67" s="14">
        <v>108301680.67000009</v>
      </c>
      <c r="F67" s="9">
        <f>(I67*AVERAGE(K60:K66)+I67)</f>
        <v>100221936.70997946</v>
      </c>
      <c r="G67" s="22"/>
      <c r="I67" s="9">
        <f t="shared" si="9"/>
        <v>98726277.748787105</v>
      </c>
      <c r="J67" s="28">
        <f t="shared" si="10"/>
        <v>9575402.9212129861</v>
      </c>
      <c r="K67" s="26">
        <f t="shared" si="11"/>
        <v>9.6989404842933252E-2</v>
      </c>
    </row>
    <row r="68" spans="1:11">
      <c r="A68" s="8" t="s">
        <v>11</v>
      </c>
      <c r="B68" s="12">
        <v>76711735.500000015</v>
      </c>
      <c r="C68" s="9">
        <v>79722599.409999922</v>
      </c>
      <c r="D68" s="9">
        <v>92643552.640000015</v>
      </c>
      <c r="E68" s="14">
        <v>107719511.78000015</v>
      </c>
      <c r="F68" s="9">
        <f>(I68*AVERAGE(K60:K67)+I68)</f>
        <v>102468612.96174324</v>
      </c>
      <c r="G68" s="22"/>
      <c r="I68" s="9">
        <f t="shared" si="9"/>
        <v>99932375.798676059</v>
      </c>
      <c r="J68" s="28">
        <f t="shared" si="10"/>
        <v>7787135.9813240916</v>
      </c>
      <c r="K68" s="26">
        <f t="shared" si="11"/>
        <v>7.7924055333299283E-2</v>
      </c>
    </row>
    <row r="69" spans="1:11">
      <c r="A69" s="8" t="s">
        <v>12</v>
      </c>
      <c r="B69" s="12">
        <v>77972555.140000015</v>
      </c>
      <c r="C69" s="9">
        <v>86520460.150000066</v>
      </c>
      <c r="D69" s="9">
        <v>101495575.94000022</v>
      </c>
      <c r="E69" s="14">
        <v>115974263.03000008</v>
      </c>
      <c r="F69" s="9">
        <f>(I69*AVERAGE(K60:K68)+I69)</f>
        <v>118310962.11225069</v>
      </c>
      <c r="G69" s="22"/>
      <c r="I69" s="9">
        <f t="shared" si="9"/>
        <v>114729362.17214872</v>
      </c>
      <c r="J69" s="28">
        <f t="shared" si="10"/>
        <v>1244900.8578513563</v>
      </c>
      <c r="K69" s="26">
        <f t="shared" si="11"/>
        <v>1.0850760731881449E-2</v>
      </c>
    </row>
    <row r="70" spans="1:11">
      <c r="A70" s="8" t="s">
        <v>13</v>
      </c>
      <c r="B70" s="9">
        <v>76678724.210000008</v>
      </c>
      <c r="C70" s="9">
        <v>82128806.789999947</v>
      </c>
      <c r="D70" s="9">
        <v>93070037.63000001</v>
      </c>
      <c r="E70" s="14">
        <v>107180596.39000009</v>
      </c>
      <c r="F70" s="9">
        <f>(I70*AVERAGE(K60:K69)+I70)</f>
        <v>104541062.76114239</v>
      </c>
      <c r="G70" s="22"/>
      <c r="I70" s="9">
        <f t="shared" si="9"/>
        <v>101576935.13719925</v>
      </c>
      <c r="J70" s="28">
        <f t="shared" si="10"/>
        <v>5603661.2528008372</v>
      </c>
      <c r="K70" s="26">
        <f t="shared" si="11"/>
        <v>5.5166669925923749E-2</v>
      </c>
    </row>
    <row r="71" spans="1:11">
      <c r="A71" s="8" t="s">
        <v>14</v>
      </c>
      <c r="B71" s="9">
        <v>63464332.23999995</v>
      </c>
      <c r="C71" s="9">
        <v>74652107.329999939</v>
      </c>
      <c r="D71" s="9">
        <v>82773900.729999974</v>
      </c>
      <c r="E71" s="14">
        <v>95457600.389999986</v>
      </c>
      <c r="F71" s="9">
        <f>(I71*AVERAGE(K60:K70)+I71)</f>
        <v>98478092.625703663</v>
      </c>
      <c r="G71" s="22"/>
      <c r="I71" s="9">
        <f t="shared" si="9"/>
        <v>95466743.808646485</v>
      </c>
      <c r="J71" s="28">
        <f t="shared" si="10"/>
        <v>-9143.4186464995146</v>
      </c>
      <c r="K71" s="26">
        <f t="shared" si="11"/>
        <v>-9.5775955916403525E-5</v>
      </c>
    </row>
    <row r="72" spans="1:11">
      <c r="A72" s="16" t="s">
        <v>0</v>
      </c>
      <c r="B72" s="17">
        <f>SUM(B60:B71)</f>
        <v>871460479.67000008</v>
      </c>
      <c r="C72" s="17">
        <f>SUM(C60:C71)</f>
        <v>967484705.2299999</v>
      </c>
      <c r="D72" s="17">
        <f>SUM(D60:D71)</f>
        <v>1055350668.5099998</v>
      </c>
      <c r="E72" s="27">
        <f>SUM(E60:E71)</f>
        <v>1191382073.8200006</v>
      </c>
      <c r="F72" s="17">
        <f>SUM(F60:F71)</f>
        <v>1239265102.4195404</v>
      </c>
      <c r="G72" s="23"/>
      <c r="I72" s="17">
        <f>SUM(I60:I71)</f>
        <v>1171395547.7207446</v>
      </c>
    </row>
    <row r="77" spans="1:11">
      <c r="B77" s="29"/>
      <c r="C77" s="29"/>
      <c r="D77" s="29"/>
    </row>
    <row r="78" spans="1:11">
      <c r="D78" s="1"/>
      <c r="E78" s="30"/>
    </row>
    <row r="79" spans="1:11">
      <c r="C79" s="20"/>
    </row>
  </sheetData>
  <mergeCells count="3">
    <mergeCell ref="A39:E39"/>
    <mergeCell ref="A57:E57"/>
    <mergeCell ref="A18:I18"/>
  </mergeCells>
  <pageMargins left="0.98" right="0" top="0.28999999999999998" bottom="0" header="0.27559055118110237" footer="0.31496062992125984"/>
  <pageSetup paperSize="9" orientation="landscape" r:id="rId1"/>
  <ignoredErrors>
    <ignoredError sqref="I21:I32 B33:G33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>
  <sheetPr codeName="Plan3">
    <tabColor theme="5" tint="0.39997558519241921"/>
  </sheetPr>
  <dimension ref="A1:K79"/>
  <sheetViews>
    <sheetView showGridLines="0" topLeftCell="A18" workbookViewId="0">
      <selection activeCell="F48" sqref="F48"/>
    </sheetView>
  </sheetViews>
  <sheetFormatPr defaultRowHeight="15"/>
  <cols>
    <col min="1" max="1" width="12.85546875" style="3" bestFit="1" customWidth="1"/>
    <col min="2" max="2" width="16.28515625" style="1" bestFit="1" customWidth="1"/>
    <col min="3" max="3" width="16.85546875" style="1" bestFit="1" customWidth="1"/>
    <col min="4" max="5" width="16.85546875" style="3" bestFit="1" customWidth="1"/>
    <col min="6" max="6" width="19.42578125" style="3" bestFit="1" customWidth="1"/>
    <col min="7" max="7" width="16.85546875" style="3" bestFit="1" customWidth="1"/>
    <col min="8" max="8" width="19.42578125" style="3" customWidth="1"/>
    <col min="9" max="9" width="15.28515625" style="3" customWidth="1"/>
    <col min="10" max="10" width="7.7109375" style="3" customWidth="1"/>
    <col min="11" max="11" width="19.42578125" style="3" customWidth="1"/>
    <col min="12" max="12" width="19.42578125" style="3" bestFit="1" customWidth="1"/>
    <col min="13" max="14" width="9.85546875" style="3" bestFit="1" customWidth="1"/>
    <col min="15" max="15" width="8.7109375" style="3" bestFit="1" customWidth="1"/>
    <col min="16" max="16384" width="9.140625" style="3"/>
  </cols>
  <sheetData>
    <row r="1" spans="1:10" ht="18.75" hidden="1">
      <c r="A1" s="51" t="s">
        <v>2</v>
      </c>
      <c r="B1" s="51"/>
      <c r="C1" s="51"/>
      <c r="D1" s="51"/>
      <c r="E1" s="51"/>
      <c r="F1" s="51"/>
      <c r="G1" s="51"/>
      <c r="H1" s="21"/>
      <c r="I1" s="21"/>
      <c r="J1" s="11"/>
    </row>
    <row r="2" spans="1:10" ht="18.75" hidden="1">
      <c r="A2" s="4"/>
      <c r="B2" s="4"/>
      <c r="C2" s="4"/>
      <c r="D2" s="4"/>
      <c r="E2" s="4"/>
      <c r="F2" s="18" t="s">
        <v>15</v>
      </c>
      <c r="G2" s="4"/>
      <c r="H2" s="4"/>
      <c r="I2" s="4"/>
      <c r="J2" s="4"/>
    </row>
    <row r="3" spans="1:10" hidden="1">
      <c r="A3" s="10" t="s">
        <v>1</v>
      </c>
      <c r="B3" s="13">
        <v>2011</v>
      </c>
      <c r="C3" s="13">
        <v>2012</v>
      </c>
      <c r="D3" s="13">
        <v>2013</v>
      </c>
      <c r="E3" s="13">
        <v>2014</v>
      </c>
      <c r="F3" s="19">
        <v>2015</v>
      </c>
      <c r="G3" s="13" t="s">
        <v>16</v>
      </c>
      <c r="H3" s="13" t="s">
        <v>20</v>
      </c>
      <c r="I3" s="2" t="s">
        <v>18</v>
      </c>
      <c r="J3" s="2" t="s">
        <v>19</v>
      </c>
    </row>
    <row r="4" spans="1:10" hidden="1">
      <c r="A4" s="8" t="s">
        <v>3</v>
      </c>
      <c r="B4" s="12">
        <v>68128467.030000001</v>
      </c>
      <c r="C4" s="9">
        <v>79161587.939999983</v>
      </c>
      <c r="D4" s="9">
        <v>89798895.300000012</v>
      </c>
      <c r="E4" s="9">
        <v>96046285.550000086</v>
      </c>
      <c r="F4" s="14">
        <v>106586792.80000001</v>
      </c>
      <c r="G4" s="9">
        <f>H4</f>
        <v>110268575.03849702</v>
      </c>
      <c r="H4" s="22">
        <f>IF(FORECAST($F$3,B4:E4,$B$3:$E$3)&gt;GROWTH(B4:E4,$B$3:$E$3,$F$3),FORECAST($F$3,B4:E4,$B$3:$E$3),GROWTH(B4:E4,$B$3:$E$3,$F$3))</f>
        <v>110268575.03849702</v>
      </c>
      <c r="I4" s="25">
        <f t="shared" ref="I4:I9" si="0">F4-H4</f>
        <v>-3681782.2384970039</v>
      </c>
      <c r="J4" s="26">
        <f t="shared" ref="J4:J9" si="1">I4/H4</f>
        <v>-3.3389224783322159E-2</v>
      </c>
    </row>
    <row r="5" spans="1:10" hidden="1">
      <c r="A5" s="8" t="s">
        <v>4</v>
      </c>
      <c r="B5" s="12">
        <v>69942933.479999974</v>
      </c>
      <c r="C5" s="9">
        <v>72517643.599999994</v>
      </c>
      <c r="D5" s="9">
        <v>75580577.460000038</v>
      </c>
      <c r="E5" s="9">
        <v>90022221.360000059</v>
      </c>
      <c r="F5" s="14">
        <v>92928815.590000093</v>
      </c>
      <c r="G5" s="9">
        <f>(H5*AVERAGE(J4))+H5</f>
        <v>90455408.373349696</v>
      </c>
      <c r="H5" s="22">
        <f t="shared" ref="H5:H15" si="2">IF(FORECAST($F$3,B5:E5,$B$3:$E$3)&gt;GROWTH(B5:E5,$B$3:$E$3,$F$3),FORECAST($F$3,B5:E5,$B$3:$E$3),GROWTH(B5:E5,$B$3:$E$3,$F$3))</f>
        <v>93579971.062367886</v>
      </c>
      <c r="I5" s="25">
        <f t="shared" si="0"/>
        <v>-651155.47236779332</v>
      </c>
      <c r="J5" s="26">
        <f t="shared" si="1"/>
        <v>-6.9582781975196404E-3</v>
      </c>
    </row>
    <row r="6" spans="1:10" hidden="1">
      <c r="A6" s="8" t="s">
        <v>5</v>
      </c>
      <c r="B6" s="12">
        <v>69924321.969999969</v>
      </c>
      <c r="C6" s="9">
        <v>88471545.819999844</v>
      </c>
      <c r="D6" s="9">
        <v>87228780.149999931</v>
      </c>
      <c r="E6" s="9">
        <v>88247945.179999948</v>
      </c>
      <c r="F6" s="14">
        <v>122462107.28000003</v>
      </c>
      <c r="G6" s="9">
        <f>(H6*AVERAGE(J4:J5))+H6</f>
        <v>96576050.08566153</v>
      </c>
      <c r="H6" s="22">
        <f t="shared" si="2"/>
        <v>98564465.110588804</v>
      </c>
      <c r="I6" s="25">
        <f t="shared" si="0"/>
        <v>23897642.169411227</v>
      </c>
      <c r="J6" s="26">
        <f t="shared" si="1"/>
        <v>0.24245697617897283</v>
      </c>
    </row>
    <row r="7" spans="1:10" hidden="1">
      <c r="A7" s="8" t="s">
        <v>6</v>
      </c>
      <c r="B7" s="12">
        <v>70403396.919999927</v>
      </c>
      <c r="C7" s="9">
        <v>85705486.200000003</v>
      </c>
      <c r="D7" s="9">
        <v>98129318.440000013</v>
      </c>
      <c r="E7" s="9">
        <v>94436938.939999908</v>
      </c>
      <c r="F7" s="14">
        <v>114162880.13000003</v>
      </c>
      <c r="G7" s="9">
        <f>(H7*AVERAGE(J4:J6))+H7</f>
        <v>119003410.07294425</v>
      </c>
      <c r="H7" s="22">
        <f t="shared" si="2"/>
        <v>111492200.12839414</v>
      </c>
      <c r="I7" s="25">
        <f t="shared" si="0"/>
        <v>2670680.0016058832</v>
      </c>
      <c r="J7" s="26">
        <f t="shared" si="1"/>
        <v>2.3953962685554098E-2</v>
      </c>
    </row>
    <row r="8" spans="1:10" hidden="1">
      <c r="A8" s="8" t="s">
        <v>7</v>
      </c>
      <c r="B8" s="12">
        <v>85699147.969999984</v>
      </c>
      <c r="C8" s="9">
        <v>94299741.950000077</v>
      </c>
      <c r="D8" s="9">
        <v>94001247.309999838</v>
      </c>
      <c r="E8" s="9">
        <v>103737871.3300001</v>
      </c>
      <c r="F8" s="14">
        <v>115973915.1999999</v>
      </c>
      <c r="G8" s="9">
        <f>(H8*AVERAGE(J4:J7))+H8</f>
        <v>114786789.38238953</v>
      </c>
      <c r="H8" s="22">
        <f t="shared" si="2"/>
        <v>108646537.0185691</v>
      </c>
      <c r="I8" s="25">
        <f t="shared" si="0"/>
        <v>7327378.1814308017</v>
      </c>
      <c r="J8" s="26">
        <f t="shared" si="1"/>
        <v>6.7442353732622501E-2</v>
      </c>
    </row>
    <row r="9" spans="1:10" hidden="1">
      <c r="A9" s="8" t="s">
        <v>8</v>
      </c>
      <c r="B9" s="12">
        <v>79442198.210000008</v>
      </c>
      <c r="C9" s="9">
        <v>80391382.080000043</v>
      </c>
      <c r="D9" s="9">
        <v>82966856.770000145</v>
      </c>
      <c r="E9" s="9">
        <v>88121623.120000094</v>
      </c>
      <c r="F9" s="14">
        <v>111487983.05000007</v>
      </c>
      <c r="G9" s="9">
        <f>(H9*AVERAGE(J4:J8))+H9</f>
        <v>95341629.010071069</v>
      </c>
      <c r="H9" s="22">
        <f t="shared" si="2"/>
        <v>90055279.808224946</v>
      </c>
      <c r="I9" s="25">
        <f t="shared" si="0"/>
        <v>21432703.241775125</v>
      </c>
      <c r="J9" s="26">
        <f t="shared" si="1"/>
        <v>0.23799496584116581</v>
      </c>
    </row>
    <row r="10" spans="1:10" hidden="1">
      <c r="A10" s="8" t="s">
        <v>9</v>
      </c>
      <c r="B10" s="12">
        <v>80950154.400000021</v>
      </c>
      <c r="C10" s="9">
        <v>91981689.669999942</v>
      </c>
      <c r="D10" s="9">
        <v>98963269.419999868</v>
      </c>
      <c r="E10" s="9">
        <v>107469569.59000021</v>
      </c>
      <c r="F10" s="15"/>
      <c r="G10" s="9">
        <f>(H10*AVERAGE(J4:J9))+H10</f>
        <v>129352675.83825639</v>
      </c>
      <c r="H10" s="22">
        <f t="shared" si="2"/>
        <v>118826604.18909778</v>
      </c>
      <c r="I10" s="22"/>
    </row>
    <row r="11" spans="1:10" hidden="1">
      <c r="A11" s="8" t="s">
        <v>10</v>
      </c>
      <c r="B11" s="12">
        <v>86414739.940000117</v>
      </c>
      <c r="C11" s="9">
        <v>96433400.489999995</v>
      </c>
      <c r="D11" s="9">
        <v>97110295.950000018</v>
      </c>
      <c r="E11" s="9">
        <v>110194705.24999993</v>
      </c>
      <c r="F11" s="15"/>
      <c r="G11" s="9">
        <f>(H11*AVERAGE(J4:J10))+H11</f>
        <v>127163122.58550133</v>
      </c>
      <c r="H11" s="22">
        <f t="shared" si="2"/>
        <v>116815225.79255494</v>
      </c>
      <c r="I11" s="22"/>
    </row>
    <row r="12" spans="1:10" hidden="1">
      <c r="A12" s="8" t="s">
        <v>11</v>
      </c>
      <c r="B12" s="12">
        <v>81011107.330000058</v>
      </c>
      <c r="C12" s="9">
        <v>84155136.86999999</v>
      </c>
      <c r="D12" s="9">
        <v>94751996.640000015</v>
      </c>
      <c r="E12" s="9">
        <v>109951976.09</v>
      </c>
      <c r="F12" s="15"/>
      <c r="G12" s="9">
        <f>(H12*AVERAGE(J4:J11))+H12</f>
        <v>129445414.6351895</v>
      </c>
      <c r="H12" s="22">
        <f t="shared" si="2"/>
        <v>118911796.36811326</v>
      </c>
      <c r="I12" s="22"/>
    </row>
    <row r="13" spans="1:10" hidden="1">
      <c r="A13" s="8" t="s">
        <v>12</v>
      </c>
      <c r="B13" s="12">
        <v>81904055.470000133</v>
      </c>
      <c r="C13" s="9">
        <v>94201974.859999925</v>
      </c>
      <c r="D13" s="9">
        <v>103939514.89000012</v>
      </c>
      <c r="E13" s="9">
        <v>117635114.53999995</v>
      </c>
      <c r="F13" s="15"/>
      <c r="G13" s="9">
        <f>(H13*AVERAGE(J4:J12))+H13</f>
        <v>144256818.65767759</v>
      </c>
      <c r="H13" s="22">
        <f t="shared" si="2"/>
        <v>132517922.65703292</v>
      </c>
      <c r="I13" s="22"/>
    </row>
    <row r="14" spans="1:10" hidden="1">
      <c r="A14" s="8" t="s">
        <v>13</v>
      </c>
      <c r="B14" s="9">
        <v>83768262.900000006</v>
      </c>
      <c r="C14" s="9">
        <v>88348825.259999916</v>
      </c>
      <c r="D14" s="9">
        <v>95826736.519999906</v>
      </c>
      <c r="E14" s="9">
        <v>106880967.30000003</v>
      </c>
      <c r="F14" s="15"/>
      <c r="G14" s="9">
        <f>(H14*AVERAGE(J4:J13))+H14</f>
        <v>124441632.80951096</v>
      </c>
      <c r="H14" s="22">
        <f t="shared" si="2"/>
        <v>114315197.19770278</v>
      </c>
      <c r="I14" s="22"/>
    </row>
    <row r="15" spans="1:10" hidden="1">
      <c r="A15" s="8" t="s">
        <v>14</v>
      </c>
      <c r="B15" s="9">
        <v>79068627.549999923</v>
      </c>
      <c r="C15" s="9">
        <v>80494669.370000049</v>
      </c>
      <c r="D15" s="9">
        <v>87461314.39000006</v>
      </c>
      <c r="E15" s="9">
        <v>107060695.95999986</v>
      </c>
      <c r="F15" s="15"/>
      <c r="G15" s="9">
        <f>(H15*AVERAGE(J4:J14))+H15</f>
        <v>122573812.05152716</v>
      </c>
      <c r="H15" s="22">
        <f t="shared" si="2"/>
        <v>112599370.32000722</v>
      </c>
      <c r="I15" s="22"/>
    </row>
    <row r="16" spans="1:10" hidden="1">
      <c r="A16" s="16" t="s">
        <v>0</v>
      </c>
      <c r="B16" s="17">
        <f t="shared" ref="B16:G16" si="3">SUM(B4:B15)</f>
        <v>936657413.17000008</v>
      </c>
      <c r="C16" s="17">
        <f t="shared" si="3"/>
        <v>1036163084.1099997</v>
      </c>
      <c r="D16" s="17">
        <f t="shared" si="3"/>
        <v>1105758803.2399998</v>
      </c>
      <c r="E16" s="17">
        <f t="shared" si="3"/>
        <v>1219805914.21</v>
      </c>
      <c r="F16" s="17">
        <f t="shared" si="3"/>
        <v>663602494.05000019</v>
      </c>
      <c r="G16" s="17">
        <f t="shared" si="3"/>
        <v>1403665338.540576</v>
      </c>
      <c r="H16" s="23"/>
      <c r="I16" s="23"/>
    </row>
    <row r="17" spans="1:11" hidden="1">
      <c r="A17" s="5"/>
      <c r="B17" s="6"/>
      <c r="C17" s="7"/>
    </row>
    <row r="18" spans="1:11" ht="18.75">
      <c r="A18" s="51" t="s">
        <v>17</v>
      </c>
      <c r="B18" s="51"/>
      <c r="C18" s="51"/>
      <c r="D18" s="51"/>
      <c r="E18" s="51"/>
      <c r="F18" s="51"/>
      <c r="G18" s="51"/>
      <c r="H18" s="21"/>
      <c r="I18" s="21"/>
    </row>
    <row r="19" spans="1:11" ht="18.75">
      <c r="A19" s="4"/>
      <c r="B19" s="4"/>
      <c r="C19" s="4"/>
      <c r="D19" s="4"/>
      <c r="E19" s="4"/>
      <c r="F19" s="18" t="s">
        <v>15</v>
      </c>
    </row>
    <row r="20" spans="1:11">
      <c r="A20" s="10" t="s">
        <v>1</v>
      </c>
      <c r="B20" s="13">
        <v>2011</v>
      </c>
      <c r="C20" s="13">
        <v>2012</v>
      </c>
      <c r="D20" s="13">
        <v>2013</v>
      </c>
      <c r="E20" s="13">
        <v>2014</v>
      </c>
      <c r="F20" s="19">
        <v>2015</v>
      </c>
      <c r="G20" s="13" t="s">
        <v>16</v>
      </c>
      <c r="H20" s="13" t="s">
        <v>20</v>
      </c>
      <c r="I20" s="2" t="s">
        <v>18</v>
      </c>
      <c r="J20" s="2" t="s">
        <v>19</v>
      </c>
    </row>
    <row r="21" spans="1:11">
      <c r="A21" s="8" t="s">
        <v>3</v>
      </c>
      <c r="B21" s="12">
        <v>87522998.410000071</v>
      </c>
      <c r="C21" s="9">
        <v>74365356.629999995</v>
      </c>
      <c r="D21" s="9">
        <v>86246056.710000023</v>
      </c>
      <c r="E21" s="9">
        <v>95422362.490000173</v>
      </c>
      <c r="F21" s="14">
        <v>115389296.46000005</v>
      </c>
      <c r="G21" s="9">
        <f>H21</f>
        <v>107147134.53199959</v>
      </c>
      <c r="H21" s="9">
        <f>IF(FORECAST($F$20,B21:F21,$B$20:$F$20)&gt;GROWTH(B21:F21,$B$20:$F$20,$F$20),FORECAST($F$20,B21:F21,$B$20:$F$20),GROWTH(B21:F21,$B$20:$F$20,$F$20))</f>
        <v>107147134.53199959</v>
      </c>
      <c r="I21" s="25">
        <f t="shared" ref="I21:I27" si="4">F21-H21</f>
        <v>8242161.928000465</v>
      </c>
      <c r="J21" s="26">
        <f t="shared" ref="J21:J27" si="5">I21/H21</f>
        <v>7.6923773687470248E-2</v>
      </c>
    </row>
    <row r="22" spans="1:11">
      <c r="A22" s="8" t="s">
        <v>4</v>
      </c>
      <c r="B22" s="12">
        <v>66322587.500000022</v>
      </c>
      <c r="C22" s="9">
        <v>60836190.779999949</v>
      </c>
      <c r="D22" s="9">
        <v>69599589.849999994</v>
      </c>
      <c r="E22" s="9">
        <v>88135607.029999927</v>
      </c>
      <c r="F22" s="14">
        <v>90472039.140000105</v>
      </c>
      <c r="G22" s="9">
        <f>H22</f>
        <v>90397877.002519548</v>
      </c>
      <c r="H22" s="9">
        <f>IF(FORECAST($F$20,B22:F22,$B$20:$F$20)&gt;GROWTH(B22:F22,$B$20:$F$20,$F$20),FORECAST($F$20,B22:F22,$B$20:$F$20),GROWTH(B22:F22,$B$20:$F$20,$F$20))</f>
        <v>90397877.002519548</v>
      </c>
      <c r="I22" s="25">
        <f t="shared" si="4"/>
        <v>74162.137480556965</v>
      </c>
      <c r="J22" s="26">
        <f t="shared" si="5"/>
        <v>8.2039689359618407E-4</v>
      </c>
    </row>
    <row r="23" spans="1:11">
      <c r="A23" s="8" t="s">
        <v>5</v>
      </c>
      <c r="B23" s="12">
        <v>65947029.83000005</v>
      </c>
      <c r="C23" s="9">
        <v>95355813.240000054</v>
      </c>
      <c r="D23" s="9">
        <v>83052732.020000011</v>
      </c>
      <c r="E23" s="9">
        <v>87900773.590000033</v>
      </c>
      <c r="F23" s="14">
        <v>118928116.08999994</v>
      </c>
      <c r="G23" s="9">
        <f>H23</f>
        <v>110356911.87596869</v>
      </c>
      <c r="H23" s="9">
        <f>IF(FORECAST($F$20,B23:F23,$B$20:$F$20)&gt;GROWTH(B23:F23,$B$20:$F$20,$F$20),FORECAST($F$20,B23:F23,$B$20:$F$20),GROWTH(B23:F23,$B$20:$F$20,$F$20))</f>
        <v>110356911.87596869</v>
      </c>
      <c r="I23" s="25">
        <f t="shared" si="4"/>
        <v>8571204.2140312493</v>
      </c>
      <c r="J23" s="26">
        <f t="shared" si="5"/>
        <v>7.7668032462384559E-2</v>
      </c>
    </row>
    <row r="24" spans="1:11">
      <c r="A24" s="8" t="s">
        <v>6</v>
      </c>
      <c r="B24" s="12">
        <v>59999275.269999944</v>
      </c>
      <c r="C24" s="9">
        <v>78825485.060000047</v>
      </c>
      <c r="D24" s="9">
        <v>90682509.14000003</v>
      </c>
      <c r="E24" s="9">
        <v>92352419.800000116</v>
      </c>
      <c r="F24" s="14">
        <v>113611117.73999999</v>
      </c>
      <c r="G24" s="9">
        <f>H24</f>
        <v>113581425.76351561</v>
      </c>
      <c r="H24" s="9">
        <f>IF(FORECAST($F$20,B24:F24,$B$20:$F$20)&gt;GROWTH(B24:F24,$B$20:$F$20,$F$20),FORECAST($F$20,B24:F24,$B$20:$F$20),GROWTH(B24:F24,$B$20:$F$20,$F$20))</f>
        <v>113581425.76351561</v>
      </c>
      <c r="I24" s="25">
        <f t="shared" si="4"/>
        <v>29691.976484388113</v>
      </c>
      <c r="J24" s="26">
        <f t="shared" si="5"/>
        <v>2.6141577537694291E-4</v>
      </c>
    </row>
    <row r="25" spans="1:11">
      <c r="A25" s="8" t="s">
        <v>7</v>
      </c>
      <c r="B25" s="12">
        <v>72571636.040000066</v>
      </c>
      <c r="C25" s="9">
        <v>85548218.490000024</v>
      </c>
      <c r="D25" s="9">
        <v>89357597.399999887</v>
      </c>
      <c r="E25" s="9">
        <v>100306114.37999997</v>
      </c>
      <c r="F25" s="14">
        <v>114357945.79999995</v>
      </c>
      <c r="G25" s="9">
        <f>H25</f>
        <v>113126326.34003569</v>
      </c>
      <c r="H25" s="9">
        <f>IF(FORECAST($F$20,B25:F25,$B$20:$F$20)&gt;GROWTH(B25:F25,$B$20:$F$20,$F$20),FORECAST($F$20,B25:F25,$B$20:$F$20),GROWTH(B25:F25,$B$20:$F$20,$F$20))</f>
        <v>113126326.34003569</v>
      </c>
      <c r="I25" s="25">
        <f t="shared" si="4"/>
        <v>1231619.4599642605</v>
      </c>
      <c r="J25" s="26">
        <f t="shared" si="5"/>
        <v>1.088711619841921E-2</v>
      </c>
    </row>
    <row r="26" spans="1:11">
      <c r="A26" s="8" t="s">
        <v>8</v>
      </c>
      <c r="B26" s="12">
        <v>68229170.469999999</v>
      </c>
      <c r="C26" s="9">
        <v>73415764.490000039</v>
      </c>
      <c r="D26" s="9">
        <v>80488475.74000001</v>
      </c>
      <c r="E26" s="9">
        <v>87009359.970000044</v>
      </c>
      <c r="F26" s="14">
        <v>111315582.84000014</v>
      </c>
      <c r="G26" s="9">
        <f>(H26*AVERAGE($J$21:$J$25))+H26</f>
        <v>97651589.022651672</v>
      </c>
      <c r="H26" s="9">
        <f t="shared" ref="H26:H32" si="6">IF(FORECAST($F$20,B26:E26,$B$20:$E$20)&gt;GROWTH(B26:E26,$B$20:$E$20,$F$20),FORECAST($F$20,B26:E26,$B$20:$E$20),GROWTH(B26:E26,$B$20:$E$20,$F$20))</f>
        <v>94503475.359150782</v>
      </c>
      <c r="I26" s="25">
        <f t="shared" si="4"/>
        <v>16812107.480849355</v>
      </c>
      <c r="J26" s="26">
        <f t="shared" si="5"/>
        <v>0.1778993567903896</v>
      </c>
    </row>
    <row r="27" spans="1:11">
      <c r="A27" s="8" t="s">
        <v>9</v>
      </c>
      <c r="B27" s="12">
        <v>73036689.580000043</v>
      </c>
      <c r="C27" s="9">
        <v>86151935.439999983</v>
      </c>
      <c r="D27" s="9">
        <v>93287812.359999776</v>
      </c>
      <c r="E27" s="9">
        <v>105621784.29999995</v>
      </c>
      <c r="F27" s="14">
        <v>128856278.26000001</v>
      </c>
      <c r="G27" s="9">
        <f>(H27*AVERAGE($J$21:$J$26))+H27</f>
        <v>126223097.53139366</v>
      </c>
      <c r="H27" s="9">
        <f t="shared" si="6"/>
        <v>119370060.52986051</v>
      </c>
      <c r="I27" s="24">
        <f t="shared" si="4"/>
        <v>9486217.7301394939</v>
      </c>
      <c r="J27" s="26">
        <f t="shared" si="5"/>
        <v>7.9468986511626247E-2</v>
      </c>
      <c r="K27" s="1"/>
    </row>
    <row r="28" spans="1:11">
      <c r="A28" s="8" t="s">
        <v>10</v>
      </c>
      <c r="B28" s="12">
        <v>83003745.479999915</v>
      </c>
      <c r="C28" s="9">
        <v>89961967.419999957</v>
      </c>
      <c r="D28" s="9">
        <v>92652828.34999992</v>
      </c>
      <c r="E28" s="9">
        <v>108301680.67000009</v>
      </c>
      <c r="F28" s="14">
        <v>122995392.01999995</v>
      </c>
      <c r="G28" s="9">
        <f>(H28*AVERAGE($J$21:$J$27))+H28</f>
        <v>121353265.20330131</v>
      </c>
      <c r="H28" s="9">
        <f t="shared" si="6"/>
        <v>114423622.24390015</v>
      </c>
      <c r="I28" s="24">
        <f>F28-H28</f>
        <v>8571769.7760998011</v>
      </c>
      <c r="J28" s="26">
        <f>I28/H28</f>
        <v>7.4912588921792825E-2</v>
      </c>
    </row>
    <row r="29" spans="1:11">
      <c r="A29" s="8" t="s">
        <v>11</v>
      </c>
      <c r="B29" s="12">
        <v>76711735.500000015</v>
      </c>
      <c r="C29" s="9">
        <v>79722599.409999922</v>
      </c>
      <c r="D29" s="9">
        <v>92643552.640000015</v>
      </c>
      <c r="E29" s="9">
        <v>107719511.78000015</v>
      </c>
      <c r="F29" s="14">
        <v>120967726.54000011</v>
      </c>
      <c r="G29" s="9">
        <f>(H29*AVERAGE($J$21:$J$28))+H29</f>
        <v>125759506.40246405</v>
      </c>
      <c r="H29" s="9">
        <f t="shared" si="6"/>
        <v>118378020.27747515</v>
      </c>
      <c r="I29" s="24">
        <f>F29-H29</f>
        <v>2589706.2625249624</v>
      </c>
      <c r="J29" s="26">
        <f>I29/H29</f>
        <v>2.18765802676439E-2</v>
      </c>
    </row>
    <row r="30" spans="1:11">
      <c r="A30" s="8" t="s">
        <v>12</v>
      </c>
      <c r="B30" s="12">
        <v>77972555.140000015</v>
      </c>
      <c r="C30" s="9">
        <v>86520460.150000066</v>
      </c>
      <c r="D30" s="9">
        <v>101495575.94000022</v>
      </c>
      <c r="E30" s="9">
        <v>115974263.03000008</v>
      </c>
      <c r="F30" s="14">
        <v>119916802.37999995</v>
      </c>
      <c r="G30" s="9">
        <f>(H30*AVERAGE($J$21:$J$29))+H30</f>
        <v>139972106.3521426</v>
      </c>
      <c r="H30" s="9">
        <f t="shared" si="6"/>
        <v>132316588.35182144</v>
      </c>
      <c r="I30" s="24">
        <f>F30-H30</f>
        <v>-12399785.971821487</v>
      </c>
      <c r="J30" s="26">
        <f>I30/H30</f>
        <v>-9.3713011545092442E-2</v>
      </c>
    </row>
    <row r="31" spans="1:11">
      <c r="A31" s="8" t="s">
        <v>13</v>
      </c>
      <c r="B31" s="9">
        <v>76678724.210000008</v>
      </c>
      <c r="C31" s="9">
        <v>82128806.789999947</v>
      </c>
      <c r="D31" s="9">
        <v>93070037.63000001</v>
      </c>
      <c r="E31" s="9">
        <v>107180596.39000009</v>
      </c>
      <c r="F31" s="14">
        <v>115793692.58000007</v>
      </c>
      <c r="G31" s="9">
        <f>(H31*AVERAGE($J$21:$J$30))+H31</f>
        <v>123124155.98914421</v>
      </c>
      <c r="H31" s="9">
        <f t="shared" si="6"/>
        <v>118081993.0582549</v>
      </c>
      <c r="I31" s="24">
        <f>F31-H31</f>
        <v>-2288300.4782548249</v>
      </c>
      <c r="J31" s="26">
        <f>I31/H31</f>
        <v>-1.9378911373268474E-2</v>
      </c>
    </row>
    <row r="32" spans="1:11">
      <c r="A32" s="8" t="s">
        <v>14</v>
      </c>
      <c r="B32" s="9">
        <v>63464332.23999995</v>
      </c>
      <c r="C32" s="9">
        <v>74652107.329999939</v>
      </c>
      <c r="D32" s="9">
        <v>82773900.729999974</v>
      </c>
      <c r="E32" s="9">
        <v>95457600.389999986</v>
      </c>
      <c r="F32" s="14">
        <v>115203159.0699999</v>
      </c>
      <c r="G32" s="9">
        <f>(H32*AVERAGE($J$21:$J$31))+H32</f>
        <v>113056352.00635891</v>
      </c>
      <c r="H32" s="9">
        <f t="shared" si="6"/>
        <v>109016533.03537779</v>
      </c>
      <c r="I32" s="24"/>
    </row>
    <row r="33" spans="1:10">
      <c r="A33" s="16" t="s">
        <v>0</v>
      </c>
      <c r="B33" s="17">
        <f t="shared" ref="B33:H33" si="7">SUM(B21:B32)</f>
        <v>871460479.67000008</v>
      </c>
      <c r="C33" s="17">
        <f t="shared" si="7"/>
        <v>967484705.2299999</v>
      </c>
      <c r="D33" s="17">
        <f t="shared" si="7"/>
        <v>1055350668.5099998</v>
      </c>
      <c r="E33" s="17">
        <f t="shared" si="7"/>
        <v>1191382073.8200006</v>
      </c>
      <c r="F33" s="17">
        <f t="shared" si="7"/>
        <v>1387807148.9200003</v>
      </c>
      <c r="G33" s="17">
        <f t="shared" si="7"/>
        <v>1381749748.0214956</v>
      </c>
      <c r="H33" s="17">
        <f t="shared" si="7"/>
        <v>1340699968.36988</v>
      </c>
    </row>
    <row r="39" spans="1:10" ht="18.75">
      <c r="A39" s="51" t="s">
        <v>21</v>
      </c>
      <c r="B39" s="51"/>
      <c r="C39" s="51"/>
      <c r="D39" s="51"/>
      <c r="E39" s="51"/>
      <c r="F39" s="11"/>
      <c r="G39" s="11"/>
    </row>
    <row r="40" spans="1:10" ht="18.75">
      <c r="A40" s="4"/>
      <c r="B40" s="4"/>
      <c r="C40" s="4"/>
      <c r="D40" s="18" t="s">
        <v>15</v>
      </c>
    </row>
    <row r="41" spans="1:10">
      <c r="A41" s="10" t="s">
        <v>1</v>
      </c>
      <c r="B41" s="13">
        <v>2011</v>
      </c>
      <c r="C41" s="13">
        <v>2012</v>
      </c>
      <c r="D41" s="19">
        <v>2013</v>
      </c>
      <c r="E41" s="13" t="s">
        <v>22</v>
      </c>
      <c r="H41" s="13" t="s">
        <v>22</v>
      </c>
      <c r="I41" s="2" t="s">
        <v>18</v>
      </c>
      <c r="J41" s="2" t="s">
        <v>19</v>
      </c>
    </row>
    <row r="42" spans="1:10">
      <c r="A42" s="8" t="s">
        <v>3</v>
      </c>
      <c r="B42" s="12">
        <v>87522998.410000071</v>
      </c>
      <c r="C42" s="9">
        <v>74365356.629999995</v>
      </c>
      <c r="D42" s="14">
        <v>86246056.710000023</v>
      </c>
      <c r="E42" s="9">
        <f>H42</f>
        <v>82072999.733333588</v>
      </c>
      <c r="H42" s="9">
        <f t="shared" ref="H42:H53" si="8">IF(FORECAST($D$41,B42:D42,$B$41:$D$41)&gt;GROWTH(B42:D42,$B$41:$D$41,$D$41),FORECAST($D$41,B42:D42,$B$41:$D$41),GROWTH(B42:D42,$B$41:$D$41,$D$41))</f>
        <v>82072999.733333588</v>
      </c>
      <c r="I42" s="1">
        <f>D42-H42</f>
        <v>4173056.9766664356</v>
      </c>
      <c r="J42" s="26">
        <f>I42/H42</f>
        <v>5.0845673854072217E-2</v>
      </c>
    </row>
    <row r="43" spans="1:10">
      <c r="A43" s="8" t="s">
        <v>4</v>
      </c>
      <c r="B43" s="12">
        <v>66322587.500000022</v>
      </c>
      <c r="C43" s="9">
        <v>60836190.779999949</v>
      </c>
      <c r="D43" s="14">
        <v>69599589.849999994</v>
      </c>
      <c r="E43" s="9">
        <f>(H43*AVERAGE(J42)+H43)</f>
        <v>70642705.186019629</v>
      </c>
      <c r="H43" s="9">
        <f t="shared" si="8"/>
        <v>67224623.885000229</v>
      </c>
      <c r="I43" s="1">
        <f t="shared" ref="I43:I53" si="9">D43-H43</f>
        <v>2374965.9649997652</v>
      </c>
      <c r="J43" s="26">
        <f>I43/H43</f>
        <v>3.5328810006621532E-2</v>
      </c>
    </row>
    <row r="44" spans="1:10">
      <c r="A44" s="8" t="s">
        <v>5</v>
      </c>
      <c r="B44" s="12">
        <v>65947029.83000005</v>
      </c>
      <c r="C44" s="9">
        <v>95355813.240000054</v>
      </c>
      <c r="D44" s="14">
        <v>83052732.020000011</v>
      </c>
      <c r="E44" s="9">
        <f>(H44*AVERAGE(J42:J43)+H44)</f>
        <v>94268244.795534149</v>
      </c>
      <c r="H44" s="9">
        <f t="shared" si="8"/>
        <v>90374266.893611372</v>
      </c>
      <c r="I44" s="1">
        <f t="shared" si="9"/>
        <v>-7321534.8736113608</v>
      </c>
      <c r="J44" s="26">
        <f>I44/H44</f>
        <v>-8.101349117697712E-2</v>
      </c>
    </row>
    <row r="45" spans="1:10">
      <c r="A45" s="8" t="s">
        <v>6</v>
      </c>
      <c r="B45" s="12">
        <v>59999275.269999944</v>
      </c>
      <c r="C45" s="9">
        <v>78825485.060000047</v>
      </c>
      <c r="D45" s="14">
        <v>90682509.14000003</v>
      </c>
      <c r="E45" s="9">
        <f>(H45*AVERAGE(J42:J44)+H45)</f>
        <v>92871111.886443332</v>
      </c>
      <c r="H45" s="9">
        <f t="shared" si="8"/>
        <v>92711617.2270419</v>
      </c>
      <c r="I45" s="1">
        <f t="shared" si="9"/>
        <v>-2029108.0870418698</v>
      </c>
      <c r="J45" s="26">
        <f>I45/H45</f>
        <v>-2.188623333009905E-2</v>
      </c>
    </row>
    <row r="46" spans="1:10">
      <c r="A46" s="8" t="s">
        <v>7</v>
      </c>
      <c r="B46" s="12">
        <v>72571636.040000066</v>
      </c>
      <c r="C46" s="9">
        <v>85548218.490000024</v>
      </c>
      <c r="D46" s="14">
        <v>89357597.399999887</v>
      </c>
      <c r="E46" s="9">
        <f>(H46*AVERAGE(J42:J45)+H46)</f>
        <v>90795783.367319703</v>
      </c>
      <c r="H46" s="9">
        <f t="shared" si="8"/>
        <v>91177022.779170275</v>
      </c>
      <c r="I46" s="1">
        <f t="shared" si="9"/>
        <v>-1819425.379170388</v>
      </c>
      <c r="J46" s="26">
        <f>I46/H46</f>
        <v>-1.9954867177194587E-2</v>
      </c>
    </row>
    <row r="47" spans="1:10">
      <c r="A47" s="8" t="s">
        <v>8</v>
      </c>
      <c r="B47" s="12">
        <v>68229170.469999999</v>
      </c>
      <c r="C47" s="9">
        <v>73415764.490000039</v>
      </c>
      <c r="D47" s="14">
        <v>80488475.74000001</v>
      </c>
      <c r="E47" s="9">
        <f>(H47*AVERAGE(J42:J46)+H47)</f>
        <v>79649265.465050846</v>
      </c>
      <c r="H47" s="9">
        <f t="shared" si="8"/>
        <v>80237892.373812452</v>
      </c>
      <c r="I47" s="1">
        <f t="shared" si="9"/>
        <v>250583.36618755758</v>
      </c>
      <c r="J47" s="26">
        <f t="shared" ref="J47:J53" si="10">I47/H47</f>
        <v>3.1230053379286099E-3</v>
      </c>
    </row>
    <row r="48" spans="1:10">
      <c r="A48" s="8" t="s">
        <v>9</v>
      </c>
      <c r="B48" s="12">
        <v>73036689.580000043</v>
      </c>
      <c r="C48" s="9">
        <v>86151935.439999983</v>
      </c>
      <c r="D48" s="14">
        <v>93287812.359999776</v>
      </c>
      <c r="E48" s="9">
        <f>(H48*AVERAGE(J42:J47)+H48)</f>
        <v>94098599.899020374</v>
      </c>
      <c r="H48" s="9">
        <f t="shared" si="8"/>
        <v>94627839.248965874</v>
      </c>
      <c r="I48" s="1">
        <f t="shared" si="9"/>
        <v>-1340026.8889660984</v>
      </c>
      <c r="J48" s="26">
        <f t="shared" si="10"/>
        <v>-1.4161021741609119E-2</v>
      </c>
    </row>
    <row r="49" spans="1:10">
      <c r="A49" s="8" t="s">
        <v>10</v>
      </c>
      <c r="B49" s="12">
        <v>83003745.479999915</v>
      </c>
      <c r="C49" s="9">
        <v>89961967.419999957</v>
      </c>
      <c r="D49" s="14">
        <v>92652828.34999992</v>
      </c>
      <c r="E49" s="9">
        <f>(H49*AVERAGE(J42:J48)+H49)</f>
        <v>92807184.914181605</v>
      </c>
      <c r="H49" s="9">
        <f t="shared" si="8"/>
        <v>93444182.213492736</v>
      </c>
      <c r="I49" s="1">
        <f t="shared" si="9"/>
        <v>-791353.86349281669</v>
      </c>
      <c r="J49" s="26">
        <f t="shared" si="10"/>
        <v>-8.4687333630338122E-3</v>
      </c>
    </row>
    <row r="50" spans="1:10">
      <c r="A50" s="8" t="s">
        <v>11</v>
      </c>
      <c r="B50" s="12">
        <v>76711735.500000015</v>
      </c>
      <c r="C50" s="9">
        <v>79722599.409999922</v>
      </c>
      <c r="D50" s="14">
        <v>92643552.640000015</v>
      </c>
      <c r="E50" s="9">
        <f>(H50*AVERAGE(J42:J49)+H50)</f>
        <v>90352802.673838526</v>
      </c>
      <c r="H50" s="9">
        <f t="shared" si="8"/>
        <v>90991871.086666107</v>
      </c>
      <c r="I50" s="1">
        <f t="shared" si="9"/>
        <v>1651681.5533339083</v>
      </c>
      <c r="J50" s="26">
        <f t="shared" si="10"/>
        <v>1.8151968231983579E-2</v>
      </c>
    </row>
    <row r="51" spans="1:10">
      <c r="A51" s="8" t="s">
        <v>12</v>
      </c>
      <c r="B51" s="12">
        <v>77972555.140000015</v>
      </c>
      <c r="C51" s="9">
        <v>86520460.150000066</v>
      </c>
      <c r="D51" s="14">
        <v>101495575.94000022</v>
      </c>
      <c r="E51" s="9">
        <f>(H51*AVERAGE(J42:J50)+H51)</f>
        <v>100134249.11790171</v>
      </c>
      <c r="H51" s="9">
        <f t="shared" si="8"/>
        <v>100559222.32848185</v>
      </c>
      <c r="I51" s="1">
        <f t="shared" si="9"/>
        <v>936353.61151836812</v>
      </c>
      <c r="J51" s="26">
        <f t="shared" si="10"/>
        <v>9.3114643275553684E-3</v>
      </c>
    </row>
    <row r="52" spans="1:10">
      <c r="A52" s="8" t="s">
        <v>13</v>
      </c>
      <c r="B52" s="9">
        <v>76678724.210000008</v>
      </c>
      <c r="C52" s="9">
        <v>82128806.789999947</v>
      </c>
      <c r="D52" s="14">
        <v>93070037.63000001</v>
      </c>
      <c r="E52" s="9">
        <f>(H52*AVERAGE(J42:J51)+H52)</f>
        <v>91934466.837703899</v>
      </c>
      <c r="H52" s="9">
        <f t="shared" si="8"/>
        <v>92199294.790885329</v>
      </c>
      <c r="I52" s="1">
        <f t="shared" si="9"/>
        <v>870742.83911468089</v>
      </c>
      <c r="J52" s="26">
        <f t="shared" si="10"/>
        <v>9.4441377354304995E-3</v>
      </c>
    </row>
    <row r="53" spans="1:10">
      <c r="A53" s="8" t="s">
        <v>14</v>
      </c>
      <c r="B53" s="9">
        <v>63464332.23999995</v>
      </c>
      <c r="C53" s="9">
        <v>74652107.329999939</v>
      </c>
      <c r="D53" s="14">
        <v>82773900.729999974</v>
      </c>
      <c r="E53" s="9">
        <f>(H53*AVERAGE(J42:J52)+H53)</f>
        <v>83446555.934896201</v>
      </c>
      <c r="H53" s="9">
        <f t="shared" si="8"/>
        <v>83593066.366020516</v>
      </c>
      <c r="I53" s="1">
        <f t="shared" si="9"/>
        <v>-819165.63602054119</v>
      </c>
      <c r="J53" s="26">
        <f t="shared" si="10"/>
        <v>-9.7994447581781895E-3</v>
      </c>
    </row>
    <row r="54" spans="1:10">
      <c r="A54" s="16" t="s">
        <v>0</v>
      </c>
      <c r="B54" s="17">
        <f>SUM(B42:B53)</f>
        <v>871460479.67000008</v>
      </c>
      <c r="C54" s="17">
        <f>SUM(C42:C53)</f>
        <v>967484705.2299999</v>
      </c>
      <c r="D54" s="27">
        <f>SUM(D42:D53)</f>
        <v>1055350668.5099998</v>
      </c>
      <c r="E54" s="17">
        <f>SUM(E42:E53)</f>
        <v>1063073969.8112437</v>
      </c>
      <c r="H54" s="17">
        <f>SUM(H42:H53)</f>
        <v>1059213898.9264822</v>
      </c>
    </row>
    <row r="57" spans="1:10" ht="18.75">
      <c r="A57" s="51" t="s">
        <v>23</v>
      </c>
      <c r="B57" s="51"/>
      <c r="C57" s="51"/>
      <c r="D57" s="51"/>
      <c r="E57" s="51"/>
    </row>
    <row r="58" spans="1:10" ht="18.75">
      <c r="E58" s="18" t="s">
        <v>15</v>
      </c>
    </row>
    <row r="59" spans="1:10">
      <c r="A59" s="10" t="s">
        <v>1</v>
      </c>
      <c r="B59" s="13">
        <v>2011</v>
      </c>
      <c r="C59" s="13">
        <v>2012</v>
      </c>
      <c r="D59" s="13">
        <v>2013</v>
      </c>
      <c r="E59" s="19">
        <v>2014</v>
      </c>
      <c r="F59" s="13" t="s">
        <v>24</v>
      </c>
      <c r="H59" s="13" t="s">
        <v>24</v>
      </c>
      <c r="I59" s="2" t="s">
        <v>18</v>
      </c>
      <c r="J59" s="2" t="s">
        <v>19</v>
      </c>
    </row>
    <row r="60" spans="1:10">
      <c r="A60" s="8" t="s">
        <v>3</v>
      </c>
      <c r="B60" s="12">
        <v>87522998.410000071</v>
      </c>
      <c r="C60" s="9">
        <v>74365356.629999995</v>
      </c>
      <c r="D60" s="9">
        <v>86246056.710000023</v>
      </c>
      <c r="E60" s="14">
        <v>95422362.490000173</v>
      </c>
      <c r="F60" s="9">
        <f>H60</f>
        <v>81434528.883333445</v>
      </c>
      <c r="H60" s="9">
        <f>IF(FORECAST($E$59,B60:D60,$B$59:$D$59)&gt;GROWTH(B60:D60,$B$59:$D$59,$E$59),FORECAST($E$59,B60:D60,$B$59:$D$59),GROWTH(B60:D60,$B$59:$D$59,$E$59))</f>
        <v>81434528.883333445</v>
      </c>
      <c r="I60" s="28">
        <f>E60-H60</f>
        <v>13987833.606666729</v>
      </c>
      <c r="J60" s="26">
        <f>I60/H60</f>
        <v>0.17176784588152147</v>
      </c>
    </row>
    <row r="61" spans="1:10">
      <c r="A61" s="8" t="s">
        <v>4</v>
      </c>
      <c r="B61" s="12">
        <v>66322587.500000022</v>
      </c>
      <c r="C61" s="9">
        <v>60836190.779999949</v>
      </c>
      <c r="D61" s="9">
        <v>69599589.849999994</v>
      </c>
      <c r="E61" s="14">
        <v>88135607.029999927</v>
      </c>
      <c r="F61" s="9">
        <f>(H61*AVERAGE(J60)+H61)</f>
        <v>80691595.71222651</v>
      </c>
      <c r="H61" s="9">
        <f t="shared" ref="H61:H71" si="11">IF(FORECAST($E$59,B61:D61,$B$59:$D$59)&gt;GROWTH(B61:D61,$B$59:$D$59,$E$59),FORECAST($E$59,B61:D61,$B$59:$D$59),GROWTH(B61:D61,$B$59:$D$59,$E$59))</f>
        <v>68863125.06000042</v>
      </c>
      <c r="I61" s="28">
        <f t="shared" ref="I61:I71" si="12">E61-H61</f>
        <v>19272481.969999507</v>
      </c>
      <c r="J61" s="26">
        <f>I61/H61</f>
        <v>0.27986650261961538</v>
      </c>
    </row>
    <row r="62" spans="1:10">
      <c r="A62" s="8" t="s">
        <v>5</v>
      </c>
      <c r="B62" s="12">
        <v>65947029.83000005</v>
      </c>
      <c r="C62" s="9">
        <v>95355813.240000054</v>
      </c>
      <c r="D62" s="9">
        <v>83052732.020000011</v>
      </c>
      <c r="E62" s="14">
        <v>87900773.590000033</v>
      </c>
      <c r="F62" s="9">
        <f>(H62*AVERAGE(J60:J61)+H62)</f>
        <v>124322527.41306201</v>
      </c>
      <c r="H62" s="9">
        <f t="shared" si="11"/>
        <v>101420122.04150219</v>
      </c>
      <c r="I62" s="28">
        <f t="shared" si="12"/>
        <v>-13519348.451502159</v>
      </c>
      <c r="J62" s="26">
        <f>I62/H62</f>
        <v>-0.133300455366933</v>
      </c>
    </row>
    <row r="63" spans="1:10">
      <c r="A63" s="8" t="s">
        <v>6</v>
      </c>
      <c r="B63" s="12">
        <v>59999275.269999944</v>
      </c>
      <c r="C63" s="9">
        <v>78825485.060000047</v>
      </c>
      <c r="D63" s="9">
        <v>90682509.14000003</v>
      </c>
      <c r="E63" s="14">
        <v>92352419.800000116</v>
      </c>
      <c r="F63" s="9">
        <f>(H63*AVERAGE(J60:J62)+H63)</f>
        <v>126072901.17398937</v>
      </c>
      <c r="H63" s="9">
        <f t="shared" si="11"/>
        <v>113978495.14315639</v>
      </c>
      <c r="I63" s="28">
        <f t="shared" si="12"/>
        <v>-21626075.343156278</v>
      </c>
      <c r="J63" s="26">
        <f>I63/H63</f>
        <v>-0.18973820733458571</v>
      </c>
    </row>
    <row r="64" spans="1:10">
      <c r="A64" s="8" t="s">
        <v>7</v>
      </c>
      <c r="B64" s="12">
        <v>72571636.040000066</v>
      </c>
      <c r="C64" s="9">
        <v>85548218.490000024</v>
      </c>
      <c r="D64" s="9">
        <v>89357597.399999887</v>
      </c>
      <c r="E64" s="14">
        <v>100306114.37999997</v>
      </c>
      <c r="F64" s="9">
        <f>(H64*AVERAGE(J60:J63)+H64)</f>
        <v>104426339.4970879</v>
      </c>
      <c r="H64" s="9">
        <f t="shared" si="11"/>
        <v>101173713.72184904</v>
      </c>
      <c r="I64" s="28">
        <f t="shared" si="12"/>
        <v>-867599.34184907377</v>
      </c>
      <c r="J64" s="26">
        <f>I64/H64</f>
        <v>-8.5753434358880384E-3</v>
      </c>
    </row>
    <row r="65" spans="1:10">
      <c r="A65" s="8" t="s">
        <v>8</v>
      </c>
      <c r="B65" s="12">
        <v>68229170.469999999</v>
      </c>
      <c r="C65" s="9">
        <v>73415764.490000039</v>
      </c>
      <c r="D65" s="9">
        <v>80488475.74000001</v>
      </c>
      <c r="E65" s="14">
        <v>87009359.970000044</v>
      </c>
      <c r="F65" s="9">
        <f>(H65*AVERAGE(J60:J64)+H65)</f>
        <v>89240706.634117901</v>
      </c>
      <c r="H65" s="9">
        <f t="shared" si="11"/>
        <v>87148781.319996342</v>
      </c>
      <c r="I65" s="28">
        <f t="shared" si="12"/>
        <v>-139421.34999629855</v>
      </c>
      <c r="J65" s="26">
        <f t="shared" ref="J65:J71" si="13">I65/H65</f>
        <v>-1.5998083723553829E-3</v>
      </c>
    </row>
    <row r="66" spans="1:10">
      <c r="A66" s="8" t="s">
        <v>9</v>
      </c>
      <c r="B66" s="12">
        <v>73036689.580000043</v>
      </c>
      <c r="C66" s="9">
        <v>86151935.439999983</v>
      </c>
      <c r="D66" s="9">
        <v>93287812.359999776</v>
      </c>
      <c r="E66" s="14">
        <v>105621784.29999995</v>
      </c>
      <c r="F66" s="9">
        <f>(H66*AVERAGE(J60:J65)+H66)</f>
        <v>109055835.9349041</v>
      </c>
      <c r="H66" s="9">
        <f t="shared" si="11"/>
        <v>106945086.88544929</v>
      </c>
      <c r="I66" s="28">
        <f t="shared" si="12"/>
        <v>-1323302.585449338</v>
      </c>
      <c r="J66" s="26">
        <f t="shared" si="13"/>
        <v>-1.2373664129767363E-2</v>
      </c>
    </row>
    <row r="67" spans="1:10">
      <c r="A67" s="8" t="s">
        <v>10</v>
      </c>
      <c r="B67" s="12">
        <v>83003745.479999915</v>
      </c>
      <c r="C67" s="9">
        <v>89961967.419999957</v>
      </c>
      <c r="D67" s="9">
        <v>92652828.34999992</v>
      </c>
      <c r="E67" s="14">
        <v>108301680.67000009</v>
      </c>
      <c r="F67" s="9">
        <f>(H67*AVERAGE(J60:J66)+H67)</f>
        <v>100221936.70997946</v>
      </c>
      <c r="H67" s="9">
        <f t="shared" si="11"/>
        <v>98726277.748787105</v>
      </c>
      <c r="I67" s="28">
        <f t="shared" si="12"/>
        <v>9575402.9212129861</v>
      </c>
      <c r="J67" s="26">
        <f t="shared" si="13"/>
        <v>9.6989404842933252E-2</v>
      </c>
    </row>
    <row r="68" spans="1:10">
      <c r="A68" s="8" t="s">
        <v>11</v>
      </c>
      <c r="B68" s="12">
        <v>76711735.500000015</v>
      </c>
      <c r="C68" s="9">
        <v>79722599.409999922</v>
      </c>
      <c r="D68" s="9">
        <v>92643552.640000015</v>
      </c>
      <c r="E68" s="14">
        <v>107719511.78000015</v>
      </c>
      <c r="F68" s="9">
        <f>(H68*AVERAGE(J60:J67)+H68)</f>
        <v>102468612.96174324</v>
      </c>
      <c r="H68" s="9">
        <f t="shared" si="11"/>
        <v>99932375.798676059</v>
      </c>
      <c r="I68" s="28">
        <f t="shared" si="12"/>
        <v>7787135.9813240916</v>
      </c>
      <c r="J68" s="26">
        <f t="shared" si="13"/>
        <v>7.7924055333299283E-2</v>
      </c>
    </row>
    <row r="69" spans="1:10">
      <c r="A69" s="8" t="s">
        <v>12</v>
      </c>
      <c r="B69" s="12">
        <v>77972555.140000015</v>
      </c>
      <c r="C69" s="9">
        <v>86520460.150000066</v>
      </c>
      <c r="D69" s="9">
        <v>101495575.94000022</v>
      </c>
      <c r="E69" s="14">
        <v>115974263.03000008</v>
      </c>
      <c r="F69" s="9">
        <f>(H69*AVERAGE(J60:J68)+H69)</f>
        <v>118310962.11225069</v>
      </c>
      <c r="H69" s="9">
        <f t="shared" si="11"/>
        <v>114729362.17214872</v>
      </c>
      <c r="I69" s="28">
        <f t="shared" si="12"/>
        <v>1244900.8578513563</v>
      </c>
      <c r="J69" s="26">
        <f t="shared" si="13"/>
        <v>1.0850760731881449E-2</v>
      </c>
    </row>
    <row r="70" spans="1:10">
      <c r="A70" s="8" t="s">
        <v>13</v>
      </c>
      <c r="B70" s="9">
        <v>76678724.210000008</v>
      </c>
      <c r="C70" s="9">
        <v>82128806.789999947</v>
      </c>
      <c r="D70" s="9">
        <v>93070037.63000001</v>
      </c>
      <c r="E70" s="14">
        <v>107180596.39000009</v>
      </c>
      <c r="F70" s="9">
        <f>(H70*AVERAGE(J60:J69)+H70)</f>
        <v>104541062.76114239</v>
      </c>
      <c r="H70" s="9">
        <f t="shared" si="11"/>
        <v>101576935.13719925</v>
      </c>
      <c r="I70" s="28">
        <f t="shared" si="12"/>
        <v>5603661.2528008372</v>
      </c>
      <c r="J70" s="26">
        <f t="shared" si="13"/>
        <v>5.5166669925923749E-2</v>
      </c>
    </row>
    <row r="71" spans="1:10">
      <c r="A71" s="8" t="s">
        <v>14</v>
      </c>
      <c r="B71" s="9">
        <v>63464332.23999995</v>
      </c>
      <c r="C71" s="9">
        <v>74652107.329999939</v>
      </c>
      <c r="D71" s="9">
        <v>82773900.729999974</v>
      </c>
      <c r="E71" s="14">
        <v>95457600.389999986</v>
      </c>
      <c r="F71" s="9">
        <f>(H71*AVERAGE(J60:J70)+H71)</f>
        <v>98478092.625703663</v>
      </c>
      <c r="H71" s="9">
        <f t="shared" si="11"/>
        <v>95466743.808646485</v>
      </c>
      <c r="I71" s="28">
        <f t="shared" si="12"/>
        <v>-9143.4186464995146</v>
      </c>
      <c r="J71" s="26">
        <f t="shared" si="13"/>
        <v>-9.5775955916403525E-5</v>
      </c>
    </row>
    <row r="72" spans="1:10">
      <c r="A72" s="16" t="s">
        <v>0</v>
      </c>
      <c r="B72" s="17">
        <f>SUM(B60:B71)</f>
        <v>871460479.67000008</v>
      </c>
      <c r="C72" s="17">
        <f>SUM(C60:C71)</f>
        <v>967484705.2299999</v>
      </c>
      <c r="D72" s="17">
        <f>SUM(D60:D71)</f>
        <v>1055350668.5099998</v>
      </c>
      <c r="E72" s="27">
        <f>SUM(E60:E71)</f>
        <v>1191382073.8200006</v>
      </c>
      <c r="F72" s="17">
        <f>SUM(F60:F71)</f>
        <v>1239265102.4195404</v>
      </c>
      <c r="H72" s="17">
        <f>SUM(H60:H71)</f>
        <v>1171395547.7207446</v>
      </c>
    </row>
    <row r="77" spans="1:10">
      <c r="B77" s="29"/>
      <c r="C77" s="29"/>
      <c r="D77" s="29"/>
    </row>
    <row r="78" spans="1:10">
      <c r="D78" s="1"/>
      <c r="E78" s="30"/>
    </row>
    <row r="79" spans="1:10">
      <c r="C79" s="20"/>
    </row>
  </sheetData>
  <mergeCells count="4">
    <mergeCell ref="A1:G1"/>
    <mergeCell ref="A18:G18"/>
    <mergeCell ref="A39:E39"/>
    <mergeCell ref="A57:E57"/>
  </mergeCells>
  <pageMargins left="0.98" right="0" top="0.28999999999999998" bottom="0" header="0.27559055118110237" footer="0.31496062992125984"/>
  <pageSetup paperSize="9" orientation="landscape" r:id="rId1"/>
  <ignoredErrors>
    <ignoredError sqref="B16:F16 G16 H26 B33:F33 H27:H29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>
  <dimension ref="A1:H17"/>
  <sheetViews>
    <sheetView workbookViewId="0">
      <selection activeCell="F28" sqref="F28"/>
    </sheetView>
  </sheetViews>
  <sheetFormatPr defaultRowHeight="15"/>
  <cols>
    <col min="2" max="2" width="15.28515625" bestFit="1" customWidth="1"/>
    <col min="3" max="8" width="16.85546875" bestFit="1" customWidth="1"/>
  </cols>
  <sheetData>
    <row r="1" spans="1:8" s="3" customFormat="1" ht="30" customHeight="1">
      <c r="A1" s="52" t="s">
        <v>41</v>
      </c>
      <c r="B1" s="53"/>
      <c r="C1" s="53"/>
      <c r="D1" s="53"/>
      <c r="E1" s="53"/>
      <c r="F1" s="53"/>
      <c r="G1" s="53"/>
    </row>
    <row r="2" spans="1:8" s="3" customFormat="1"/>
    <row r="3" spans="1:8">
      <c r="A3" s="42" t="s">
        <v>40</v>
      </c>
      <c r="B3" s="42">
        <v>2011</v>
      </c>
      <c r="C3" s="42">
        <v>2012</v>
      </c>
      <c r="D3" s="42">
        <v>2013</v>
      </c>
      <c r="E3" s="42">
        <v>2014</v>
      </c>
      <c r="F3" s="42">
        <v>2015</v>
      </c>
      <c r="G3" s="42">
        <v>2016</v>
      </c>
      <c r="H3" s="42">
        <v>2017</v>
      </c>
    </row>
    <row r="4" spans="1:8">
      <c r="A4" s="15" t="s">
        <v>3</v>
      </c>
      <c r="B4" s="44">
        <v>67844402.359999999</v>
      </c>
      <c r="C4" s="44">
        <v>82113007.359999999</v>
      </c>
      <c r="D4" s="44">
        <v>88774154.950000003</v>
      </c>
      <c r="E4" s="44">
        <v>95550850.079999998</v>
      </c>
      <c r="F4" s="44">
        <v>66689754.719999999</v>
      </c>
      <c r="G4" s="44">
        <v>124810260.64</v>
      </c>
      <c r="H4" s="44">
        <v>123936380.5</v>
      </c>
    </row>
    <row r="5" spans="1:8">
      <c r="A5" s="15" t="s">
        <v>4</v>
      </c>
      <c r="B5" s="44">
        <v>68442067.150000006</v>
      </c>
      <c r="C5" s="44">
        <v>85602802.670000002</v>
      </c>
      <c r="D5" s="44">
        <v>92891461.430000007</v>
      </c>
      <c r="E5" s="44">
        <v>102004538.11</v>
      </c>
      <c r="F5" s="44">
        <v>122814093.67</v>
      </c>
      <c r="G5" s="44">
        <v>128678895.22</v>
      </c>
      <c r="H5" s="44">
        <v>130402384.42</v>
      </c>
    </row>
    <row r="6" spans="1:8">
      <c r="A6" s="15" t="s">
        <v>5</v>
      </c>
      <c r="B6" s="44">
        <v>70019126.599999994</v>
      </c>
      <c r="C6" s="44">
        <v>87540752.209999993</v>
      </c>
      <c r="D6" s="44">
        <v>92645350.909999996</v>
      </c>
      <c r="E6" s="44">
        <v>96057127.450000003</v>
      </c>
      <c r="F6" s="44">
        <v>90368894.170000002</v>
      </c>
      <c r="G6" s="44">
        <v>128955268.31</v>
      </c>
      <c r="H6" s="44">
        <v>130920181.84999999</v>
      </c>
    </row>
    <row r="7" spans="1:8">
      <c r="A7" s="15" t="s">
        <v>6</v>
      </c>
      <c r="B7" s="44">
        <v>70097581.579999998</v>
      </c>
      <c r="C7" s="44">
        <v>87840047.159999996</v>
      </c>
      <c r="D7" s="44">
        <v>93256568.890000001</v>
      </c>
      <c r="E7" s="44">
        <v>66655537.030000001</v>
      </c>
      <c r="F7" s="44">
        <v>89835106.469999999</v>
      </c>
      <c r="G7" s="44">
        <v>128036416.53</v>
      </c>
      <c r="H7" s="44">
        <v>132431494.23999999</v>
      </c>
    </row>
    <row r="8" spans="1:8">
      <c r="A8" s="15" t="s">
        <v>7</v>
      </c>
      <c r="B8" s="44">
        <v>70628641.109999999</v>
      </c>
      <c r="C8" s="44">
        <v>88038071.069999993</v>
      </c>
      <c r="D8" s="44">
        <v>92463949.180000007</v>
      </c>
      <c r="E8" s="44">
        <v>129630066.87</v>
      </c>
      <c r="F8" s="44">
        <v>93197264.530000001</v>
      </c>
      <c r="G8" s="44">
        <v>128124495.29000001</v>
      </c>
      <c r="H8" s="44">
        <v>130036692.58</v>
      </c>
    </row>
    <row r="9" spans="1:8">
      <c r="A9" s="15" t="s">
        <v>8</v>
      </c>
      <c r="B9" s="44">
        <v>69348496.900000006</v>
      </c>
      <c r="C9" s="44">
        <v>88258484.200000003</v>
      </c>
      <c r="D9" s="44">
        <v>96571595.760000005</v>
      </c>
      <c r="E9" s="44">
        <v>102915409.5</v>
      </c>
      <c r="F9" s="44">
        <v>94651260.370000005</v>
      </c>
      <c r="G9" s="44">
        <v>129073515.72</v>
      </c>
      <c r="H9" s="44">
        <v>130036692.58</v>
      </c>
    </row>
    <row r="10" spans="1:8">
      <c r="A10" s="15" t="s">
        <v>9</v>
      </c>
      <c r="B10" s="44">
        <v>70975276.959999993</v>
      </c>
      <c r="C10" s="44">
        <v>88306090.230000004</v>
      </c>
      <c r="D10" s="44">
        <v>64151825.640000001</v>
      </c>
      <c r="E10" s="44">
        <v>98771828.719999999</v>
      </c>
      <c r="F10" s="44">
        <v>89544264.409999996</v>
      </c>
      <c r="G10" s="44">
        <v>129911363.09999999</v>
      </c>
      <c r="H10" s="44">
        <v>130036692.58</v>
      </c>
    </row>
    <row r="11" spans="1:8">
      <c r="A11" s="15" t="s">
        <v>10</v>
      </c>
      <c r="B11" s="44">
        <v>70171115.099999994</v>
      </c>
      <c r="C11" s="44">
        <v>88161534.159999996</v>
      </c>
      <c r="D11" s="44">
        <v>77502248.260000005</v>
      </c>
      <c r="E11" s="44">
        <v>101577217.34999999</v>
      </c>
      <c r="F11" s="44">
        <v>102256958.12</v>
      </c>
      <c r="G11" s="44">
        <v>129898609.83</v>
      </c>
      <c r="H11" s="44">
        <v>130036692.58</v>
      </c>
    </row>
    <row r="12" spans="1:8">
      <c r="A12" s="15" t="s">
        <v>11</v>
      </c>
      <c r="B12" s="44">
        <v>75126146.659999996</v>
      </c>
      <c r="C12" s="44">
        <v>88534952.340000004</v>
      </c>
      <c r="D12" s="44">
        <v>89007176.230000004</v>
      </c>
      <c r="E12" s="44">
        <v>102155421.83</v>
      </c>
      <c r="F12" s="44">
        <v>92203083.060000002</v>
      </c>
      <c r="G12" s="44">
        <v>128150550.04000001</v>
      </c>
      <c r="H12" s="44">
        <v>130036692.58</v>
      </c>
    </row>
    <row r="13" spans="1:8">
      <c r="A13" s="15" t="s">
        <v>12</v>
      </c>
      <c r="B13" s="44">
        <v>75682597.040000007</v>
      </c>
      <c r="C13" s="44">
        <v>89084023.620000005</v>
      </c>
      <c r="D13" s="44">
        <v>74331622.730000004</v>
      </c>
      <c r="E13" s="44">
        <v>102108965.75</v>
      </c>
      <c r="F13" s="44">
        <v>154934495.58000001</v>
      </c>
      <c r="G13" s="44">
        <v>129363660.29000001</v>
      </c>
      <c r="H13" s="44">
        <v>130036692.58</v>
      </c>
    </row>
    <row r="14" spans="1:8">
      <c r="A14" s="15" t="s">
        <v>13</v>
      </c>
      <c r="B14" s="44">
        <v>76651070.489999995</v>
      </c>
      <c r="C14" s="44">
        <v>89940126.930000007</v>
      </c>
      <c r="D14" s="44">
        <v>76157224.209999993</v>
      </c>
      <c r="E14" s="44">
        <v>102013840.2</v>
      </c>
      <c r="F14" s="44">
        <v>98554440.900000006</v>
      </c>
      <c r="G14" s="44">
        <v>129475082.44</v>
      </c>
      <c r="H14" s="44">
        <v>130036692.58</v>
      </c>
    </row>
    <row r="15" spans="1:8">
      <c r="A15" s="15" t="s">
        <v>14</v>
      </c>
      <c r="B15" s="44">
        <v>107849813.25</v>
      </c>
      <c r="C15" s="44">
        <v>92520531.00999999</v>
      </c>
      <c r="D15" s="44">
        <v>79469535.069999993</v>
      </c>
      <c r="E15" s="44">
        <v>72275379.079999998</v>
      </c>
      <c r="F15" s="44">
        <v>129948310.19</v>
      </c>
      <c r="G15" s="44">
        <v>159383021.40000001</v>
      </c>
      <c r="H15" s="44">
        <v>130036692.58</v>
      </c>
    </row>
    <row r="16" spans="1:8">
      <c r="A16" s="43" t="s">
        <v>0</v>
      </c>
      <c r="B16" s="45">
        <f t="shared" ref="B16:H16" si="0">SUM(B4:B15)</f>
        <v>892836335.19999993</v>
      </c>
      <c r="C16" s="45">
        <f t="shared" si="0"/>
        <v>1055940422.96</v>
      </c>
      <c r="D16" s="45">
        <f t="shared" si="0"/>
        <v>1017222713.26</v>
      </c>
      <c r="E16" s="45">
        <f t="shared" si="0"/>
        <v>1171716181.97</v>
      </c>
      <c r="F16" s="45">
        <f t="shared" si="0"/>
        <v>1224997926.1900001</v>
      </c>
      <c r="G16" s="45">
        <f t="shared" si="0"/>
        <v>1573861138.8100002</v>
      </c>
      <c r="H16" s="45">
        <f t="shared" si="0"/>
        <v>1557983981.6499999</v>
      </c>
    </row>
    <row r="17" spans="1:8">
      <c r="A17" s="46" t="s">
        <v>39</v>
      </c>
      <c r="B17" s="47">
        <f>AVERAGE(B4:B15)</f>
        <v>74403027.933333322</v>
      </c>
      <c r="C17" s="47">
        <f t="shared" ref="C17:H17" si="1">AVERAGE(C4:C15)</f>
        <v>87995035.24666667</v>
      </c>
      <c r="D17" s="47">
        <f t="shared" si="1"/>
        <v>84768559.438333333</v>
      </c>
      <c r="E17" s="47">
        <f t="shared" si="1"/>
        <v>97643015.164166674</v>
      </c>
      <c r="F17" s="47">
        <f t="shared" si="1"/>
        <v>102083160.51583333</v>
      </c>
      <c r="G17" s="47">
        <f t="shared" si="1"/>
        <v>131155094.90083335</v>
      </c>
      <c r="H17" s="47">
        <f t="shared" si="1"/>
        <v>129831998.47083332</v>
      </c>
    </row>
  </sheetData>
  <mergeCells count="1">
    <mergeCell ref="A1:G1"/>
  </mergeCells>
  <pageMargins left="0.511811024" right="0.511811024" top="0.78740157499999996" bottom="0.78740157499999996" header="0.31496062000000002" footer="0.31496062000000002"/>
  <ignoredErrors>
    <ignoredError sqref="B16:H16" formulaRang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Planilhas</vt:lpstr>
      </vt:variant>
      <vt:variant>
        <vt:i4>5</vt:i4>
      </vt:variant>
      <vt:variant>
        <vt:lpstr>Gráficos</vt:lpstr>
      </vt:variant>
      <vt:variant>
        <vt:i4>6</vt:i4>
      </vt:variant>
      <vt:variant>
        <vt:lpstr>Intervalos nomeados</vt:lpstr>
      </vt:variant>
      <vt:variant>
        <vt:i4>3</vt:i4>
      </vt:variant>
    </vt:vector>
  </HeadingPairs>
  <TitlesOfParts>
    <vt:vector size="14" baseType="lpstr">
      <vt:lpstr>Despesa e Receita</vt:lpstr>
      <vt:lpstr>Faturamento 2017</vt:lpstr>
      <vt:lpstr>Faturamento 2016</vt:lpstr>
      <vt:lpstr>Faturamento</vt:lpstr>
      <vt:lpstr>Receita</vt:lpstr>
      <vt:lpstr>Gráfico Aprovado 2017</vt:lpstr>
      <vt:lpstr>Gráf1 3</vt:lpstr>
      <vt:lpstr>Gráf1 2</vt:lpstr>
      <vt:lpstr>Gráf1</vt:lpstr>
      <vt:lpstr>Gráfico Aprovado 2016</vt:lpstr>
      <vt:lpstr>Gráfico Aprovado 2015</vt:lpstr>
      <vt:lpstr>Faturamento!Area_de_impressao</vt:lpstr>
      <vt:lpstr>'Faturamento 2016'!Area_de_impressao</vt:lpstr>
      <vt:lpstr>'Faturamento 2017'!Area_de_impressao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2006-09-25T12:47:36Z</dcterms:created>
  <dcterms:modified xsi:type="dcterms:W3CDTF">2017-07-13T16:15:17Z</dcterms:modified>
</cp:coreProperties>
</file>