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N31" i="1" l="1"/>
  <c r="N30" i="1"/>
  <c r="M31" i="1"/>
  <c r="M30" i="1"/>
  <c r="L31" i="1"/>
  <c r="L30" i="1"/>
  <c r="L3" i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M2" i="1"/>
  <c r="N2" i="1"/>
  <c r="L2" i="1"/>
  <c r="K36" i="1"/>
  <c r="E38" i="1"/>
  <c r="K37" i="1"/>
  <c r="H37" i="1"/>
  <c r="H36" i="1"/>
  <c r="E36" i="1"/>
  <c r="I31" i="1"/>
  <c r="I33" i="1"/>
  <c r="I29" i="1"/>
  <c r="B38" i="1"/>
  <c r="B36" i="1"/>
  <c r="B34" i="1"/>
  <c r="B32" i="1"/>
  <c r="B30" i="1"/>
  <c r="B28" i="1"/>
  <c r="E32" i="1"/>
  <c r="E30" i="1"/>
  <c r="E28" i="1"/>
  <c r="E21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P22" i="1"/>
  <c r="Q22" i="1"/>
  <c r="O2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B25" i="1" l="1"/>
  <c r="E25" i="1" s="1"/>
  <c r="B23" i="1"/>
  <c r="E23" i="1" s="1"/>
  <c r="L25" i="1" l="1"/>
  <c r="M25" i="1"/>
  <c r="M23" i="1"/>
  <c r="L26" i="1"/>
  <c r="M22" i="1"/>
  <c r="K26" i="1"/>
  <c r="K23" i="1"/>
  <c r="L23" i="1"/>
  <c r="K22" i="1"/>
  <c r="K25" i="1"/>
  <c r="L27" i="1"/>
  <c r="K27" i="1"/>
  <c r="M26" i="1"/>
  <c r="L22" i="1"/>
  <c r="M24" i="1"/>
  <c r="L24" i="1"/>
  <c r="M27" i="1"/>
  <c r="K24" i="1"/>
  <c r="B21" i="1"/>
  <c r="G27" i="1" l="1"/>
  <c r="G25" i="1" l="1"/>
  <c r="H26" i="1"/>
  <c r="I22" i="1"/>
  <c r="H24" i="1"/>
  <c r="I24" i="1"/>
  <c r="I25" i="1"/>
  <c r="I26" i="1"/>
  <c r="G23" i="1"/>
  <c r="G24" i="1"/>
  <c r="H22" i="1"/>
  <c r="H25" i="1"/>
  <c r="I23" i="1"/>
  <c r="I27" i="1"/>
  <c r="G26" i="1"/>
  <c r="H27" i="1"/>
  <c r="G22" i="1"/>
  <c r="H23" i="1"/>
</calcChain>
</file>

<file path=xl/sharedStrings.xml><?xml version="1.0" encoding="utf-8"?>
<sst xmlns="http://schemas.openxmlformats.org/spreadsheetml/2006/main" count="42" uniqueCount="34">
  <si>
    <t>m</t>
  </si>
  <si>
    <t>a+m</t>
  </si>
  <si>
    <t>a-m</t>
  </si>
  <si>
    <t>a_y=</t>
  </si>
  <si>
    <t>a_b=</t>
  </si>
  <si>
    <t>a_g=</t>
  </si>
  <si>
    <t>S a_b=</t>
  </si>
  <si>
    <t>S a_g=</t>
  </si>
  <si>
    <t>S a_y=</t>
  </si>
  <si>
    <t>V_blue</t>
  </si>
  <si>
    <t>V_green</t>
  </si>
  <si>
    <t>V_yellow</t>
  </si>
  <si>
    <t>S a_b tp=</t>
  </si>
  <si>
    <t>S a_g tp=</t>
  </si>
  <si>
    <t>S a_y tp=</t>
  </si>
  <si>
    <t>S a_b BR=</t>
  </si>
  <si>
    <t>S a_g BR=</t>
  </si>
  <si>
    <t>S a_y BR=</t>
  </si>
  <si>
    <t>θ=</t>
  </si>
  <si>
    <t>del fi av=</t>
  </si>
  <si>
    <t>b</t>
  </si>
  <si>
    <t>g</t>
  </si>
  <si>
    <t>y</t>
  </si>
  <si>
    <t>av S a_b=</t>
  </si>
  <si>
    <t>av S a_g=</t>
  </si>
  <si>
    <t>av S a_y=</t>
  </si>
  <si>
    <t>d av=</t>
  </si>
  <si>
    <t>delta d=</t>
  </si>
  <si>
    <t>Blue h</t>
  </si>
  <si>
    <t>delta B h</t>
  </si>
  <si>
    <t>yellow h</t>
  </si>
  <si>
    <t>delta Y h</t>
  </si>
  <si>
    <t>sin</t>
  </si>
  <si>
    <t>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</si>
</sst>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4" xfId="0" applyBorder="1"/>
    <xf numFmtId="0" fontId="0" fillId="0" borderId="15" xfId="0" applyNumberFormat="1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Font="1"/>
    <xf numFmtId="0" fontId="0" fillId="0" borderId="23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topLeftCell="E1" workbookViewId="0">
      <selection activeCell="P5" sqref="P5"/>
    </sheetView>
  </sheetViews>
  <sheetFormatPr defaultRowHeight="15" x14ac:dyDescent="0.25"/>
  <cols>
    <col min="5" max="5" width="12" bestFit="1" customWidth="1"/>
    <col min="8" max="8" width="12" bestFit="1" customWidth="1"/>
    <col min="11" max="11" width="12" bestFit="1" customWidth="1"/>
  </cols>
  <sheetData>
    <row r="1" spans="1:14" ht="16.5" thickTop="1" thickBot="1" x14ac:dyDescent="0.3">
      <c r="A1" s="1" t="s">
        <v>0</v>
      </c>
      <c r="B1" s="2">
        <v>0</v>
      </c>
      <c r="C1" s="2">
        <v>1</v>
      </c>
      <c r="D1" s="2">
        <v>2</v>
      </c>
      <c r="E1" s="3">
        <v>3</v>
      </c>
      <c r="G1" s="1" t="s">
        <v>0</v>
      </c>
      <c r="H1" s="2">
        <v>1</v>
      </c>
      <c r="I1" s="2">
        <v>2</v>
      </c>
      <c r="J1" s="3">
        <v>3</v>
      </c>
      <c r="L1" s="1">
        <v>1</v>
      </c>
      <c r="M1" s="2">
        <v>2</v>
      </c>
      <c r="N1" s="3">
        <v>3</v>
      </c>
    </row>
    <row r="2" spans="1:14" ht="15.75" thickBot="1" x14ac:dyDescent="0.3">
      <c r="A2" s="10"/>
      <c r="B2" s="14">
        <v>5.576327</v>
      </c>
      <c r="C2" s="14">
        <v>5.5533467999999999</v>
      </c>
      <c r="D2" s="14">
        <v>5.5414203999999998</v>
      </c>
      <c r="E2" s="15">
        <v>5.5260033000000002</v>
      </c>
      <c r="G2" s="10"/>
      <c r="H2" s="5">
        <f>SIN(ABS(C2-$B$3))/1</f>
        <v>2.2105699235013255E-2</v>
      </c>
      <c r="I2" s="5">
        <f>SIN(ABS(D2-$B$3))/2</f>
        <v>1.7013665050049746E-2</v>
      </c>
      <c r="J2" s="5">
        <f>SIN(ABS(E2-$B$3))/3</f>
        <v>1.647694929112636E-2</v>
      </c>
      <c r="L2" s="4">
        <f>(1-H2*H2)^(1/2)</f>
        <v>0.99975563917455912</v>
      </c>
      <c r="M2" s="5">
        <f t="shared" ref="M2:N2" si="0">(1-I2*I2)^(1/2)</f>
        <v>0.99985525712553247</v>
      </c>
      <c r="N2" s="6">
        <f t="shared" si="0"/>
        <v>0.99986424585643507</v>
      </c>
    </row>
    <row r="3" spans="1:14" ht="15.75" thickBot="1" x14ac:dyDescent="0.3">
      <c r="A3" s="12" t="s">
        <v>1</v>
      </c>
      <c r="B3" s="14">
        <v>5.5754542999999996</v>
      </c>
      <c r="C3" s="14">
        <v>5.5623642999999996</v>
      </c>
      <c r="D3" s="14">
        <v>5.5449109999999999</v>
      </c>
      <c r="E3" s="15">
        <v>5.5225125999999998</v>
      </c>
      <c r="G3" s="12"/>
      <c r="H3" s="5">
        <f t="shared" ref="H3:H19" si="1">SIN(ABS(C3-$B$3))/1</f>
        <v>1.3089626178764571E-2</v>
      </c>
      <c r="I3" s="5">
        <f t="shared" ref="I3:I19" si="2">SIN(ABS(D3-$B$3))/2</f>
        <v>1.5269275641078009E-2</v>
      </c>
      <c r="J3" s="5">
        <f t="shared" ref="J3:J19" si="3">SIN(ABS(E3-$B$3))/3</f>
        <v>1.7638990808194987E-2</v>
      </c>
      <c r="L3" s="4">
        <f t="shared" ref="L3:L19" si="4">(1-H3*H3)^(1/2)</f>
        <v>0.99991432717333351</v>
      </c>
      <c r="M3" s="28">
        <f t="shared" ref="M3:M19" si="5">(1-I3*I3)^(1/2)</f>
        <v>0.99988341781499546</v>
      </c>
      <c r="N3" s="6">
        <f t="shared" ref="N3:N19" si="6">(1-J3*J3)^(1/2)</f>
        <v>0.99984442089920589</v>
      </c>
    </row>
    <row r="4" spans="1:14" ht="15.75" thickBot="1" x14ac:dyDescent="0.3">
      <c r="A4" s="11"/>
      <c r="B4" s="14"/>
      <c r="C4" s="14">
        <v>5.5609099000000004</v>
      </c>
      <c r="D4" s="14">
        <v>5.5434565999999998</v>
      </c>
      <c r="E4" s="15">
        <v>5.5262941999999997</v>
      </c>
      <c r="G4" s="12" t="s">
        <v>32</v>
      </c>
      <c r="H4" s="5">
        <f t="shared" si="1"/>
        <v>1.454388721939932E-2</v>
      </c>
      <c r="I4" s="5">
        <f t="shared" si="2"/>
        <v>1.5996120061847401E-2</v>
      </c>
      <c r="J4" s="5">
        <f t="shared" si="3"/>
        <v>1.6380100465715319E-2</v>
      </c>
      <c r="K4" t="s">
        <v>33</v>
      </c>
      <c r="L4" s="4">
        <f t="shared" si="4"/>
        <v>0.99989423207884809</v>
      </c>
      <c r="M4" s="28">
        <f t="shared" si="5"/>
        <v>0.99987205388637945</v>
      </c>
      <c r="N4" s="6">
        <f t="shared" si="6"/>
        <v>0.99986583715453192</v>
      </c>
    </row>
    <row r="5" spans="1:14" ht="15.75" thickBot="1" x14ac:dyDescent="0.3">
      <c r="A5" s="10"/>
      <c r="B5" s="14"/>
      <c r="C5" s="14">
        <v>5.5952346999999998</v>
      </c>
      <c r="D5" s="14">
        <v>5.6144333</v>
      </c>
      <c r="E5" s="15">
        <v>5.6330501999999996</v>
      </c>
      <c r="G5" s="12"/>
      <c r="H5" s="5">
        <f t="shared" si="1"/>
        <v>1.9779110131424443E-2</v>
      </c>
      <c r="I5" s="5">
        <f t="shared" si="2"/>
        <v>1.9484565105860739E-2</v>
      </c>
      <c r="J5" s="5">
        <f t="shared" si="3"/>
        <v>1.9188020528747185E-2</v>
      </c>
      <c r="L5" s="4">
        <f t="shared" si="4"/>
        <v>0.99980437426649071</v>
      </c>
      <c r="M5" s="28">
        <f t="shared" si="5"/>
        <v>0.99981015784129512</v>
      </c>
      <c r="N5" s="6">
        <f t="shared" si="6"/>
        <v>0.99981589298639795</v>
      </c>
    </row>
    <row r="6" spans="1:14" ht="15.75" thickBot="1" x14ac:dyDescent="0.3">
      <c r="A6" s="12" t="s">
        <v>2</v>
      </c>
      <c r="B6" s="14"/>
      <c r="C6" s="14">
        <v>5.5981436000000002</v>
      </c>
      <c r="D6" s="14">
        <v>5.6118153</v>
      </c>
      <c r="E6" s="15">
        <v>5.6333409999999997</v>
      </c>
      <c r="G6" s="12"/>
      <c r="H6" s="5">
        <f t="shared" si="1"/>
        <v>2.2687353291778855E-2</v>
      </c>
      <c r="I6" s="5">
        <f t="shared" si="2"/>
        <v>1.8176494124012739E-2</v>
      </c>
      <c r="J6" s="5">
        <f t="shared" si="3"/>
        <v>1.928479231596621E-2</v>
      </c>
      <c r="L6" s="4">
        <f t="shared" si="4"/>
        <v>0.99974260887521138</v>
      </c>
      <c r="M6" s="28">
        <f t="shared" si="5"/>
        <v>0.99983479388414953</v>
      </c>
      <c r="N6" s="6">
        <f t="shared" si="6"/>
        <v>0.9998140311004492</v>
      </c>
    </row>
    <row r="7" spans="1:14" ht="15.75" thickBot="1" x14ac:dyDescent="0.3">
      <c r="A7" s="13"/>
      <c r="B7" s="16"/>
      <c r="C7" s="16">
        <v>5.5955256000000002</v>
      </c>
      <c r="D7" s="16">
        <v>5.6112335</v>
      </c>
      <c r="E7" s="17">
        <v>5.6315957000000001</v>
      </c>
      <c r="G7" s="11"/>
      <c r="H7" s="5">
        <f t="shared" si="1"/>
        <v>2.0069952382915066E-2</v>
      </c>
      <c r="I7" s="5">
        <f t="shared" si="2"/>
        <v>1.7885783345626377E-2</v>
      </c>
      <c r="J7" s="5">
        <f t="shared" si="3"/>
        <v>1.8703971012827555E-2</v>
      </c>
      <c r="L7" s="4">
        <f t="shared" si="4"/>
        <v>0.99979857822030704</v>
      </c>
      <c r="M7" s="28">
        <f t="shared" si="5"/>
        <v>0.99984003658290932</v>
      </c>
      <c r="N7" s="6">
        <f t="shared" si="6"/>
        <v>0.99982506543312433</v>
      </c>
    </row>
    <row r="8" spans="1:14" ht="16.5" thickTop="1" thickBot="1" x14ac:dyDescent="0.3">
      <c r="A8" s="12"/>
      <c r="B8" s="19"/>
      <c r="C8" s="19">
        <v>5.55504379</v>
      </c>
      <c r="D8" s="19">
        <v>5.5312393000000002</v>
      </c>
      <c r="E8" s="20">
        <v>5.5091317999999996</v>
      </c>
      <c r="G8" s="10"/>
      <c r="H8" s="5">
        <f t="shared" si="1"/>
        <v>2.0409092897469699E-2</v>
      </c>
      <c r="I8" s="5">
        <f t="shared" si="2"/>
        <v>2.210029746810124E-2</v>
      </c>
      <c r="J8" s="5">
        <f t="shared" si="3"/>
        <v>2.2091296283221803E-2</v>
      </c>
      <c r="L8" s="4">
        <f t="shared" si="4"/>
        <v>0.99979171277176648</v>
      </c>
      <c r="M8" s="28">
        <f t="shared" si="5"/>
        <v>0.99975575859897969</v>
      </c>
      <c r="N8" s="6">
        <f t="shared" si="6"/>
        <v>0.9997559575359013</v>
      </c>
    </row>
    <row r="9" spans="1:14" ht="15.75" thickBot="1" x14ac:dyDescent="0.3">
      <c r="A9" s="12" t="s">
        <v>1</v>
      </c>
      <c r="B9" s="14"/>
      <c r="C9" s="14">
        <v>5.5559647999999999</v>
      </c>
      <c r="D9" s="14">
        <v>5.5326937000000003</v>
      </c>
      <c r="E9" s="15">
        <v>5.5094227</v>
      </c>
      <c r="G9" s="12"/>
      <c r="H9" s="5">
        <f t="shared" si="1"/>
        <v>1.9488266206169953E-2</v>
      </c>
      <c r="I9" s="5">
        <f t="shared" si="2"/>
        <v>2.1373785059998651E-2</v>
      </c>
      <c r="J9" s="5">
        <f t="shared" si="3"/>
        <v>2.1994541867422699E-2</v>
      </c>
      <c r="L9" s="4">
        <f t="shared" si="4"/>
        <v>0.99981008570641927</v>
      </c>
      <c r="M9" s="28">
        <f t="shared" si="5"/>
        <v>0.99977155456244549</v>
      </c>
      <c r="N9" s="6">
        <f t="shared" si="6"/>
        <v>0.99975809080399158</v>
      </c>
    </row>
    <row r="10" spans="1:14" ht="15.75" thickBot="1" x14ac:dyDescent="0.3">
      <c r="A10" s="11"/>
      <c r="B10" s="14"/>
      <c r="C10" s="14">
        <v>5.5548012</v>
      </c>
      <c r="D10" s="14">
        <v>5.5344391000000002</v>
      </c>
      <c r="E10" s="15">
        <v>5.5100043999999997</v>
      </c>
      <c r="G10" s="12"/>
      <c r="H10" s="5">
        <f t="shared" si="1"/>
        <v>2.0651631766155525E-2</v>
      </c>
      <c r="I10" s="5">
        <f t="shared" si="2"/>
        <v>2.0501850676774905E-2</v>
      </c>
      <c r="J10" s="5">
        <f t="shared" si="3"/>
        <v>2.1801060722256998E-2</v>
      </c>
      <c r="L10" s="4">
        <f t="shared" si="4"/>
        <v>0.99978673231114401</v>
      </c>
      <c r="M10" s="28">
        <f t="shared" si="5"/>
        <v>0.99978981497054031</v>
      </c>
      <c r="N10" s="6">
        <f t="shared" si="6"/>
        <v>0.99976232863185255</v>
      </c>
    </row>
    <row r="11" spans="1:14" ht="15.75" thickBot="1" x14ac:dyDescent="0.3">
      <c r="A11" s="10"/>
      <c r="B11" s="14"/>
      <c r="C11" s="14">
        <v>5.6025068999999998</v>
      </c>
      <c r="D11" s="14">
        <v>5.6228691</v>
      </c>
      <c r="E11" s="15">
        <v>5.6464309999999998</v>
      </c>
      <c r="G11" s="12"/>
      <c r="H11" s="5">
        <f t="shared" si="1"/>
        <v>2.70493004106661E-2</v>
      </c>
      <c r="I11" s="5">
        <f t="shared" si="2"/>
        <v>2.3698517980862505E-2</v>
      </c>
      <c r="J11" s="5">
        <f t="shared" si="3"/>
        <v>2.3639040627945414E-2</v>
      </c>
      <c r="L11" s="4">
        <f t="shared" si="4"/>
        <v>0.9996341007325098</v>
      </c>
      <c r="M11" s="28">
        <f t="shared" si="5"/>
        <v>0.99971915068458639</v>
      </c>
      <c r="N11" s="6">
        <f t="shared" si="6"/>
        <v>0.99972055883541289</v>
      </c>
    </row>
    <row r="12" spans="1:14" ht="15.75" thickBot="1" x14ac:dyDescent="0.3">
      <c r="A12" s="12" t="s">
        <v>2</v>
      </c>
      <c r="B12" s="14"/>
      <c r="C12" s="14">
        <v>5.6004706999999998</v>
      </c>
      <c r="D12" s="14">
        <v>5.6234507999999996</v>
      </c>
      <c r="E12" s="15">
        <v>5.6496307999999997</v>
      </c>
      <c r="G12" s="12"/>
      <c r="H12" s="5">
        <f t="shared" si="1"/>
        <v>2.5013790786617029E-2</v>
      </c>
      <c r="I12" s="5">
        <f t="shared" si="2"/>
        <v>2.3989037077090977E-2</v>
      </c>
      <c r="J12" s="5">
        <f t="shared" si="3"/>
        <v>2.4702832322322805E-2</v>
      </c>
      <c r="L12" s="4">
        <f t="shared" si="4"/>
        <v>0.99968710618397161</v>
      </c>
      <c r="M12" s="28">
        <f t="shared" si="5"/>
        <v>0.99971222164186535</v>
      </c>
      <c r="N12" s="6">
        <f t="shared" si="6"/>
        <v>0.99969483847584972</v>
      </c>
    </row>
    <row r="13" spans="1:14" ht="15.75" thickBot="1" x14ac:dyDescent="0.3">
      <c r="A13" s="13"/>
      <c r="B13" s="16"/>
      <c r="C13" s="16">
        <v>5.5995980000000003</v>
      </c>
      <c r="D13" s="16">
        <v>5.6225782000000004</v>
      </c>
      <c r="E13" s="17">
        <v>5.6490489999999998</v>
      </c>
      <c r="G13" s="11"/>
      <c r="H13" s="5">
        <f t="shared" si="1"/>
        <v>2.4141354434474509E-2</v>
      </c>
      <c r="I13" s="5">
        <f t="shared" si="2"/>
        <v>2.3553230447238765E-2</v>
      </c>
      <c r="J13" s="5">
        <f t="shared" si="3"/>
        <v>2.4509428099921429E-2</v>
      </c>
      <c r="L13" s="4">
        <f t="shared" si="4"/>
        <v>0.99970855503295009</v>
      </c>
      <c r="M13" s="28">
        <f t="shared" si="5"/>
        <v>0.99972258418798321</v>
      </c>
      <c r="N13" s="6">
        <f t="shared" si="6"/>
        <v>0.99969959884668091</v>
      </c>
    </row>
    <row r="14" spans="1:14" ht="16.5" thickTop="1" thickBot="1" x14ac:dyDescent="0.3">
      <c r="A14" s="18"/>
      <c r="B14" s="2"/>
      <c r="C14" s="2">
        <v>5.5370571000000002</v>
      </c>
      <c r="D14" s="2">
        <v>5.5306575000000002</v>
      </c>
      <c r="E14" s="3">
        <v>5.5065137999999996</v>
      </c>
      <c r="G14" s="10"/>
      <c r="H14" s="5">
        <f t="shared" si="1"/>
        <v>3.8387765575739592E-2</v>
      </c>
      <c r="I14" s="5">
        <f t="shared" si="2"/>
        <v>2.2390909407811719E-2</v>
      </c>
      <c r="J14" s="5">
        <f t="shared" si="3"/>
        <v>2.2961967664557978E-2</v>
      </c>
      <c r="L14" s="4">
        <f t="shared" si="4"/>
        <v>0.99926291808217427</v>
      </c>
      <c r="M14" s="28">
        <f t="shared" si="5"/>
        <v>0.99974929216073527</v>
      </c>
      <c r="N14" s="6">
        <f t="shared" si="6"/>
        <v>0.99973633926199346</v>
      </c>
    </row>
    <row r="15" spans="1:14" ht="15.75" thickBot="1" x14ac:dyDescent="0.3">
      <c r="A15" s="12" t="s">
        <v>1</v>
      </c>
      <c r="B15" s="5"/>
      <c r="C15" s="5">
        <v>5.5382205999999998</v>
      </c>
      <c r="D15" s="5">
        <v>5.5303665999999998</v>
      </c>
      <c r="E15" s="6">
        <v>5.5065137999999996</v>
      </c>
      <c r="G15" s="12"/>
      <c r="H15" s="5">
        <f t="shared" si="1"/>
        <v>3.7225097449493864E-2</v>
      </c>
      <c r="I15" s="5">
        <f t="shared" si="2"/>
        <v>2.2536212541642751E-2</v>
      </c>
      <c r="J15" s="5">
        <f t="shared" si="3"/>
        <v>2.2961967664557978E-2</v>
      </c>
      <c r="L15" s="4">
        <f t="shared" si="4"/>
        <v>0.99930690587020143</v>
      </c>
      <c r="M15" s="28">
        <f t="shared" si="5"/>
        <v>0.99974602731107565</v>
      </c>
      <c r="N15" s="6">
        <f t="shared" si="6"/>
        <v>0.99973633926199346</v>
      </c>
    </row>
    <row r="16" spans="1:14" ht="15.75" thickBot="1" x14ac:dyDescent="0.3">
      <c r="A16" s="11"/>
      <c r="B16" s="5"/>
      <c r="C16" s="5">
        <v>5.5347299000000003</v>
      </c>
      <c r="D16" s="5">
        <v>5.5332755000000002</v>
      </c>
      <c r="E16" s="6">
        <v>5.5068047</v>
      </c>
      <c r="G16" s="12"/>
      <c r="H16" s="5">
        <f t="shared" si="1"/>
        <v>4.0713144188285644E-2</v>
      </c>
      <c r="I16" s="5">
        <f t="shared" si="2"/>
        <v>2.1083147369257656E-2</v>
      </c>
      <c r="J16" s="5">
        <f t="shared" si="3"/>
        <v>2.286523036767588E-2</v>
      </c>
      <c r="L16" s="4">
        <f t="shared" si="4"/>
        <v>0.99917087622203238</v>
      </c>
      <c r="M16" s="28">
        <f t="shared" si="5"/>
        <v>0.99977772574558099</v>
      </c>
      <c r="N16" s="6">
        <f t="shared" si="6"/>
        <v>0.99973855644374998</v>
      </c>
    </row>
    <row r="17" spans="1:17" ht="15.75" thickBot="1" x14ac:dyDescent="0.3">
      <c r="A17" s="10"/>
      <c r="B17" s="5"/>
      <c r="C17" s="5">
        <v>5.6039612999999999</v>
      </c>
      <c r="D17" s="5">
        <v>5.6243235</v>
      </c>
      <c r="E17" s="6">
        <v>5.6665023000000003</v>
      </c>
      <c r="G17" s="12"/>
      <c r="H17" s="5">
        <f t="shared" si="1"/>
        <v>2.8503139125807101E-2</v>
      </c>
      <c r="I17" s="5">
        <f t="shared" si="2"/>
        <v>2.4424875381261237E-2</v>
      </c>
      <c r="J17" s="5">
        <f t="shared" si="3"/>
        <v>3.0307419371389033E-2</v>
      </c>
      <c r="L17" s="4">
        <f t="shared" si="4"/>
        <v>0.99959370299135786</v>
      </c>
      <c r="M17" s="28">
        <f t="shared" si="5"/>
        <v>0.99970166823038253</v>
      </c>
      <c r="N17" s="6">
        <f t="shared" si="6"/>
        <v>0.99954062465266846</v>
      </c>
    </row>
    <row r="18" spans="1:17" ht="15.75" thickBot="1" x14ac:dyDescent="0.3">
      <c r="A18" s="12" t="s">
        <v>2</v>
      </c>
      <c r="B18" s="5"/>
      <c r="C18" s="5">
        <v>5.6030886999999998</v>
      </c>
      <c r="D18" s="5">
        <v>5.6257780000000004</v>
      </c>
      <c r="E18" s="6">
        <v>5.6670841000000003</v>
      </c>
      <c r="G18" s="12"/>
      <c r="H18" s="5">
        <f t="shared" si="1"/>
        <v>2.7630882919686392E-2</v>
      </c>
      <c r="I18" s="5">
        <f t="shared" si="2"/>
        <v>2.5151231052936065E-2</v>
      </c>
      <c r="J18" s="5">
        <f t="shared" si="3"/>
        <v>3.0500544291278592E-2</v>
      </c>
      <c r="L18" s="4">
        <f t="shared" si="4"/>
        <v>0.99961819426673026</v>
      </c>
      <c r="M18" s="28">
        <f t="shared" si="5"/>
        <v>0.99968365775205204</v>
      </c>
      <c r="N18" s="6">
        <f t="shared" si="6"/>
        <v>0.99953475017026583</v>
      </c>
    </row>
    <row r="19" spans="1:17" ht="15.75" thickBot="1" x14ac:dyDescent="0.3">
      <c r="A19" s="13"/>
      <c r="B19" s="8"/>
      <c r="C19" s="8">
        <v>5.6004706999999998</v>
      </c>
      <c r="D19" s="8">
        <v>5.6243235</v>
      </c>
      <c r="E19" s="9">
        <v>5.6673749999999998</v>
      </c>
      <c r="G19" s="13"/>
      <c r="H19" s="5">
        <f t="shared" si="1"/>
        <v>2.5013790786617029E-2</v>
      </c>
      <c r="I19" s="5">
        <f t="shared" si="2"/>
        <v>2.4424875381261237E-2</v>
      </c>
      <c r="J19" s="5">
        <f t="shared" si="3"/>
        <v>3.0597102883746247E-2</v>
      </c>
      <c r="L19" s="7">
        <f t="shared" si="4"/>
        <v>0.99968710618397161</v>
      </c>
      <c r="M19" s="8">
        <f t="shared" si="5"/>
        <v>0.99970166823038253</v>
      </c>
      <c r="N19" s="9">
        <f t="shared" si="6"/>
        <v>0.99953179904149192</v>
      </c>
    </row>
    <row r="20" spans="1:17" ht="16.5" thickTop="1" thickBot="1" x14ac:dyDescent="0.3"/>
    <row r="21" spans="1:17" x14ac:dyDescent="0.25">
      <c r="A21" s="21" t="s">
        <v>4</v>
      </c>
      <c r="B21" s="22">
        <f>(H2+I2+J2+H3+I3+J3+H4+I4+J4+H5+I5+J5+H6+I6+J6+H7+I7+J7)/18</f>
        <v>1.798746423279712E-2</v>
      </c>
      <c r="D21" t="s">
        <v>6</v>
      </c>
      <c r="E21">
        <f>(((H2-B21)^2+(I2-B21)^2+(J2-B21)^2+(H3-B21)^2+(I3-B21)^2+(J3-B21)^2+(H4-B21)^2+(I4-B21)^2+(J4-B21)^2+(H5-B21)^2+(I5-B21)^2+(J5-B21)^2+(H6-B21)^2+(I6-B21)^2+(J6-B21)^2+(H7-B21)^2+(I7-B21)^2+(J7-B21)^2)/17)^(1/2)</f>
        <v>2.4930109578592229E-3</v>
      </c>
      <c r="G21" t="s">
        <v>9</v>
      </c>
      <c r="K21" t="s">
        <v>10</v>
      </c>
      <c r="O21" t="s">
        <v>11</v>
      </c>
    </row>
    <row r="22" spans="1:17" x14ac:dyDescent="0.25">
      <c r="A22" s="23"/>
      <c r="B22" s="24"/>
      <c r="G22">
        <f>((ABS(H2-$B$21))/$E$21)</f>
        <v>1.6519121142381623</v>
      </c>
      <c r="H22">
        <f t="shared" ref="H22:I22" si="7">((ABS(I2-$B$21))/$E$21)</f>
        <v>0.39061167367815591</v>
      </c>
      <c r="I22">
        <f t="shared" si="7"/>
        <v>0.60589984047557344</v>
      </c>
      <c r="K22">
        <f>((ABS(H8-$B$23))/$E$23)</f>
        <v>1.2217521511600364</v>
      </c>
      <c r="L22">
        <f t="shared" ref="L22:M22" si="8">((ABS(I8-$B$23))/$E$23)</f>
        <v>0.36369556283719712</v>
      </c>
      <c r="M22">
        <f t="shared" si="8"/>
        <v>0.3682624414529686</v>
      </c>
      <c r="O22">
        <f>((ABS(H14-$B$25))/$E$25)</f>
        <v>1.8076183502325991</v>
      </c>
      <c r="P22">
        <f t="shared" ref="P22:Q22" si="9">((ABS(I14-$B$25))/$E$25)</f>
        <v>0.88503819067152434</v>
      </c>
      <c r="Q22">
        <f t="shared" si="9"/>
        <v>0.78891531914455615</v>
      </c>
    </row>
    <row r="23" spans="1:17" x14ac:dyDescent="0.25">
      <c r="A23" s="23" t="s">
        <v>5</v>
      </c>
      <c r="B23" s="24">
        <f>(H8+I8+J8+H9+I9+J10+J9+H10+I10+H11+I11+J11+H12+I12+J12+I13+H13+J13)/18</f>
        <v>2.2817130840817278E-2</v>
      </c>
      <c r="D23" t="s">
        <v>7</v>
      </c>
      <c r="E23">
        <f>(((H8-B23)^2+(I8-B23)^2+(J8-B23)^2+(H9-B23)^2+(I9-B23)^2+(J9-B23)^2+(H10-B23)^2+(I10-B23)^2+(J10-B23)^2+(H11-B23)^2+(I11-B23)^2+(J11-B23)^2+(H12-B23)^2+(I12-B23)^2+(J12-B23)^2+(H13-B23)^2+(I13-B23)^2+(J13-B23)^2)/17)^(1/2)</f>
        <v>1.9709709052373519E-3</v>
      </c>
      <c r="G23">
        <f t="shared" ref="G23:I23" si="10">((ABS(H3-$B$21))/$E$21)</f>
        <v>1.9646275675572558</v>
      </c>
      <c r="H23">
        <f t="shared" si="10"/>
        <v>1.0903235636209361</v>
      </c>
      <c r="I23">
        <f t="shared" si="10"/>
        <v>0.13978014156077809</v>
      </c>
      <c r="K23">
        <f t="shared" ref="K23:K27" si="11">((ABS(H9-$B$23))/$E$23)</f>
        <v>1.6889466129620265</v>
      </c>
      <c r="L23">
        <f t="shared" ref="L23:L27" si="12">((ABS(I9-$B$23))/$E$23)</f>
        <v>0.73230192134409711</v>
      </c>
      <c r="M23">
        <f t="shared" ref="M23:M27" si="13">((ABS(J9-$B$23))/$E$23)</f>
        <v>0.41735216446308726</v>
      </c>
      <c r="O23">
        <f t="shared" ref="O23:O27" si="14">((ABS(H15-$B$25))/$E$25)</f>
        <v>1.611913275299627</v>
      </c>
      <c r="P23">
        <f t="shared" ref="P23:P27" si="15">((ABS(I15-$B$25))/$E$25)</f>
        <v>0.86058017031947431</v>
      </c>
      <c r="Q23">
        <f t="shared" ref="Q23:Q27" si="16">((ABS(J15-$B$25))/$E$25)</f>
        <v>0.78891531914455615</v>
      </c>
    </row>
    <row r="24" spans="1:17" x14ac:dyDescent="0.25">
      <c r="A24" s="23"/>
      <c r="B24" s="24"/>
      <c r="G24">
        <f t="shared" ref="G24:I24" si="17">((ABS(H4-$B$21))/$E$21)</f>
        <v>1.3812923695910422</v>
      </c>
      <c r="H24">
        <f t="shared" si="17"/>
        <v>0.79877072528381854</v>
      </c>
      <c r="I24">
        <f t="shared" si="17"/>
        <v>0.64474797514009452</v>
      </c>
      <c r="K24">
        <f t="shared" si="11"/>
        <v>1.0986966215013589</v>
      </c>
      <c r="L24">
        <f t="shared" si="12"/>
        <v>1.1746901782720927</v>
      </c>
      <c r="M24">
        <f t="shared" si="13"/>
        <v>0.51551756337971988</v>
      </c>
      <c r="O24">
        <f t="shared" si="14"/>
        <v>2.1990356303169363</v>
      </c>
      <c r="P24">
        <f t="shared" si="15"/>
        <v>1.1051660689304212</v>
      </c>
      <c r="Q24">
        <f t="shared" si="16"/>
        <v>0.80519853832616028</v>
      </c>
    </row>
    <row r="25" spans="1:17" ht="15.75" thickBot="1" x14ac:dyDescent="0.3">
      <c r="A25" s="25" t="s">
        <v>3</v>
      </c>
      <c r="B25" s="26">
        <f>(H14+I14+J14+H15+I15+J15+H16+I16+J16+H17+I17+J17+H18+I18+J18+H19+I19+J19)/18</f>
        <v>2.7648850190167003E-2</v>
      </c>
      <c r="D25" t="s">
        <v>8</v>
      </c>
      <c r="E25">
        <f>(((H14-B25)^2+(I14-B25)^2+(J14-B25)^2+(H15-B25)^2+(I15-B25)^2+(J15-B25)^2+(H16-B25)^2+(I16-B25)^2+(J16-B25)^2+(H17-B25)^2+(I17-B25)^2+(J17-B25)^2+(H18-B25)^2+(I18-B25)^2+(J18-B25)^2+(H19-B25)^2+(I19-B25)^2+(J19-B25)^2)/17)^(1/2)</f>
        <v>5.9409196549651848E-3</v>
      </c>
      <c r="G25">
        <f t="shared" ref="G25:I25" si="18">((ABS(H5-$B$21))/$E$21)</f>
        <v>0.71866747836753597</v>
      </c>
      <c r="H25">
        <f t="shared" si="18"/>
        <v>0.60051917074171102</v>
      </c>
      <c r="I25">
        <f t="shared" si="18"/>
        <v>0.48156880023543758</v>
      </c>
      <c r="K25">
        <f t="shared" si="11"/>
        <v>2.1472511636792362</v>
      </c>
      <c r="L25">
        <f t="shared" si="12"/>
        <v>0.4471842469633443</v>
      </c>
      <c r="M25">
        <f t="shared" si="13"/>
        <v>0.41700756969274416</v>
      </c>
      <c r="O25">
        <f t="shared" si="14"/>
        <v>0.1437974228326952</v>
      </c>
      <c r="P25">
        <f t="shared" si="15"/>
        <v>0.54267268304349081</v>
      </c>
      <c r="Q25">
        <f t="shared" si="16"/>
        <v>0.44750128525978355</v>
      </c>
    </row>
    <row r="26" spans="1:17" x14ac:dyDescent="0.25">
      <c r="G26">
        <f t="shared" ref="G26:I26" si="19">((ABS(H6-$B$21))/$E$21)</f>
        <v>1.8852259931571194</v>
      </c>
      <c r="H26">
        <f t="shared" si="19"/>
        <v>7.5823931146271853E-2</v>
      </c>
      <c r="I26">
        <f t="shared" si="19"/>
        <v>0.52038603323393351</v>
      </c>
      <c r="K26">
        <f t="shared" si="11"/>
        <v>1.1145065307472009</v>
      </c>
      <c r="L26">
        <f t="shared" si="12"/>
        <v>0.5945832245213043</v>
      </c>
      <c r="M26">
        <f t="shared" si="13"/>
        <v>0.95673735035598761</v>
      </c>
      <c r="O26">
        <f t="shared" si="14"/>
        <v>3.024324771939051E-3</v>
      </c>
      <c r="P26">
        <f t="shared" si="15"/>
        <v>0.42040951271635646</v>
      </c>
      <c r="Q26">
        <f t="shared" si="16"/>
        <v>0.4800088650800482</v>
      </c>
    </row>
    <row r="27" spans="1:17" ht="15.75" thickBot="1" x14ac:dyDescent="0.3">
      <c r="G27">
        <f t="shared" ref="G27:I27" si="20">((ABS(H7-$B$21))/$E$21)</f>
        <v>0.83533052414105824</v>
      </c>
      <c r="H27">
        <f t="shared" si="20"/>
        <v>4.0786377954013284E-2</v>
      </c>
      <c r="I27">
        <f t="shared" si="20"/>
        <v>0.28740618960042896</v>
      </c>
      <c r="K27">
        <f t="shared" si="11"/>
        <v>0.67186359277980423</v>
      </c>
      <c r="L27">
        <f t="shared" si="12"/>
        <v>0.37347055933981049</v>
      </c>
      <c r="M27">
        <f t="shared" si="13"/>
        <v>0.85861097929315056</v>
      </c>
      <c r="O27">
        <f t="shared" si="14"/>
        <v>0.44354402291027373</v>
      </c>
      <c r="P27">
        <f t="shared" si="15"/>
        <v>0.54267268304349081</v>
      </c>
      <c r="Q27">
        <f t="shared" si="16"/>
        <v>0.49626200400054427</v>
      </c>
    </row>
    <row r="28" spans="1:17" x14ac:dyDescent="0.25">
      <c r="A28" s="21" t="s">
        <v>12</v>
      </c>
      <c r="B28" s="22">
        <f>E28*2.2</f>
        <v>1.3302167359509904E-3</v>
      </c>
      <c r="D28" s="27" t="s">
        <v>23</v>
      </c>
      <c r="E28">
        <f>E21/(17^(1/2))</f>
        <v>6.0464397088681374E-4</v>
      </c>
    </row>
    <row r="29" spans="1:17" x14ac:dyDescent="0.25">
      <c r="A29" s="23"/>
      <c r="B29" s="24"/>
      <c r="G29" t="s">
        <v>19</v>
      </c>
      <c r="H29" t="s">
        <v>20</v>
      </c>
      <c r="I29">
        <f>(B28*B28+$E$34*$E$34)^(1/2)</f>
        <v>1.3614611873292999E-3</v>
      </c>
      <c r="L29" t="s">
        <v>20</v>
      </c>
      <c r="M29" t="s">
        <v>21</v>
      </c>
      <c r="N29" t="s">
        <v>22</v>
      </c>
    </row>
    <row r="30" spans="1:17" x14ac:dyDescent="0.25">
      <c r="A30" s="23" t="s">
        <v>13</v>
      </c>
      <c r="B30" s="24">
        <f>E30*2.2</f>
        <v>1.0516674529463699E-3</v>
      </c>
      <c r="D30" s="27" t="s">
        <v>24</v>
      </c>
      <c r="E30">
        <f>E23/(17^(1/2))</f>
        <v>4.7803066043016813E-4</v>
      </c>
      <c r="K30">
        <v>1</v>
      </c>
      <c r="L30">
        <f>$L$1/($E$36*AVERAGE(L2:L19))</f>
        <v>41803.626350585604</v>
      </c>
      <c r="M30">
        <f>$L$1/($E$36*AVERAGE(M2:M19))</f>
        <v>41799.075495223158</v>
      </c>
      <c r="N30">
        <f>$L$1/($E$36*AVERAGE(N2:N19))</f>
        <v>41800.672562934953</v>
      </c>
    </row>
    <row r="31" spans="1:17" x14ac:dyDescent="0.25">
      <c r="A31" s="23"/>
      <c r="B31" s="24"/>
      <c r="H31" t="s">
        <v>21</v>
      </c>
      <c r="I31">
        <f t="shared" ref="I30:I33" si="21">(B30*B30+$E$34*$E$34)^(1/2)</f>
        <v>1.0909190765527501E-3</v>
      </c>
      <c r="K31">
        <v>3</v>
      </c>
      <c r="L31">
        <f>$N$1/($E$36*AVERAGE(L2:L19))</f>
        <v>125410.8790517568</v>
      </c>
      <c r="M31">
        <f>$N$1/($E$36*AVERAGE(M3:M20))</f>
        <v>125397.82811628074</v>
      </c>
      <c r="N31">
        <f>$N$1/($E$36*AVERAGE(N3:N20))</f>
        <v>125402.96753966389</v>
      </c>
    </row>
    <row r="32" spans="1:17" ht="15.75" thickBot="1" x14ac:dyDescent="0.3">
      <c r="A32" s="25" t="s">
        <v>14</v>
      </c>
      <c r="B32" s="26">
        <f>E32*2.2</f>
        <v>3.169946255976757E-3</v>
      </c>
      <c r="D32" s="27" t="s">
        <v>25</v>
      </c>
      <c r="E32">
        <f>E25/(17^(1/2))</f>
        <v>1.4408846618076167E-3</v>
      </c>
    </row>
    <row r="33" spans="1:11" ht="15.75" thickBot="1" x14ac:dyDescent="0.3">
      <c r="H33" t="s">
        <v>22</v>
      </c>
      <c r="I33">
        <f t="shared" si="21"/>
        <v>3.1831838253203442E-3</v>
      </c>
    </row>
    <row r="34" spans="1:11" x14ac:dyDescent="0.25">
      <c r="A34" s="21" t="s">
        <v>15</v>
      </c>
      <c r="B34" s="22">
        <f>(H6-H3)*0.13</f>
        <v>1.2477045246918569E-3</v>
      </c>
      <c r="D34" t="s">
        <v>18</v>
      </c>
      <c r="E34">
        <v>2.9E-4</v>
      </c>
    </row>
    <row r="35" spans="1:11" x14ac:dyDescent="0.25">
      <c r="A35" s="23"/>
      <c r="B35" s="24"/>
    </row>
    <row r="36" spans="1:11" x14ac:dyDescent="0.25">
      <c r="A36" s="23" t="s">
        <v>16</v>
      </c>
      <c r="B36" s="24">
        <f>(H11-H9)*0.13</f>
        <v>9.8293444658449918E-4</v>
      </c>
      <c r="D36" t="s">
        <v>26</v>
      </c>
      <c r="E36">
        <f>(546*10^(-9))/B23</f>
        <v>2.3929389010789538E-5</v>
      </c>
      <c r="G36" t="s">
        <v>28</v>
      </c>
      <c r="H36">
        <f>B21*E36</f>
        <v>4.3042902894426528E-7</v>
      </c>
      <c r="J36" t="s">
        <v>29</v>
      </c>
      <c r="K36">
        <f>SQRT(B21*B21*E38*E38+E36*E36*I29*I29)</f>
        <v>3.8534391758987997E-8</v>
      </c>
    </row>
    <row r="37" spans="1:11" x14ac:dyDescent="0.25">
      <c r="A37" s="23"/>
      <c r="B37" s="24"/>
      <c r="G37" t="s">
        <v>30</v>
      </c>
      <c r="H37">
        <f>B25*E36</f>
        <v>6.6162009190154849E-7</v>
      </c>
      <c r="J37" t="s">
        <v>31</v>
      </c>
      <c r="K37">
        <f>SQRT(B25*B25*E38*E38+E36*E36*I33*I33)</f>
        <v>8.2478877043052723E-8</v>
      </c>
    </row>
    <row r="38" spans="1:11" ht="15.75" thickBot="1" x14ac:dyDescent="0.3">
      <c r="A38" s="25" t="s">
        <v>17</v>
      </c>
      <c r="B38" s="26">
        <f>(H16-I16)*0.13</f>
        <v>2.5518995864736386E-3</v>
      </c>
      <c r="D38" t="s">
        <v>27</v>
      </c>
      <c r="E38">
        <f>(546*10^(-9))*I31/(B23*B23)</f>
        <v>1.1440977020398678E-6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2017-10-14T01:34:45Z</dcterms:modified>
</cp:coreProperties>
</file>