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8" i="1" l="1"/>
  <c r="G39" i="1"/>
  <c r="B45" i="1"/>
  <c r="B46" i="1" s="1"/>
  <c r="B42" i="1"/>
  <c r="B43" i="1" s="1"/>
  <c r="B39" i="1"/>
  <c r="D38" i="1"/>
  <c r="B28" i="1"/>
  <c r="B23" i="1"/>
  <c r="E45" i="1"/>
  <c r="F42" i="1"/>
  <c r="J45" i="1"/>
  <c r="J42" i="1"/>
  <c r="J39" i="1"/>
  <c r="G42" i="1"/>
  <c r="H42" i="1"/>
  <c r="G38" i="1"/>
  <c r="B38" i="1"/>
  <c r="G30" i="1"/>
  <c r="G32" i="1" l="1"/>
  <c r="I32" i="1" s="1"/>
  <c r="G33" i="1"/>
  <c r="I33" i="1" s="1"/>
  <c r="G34" i="1"/>
  <c r="I34" i="1" s="1"/>
  <c r="G35" i="1"/>
  <c r="I35" i="1" s="1"/>
  <c r="G31" i="1"/>
  <c r="I31" i="1" s="1"/>
  <c r="B30" i="1"/>
  <c r="B34" i="1" s="1"/>
  <c r="D34" i="1" s="1"/>
  <c r="B25" i="1"/>
  <c r="J12" i="1" s="1"/>
  <c r="B24" i="1"/>
  <c r="K12" i="1" s="1"/>
  <c r="L12" i="1"/>
  <c r="G36" i="1" l="1"/>
  <c r="G37" i="1" s="1"/>
  <c r="B31" i="1"/>
  <c r="D31" i="1" s="1"/>
  <c r="B32" i="1"/>
  <c r="D32" i="1" s="1"/>
  <c r="B33" i="1"/>
  <c r="D33" i="1" s="1"/>
  <c r="B35" i="1"/>
  <c r="D35" i="1" s="1"/>
  <c r="B36" i="1" l="1"/>
  <c r="B37" i="1" s="1"/>
  <c r="J44" i="1" l="1"/>
  <c r="J43" i="1" s="1"/>
</calcChain>
</file>

<file path=xl/sharedStrings.xml><?xml version="1.0" encoding="utf-8"?>
<sst xmlns="http://schemas.openxmlformats.org/spreadsheetml/2006/main" count="73" uniqueCount="53">
  <si>
    <t>U</t>
  </si>
  <si>
    <t>I(Ф2)</t>
  </si>
  <si>
    <t>I(Ф3)</t>
  </si>
  <si>
    <t>I(Ф4)</t>
  </si>
  <si>
    <t>Blue</t>
  </si>
  <si>
    <t>Green</t>
  </si>
  <si>
    <t>λ</t>
  </si>
  <si>
    <t>Light</t>
  </si>
  <si>
    <t>filter</t>
  </si>
  <si>
    <t>Iн1=</t>
  </si>
  <si>
    <t>Iн2=</t>
  </si>
  <si>
    <t>Iн3=</t>
  </si>
  <si>
    <t>Ф</t>
  </si>
  <si>
    <t>Iн</t>
  </si>
  <si>
    <t>a1=</t>
  </si>
  <si>
    <t>a2=</t>
  </si>
  <si>
    <t>a3=</t>
  </si>
  <si>
    <t>a_av=</t>
  </si>
  <si>
    <t>5,45*10^14</t>
  </si>
  <si>
    <r>
      <t>K=hca/</t>
    </r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>eS=</t>
    </r>
  </si>
  <si>
    <t>(*10^-4)</t>
  </si>
  <si>
    <t>(*10^-6)</t>
  </si>
  <si>
    <t>U_av=</t>
  </si>
  <si>
    <t>del_u1=</t>
  </si>
  <si>
    <t>del_u2=</t>
  </si>
  <si>
    <t>del_u3=</t>
  </si>
  <si>
    <t>del_u4=</t>
  </si>
  <si>
    <t>del_u5=</t>
  </si>
  <si>
    <t>del_u1^2=</t>
  </si>
  <si>
    <t>del_u2^2=</t>
  </si>
  <si>
    <t>del_u3^2=</t>
  </si>
  <si>
    <t>del_u4^2=</t>
  </si>
  <si>
    <t>del_u5^2=</t>
  </si>
  <si>
    <t>sum del_u^=</t>
  </si>
  <si>
    <t>S_u^2=</t>
  </si>
  <si>
    <t>V_max=</t>
  </si>
  <si>
    <t>u=</t>
  </si>
  <si>
    <t>U2_av=</t>
  </si>
  <si>
    <r>
      <t>γ_1</t>
    </r>
    <r>
      <rPr>
        <sz val="11"/>
        <color theme="1"/>
        <rFont val="Calibri"/>
        <family val="2"/>
      </rPr>
      <t>=A_out_1/h=</t>
    </r>
  </si>
  <si>
    <r>
      <t>A_out_1=hc/</t>
    </r>
    <r>
      <rPr>
        <sz val="11"/>
        <color theme="1"/>
        <rFont val="Calibri"/>
        <family val="2"/>
        <charset val="204"/>
      </rPr>
      <t>λ-</t>
    </r>
    <r>
      <rPr>
        <sz val="11"/>
        <color theme="1"/>
        <rFont val="Calibri"/>
        <family val="2"/>
      </rPr>
      <t>u1e</t>
    </r>
  </si>
  <si>
    <r>
      <t>A_out_12=hc/</t>
    </r>
    <r>
      <rPr>
        <sz val="11"/>
        <color theme="1"/>
        <rFont val="Calibri"/>
        <family val="2"/>
        <charset val="204"/>
      </rPr>
      <t>λ-</t>
    </r>
    <r>
      <rPr>
        <sz val="11"/>
        <color theme="1"/>
        <rFont val="Calibri"/>
        <family val="2"/>
      </rPr>
      <t>u2e</t>
    </r>
  </si>
  <si>
    <r>
      <t>γ_2</t>
    </r>
    <r>
      <rPr>
        <sz val="11"/>
        <color theme="1"/>
        <rFont val="Calibri"/>
        <family val="2"/>
      </rPr>
      <t>=A_out_2/h=</t>
    </r>
  </si>
  <si>
    <t>γ</t>
  </si>
  <si>
    <t>u</t>
  </si>
  <si>
    <t>m=</t>
  </si>
  <si>
    <t>n=</t>
  </si>
  <si>
    <t>n*=</t>
  </si>
  <si>
    <t>n*+=</t>
  </si>
  <si>
    <t>v0=ne/h=</t>
  </si>
  <si>
    <t>del_u=</t>
  </si>
  <si>
    <t>s_u=</t>
  </si>
  <si>
    <t>0,567+-0,005</t>
  </si>
  <si>
    <t>0,44+-0,006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</si>
</sst>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Fill="1" applyBorder="1"/>
    <xf numFmtId="0" fontId="1" fillId="0" borderId="18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Лист1!$A$2</c:f>
              <c:strCache>
                <c:ptCount val="1"/>
                <c:pt idx="0">
                  <c:v>I(Ф2)</c:v>
                </c:pt>
              </c:strCache>
            </c:strRef>
          </c:tx>
          <c:marker>
            <c:symbol val="none"/>
          </c:marker>
          <c:cat>
            <c:numRef>
              <c:f>Лист1!$B$1:$Z$1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Лист1!$B$2:$Z$2</c:f>
              <c:numCache>
                <c:formatCode>General</c:formatCode>
                <c:ptCount val="25"/>
                <c:pt idx="0">
                  <c:v>0.21</c:v>
                </c:pt>
                <c:pt idx="1">
                  <c:v>0.42</c:v>
                </c:pt>
                <c:pt idx="2">
                  <c:v>0.76</c:v>
                </c:pt>
                <c:pt idx="3">
                  <c:v>1.1000000000000001</c:v>
                </c:pt>
                <c:pt idx="4">
                  <c:v>1.38</c:v>
                </c:pt>
                <c:pt idx="5">
                  <c:v>1.58</c:v>
                </c:pt>
                <c:pt idx="6">
                  <c:v>1.71</c:v>
                </c:pt>
                <c:pt idx="7">
                  <c:v>1.85</c:v>
                </c:pt>
                <c:pt idx="8">
                  <c:v>1.9</c:v>
                </c:pt>
                <c:pt idx="9">
                  <c:v>1.92</c:v>
                </c:pt>
                <c:pt idx="10">
                  <c:v>1.95</c:v>
                </c:pt>
                <c:pt idx="11">
                  <c:v>1.96</c:v>
                </c:pt>
                <c:pt idx="12">
                  <c:v>1.98</c:v>
                </c:pt>
                <c:pt idx="13">
                  <c:v>2</c:v>
                </c:pt>
                <c:pt idx="14">
                  <c:v>2.0099999999999998</c:v>
                </c:pt>
                <c:pt idx="15">
                  <c:v>2.0099999999999998</c:v>
                </c:pt>
                <c:pt idx="16">
                  <c:v>2.0099999999999998</c:v>
                </c:pt>
                <c:pt idx="17">
                  <c:v>2.0099999999999998</c:v>
                </c:pt>
                <c:pt idx="18">
                  <c:v>2.0099999999999998</c:v>
                </c:pt>
                <c:pt idx="19">
                  <c:v>2.0099999999999998</c:v>
                </c:pt>
                <c:pt idx="20">
                  <c:v>2.0099999999999998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2.0099999999999998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Лист1!$A$3</c:f>
              <c:strCache>
                <c:ptCount val="1"/>
                <c:pt idx="0">
                  <c:v>I(Ф3)</c:v>
                </c:pt>
              </c:strCache>
            </c:strRef>
          </c:tx>
          <c:marker>
            <c:symbol val="none"/>
          </c:marker>
          <c:cat>
            <c:numRef>
              <c:f>Лист1!$B$1:$Z$1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Лист1!$B$3:$Z$3</c:f>
              <c:numCache>
                <c:formatCode>General</c:formatCode>
                <c:ptCount val="25"/>
                <c:pt idx="0">
                  <c:v>0.1</c:v>
                </c:pt>
                <c:pt idx="1">
                  <c:v>0.28999999999999998</c:v>
                </c:pt>
                <c:pt idx="2">
                  <c:v>0.54</c:v>
                </c:pt>
                <c:pt idx="3">
                  <c:v>0.76</c:v>
                </c:pt>
                <c:pt idx="4">
                  <c:v>0.87</c:v>
                </c:pt>
                <c:pt idx="5">
                  <c:v>0.95</c:v>
                </c:pt>
                <c:pt idx="6">
                  <c:v>0.99</c:v>
                </c:pt>
                <c:pt idx="7">
                  <c:v>1.04</c:v>
                </c:pt>
                <c:pt idx="8">
                  <c:v>1.06</c:v>
                </c:pt>
                <c:pt idx="9">
                  <c:v>1.07</c:v>
                </c:pt>
                <c:pt idx="10">
                  <c:v>1.08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1.0900000000000001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1.1100000000000001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Лист1!$A$4</c:f>
              <c:strCache>
                <c:ptCount val="1"/>
                <c:pt idx="0">
                  <c:v>I(Ф4)</c:v>
                </c:pt>
              </c:strCache>
            </c:strRef>
          </c:tx>
          <c:marker>
            <c:symbol val="none"/>
          </c:marker>
          <c:cat>
            <c:numRef>
              <c:f>Лист1!$B$1:$Z$1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Лист1!$B$4:$Z$4</c:f>
              <c:numCache>
                <c:formatCode>General</c:formatCode>
                <c:ptCount val="25"/>
                <c:pt idx="0">
                  <c:v>0.08</c:v>
                </c:pt>
                <c:pt idx="1">
                  <c:v>0.19</c:v>
                </c:pt>
                <c:pt idx="2">
                  <c:v>0.3</c:v>
                </c:pt>
                <c:pt idx="3">
                  <c:v>0.39</c:v>
                </c:pt>
                <c:pt idx="4">
                  <c:v>0.43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0.49</c:v>
                </c:pt>
                <c:pt idx="9">
                  <c:v>0.5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8176"/>
        <c:axId val="46499712"/>
      </c:lineChart>
      <c:catAx>
        <c:axId val="464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99712"/>
        <c:crosses val="autoZero"/>
        <c:auto val="1"/>
        <c:lblAlgn val="ctr"/>
        <c:lblOffset val="100"/>
        <c:noMultiLvlLbl val="0"/>
      </c:catAx>
      <c:valAx>
        <c:axId val="464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Лист1!$I$12</c:f>
              <c:strCache>
                <c:ptCount val="1"/>
                <c:pt idx="0">
                  <c:v>Iн</c:v>
                </c:pt>
              </c:strCache>
            </c:strRef>
          </c:tx>
          <c:marker>
            <c:symbol val="none"/>
          </c:marker>
          <c:cat>
            <c:numRef>
              <c:f>Лист1!$J$11:$L$11</c:f>
              <c:numCache>
                <c:formatCode>General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</c:numCache>
            </c:numRef>
          </c:cat>
          <c:val>
            <c:numRef>
              <c:f>Лист1!$J$12:$L$12</c:f>
              <c:numCache>
                <c:formatCode>General</c:formatCode>
                <c:ptCount val="3"/>
                <c:pt idx="0">
                  <c:v>0.56012084592145017</c:v>
                </c:pt>
                <c:pt idx="1">
                  <c:v>1.1202416918429003</c:v>
                </c:pt>
                <c:pt idx="2">
                  <c:v>1.9939577039274925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9184"/>
        <c:axId val="118518528"/>
      </c:lineChart>
      <c:catAx>
        <c:axId val="1142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18528"/>
        <c:crosses val="autoZero"/>
        <c:auto val="1"/>
        <c:lblAlgn val="ctr"/>
        <c:lblOffset val="100"/>
        <c:noMultiLvlLbl val="0"/>
      </c:catAx>
      <c:valAx>
        <c:axId val="1185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6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8</xdr:row>
      <xdr:rowOff>133349</xdr:rowOff>
    </xdr:from>
    <xdr:to>
      <xdr:col>23</xdr:col>
      <xdr:colOff>371475</xdr:colOff>
      <xdr:row>30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14</xdr:row>
      <xdr:rowOff>66675</xdr:rowOff>
    </xdr:from>
    <xdr:to>
      <xdr:col>13</xdr:col>
      <xdr:colOff>438150</xdr:colOff>
      <xdr:row>28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46</xdr:row>
      <xdr:rowOff>66675</xdr:rowOff>
    </xdr:from>
    <xdr:to>
      <xdr:col>9</xdr:col>
      <xdr:colOff>17335</xdr:colOff>
      <xdr:row>71</xdr:row>
      <xdr:rowOff>161925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7925" y="9048750"/>
          <a:ext cx="4865560" cy="485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topLeftCell="A31" workbookViewId="0">
      <selection activeCell="B51" sqref="B51"/>
    </sheetView>
  </sheetViews>
  <sheetFormatPr defaultRowHeight="15" x14ac:dyDescent="0.25"/>
  <cols>
    <col min="1" max="1" width="22.42578125" customWidth="1"/>
    <col min="2" max="2" width="12.7109375" bestFit="1" customWidth="1"/>
    <col min="4" max="4" width="10" bestFit="1" customWidth="1"/>
    <col min="5" max="5" width="11.140625" customWidth="1"/>
    <col min="6" max="6" width="11.42578125" customWidth="1"/>
    <col min="7" max="7" width="13.42578125" customWidth="1"/>
    <col min="8" max="8" width="10" bestFit="1" customWidth="1"/>
    <col min="10" max="10" width="12" bestFit="1" customWidth="1"/>
  </cols>
  <sheetData>
    <row r="1" spans="1:26" ht="16.5" thickTop="1" thickBot="1" x14ac:dyDescent="0.3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18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3">
        <v>24</v>
      </c>
    </row>
    <row r="2" spans="1:26" ht="15.75" thickBot="1" x14ac:dyDescent="0.3">
      <c r="A2" s="4" t="s">
        <v>1</v>
      </c>
      <c r="B2" s="5">
        <v>0.21</v>
      </c>
      <c r="C2" s="5">
        <v>0.42</v>
      </c>
      <c r="D2">
        <v>0.76</v>
      </c>
      <c r="E2" s="5">
        <v>1.1000000000000001</v>
      </c>
      <c r="F2" s="5">
        <v>1.38</v>
      </c>
      <c r="G2" s="5">
        <v>1.58</v>
      </c>
      <c r="H2" s="5">
        <v>1.71</v>
      </c>
      <c r="I2" s="5">
        <v>1.85</v>
      </c>
      <c r="J2" s="5">
        <v>1.9</v>
      </c>
      <c r="K2" s="5">
        <v>1.92</v>
      </c>
      <c r="L2" s="5">
        <v>1.95</v>
      </c>
      <c r="M2" s="5">
        <v>1.96</v>
      </c>
      <c r="N2" s="20">
        <v>1.98</v>
      </c>
      <c r="O2" s="5">
        <v>2</v>
      </c>
      <c r="P2" s="5">
        <v>2.0099999999999998</v>
      </c>
      <c r="Q2" s="5">
        <v>2.0099999999999998</v>
      </c>
      <c r="R2" s="5">
        <v>2.0099999999999998</v>
      </c>
      <c r="S2" s="5">
        <v>2.0099999999999998</v>
      </c>
      <c r="T2" s="5">
        <v>2.0099999999999998</v>
      </c>
      <c r="U2" s="5">
        <v>2.0099999999999998</v>
      </c>
      <c r="V2" s="5">
        <v>2.0099999999999998</v>
      </c>
      <c r="W2" s="5">
        <v>2.0099999999999998</v>
      </c>
      <c r="X2" s="5">
        <v>2.0099999999999998</v>
      </c>
      <c r="Y2" s="5">
        <v>2.0099999999999998</v>
      </c>
      <c r="Z2" s="6">
        <v>2.0099999999999998</v>
      </c>
    </row>
    <row r="3" spans="1:26" ht="15.75" thickBot="1" x14ac:dyDescent="0.3">
      <c r="A3" s="4" t="s">
        <v>2</v>
      </c>
      <c r="B3" s="5">
        <v>0.1</v>
      </c>
      <c r="C3" s="5">
        <v>0.28999999999999998</v>
      </c>
      <c r="D3" s="5">
        <v>0.54</v>
      </c>
      <c r="E3" s="5">
        <v>0.76</v>
      </c>
      <c r="F3" s="5">
        <v>0.87</v>
      </c>
      <c r="G3" s="5">
        <v>0.95</v>
      </c>
      <c r="H3" s="5">
        <v>0.99</v>
      </c>
      <c r="I3" s="5">
        <v>1.04</v>
      </c>
      <c r="J3" s="5">
        <v>1.06</v>
      </c>
      <c r="K3" s="5">
        <v>1.07</v>
      </c>
      <c r="L3" s="22">
        <v>1.08</v>
      </c>
      <c r="M3" s="5">
        <v>1.0900000000000001</v>
      </c>
      <c r="N3" s="20">
        <v>1.1000000000000001</v>
      </c>
      <c r="O3" s="5">
        <v>1.1200000000000001</v>
      </c>
      <c r="P3" s="5">
        <v>1.1200000000000001</v>
      </c>
      <c r="Q3" s="5">
        <v>1.1200000000000001</v>
      </c>
      <c r="R3" s="5">
        <v>1.1000000000000001</v>
      </c>
      <c r="S3" s="5">
        <v>1.0900000000000001</v>
      </c>
      <c r="T3" s="5">
        <v>1.0900000000000001</v>
      </c>
      <c r="U3" s="5">
        <v>1.1000000000000001</v>
      </c>
      <c r="V3" s="5">
        <v>1.1000000000000001</v>
      </c>
      <c r="W3" s="5">
        <v>1.1000000000000001</v>
      </c>
      <c r="X3" s="5">
        <v>1.1000000000000001</v>
      </c>
      <c r="Y3" s="5">
        <v>1.1000000000000001</v>
      </c>
      <c r="Z3" s="6">
        <v>1.1100000000000001</v>
      </c>
    </row>
    <row r="4" spans="1:26" ht="15.75" thickBot="1" x14ac:dyDescent="0.3">
      <c r="A4" s="7" t="s">
        <v>3</v>
      </c>
      <c r="B4" s="8">
        <v>0.08</v>
      </c>
      <c r="C4" s="8">
        <v>0.19</v>
      </c>
      <c r="D4" s="8">
        <v>0.3</v>
      </c>
      <c r="E4" s="8">
        <v>0.39</v>
      </c>
      <c r="F4" s="8">
        <v>0.43</v>
      </c>
      <c r="G4" s="8">
        <v>0.46</v>
      </c>
      <c r="H4" s="8">
        <v>0.47</v>
      </c>
      <c r="I4" s="8">
        <v>0.48</v>
      </c>
      <c r="J4" s="8">
        <v>0.49</v>
      </c>
      <c r="K4" s="8">
        <v>0.5</v>
      </c>
      <c r="L4" s="8">
        <v>0.51</v>
      </c>
      <c r="M4" s="8">
        <v>0.51</v>
      </c>
      <c r="N4" s="21">
        <v>0.51</v>
      </c>
      <c r="O4" s="8">
        <v>0.51</v>
      </c>
      <c r="P4" s="8">
        <v>0.51</v>
      </c>
      <c r="Q4" s="8">
        <v>0.52</v>
      </c>
      <c r="R4" s="8">
        <v>0.52</v>
      </c>
      <c r="S4" s="8">
        <v>0.52</v>
      </c>
      <c r="T4" s="8">
        <v>0.52</v>
      </c>
      <c r="U4" s="8">
        <v>0.52</v>
      </c>
      <c r="V4" s="8">
        <v>0.52</v>
      </c>
      <c r="W4" s="8">
        <v>0.52</v>
      </c>
      <c r="X4" s="8">
        <v>0.52</v>
      </c>
      <c r="Y4" s="8">
        <v>0.52</v>
      </c>
      <c r="Z4" s="9">
        <v>0.52</v>
      </c>
    </row>
    <row r="5" spans="1:26" ht="15.75" thickTop="1" x14ac:dyDescent="0.25"/>
    <row r="6" spans="1:26" x14ac:dyDescent="0.25">
      <c r="A6" s="14"/>
      <c r="M6" s="14"/>
      <c r="N6" s="14"/>
    </row>
    <row r="7" spans="1:26" x14ac:dyDescent="0.25">
      <c r="A7" s="14"/>
      <c r="M7" s="14"/>
      <c r="N7" s="14"/>
    </row>
    <row r="8" spans="1:26" x14ac:dyDescent="0.25">
      <c r="A8" s="14"/>
      <c r="M8" s="14"/>
      <c r="N8" s="14"/>
    </row>
    <row r="9" spans="1:26" x14ac:dyDescent="0.25">
      <c r="A9" s="14"/>
      <c r="M9" s="14"/>
      <c r="N9" s="14"/>
    </row>
    <row r="10" spans="1:26" ht="15.75" thickBot="1" x14ac:dyDescent="0.3">
      <c r="Y10" t="s">
        <v>9</v>
      </c>
      <c r="Z10">
        <v>2.0099999999999998</v>
      </c>
    </row>
    <row r="11" spans="1:26" ht="16.5" thickTop="1" thickBot="1" x14ac:dyDescent="0.3">
      <c r="A11" s="10" t="s">
        <v>7</v>
      </c>
      <c r="B11" s="23" t="s">
        <v>6</v>
      </c>
      <c r="C11" s="18"/>
      <c r="D11" s="11"/>
      <c r="E11" s="11" t="s">
        <v>0</v>
      </c>
      <c r="F11" s="11"/>
      <c r="G11" s="12"/>
      <c r="I11" s="14" t="s">
        <v>12</v>
      </c>
      <c r="J11" s="14">
        <v>0.3</v>
      </c>
      <c r="K11" s="14">
        <v>0.6</v>
      </c>
      <c r="L11">
        <v>1</v>
      </c>
    </row>
    <row r="12" spans="1:26" ht="15.75" thickBot="1" x14ac:dyDescent="0.3">
      <c r="A12" s="13" t="s">
        <v>8</v>
      </c>
      <c r="B12" s="19"/>
      <c r="C12" s="5">
        <v>1</v>
      </c>
      <c r="D12" s="5">
        <v>2</v>
      </c>
      <c r="E12" s="5">
        <v>3</v>
      </c>
      <c r="F12" s="5">
        <v>4</v>
      </c>
      <c r="G12" s="6">
        <v>5</v>
      </c>
      <c r="I12" s="14" t="s">
        <v>13</v>
      </c>
      <c r="J12" s="14">
        <f>B25</f>
        <v>0.56012084592145017</v>
      </c>
      <c r="K12">
        <f>B24</f>
        <v>1.1202416918429003</v>
      </c>
      <c r="L12">
        <f>(1.6*0.01*4.5*550)/(6.62*3)</f>
        <v>1.9939577039274925</v>
      </c>
      <c r="Y12" t="s">
        <v>10</v>
      </c>
      <c r="Z12">
        <v>1.1000000000000001</v>
      </c>
    </row>
    <row r="13" spans="1:26" ht="15.75" thickBot="1" x14ac:dyDescent="0.3">
      <c r="A13" s="4" t="s">
        <v>4</v>
      </c>
      <c r="B13" s="5">
        <v>515</v>
      </c>
      <c r="C13" s="5">
        <v>-0.56200000000000006</v>
      </c>
      <c r="D13" s="5">
        <v>-0.57099999999999995</v>
      </c>
      <c r="E13" s="5">
        <v>-0.56799999999999995</v>
      </c>
      <c r="F13" s="5">
        <v>-0.56699999999999995</v>
      </c>
      <c r="G13" s="6">
        <v>-0.57099999999999995</v>
      </c>
      <c r="I13" s="14"/>
      <c r="J13" s="14"/>
      <c r="K13" s="14"/>
    </row>
    <row r="14" spans="1:26" ht="15.75" thickBot="1" x14ac:dyDescent="0.3">
      <c r="A14" s="7" t="s">
        <v>5</v>
      </c>
      <c r="B14" s="8">
        <v>550</v>
      </c>
      <c r="C14" s="8">
        <v>-0.44</v>
      </c>
      <c r="D14" s="8">
        <v>-0.438</v>
      </c>
      <c r="E14" s="8">
        <v>-0.44400000000000001</v>
      </c>
      <c r="F14" s="8">
        <v>-0.44600000000000001</v>
      </c>
      <c r="G14" s="9">
        <v>-0.435</v>
      </c>
      <c r="I14" s="14"/>
      <c r="J14" s="14"/>
      <c r="K14" s="14"/>
      <c r="Y14" t="s">
        <v>11</v>
      </c>
      <c r="Z14">
        <v>0.52</v>
      </c>
    </row>
    <row r="15" spans="1:26" ht="15.75" thickTop="1" x14ac:dyDescent="0.25"/>
    <row r="20" spans="1:9" x14ac:dyDescent="0.25">
      <c r="A20" t="s">
        <v>18</v>
      </c>
      <c r="E20" t="s">
        <v>14</v>
      </c>
      <c r="F20">
        <v>1.867</v>
      </c>
    </row>
    <row r="21" spans="1:9" x14ac:dyDescent="0.25">
      <c r="E21" t="s">
        <v>15</v>
      </c>
      <c r="F21">
        <v>1.86</v>
      </c>
    </row>
    <row r="22" spans="1:9" ht="15.75" thickBot="1" x14ac:dyDescent="0.3">
      <c r="E22" t="s">
        <v>16</v>
      </c>
      <c r="F22">
        <v>1.86</v>
      </c>
    </row>
    <row r="23" spans="1:9" x14ac:dyDescent="0.25">
      <c r="A23" s="26" t="s">
        <v>9</v>
      </c>
      <c r="B23" s="25">
        <f>(1.6*0.01*4.5*515)/(6.62*3)</f>
        <v>1.8670694864048341</v>
      </c>
      <c r="C23" s="27" t="s">
        <v>20</v>
      </c>
      <c r="E23" t="s">
        <v>17</v>
      </c>
      <c r="F23">
        <v>1.865</v>
      </c>
    </row>
    <row r="24" spans="1:9" x14ac:dyDescent="0.25">
      <c r="A24" s="28" t="s">
        <v>10</v>
      </c>
      <c r="B24" s="14">
        <f>B23*0.6</f>
        <v>1.1202416918429003</v>
      </c>
      <c r="C24" s="29"/>
      <c r="F24" t="s">
        <v>21</v>
      </c>
    </row>
    <row r="25" spans="1:9" ht="15.75" thickBot="1" x14ac:dyDescent="0.3">
      <c r="A25" s="30" t="s">
        <v>11</v>
      </c>
      <c r="B25" s="24">
        <f>B23*0.3</f>
        <v>0.56012084592145017</v>
      </c>
      <c r="C25" s="31"/>
    </row>
    <row r="27" spans="1:9" ht="15.75" thickBot="1" x14ac:dyDescent="0.3"/>
    <row r="28" spans="1:9" ht="15.75" thickBot="1" x14ac:dyDescent="0.3">
      <c r="A28" s="20" t="s">
        <v>19</v>
      </c>
      <c r="B28" s="32">
        <f>(6.62*10^-34*3*10^8*1.865*10^-6)/(515*10^-9*1.6*10^-19*4.5*10^-4)</f>
        <v>9.9889158576051771E-3</v>
      </c>
    </row>
    <row r="29" spans="1:9" ht="15.75" thickBot="1" x14ac:dyDescent="0.3"/>
    <row r="30" spans="1:9" x14ac:dyDescent="0.25">
      <c r="A30" s="26" t="s">
        <v>22</v>
      </c>
      <c r="B30" s="25">
        <f>(C13+D13+E13+F13+G13)/5</f>
        <v>-0.56779999999999986</v>
      </c>
      <c r="C30" s="25"/>
      <c r="D30" s="27"/>
      <c r="F30" s="26" t="s">
        <v>37</v>
      </c>
      <c r="G30" s="25">
        <f>(C14+D14+E14+F14+G14)/5</f>
        <v>-0.44059999999999999</v>
      </c>
      <c r="H30" s="25"/>
      <c r="I30" s="27"/>
    </row>
    <row r="31" spans="1:9" x14ac:dyDescent="0.25">
      <c r="A31" s="28" t="s">
        <v>23</v>
      </c>
      <c r="B31" s="14">
        <f>C13-B30</f>
        <v>5.7999999999998053E-3</v>
      </c>
      <c r="C31" s="14" t="s">
        <v>28</v>
      </c>
      <c r="D31" s="29">
        <f>B31*B31</f>
        <v>3.363999999999774E-5</v>
      </c>
      <c r="F31" s="28" t="s">
        <v>23</v>
      </c>
      <c r="G31" s="14">
        <f>C14-G30</f>
        <v>5.9999999999998943E-4</v>
      </c>
      <c r="H31" s="14" t="s">
        <v>28</v>
      </c>
      <c r="I31" s="29">
        <f>G31*G31</f>
        <v>3.5999999999998734E-7</v>
      </c>
    </row>
    <row r="32" spans="1:9" x14ac:dyDescent="0.25">
      <c r="A32" s="28" t="s">
        <v>24</v>
      </c>
      <c r="B32" s="14">
        <f>D13-B30</f>
        <v>-3.2000000000000917E-3</v>
      </c>
      <c r="C32" s="14" t="s">
        <v>29</v>
      </c>
      <c r="D32" s="29">
        <f>B32*B32</f>
        <v>1.0240000000000586E-5</v>
      </c>
      <c r="F32" s="28" t="s">
        <v>24</v>
      </c>
      <c r="G32" s="14">
        <f>D14-G30</f>
        <v>2.5999999999999912E-3</v>
      </c>
      <c r="H32" s="14" t="s">
        <v>29</v>
      </c>
      <c r="I32" s="29">
        <f>G32*G32</f>
        <v>6.7599999999999539E-6</v>
      </c>
    </row>
    <row r="33" spans="1:10" x14ac:dyDescent="0.25">
      <c r="A33" s="28" t="s">
        <v>25</v>
      </c>
      <c r="B33" s="14">
        <f>E13-B30</f>
        <v>-2.00000000000089E-4</v>
      </c>
      <c r="C33" s="14" t="s">
        <v>30</v>
      </c>
      <c r="D33" s="29">
        <f>B33*B33</f>
        <v>4.0000000000035596E-8</v>
      </c>
      <c r="F33" s="28" t="s">
        <v>25</v>
      </c>
      <c r="G33" s="14">
        <f>E14-G30</f>
        <v>-3.4000000000000141E-3</v>
      </c>
      <c r="H33" s="14" t="s">
        <v>30</v>
      </c>
      <c r="I33" s="29">
        <f>G33*G33</f>
        <v>1.1560000000000096E-5</v>
      </c>
    </row>
    <row r="34" spans="1:10" x14ac:dyDescent="0.25">
      <c r="A34" s="28" t="s">
        <v>26</v>
      </c>
      <c r="B34" s="14">
        <f>F13-B30</f>
        <v>7.9999999999991189E-4</v>
      </c>
      <c r="C34" s="14" t="s">
        <v>31</v>
      </c>
      <c r="D34" s="29">
        <f>B34*B34</f>
        <v>6.3999999999985898E-7</v>
      </c>
      <c r="F34" s="28" t="s">
        <v>26</v>
      </c>
      <c r="G34" s="14">
        <f>F14-G30</f>
        <v>-5.4000000000000159E-3</v>
      </c>
      <c r="H34" s="14" t="s">
        <v>31</v>
      </c>
      <c r="I34" s="29">
        <f>G34*G34</f>
        <v>2.9160000000000171E-5</v>
      </c>
    </row>
    <row r="35" spans="1:10" x14ac:dyDescent="0.25">
      <c r="A35" s="28" t="s">
        <v>27</v>
      </c>
      <c r="B35" s="14">
        <f>G13-B30</f>
        <v>-3.2000000000000917E-3</v>
      </c>
      <c r="C35" s="14" t="s">
        <v>32</v>
      </c>
      <c r="D35" s="29">
        <f>B35*B35</f>
        <v>1.0240000000000586E-5</v>
      </c>
      <c r="F35" s="28" t="s">
        <v>27</v>
      </c>
      <c r="G35" s="14">
        <f>G14-G30</f>
        <v>5.5999999999999939E-3</v>
      </c>
      <c r="H35" s="14" t="s">
        <v>32</v>
      </c>
      <c r="I35" s="29">
        <f>G35*G35</f>
        <v>3.135999999999993E-5</v>
      </c>
    </row>
    <row r="36" spans="1:10" x14ac:dyDescent="0.25">
      <c r="A36" s="28" t="s">
        <v>33</v>
      </c>
      <c r="B36" s="14">
        <f>D31+D32+D33+D34+D35</f>
        <v>5.4799999999998804E-5</v>
      </c>
      <c r="C36" s="14"/>
      <c r="D36" s="29"/>
      <c r="F36" s="28" t="s">
        <v>33</v>
      </c>
      <c r="G36" s="14">
        <f>I31+I32+I33+I34+I35</f>
        <v>7.9200000000000136E-5</v>
      </c>
      <c r="H36" s="14"/>
      <c r="I36" s="29"/>
    </row>
    <row r="37" spans="1:10" x14ac:dyDescent="0.25">
      <c r="A37" s="28" t="s">
        <v>34</v>
      </c>
      <c r="B37" s="14">
        <f>(B36/4)^(1/2)</f>
        <v>3.7013511046643092E-3</v>
      </c>
      <c r="C37" s="14"/>
      <c r="D37" s="29"/>
      <c r="F37" s="28" t="s">
        <v>34</v>
      </c>
      <c r="G37" s="14">
        <f>(G36/4)^(1/2)</f>
        <v>4.4497190922574018E-3</v>
      </c>
      <c r="H37" s="14"/>
      <c r="I37" s="29"/>
    </row>
    <row r="38" spans="1:10" x14ac:dyDescent="0.25">
      <c r="A38" s="28" t="s">
        <v>35</v>
      </c>
      <c r="B38" s="14">
        <f>(D13-F13)/B37</f>
        <v>-1.080686453916611</v>
      </c>
      <c r="C38" s="34" t="s">
        <v>50</v>
      </c>
      <c r="D38" s="29">
        <f>B37/(5^(1/2))</f>
        <v>1.6552945357246667E-3</v>
      </c>
      <c r="F38" s="28" t="s">
        <v>35</v>
      </c>
      <c r="G38" s="14">
        <f>(F14-C14)/G37</f>
        <v>-1.3483997249264841</v>
      </c>
      <c r="H38" s="34" t="s">
        <v>50</v>
      </c>
      <c r="I38" s="29">
        <f>G37/(5^(1/2))</f>
        <v>1.9899748742132416E-3</v>
      </c>
    </row>
    <row r="39" spans="1:10" x14ac:dyDescent="0.25">
      <c r="A39" s="28" t="s">
        <v>49</v>
      </c>
      <c r="B39" s="14">
        <f>2.8*D38</f>
        <v>4.6348247000290669E-3</v>
      </c>
      <c r="C39" s="14"/>
      <c r="D39" s="29"/>
      <c r="F39" s="28" t="s">
        <v>49</v>
      </c>
      <c r="G39" s="14">
        <f>2.8*I38</f>
        <v>5.5719296477970762E-3</v>
      </c>
      <c r="H39" s="14"/>
      <c r="I39" s="29"/>
      <c r="J39">
        <f>1.6*10^-19*3.42*10^-15</f>
        <v>5.4720000000000012E-34</v>
      </c>
    </row>
    <row r="40" spans="1:10" ht="15.75" thickBot="1" x14ac:dyDescent="0.3">
      <c r="A40" s="30" t="s">
        <v>36</v>
      </c>
      <c r="B40" s="24" t="s">
        <v>51</v>
      </c>
      <c r="C40" s="24"/>
      <c r="D40" s="31"/>
      <c r="F40" s="30" t="s">
        <v>36</v>
      </c>
      <c r="G40" s="24" t="s">
        <v>52</v>
      </c>
      <c r="H40" s="24"/>
      <c r="I40" s="31"/>
    </row>
    <row r="41" spans="1:10" ht="15.75" thickBot="1" x14ac:dyDescent="0.3"/>
    <row r="42" spans="1:10" ht="15.75" thickTop="1" x14ac:dyDescent="0.25">
      <c r="A42" t="s">
        <v>39</v>
      </c>
      <c r="B42">
        <f>6.62*10^-34*3*10^8/(515*10^-9)-1.6*10^-19*0.567</f>
        <v>2.9491106796116503E-19</v>
      </c>
      <c r="D42" s="10" t="s">
        <v>42</v>
      </c>
      <c r="E42" s="11">
        <v>0</v>
      </c>
      <c r="F42" s="11">
        <f>H42-J44</f>
        <v>416732109721942.37</v>
      </c>
      <c r="G42" s="11">
        <f>3*10^8/(550*10^-9)</f>
        <v>545454545454545.44</v>
      </c>
      <c r="H42" s="12">
        <f>3*10^8/(515*10^-9)</f>
        <v>582524271844660.12</v>
      </c>
      <c r="I42" t="s">
        <v>44</v>
      </c>
      <c r="J42">
        <f>(H43-G43)/(H42-G42)</f>
        <v>3.4259761904761939E-15</v>
      </c>
    </row>
    <row r="43" spans="1:10" ht="15.75" thickBot="1" x14ac:dyDescent="0.3">
      <c r="A43" s="33" t="s">
        <v>38</v>
      </c>
      <c r="B43">
        <f>B42/(6.62*10^-34)</f>
        <v>445484996920188.81</v>
      </c>
      <c r="D43" s="15" t="s">
        <v>43</v>
      </c>
      <c r="E43" s="16">
        <v>-1.4279999999999999</v>
      </c>
      <c r="F43" s="16">
        <v>0</v>
      </c>
      <c r="G43" s="16">
        <v>0.441</v>
      </c>
      <c r="H43" s="17">
        <v>0.56799999999999995</v>
      </c>
      <c r="I43" t="s">
        <v>45</v>
      </c>
      <c r="J43">
        <f>(H42-J44)*J42</f>
        <v>1.4277142857142875</v>
      </c>
    </row>
    <row r="44" spans="1:10" ht="15.75" thickTop="1" x14ac:dyDescent="0.25">
      <c r="I44" t="s">
        <v>46</v>
      </c>
      <c r="J44">
        <f>H43/J42</f>
        <v>165792162122717.72</v>
      </c>
    </row>
    <row r="45" spans="1:10" x14ac:dyDescent="0.25">
      <c r="A45" t="s">
        <v>40</v>
      </c>
      <c r="B45">
        <f>6.62*10^-34*3*10^8/(550*10^-9)-1.6*10^-19*0.441</f>
        <v>2.9053090909090907E-19</v>
      </c>
      <c r="D45" t="s">
        <v>48</v>
      </c>
      <c r="E45">
        <f>J43*1.6*10^-19/(J39)</f>
        <v>417460317460317.81</v>
      </c>
      <c r="I45" t="s">
        <v>47</v>
      </c>
      <c r="J45">
        <f>H42-J44</f>
        <v>416732109721942.37</v>
      </c>
    </row>
    <row r="46" spans="1:10" x14ac:dyDescent="0.25">
      <c r="A46" s="33" t="s">
        <v>41</v>
      </c>
      <c r="B46">
        <f>B45/(6.62*10^-34)</f>
        <v>438868442735512.12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2017-12-09T05:41:27Z</dcterms:modified>
</cp:coreProperties>
</file>