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2F53CD8C-4BFE-4C9B-B631-0C083CEE4BD9}" xr6:coauthVersionLast="47" xr6:coauthVersionMax="47" xr10:uidLastSave="{00000000-0000-0000-0000-000000000000}"/>
  <bookViews>
    <workbookView xWindow="-120" yWindow="-120" windowWidth="20730" windowHeight="11160" activeTab="6" xr2:uid="{10D691E3-2C56-4666-8C34-D56D953CD8A5}"/>
  </bookViews>
  <sheets>
    <sheet name="Petrobas Brasil" sheetId="22" r:id="rId1"/>
    <sheet name="TGC" sheetId="23" r:id="rId2"/>
    <sheet name="Gran Tierra Energy" sheetId="24" r:id="rId3"/>
    <sheet name="Ecopetrol" sheetId="19" r:id="rId4"/>
    <sheet name="Tecpetrol" sheetId="14" r:id="rId5"/>
    <sheet name="ENAP" sheetId="6" r:id="rId6"/>
    <sheet name="YPF" sheetId="25" r:id="rId7"/>
    <sheet name="REPSOL" sheetId="3" r:id="rId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0" i="25" l="1"/>
  <c r="R20" i="25"/>
  <c r="S20" i="25"/>
  <c r="Q21" i="25"/>
  <c r="R21" i="25"/>
  <c r="S21" i="25"/>
  <c r="Q22" i="25"/>
  <c r="R22" i="25"/>
  <c r="S22" i="25"/>
  <c r="P22" i="25"/>
  <c r="P21" i="25"/>
  <c r="P20" i="25"/>
  <c r="Q10" i="25"/>
  <c r="R10" i="25"/>
  <c r="S10" i="25"/>
  <c r="Q11" i="25"/>
  <c r="R11" i="25"/>
  <c r="S11" i="25"/>
  <c r="Q12" i="25"/>
  <c r="R12" i="25"/>
  <c r="S12" i="25"/>
  <c r="Q15" i="25"/>
  <c r="R15" i="25"/>
  <c r="S15" i="25"/>
  <c r="Q16" i="25"/>
  <c r="R16" i="25"/>
  <c r="S16" i="25"/>
  <c r="Q17" i="25"/>
  <c r="R17" i="25"/>
  <c r="S17" i="25"/>
  <c r="P17" i="25"/>
  <c r="P15" i="25"/>
  <c r="P16" i="25"/>
  <c r="P12" i="25"/>
  <c r="P11" i="25"/>
  <c r="P10" i="25"/>
  <c r="Q7" i="25"/>
  <c r="R7" i="25"/>
  <c r="S7" i="25"/>
  <c r="P7" i="25"/>
  <c r="Q6" i="25"/>
  <c r="R6" i="25"/>
  <c r="S6" i="25"/>
  <c r="P6" i="25"/>
  <c r="Q5" i="25"/>
  <c r="R5" i="25"/>
  <c r="S5" i="25"/>
  <c r="P5" i="25"/>
  <c r="P5" i="24"/>
  <c r="P6" i="24"/>
  <c r="P7" i="24"/>
  <c r="P20" i="24"/>
  <c r="P21" i="24"/>
  <c r="P22" i="24"/>
  <c r="P15" i="24"/>
  <c r="P16" i="24"/>
  <c r="P17" i="24"/>
  <c r="O22" i="24"/>
  <c r="O21" i="24"/>
  <c r="O20" i="24"/>
  <c r="O16" i="24"/>
  <c r="O17" i="24"/>
  <c r="O15" i="24"/>
  <c r="P10" i="24"/>
  <c r="P11" i="24"/>
  <c r="O11" i="24"/>
  <c r="O10" i="24"/>
  <c r="O7" i="24"/>
  <c r="O6" i="24"/>
  <c r="O5" i="24"/>
  <c r="D19" i="24"/>
  <c r="E19" i="24"/>
  <c r="F19" i="24"/>
  <c r="C19" i="24"/>
  <c r="D4" i="24"/>
  <c r="E4" i="24"/>
  <c r="F4" i="24"/>
  <c r="C4" i="24"/>
  <c r="L19" i="3"/>
  <c r="K18" i="3"/>
  <c r="L15" i="3"/>
  <c r="K15" i="3"/>
  <c r="L14" i="3"/>
  <c r="K14" i="3"/>
  <c r="L13" i="3"/>
  <c r="K13" i="3"/>
  <c r="L10" i="3"/>
  <c r="K10" i="3"/>
  <c r="L8" i="3"/>
  <c r="K8" i="3"/>
  <c r="L9" i="3"/>
  <c r="K9" i="3"/>
  <c r="L5" i="3"/>
  <c r="K5" i="3"/>
  <c r="L4" i="3"/>
  <c r="K4" i="3"/>
  <c r="L3" i="3"/>
  <c r="K3" i="3"/>
  <c r="L20" i="3"/>
  <c r="K20" i="3"/>
  <c r="K19" i="3"/>
  <c r="L18" i="3"/>
  <c r="Q20" i="22"/>
  <c r="R20" i="22"/>
  <c r="S20" i="22"/>
  <c r="Q21" i="22"/>
  <c r="R21" i="22"/>
  <c r="S21" i="22"/>
  <c r="Q22" i="22"/>
  <c r="R22" i="22"/>
  <c r="S22" i="22"/>
  <c r="Q15" i="22"/>
  <c r="R15" i="22"/>
  <c r="S15" i="22"/>
  <c r="Q16" i="22"/>
  <c r="R16" i="22"/>
  <c r="S16" i="22"/>
  <c r="Q17" i="22"/>
  <c r="R17" i="22"/>
  <c r="S17" i="22"/>
  <c r="Q10" i="22"/>
  <c r="R10" i="22"/>
  <c r="S10" i="22"/>
  <c r="Q11" i="22"/>
  <c r="R11" i="22"/>
  <c r="S11" i="22"/>
  <c r="Q12" i="22"/>
  <c r="R12" i="22"/>
  <c r="S12" i="22"/>
  <c r="P22" i="22"/>
  <c r="P21" i="22"/>
  <c r="P20" i="22"/>
  <c r="P17" i="22"/>
  <c r="P16" i="22"/>
  <c r="P15" i="22"/>
  <c r="P12" i="22"/>
  <c r="P11" i="22"/>
  <c r="P10" i="22"/>
  <c r="P7" i="22"/>
  <c r="Q6" i="22"/>
  <c r="R6" i="22"/>
  <c r="S6" i="22"/>
  <c r="P6" i="22"/>
  <c r="Q5" i="22"/>
  <c r="R5" i="22"/>
  <c r="S5" i="22"/>
  <c r="P5" i="22"/>
  <c r="K27" i="22"/>
  <c r="L27" i="22"/>
  <c r="M27" i="22"/>
  <c r="J27" i="22"/>
  <c r="K24" i="22"/>
  <c r="L24" i="22"/>
  <c r="M24" i="22"/>
  <c r="J24" i="22"/>
  <c r="K23" i="22"/>
  <c r="L23" i="22"/>
  <c r="M23" i="22"/>
  <c r="J23" i="22"/>
  <c r="K20" i="22"/>
  <c r="L20" i="22"/>
  <c r="M20" i="22"/>
  <c r="J20" i="22"/>
  <c r="K15" i="22"/>
  <c r="L15" i="22"/>
  <c r="M15" i="22"/>
  <c r="J15" i="22"/>
  <c r="M14" i="22"/>
  <c r="L14" i="22"/>
  <c r="K14" i="22"/>
  <c r="J14" i="22"/>
  <c r="K9" i="22"/>
  <c r="L9" i="22"/>
  <c r="M9" i="22"/>
  <c r="J9" i="22"/>
  <c r="K3" i="22"/>
  <c r="L3" i="22"/>
  <c r="M3" i="22"/>
  <c r="J3" i="22"/>
  <c r="M19" i="6"/>
  <c r="M20" i="6"/>
  <c r="M21" i="6"/>
  <c r="M14" i="6"/>
  <c r="M15" i="6"/>
  <c r="M16" i="6"/>
  <c r="M9" i="6"/>
  <c r="M10" i="6"/>
  <c r="L21" i="6"/>
  <c r="L20" i="6"/>
  <c r="L19" i="6"/>
  <c r="L16" i="6"/>
  <c r="L15" i="6"/>
  <c r="L14" i="6"/>
  <c r="L10" i="6"/>
  <c r="L9" i="6"/>
  <c r="M5" i="6"/>
  <c r="L5" i="6"/>
  <c r="M4" i="6"/>
  <c r="L4" i="6"/>
  <c r="T23" i="14"/>
  <c r="U23" i="14"/>
  <c r="V23" i="14"/>
  <c r="S23" i="14"/>
  <c r="T22" i="14"/>
  <c r="U22" i="14"/>
  <c r="V22" i="14"/>
  <c r="W22" i="14"/>
  <c r="S22" i="14"/>
  <c r="T21" i="14"/>
  <c r="U21" i="14"/>
  <c r="V21" i="14"/>
  <c r="W21" i="14"/>
  <c r="S21" i="14"/>
  <c r="L16" i="14"/>
  <c r="T18" i="14"/>
  <c r="U18" i="14"/>
  <c r="V18" i="14"/>
  <c r="W18" i="14"/>
  <c r="S18" i="14"/>
  <c r="T17" i="14"/>
  <c r="U17" i="14"/>
  <c r="V17" i="14"/>
  <c r="W17" i="14"/>
  <c r="S17" i="14"/>
  <c r="T16" i="14"/>
  <c r="U16" i="14"/>
  <c r="V16" i="14"/>
  <c r="W16" i="14"/>
  <c r="S16" i="14"/>
  <c r="T12" i="14"/>
  <c r="U12" i="14"/>
  <c r="V12" i="14"/>
  <c r="W12" i="14"/>
  <c r="S12" i="14"/>
  <c r="T11" i="14"/>
  <c r="U11" i="14"/>
  <c r="V11" i="14"/>
  <c r="W11" i="14"/>
  <c r="S11" i="14"/>
  <c r="U8" i="14"/>
  <c r="T8" i="14"/>
  <c r="V8" i="14"/>
  <c r="W8" i="14"/>
  <c r="S8" i="14"/>
  <c r="T7" i="14"/>
  <c r="U7" i="14"/>
  <c r="V7" i="14"/>
  <c r="W7" i="14"/>
  <c r="S7" i="14"/>
  <c r="T6" i="14"/>
  <c r="U6" i="14"/>
  <c r="V6" i="14"/>
  <c r="W6" i="14"/>
  <c r="S6" i="14"/>
  <c r="E17" i="14"/>
  <c r="F17" i="14"/>
  <c r="G17" i="14"/>
  <c r="H17" i="14"/>
  <c r="D17" i="14"/>
  <c r="E14" i="14"/>
  <c r="F14" i="14"/>
  <c r="G14" i="14"/>
  <c r="H14" i="14"/>
  <c r="D14" i="14"/>
  <c r="E11" i="14"/>
  <c r="F11" i="14"/>
  <c r="G11" i="14"/>
  <c r="H11" i="14"/>
  <c r="D11" i="14"/>
  <c r="E6" i="14"/>
  <c r="F6" i="14"/>
  <c r="G6" i="14"/>
  <c r="H6" i="14"/>
  <c r="D6" i="14"/>
  <c r="M18" i="14"/>
  <c r="N18" i="14"/>
  <c r="O18" i="14"/>
  <c r="P18" i="14"/>
  <c r="L18" i="14"/>
  <c r="M13" i="14"/>
  <c r="N13" i="14"/>
  <c r="O13" i="14"/>
  <c r="P13" i="14"/>
  <c r="L13" i="14"/>
  <c r="M16" i="14"/>
  <c r="N16" i="14"/>
  <c r="O16" i="14"/>
  <c r="P16" i="14"/>
  <c r="M14" i="14"/>
  <c r="N14" i="14"/>
  <c r="O14" i="14"/>
  <c r="P14" i="14"/>
  <c r="L14" i="14"/>
  <c r="M12" i="14"/>
  <c r="N12" i="14"/>
  <c r="O12" i="14"/>
  <c r="P12" i="14"/>
  <c r="L12" i="14"/>
  <c r="M6" i="14"/>
  <c r="N6" i="14"/>
  <c r="O6" i="14"/>
  <c r="P6" i="14"/>
  <c r="L6" i="14"/>
  <c r="M10" i="14"/>
  <c r="N10" i="14"/>
  <c r="O10" i="14"/>
  <c r="P10" i="14"/>
  <c r="L10" i="14"/>
  <c r="M7" i="14"/>
  <c r="N7" i="14"/>
  <c r="O7" i="14"/>
  <c r="P7" i="14"/>
  <c r="L7" i="14"/>
  <c r="O23" i="23"/>
  <c r="N23" i="23"/>
  <c r="O22" i="23"/>
  <c r="N22" i="23"/>
  <c r="O21" i="23"/>
  <c r="N21" i="23"/>
  <c r="O18" i="23"/>
  <c r="N18" i="23"/>
  <c r="O17" i="23"/>
  <c r="N17" i="23"/>
  <c r="O16" i="23"/>
  <c r="N16" i="23"/>
  <c r="N13" i="23"/>
  <c r="O12" i="23"/>
  <c r="N12" i="23"/>
  <c r="O11" i="23"/>
  <c r="N11" i="23"/>
  <c r="O8" i="23"/>
  <c r="N8" i="23"/>
  <c r="O7" i="23"/>
  <c r="N7" i="23"/>
  <c r="O6" i="23"/>
  <c r="N6" i="23"/>
  <c r="K41" i="23"/>
  <c r="J41" i="23"/>
  <c r="K31" i="23"/>
  <c r="K26" i="23"/>
  <c r="K40" i="23"/>
  <c r="J31" i="23"/>
  <c r="J26" i="23"/>
  <c r="J40" i="23"/>
  <c r="K21" i="23"/>
  <c r="J21" i="23"/>
  <c r="R23" i="19"/>
  <c r="R22" i="19"/>
  <c r="Q23" i="19"/>
  <c r="Q22" i="19"/>
  <c r="R21" i="19"/>
  <c r="Q21" i="19"/>
  <c r="R18" i="19"/>
  <c r="Q18" i="19"/>
  <c r="R17" i="19"/>
  <c r="Q17" i="19"/>
  <c r="R16" i="19"/>
  <c r="Q16" i="19"/>
  <c r="R12" i="19"/>
  <c r="Q12" i="19"/>
  <c r="R11" i="19"/>
  <c r="Q11" i="19"/>
  <c r="R8" i="19"/>
  <c r="R7" i="19"/>
  <c r="R6" i="19"/>
  <c r="Q8" i="19"/>
  <c r="Q7" i="19"/>
  <c r="Q6" i="19"/>
  <c r="M14" i="19"/>
  <c r="M31" i="19"/>
  <c r="N38" i="19"/>
  <c r="M38" i="19"/>
  <c r="M24" i="19"/>
  <c r="M6" i="19"/>
</calcChain>
</file>

<file path=xl/sharedStrings.xml><?xml version="1.0" encoding="utf-8"?>
<sst xmlns="http://schemas.openxmlformats.org/spreadsheetml/2006/main" count="804" uniqueCount="409">
  <si>
    <t>Estado de Resultado</t>
  </si>
  <si>
    <t>Ventas</t>
  </si>
  <si>
    <t>Costo de Veta</t>
  </si>
  <si>
    <t>Utilidad Bruta</t>
  </si>
  <si>
    <t>Gastos Administrativos</t>
  </si>
  <si>
    <t xml:space="preserve">Gastos Operacionales </t>
  </si>
  <si>
    <t>Otros Gastos Operacioales</t>
  </si>
  <si>
    <t>Utilidad Operacional</t>
  </si>
  <si>
    <t xml:space="preserve">Otros ingresos </t>
  </si>
  <si>
    <t>Otros gastos</t>
  </si>
  <si>
    <t>Utilidad por diferencia en cambio</t>
  </si>
  <si>
    <t>Participación e lso resultados de compa{ias</t>
  </si>
  <si>
    <t>Utilidad antes de impuestos</t>
  </si>
  <si>
    <t>Impuestos</t>
  </si>
  <si>
    <t>Utilidad Neta</t>
  </si>
  <si>
    <t>Balance General</t>
  </si>
  <si>
    <t>Total activos corrientes</t>
  </si>
  <si>
    <t>Efectivo y inversiones a corto plazo</t>
  </si>
  <si>
    <t>Tesorería</t>
  </si>
  <si>
    <t>-</t>
  </si>
  <si>
    <t>Efectivo y equivalentes</t>
  </si>
  <si>
    <t>Inversiones a corto plazo</t>
  </si>
  <si>
    <t>Deudores comerciales y otras cuentas corrientes a cobrar</t>
  </si>
  <si>
    <t>Deudores comerciales y otras cuentas a cobrar</t>
  </si>
  <si>
    <t>Existencias</t>
  </si>
  <si>
    <t>Pagos por adelantado</t>
  </si>
  <si>
    <t>Otros activos corrientes</t>
  </si>
  <si>
    <t>Total activos</t>
  </si>
  <si>
    <t>Propiedad, planta y equipo - Neto</t>
  </si>
  <si>
    <t>Propiedad, planta y equipo - Bruto</t>
  </si>
  <si>
    <t>Amortización acumulada</t>
  </si>
  <si>
    <t>Fondo de comercio</t>
  </si>
  <si>
    <t>Inmovilizado intangible - Neto</t>
  </si>
  <si>
    <t>Inversiones a largo plazo</t>
  </si>
  <si>
    <t>Otros activos no corrientes</t>
  </si>
  <si>
    <t>Activos fiscales diferidos</t>
  </si>
  <si>
    <t>Otros activos</t>
  </si>
  <si>
    <t>Total pasivo corriente</t>
  </si>
  <si>
    <t>Acreedores comerciales y otras cuentas por pagar</t>
  </si>
  <si>
    <t>A pagar / acumulado</t>
  </si>
  <si>
    <t>Gastos acumulados</t>
  </si>
  <si>
    <t>Instrumentos financieros derivados</t>
  </si>
  <si>
    <t>Deudas con entidades de crédito y obligaciones u otros valores negociables</t>
  </si>
  <si>
    <t>Otros pasivos corrientes</t>
  </si>
  <si>
    <t>Total pasivo</t>
  </si>
  <si>
    <t>Saldos con entidades de crédito y otros pasivos financieros</t>
  </si>
  <si>
    <t>Deudas con entidades de crédito y otros pasivos financieros no corrientes</t>
  </si>
  <si>
    <t>Arrendamiento financiero</t>
  </si>
  <si>
    <t>Pasivos por impuesto diferido</t>
  </si>
  <si>
    <t>Intereses minoritarios</t>
  </si>
  <si>
    <t>Otros pasivos no corrientes</t>
  </si>
  <si>
    <t>Patrimonio neto</t>
  </si>
  <si>
    <t>Total de acciones preferentes</t>
  </si>
  <si>
    <t>Capital</t>
  </si>
  <si>
    <t>Prima de emisión</t>
  </si>
  <si>
    <t>Reservas (pérdidas) acumuladas</t>
  </si>
  <si>
    <t>Acciones propias en cartera</t>
  </si>
  <si>
    <t>ESOP Acciones a empleados</t>
  </si>
  <si>
    <t>Ganancia (Pérdida) acumuladas</t>
  </si>
  <si>
    <t>Diferencias de conversión</t>
  </si>
  <si>
    <t>Total pasivo y patrimonio neto</t>
  </si>
  <si>
    <t>Ratios Financieros:</t>
  </si>
  <si>
    <t>Endeudamiento</t>
  </si>
  <si>
    <t>RDT</t>
  </si>
  <si>
    <t>RDC</t>
  </si>
  <si>
    <t>RDLP</t>
  </si>
  <si>
    <t>Actividad</t>
  </si>
  <si>
    <t>Rotación de Inv.</t>
  </si>
  <si>
    <t>Rotación de A.T.</t>
  </si>
  <si>
    <t>Rotación de C. por c.</t>
  </si>
  <si>
    <t>Rentabilidad</t>
  </si>
  <si>
    <t>Liquidez</t>
  </si>
  <si>
    <t>Margen de U.N</t>
  </si>
  <si>
    <t>Rent. Sobre los A.</t>
  </si>
  <si>
    <t>Rent Sobre el Pat. N.</t>
  </si>
  <si>
    <t>Liquidez Corriente</t>
  </si>
  <si>
    <t>Prueba Ácida</t>
  </si>
  <si>
    <t>Liquidez Inmediata</t>
  </si>
  <si>
    <t>Propiedades, planta y equipo</t>
  </si>
  <si>
    <t>Activos por derecho de uso</t>
  </si>
  <si>
    <t>Otros créditos</t>
  </si>
  <si>
    <t>Activo Corriente</t>
  </si>
  <si>
    <t>Efectivo y equivalentes de efectivo</t>
  </si>
  <si>
    <t>Remuneraciones y cargas sociales</t>
  </si>
  <si>
    <t>Préstamos</t>
  </si>
  <si>
    <t>Cuentas por pagar</t>
  </si>
  <si>
    <t>Provisiones</t>
  </si>
  <si>
    <t>Efectivo</t>
  </si>
  <si>
    <t>Inventario</t>
  </si>
  <si>
    <t>Activos corrientes totales</t>
  </si>
  <si>
    <t>Total de activos no corrientes</t>
  </si>
  <si>
    <t>Ingresos totales</t>
  </si>
  <si>
    <t>Costo de ganancias</t>
  </si>
  <si>
    <t>Ganancia bruta</t>
  </si>
  <si>
    <t>Investigación y desarrollo</t>
  </si>
  <si>
    <t>Ingresos o pérdidas operativos</t>
  </si>
  <si>
    <t>Ingresos netos</t>
  </si>
  <si>
    <t>Costo de Venta</t>
  </si>
  <si>
    <t>Otros Gastos Operacionales</t>
  </si>
  <si>
    <t>Otros ingresos</t>
  </si>
  <si>
    <t>Pasivo Total</t>
  </si>
  <si>
    <t>Patrimonio</t>
  </si>
  <si>
    <t>Ratios Financieros</t>
  </si>
  <si>
    <t xml:space="preserve">Utilidad Bruta                 </t>
  </si>
  <si>
    <t xml:space="preserve">Costo de Ventas  </t>
  </si>
  <si>
    <t xml:space="preserve">Ventas </t>
  </si>
  <si>
    <t xml:space="preserve">Gastos Administrativos     </t>
  </si>
  <si>
    <t xml:space="preserve">Gastos Operacionales     </t>
  </si>
  <si>
    <t xml:space="preserve">Utilidad Operacional  </t>
  </si>
  <si>
    <t xml:space="preserve">Otros Ingresos </t>
  </si>
  <si>
    <t xml:space="preserve">Utilidad por Diferencia de Cambio </t>
  </si>
  <si>
    <t>Otros Gastos</t>
  </si>
  <si>
    <t>Participación en los Resultados de Compañías</t>
  </si>
  <si>
    <t>Utilidad antes de Impuestos</t>
  </si>
  <si>
    <t>Activo</t>
  </si>
  <si>
    <t>Activo no corriente</t>
  </si>
  <si>
    <t>Total Pasivo no corriente                 604.586     834.787</t>
  </si>
  <si>
    <t>Pasivo corriente</t>
  </si>
  <si>
    <t>Provisiones                                 2.528       3.752</t>
  </si>
  <si>
    <t>Pasivos del contrato                        6.858       6.848</t>
  </si>
  <si>
    <t>Otras deudas                                  115         113</t>
  </si>
  <si>
    <t>Deudas fiscales                             3.639       3.848</t>
  </si>
  <si>
    <t>Impuesto a las ganancias                   40.699       2.160</t>
  </si>
  <si>
    <t>Remuneraciones y cargas sociales            8.459       9.439</t>
  </si>
  <si>
    <t>Deudas financieras                         89.442      91.833</t>
  </si>
  <si>
    <t>Deudas comerciales                         43.461      63.262</t>
  </si>
  <si>
    <t>Total Pasivo corriente                    195.201     181.256</t>
  </si>
  <si>
    <t>Total Pasivo                              799.787   1.016.043</t>
  </si>
  <si>
    <t>Total Patrimonio y Pasivo                2.153.109   2.313.433</t>
  </si>
  <si>
    <t>Propiedad, planta y equipos</t>
  </si>
  <si>
    <t>Inversiones en compañías asociadas</t>
  </si>
  <si>
    <t>Otros activos financieros a costo amortizado</t>
  </si>
  <si>
    <t>Activo por impuesto diferido</t>
  </si>
  <si>
    <t>Activos Conrrientes</t>
  </si>
  <si>
    <t xml:space="preserve">Otros créditos  </t>
  </si>
  <si>
    <t>Crédito por venta</t>
  </si>
  <si>
    <t>Activos del contrato</t>
  </si>
  <si>
    <t>Otros Activos a valor razonable</t>
  </si>
  <si>
    <t>Total Activos</t>
  </si>
  <si>
    <t>Accones propias</t>
  </si>
  <si>
    <t>Otros</t>
  </si>
  <si>
    <t>Pasivos</t>
  </si>
  <si>
    <t>Pasivos No Corrientes</t>
  </si>
  <si>
    <t xml:space="preserve">Pasivo por impuesto diferido </t>
  </si>
  <si>
    <t>Deudas fiscales</t>
  </si>
  <si>
    <t>Pasivos del contrato</t>
  </si>
  <si>
    <t>Deudas financieras</t>
  </si>
  <si>
    <t xml:space="preserve">Provisiones  </t>
  </si>
  <si>
    <t xml:space="preserve">Pasivos del contrato </t>
  </si>
  <si>
    <t>Deudas comerciales</t>
  </si>
  <si>
    <t>Total Pasivo</t>
  </si>
  <si>
    <t>Total Pasivo y Patrimonio</t>
  </si>
  <si>
    <t>Activos Totales</t>
  </si>
  <si>
    <t>Activos Fijos</t>
  </si>
  <si>
    <t>Activos Fijos Totales</t>
  </si>
  <si>
    <t>Propiedad</t>
  </si>
  <si>
    <t>Activos Corrientes totales</t>
  </si>
  <si>
    <t>Otros  Créditos</t>
  </si>
  <si>
    <t>Pasivos Totales</t>
  </si>
  <si>
    <t>Pasivos Fijos</t>
  </si>
  <si>
    <t>Deudas Fiscales</t>
  </si>
  <si>
    <t>Pasivos Corrientes</t>
  </si>
  <si>
    <t>Total Patrominio y P.</t>
  </si>
  <si>
    <t>Utilidad Bruta                          129.984.587    87.286.287    66.543.047    33.219.219    23.592.824</t>
  </si>
  <si>
    <t>Participación en los resultados de compañías   315.154       55.980       -14.640        3.574        -1.585</t>
  </si>
  <si>
    <t>Gastos Operacionales</t>
  </si>
  <si>
    <t>Utilidad ante impuesto</t>
  </si>
  <si>
    <t>Ganancia (pérdida) [sinopsis]</t>
  </si>
  <si>
    <t>Ingresos de actividades ordinarias</t>
  </si>
  <si>
    <t>Costo de ventas</t>
  </si>
  <si>
    <t>Costos de distribución</t>
  </si>
  <si>
    <t>Gastos de administración</t>
  </si>
  <si>
    <t>Otros gastos, por función</t>
  </si>
  <si>
    <t>Otras ganancias (pérdidas)</t>
  </si>
  <si>
    <t>Ganancias (pérdidas) de actividades operacionales</t>
  </si>
  <si>
    <t>Ganancias (pérdidas) que surgen de la baja en cuentas de activos financieros medidos al costo amortizado</t>
  </si>
  <si>
    <t>Ingresos financieros</t>
  </si>
  <si>
    <t>Costos financieros</t>
  </si>
  <si>
    <t>Deterioro de valor de ganancias y reversión de pérdidas por deterioro de valor (pérdidas por deterioro de valor) determinado de acuerdo con la NIIF 9</t>
  </si>
  <si>
    <t>Participación en las ganancias (pérdidas) de asociadas y negocios conjuntos que se contabilicen utilizando el método de la participación</t>
  </si>
  <si>
    <t>Ganancias (pérdidas) de cambio en moneda extranjera</t>
  </si>
  <si>
    <t>Resultados por unidades de reajuste</t>
  </si>
  <si>
    <t>Ganancias (pérdidas) que surgen de diferencias entre importes en libros anteriores y el valor razonable de activos financieros reclasificados como medidos al valor razonable</t>
  </si>
  <si>
    <t>Ganancia (pérdida) acumulada anteriormente reconocida en otro resultado integral que surge de la reclasificación de activos financieros de la categoría de medición de valor razonable con cambios en otro resultado integral a la de valor razonable con cambios en resultados</t>
  </si>
  <si>
    <t>Ganancias (pérdidas) de cobertura por cobertura de un grupo de partidas con posiciones de riesgo compensadoras</t>
  </si>
  <si>
    <t>Ganancia (pérdida), antes de impuestos</t>
  </si>
  <si>
    <t>Gasto por impuestos a las ganancias</t>
  </si>
  <si>
    <t>Ganancia (pérdida) procedente de operaciones continuadas</t>
  </si>
  <si>
    <t>Ganancia (pérdida) procedente de operaciones discontinuadas</t>
  </si>
  <si>
    <t>Ganancia (pérdida)</t>
  </si>
  <si>
    <t>Ganancia (pérdida), atribuible a [sinopsis]</t>
  </si>
  <si>
    <t>Ganancia (pérdida), atribuible a los propietarios de la controladora</t>
  </si>
  <si>
    <t>Ganancia (pérdida), atribuible a participaciones no controladoras</t>
  </si>
  <si>
    <t>Ganancias por acción [bloque de texto]</t>
  </si>
  <si>
    <t>Ganancias por acción [sinopsis]</t>
  </si>
  <si>
    <t>Ganancia por acción básica [sinopsis]</t>
  </si>
  <si>
    <t>Ganancia (pérdida) por acción básica en operaciones continuadas</t>
  </si>
  <si>
    <t>Ganancia (pérdida) por acción básica en operaciones discontinuadas</t>
  </si>
  <si>
    <t>Ganancia (pérdida) por acción básica</t>
  </si>
  <si>
    <t>Ganancias por acción diluidas [sinopsis]</t>
  </si>
  <si>
    <t>Ganancias (pérdida) diluida por acción procedente de operaciones continuadas</t>
  </si>
  <si>
    <t>Ganancias (pérdida) diluida por acción procedentes de operaciones discontinuadas</t>
  </si>
  <si>
    <t>Ganancias (pérdida) diluida por acción</t>
  </si>
  <si>
    <t>Activos [sinopsis]</t>
  </si>
  <si>
    <t>Activos corrientes [sinopsis]</t>
  </si>
  <si>
    <t>Efectivo y equivalentes al efectivo</t>
  </si>
  <si>
    <t>Otros activos financieros corrientes</t>
  </si>
  <si>
    <t>Otros activos no financieros corrientes</t>
  </si>
  <si>
    <t>Deudores comerciales y otras cuentas por cobrar corrientes</t>
  </si>
  <si>
    <t>Cuentas por cobrar a entidades relacionadas, corrientes</t>
  </si>
  <si>
    <t>Inventarios corrientes</t>
  </si>
  <si>
    <t>Activos biológicos corrientes</t>
  </si>
  <si>
    <t>Activos por impuestos corrientes, corrientes</t>
  </si>
  <si>
    <t>Total de activos corrientes distintos de los activo o grupos de activos para su disposición clasificados como mantenidos para la venta o como mantenidos para distribuir a los propietarios</t>
  </si>
  <si>
    <t>Activos no corrientes o grupos de activos para su disposición clasificados como mantenidos para la venta o como mantenidos para distribuir a los propietarios</t>
  </si>
  <si>
    <t>Activos no corrientes [sinopsis]</t>
  </si>
  <si>
    <t>Otros activos financieros no corrientes</t>
  </si>
  <si>
    <t>Otros activos no financieros no corrientes</t>
  </si>
  <si>
    <t>Cuentas por cobrar no corrientes</t>
  </si>
  <si>
    <t>Cuentas por cobrar a entidades relacionadas, no corrientes</t>
  </si>
  <si>
    <t>Inventarios, no corrientes</t>
  </si>
  <si>
    <t>Inversiones contabilizadas utilizando el método de la participación</t>
  </si>
  <si>
    <t>Activos intangibles distintos de la plusvalía</t>
  </si>
  <si>
    <t>Plusvalía</t>
  </si>
  <si>
    <t>Activos biológicos no corrientes</t>
  </si>
  <si>
    <t>Propiedad de inversión</t>
  </si>
  <si>
    <t>Activos por impuestos corrientes, no corrientes</t>
  </si>
  <si>
    <t>Activos por impuestos diferidos</t>
  </si>
  <si>
    <t>Total de activos</t>
  </si>
  <si>
    <t>Patrimonio y pasivos [sinopsis]</t>
  </si>
  <si>
    <t>Pasivos [sinopsis]</t>
  </si>
  <si>
    <t>Pasivos corrientes [sinopsis]</t>
  </si>
  <si>
    <t>Otros pasivos financieros corrientes</t>
  </si>
  <si>
    <t>Pasivos por arrendamientos corrientes</t>
  </si>
  <si>
    <t>Cuentas por pagar comerciales y otras cuentas por pagar</t>
  </si>
  <si>
    <t>Cuentas por pagar a entidades relacionadas, corrientes</t>
  </si>
  <si>
    <t>Otras provisiones a corto plazo</t>
  </si>
  <si>
    <t>Pasivos por impuestos corrientes, corrientes</t>
  </si>
  <si>
    <t>Provisiones corrientes por beneficios a los empleados</t>
  </si>
  <si>
    <t>Otros pasivos no financieros corrientes</t>
  </si>
  <si>
    <t>Total de pasivos corrientes distintos de los pasivos incluidos en grupos de activos para su disposición clasificados como mantenidos para la venta</t>
  </si>
  <si>
    <t>Pasivos incluidos en grupos de activos para su disposición clasificados como mantenidos para la venta</t>
  </si>
  <si>
    <t>Pasivos corrientes totales</t>
  </si>
  <si>
    <t>Pasivos no corrientes [sinopsis]</t>
  </si>
  <si>
    <t>Otros pasivos financieros no corrientes</t>
  </si>
  <si>
    <t>Pasivos por arrendamientos no corrientes</t>
  </si>
  <si>
    <t>Cuentas por pagar no corrientes</t>
  </si>
  <si>
    <t>Cuentas por pagar a entidades relacionadas, no corrientes</t>
  </si>
  <si>
    <t>Otras provisiones a largo plazo</t>
  </si>
  <si>
    <t>Pasivo por impuestos diferidos</t>
  </si>
  <si>
    <t>Pasivos por impuestos corrientes, no corrientes</t>
  </si>
  <si>
    <t>Provisiones no corrientes por beneficios a los empleados</t>
  </si>
  <si>
    <t>Otros pasivos no financieros no corrientes</t>
  </si>
  <si>
    <t>Total de pasivos no corrientes</t>
  </si>
  <si>
    <t>Total de pasivos</t>
  </si>
  <si>
    <t>Patrimonio [sinopsis]</t>
  </si>
  <si>
    <t>Capital emitido y pagado</t>
  </si>
  <si>
    <t>Ganancias (pérdidas) acumuladas</t>
  </si>
  <si>
    <t>Otras participaciones en el patrimonio</t>
  </si>
  <si>
    <t>Otras reservas</t>
  </si>
  <si>
    <t>Patrimonio atribuible a los propietarios de la controladora</t>
  </si>
  <si>
    <t>Participaciones no controladoras</t>
  </si>
  <si>
    <t>Patrimonio total</t>
  </si>
  <si>
    <t>Total de patrimonio y pasivos</t>
  </si>
  <si>
    <t xml:space="preserve">Total de Pasivos y Patrimonio       $217.067.000 $187.191.000  $174.348.000  $190.010.000 </t>
  </si>
  <si>
    <t>Otros Crédis</t>
  </si>
  <si>
    <t>Inversiones</t>
  </si>
  <si>
    <t>Activos Intangibles</t>
  </si>
  <si>
    <t>Propiedades</t>
  </si>
  <si>
    <t>Otros Créditos</t>
  </si>
  <si>
    <t>Pasitos Corrientes</t>
  </si>
  <si>
    <t>Impuesto a la ganancia  por p.</t>
  </si>
  <si>
    <t>Otros Pasivos</t>
  </si>
  <si>
    <t>Impuestos Diferidos</t>
  </si>
  <si>
    <t>Acción Ordinaria</t>
  </si>
  <si>
    <t>Otros Ingresos</t>
  </si>
  <si>
    <t>Pasivo total y Patrimonio</t>
  </si>
  <si>
    <t xml:space="preserve"> Inmovilizado intangible </t>
  </si>
  <si>
    <t xml:space="preserve">Inmovilizado material </t>
  </si>
  <si>
    <t>Activos financieros no corrientes</t>
  </si>
  <si>
    <t xml:space="preserve">Activos por impuesto diferido </t>
  </si>
  <si>
    <t xml:space="preserve">Otros activos no corrientes </t>
  </si>
  <si>
    <t>ACTIVO NO CORRIENTE</t>
  </si>
  <si>
    <t xml:space="preserve">Existencias </t>
  </si>
  <si>
    <t>Efectivo y otros activos líquidos equivalentes</t>
  </si>
  <si>
    <t>ACTIVO CORRIENTE</t>
  </si>
  <si>
    <t>TOTAL ACTIVO</t>
  </si>
  <si>
    <t>Millones de euros</t>
  </si>
  <si>
    <t/>
  </si>
  <si>
    <t xml:space="preserve"> Nota</t>
  </si>
  <si>
    <t xml:space="preserve"> Fondos propios </t>
  </si>
  <si>
    <t>Otro resultado global acumulado</t>
  </si>
  <si>
    <t xml:space="preserve">Intereses minoritarios </t>
  </si>
  <si>
    <t>PATRIMONIO NETO</t>
  </si>
  <si>
    <t>Provisiones no corrientes</t>
  </si>
  <si>
    <t xml:space="preserve">Pasivos financieros no corrientes </t>
  </si>
  <si>
    <t xml:space="preserve">Pasivos por impuesto diferido y otros fiscales </t>
  </si>
  <si>
    <t xml:space="preserve">Otros pasivos no corrientes </t>
  </si>
  <si>
    <t>PASIVO NO CORRIENTE</t>
  </si>
  <si>
    <t xml:space="preserve">Provisiones corrientes </t>
  </si>
  <si>
    <t>Pasivos financieros corrientes</t>
  </si>
  <si>
    <t>Acreedores comerciales y otras cuentas a pagar</t>
  </si>
  <si>
    <t xml:space="preserve">PASIVO CORRIENTE </t>
  </si>
  <si>
    <t>TOTAL PATRIMONIO NETO Y PASIVO</t>
  </si>
  <si>
    <t>Deudores comerciales</t>
  </si>
  <si>
    <t>Otros activos financieros</t>
  </si>
  <si>
    <t xml:space="preserve">Ingresos por prestación de servicios y otros ingresos </t>
  </si>
  <si>
    <t xml:space="preserve">Variación de existencias de productos terminados y en curso de fabricación </t>
  </si>
  <si>
    <t>Aprovisionamientos</t>
  </si>
  <si>
    <t xml:space="preserve">Amortización del inmovilizado </t>
  </si>
  <si>
    <t>(Dotación) / Reversión por deterioro</t>
  </si>
  <si>
    <t xml:space="preserve">Gastos de personal </t>
  </si>
  <si>
    <t>Transportes y fletes</t>
  </si>
  <si>
    <t xml:space="preserve">Suministros </t>
  </si>
  <si>
    <t xml:space="preserve">Beneficios / (Pérdidas) por enajenaciones de activos </t>
  </si>
  <si>
    <t xml:space="preserve">Otros ingresos / (gastos) de explotación </t>
  </si>
  <si>
    <t xml:space="preserve">RESULTADO DE LAS OPERACIONES </t>
  </si>
  <si>
    <t xml:space="preserve">Ingresos por intereses </t>
  </si>
  <si>
    <t>Gastos por intereses</t>
  </si>
  <si>
    <t>Variación de valor razonable en instrumentos financieros</t>
  </si>
  <si>
    <t xml:space="preserve">Diferencias netas de cambio </t>
  </si>
  <si>
    <t xml:space="preserve">(Dotación) / Reversión por deterioro de instrumentos financieros </t>
  </si>
  <si>
    <t xml:space="preserve">Otros ingresos y gastos financieros </t>
  </si>
  <si>
    <t xml:space="preserve">RESULTADO FINANCIERO </t>
  </si>
  <si>
    <t xml:space="preserve">Resultado de inversiones contabilizadas por el método de la participación </t>
  </si>
  <si>
    <t xml:space="preserve">RESULTADO ANTES DE IMPUESTOS </t>
  </si>
  <si>
    <t>Impuesto sobre beneficios</t>
  </si>
  <si>
    <t xml:space="preserve">RESULTADO CONSOLIDADO DEL EJERCICIO </t>
  </si>
  <si>
    <t xml:space="preserve">Resultado atribuido a intereses minoritarios  </t>
  </si>
  <si>
    <t xml:space="preserve">RESULTADO TOTAL ATRIBUIDO A LA SOCIEDAD DOMINANTE </t>
  </si>
  <si>
    <t>Acciones comunes en circulación</t>
  </si>
  <si>
    <t xml:space="preserve">Balance General </t>
  </si>
  <si>
    <t>Ingresos</t>
  </si>
  <si>
    <t>Otros ingresos de explotación</t>
  </si>
  <si>
    <t>Consumos y otros gastos externos</t>
  </si>
  <si>
    <t>Beneficio bruto</t>
  </si>
  <si>
    <t>Total gastos de explotación</t>
  </si>
  <si>
    <t>Gastos de personal</t>
  </si>
  <si>
    <t>Amortizaciones</t>
  </si>
  <si>
    <t>Gastos financieros (ingresos) - Neto de Operaciones</t>
  </si>
  <si>
    <t>Gastos extraordinarios (ingresos)</t>
  </si>
  <si>
    <t>Otros gastos de explotación</t>
  </si>
  <si>
    <t>Resultado de explotación</t>
  </si>
  <si>
    <t>Enajenación de instrumentos financieros</t>
  </si>
  <si>
    <t>Otros - Neto</t>
  </si>
  <si>
    <t>Resultado ordinario antes de impuestos</t>
  </si>
  <si>
    <t>Resultado del ejercicio procedente de las operaciones continuadas</t>
  </si>
  <si>
    <t>Resultado atribuido a intereses minoritarios</t>
  </si>
  <si>
    <t>Activos en controladas</t>
  </si>
  <si>
    <t>Ajuste US PCGA (GAAP)</t>
  </si>
  <si>
    <t>Resultado procedente de las operaciones continuadas</t>
  </si>
  <si>
    <t>Resultado operaciones interrumpidas</t>
  </si>
  <si>
    <t>Resultado atribuido al grupo</t>
  </si>
  <si>
    <t>Total ajustes al ingreso</t>
  </si>
  <si>
    <t>Resultado procedente de las operaciones continuadas (neto de minoritarios)</t>
  </si>
  <si>
    <t>Ajuste del resultado</t>
  </si>
  <si>
    <t>Resultado del ejercicio</t>
  </si>
  <si>
    <t>Resultado promedio ponderado por acción</t>
  </si>
  <si>
    <t>Beneficio por acción del periodo</t>
  </si>
  <si>
    <t>Dividendo por acción</t>
  </si>
  <si>
    <t>UPA - Utilidades por acción</t>
  </si>
  <si>
    <t>CUENTA DE RESULTADOS</t>
  </si>
  <si>
    <t>INGRESOS</t>
  </si>
  <si>
    <t>costo de ventas</t>
  </si>
  <si>
    <t>CONSUMOS</t>
  </si>
  <si>
    <t>Compras</t>
  </si>
  <si>
    <t>Variación de existencias</t>
  </si>
  <si>
    <t>RESULTADO BRUTO</t>
  </si>
  <si>
    <t>Gastos de comercialización</t>
  </si>
  <si>
    <t>Gastos de exploración</t>
  </si>
  <si>
    <t>Deterioro de propiedades, planta y equipo y activos intangibles</t>
  </si>
  <si>
    <t>Otros resultados operativos, netos</t>
  </si>
  <si>
    <t>GENERACIÓN BRUTA DE FONDOS</t>
  </si>
  <si>
    <t>Resultado por participación en asociadas y negocios conjuntos</t>
  </si>
  <si>
    <t>Otros resultados financieros</t>
  </si>
  <si>
    <t>Resultados financieros, netos</t>
  </si>
  <si>
    <t>IMPUESTO A LAS GANANCIAS</t>
  </si>
  <si>
    <t>Impuesto a las ganancias</t>
  </si>
  <si>
    <t>RESULTADO DE EXPLOTACIÓN</t>
  </si>
  <si>
    <t>Resultados extraordinarios</t>
  </si>
  <si>
    <t>RESULTADO NETO</t>
  </si>
  <si>
    <t>Análisis de Balances</t>
  </si>
  <si>
    <t>PERÍODOS</t>
  </si>
  <si>
    <t>ACTIVO</t>
  </si>
  <si>
    <t>INMOVILIZADO</t>
  </si>
  <si>
    <t>Activos intangibles</t>
  </si>
  <si>
    <t>Inversiones en asociadas y negocios conjuntos</t>
  </si>
  <si>
    <t>Activos por impuesto diferido, netos</t>
  </si>
  <si>
    <t>Créditos por ventas</t>
  </si>
  <si>
    <t>Inversiones en activos financieros</t>
  </si>
  <si>
    <t>REALIZABLES</t>
  </si>
  <si>
    <t>Activos mantenidos para su disposición</t>
  </si>
  <si>
    <t>Inventarios</t>
  </si>
  <si>
    <t>Activos de contratos</t>
  </si>
  <si>
    <t>DISPONIBLE</t>
  </si>
  <si>
    <t xml:space="preserve">TOTAL ACTIVO </t>
  </si>
  <si>
    <t>PASIVO</t>
  </si>
  <si>
    <t>PASIVO CIRCULANTE</t>
  </si>
  <si>
    <t xml:space="preserve">Provisiones </t>
  </si>
  <si>
    <t>Pasivos por impuesto diferido, netos</t>
  </si>
  <si>
    <t>Pasivos de contratos</t>
  </si>
  <si>
    <t>Impuesto a las ganancias a pagar</t>
  </si>
  <si>
    <t>Cargas fiscales</t>
  </si>
  <si>
    <t>Pasivos por arrendamientos</t>
  </si>
  <si>
    <t>Otros pasivos</t>
  </si>
  <si>
    <t>PASIVO A LARGO PLAZO</t>
  </si>
  <si>
    <t xml:space="preserve">Pasivos asociados con activos mantenidos para su disposición </t>
  </si>
  <si>
    <t>Otras cuentas</t>
  </si>
  <si>
    <t>Otros.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</si>
</sst>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0.00;[Red]&quot;$&quot;\-#,##0.00"/>
    <numFmt numFmtId="165" formatCode="_ &quot;$&quot;* #,##0_ ;_ &quot;$&quot;* \-#,##0_ ;_ &quot;$&quot;* &quot;-&quot;_ ;_ @_ "/>
    <numFmt numFmtId="166" formatCode="_ * #,##0_ ;_ * \-#,##0_ ;_ * &quot;-&quot;_ ;_ @_ "/>
    <numFmt numFmtId="167" formatCode="_ * #,##0.0_ ;_ * \-#,##0.0_ ;_ * &quot;-&quot;_ ;_ @_ "/>
    <numFmt numFmtId="168" formatCode="_ * #,##0.00_ ;_ * \-#,##0.00_ ;_ * &quot;-&quot;_ ;_ @_ "/>
    <numFmt numFmtId="169" formatCode="General_)"/>
    <numFmt numFmtId="170" formatCode="0.00000"/>
    <numFmt numFmtId="171" formatCode="0.0"/>
    <numFmt numFmtId="172" formatCode="&quot;$&quot;\ #,##0"/>
    <numFmt numFmtId="173" formatCode="&quot;$&quot;\ #,##0.00"/>
  </numFmts>
  <fonts count="17" x14ac:knownFonts="1">
    <font>
      <sz val="11"/>
      <color theme="1"/>
      <name val="Aptos Narrow"/>
      <family val="2"/>
      <scheme val="minor"/>
    </font>
    <font>
      <sz val="11"/>
      <color theme="1"/>
      <name val="Aptos Narrow"/>
      <family val="2"/>
      <scheme val="minor"/>
    </font>
    <font>
      <sz val="11"/>
      <color theme="1"/>
      <name val="Calibri Light"/>
      <family val="2"/>
    </font>
    <font>
      <b/>
      <sz val="11"/>
      <color theme="1"/>
      <name val="Calibri Light"/>
      <family val="2"/>
    </font>
    <font>
      <sz val="14"/>
      <color theme="1"/>
      <name val="Calibri Light"/>
      <family val="2"/>
    </font>
    <font>
      <b/>
      <sz val="14"/>
      <color theme="1"/>
      <name val="Calibri Light"/>
      <family val="2"/>
    </font>
    <font>
      <b/>
      <sz val="10"/>
      <color theme="1"/>
      <name val="Calibri Light"/>
      <family val="2"/>
    </font>
    <font>
      <b/>
      <sz val="11"/>
      <color theme="0" tint="-4.9989318521683403E-2"/>
      <name val="Calibri Light"/>
      <family val="2"/>
    </font>
    <font>
      <b/>
      <sz val="12"/>
      <color theme="1"/>
      <name val="Calibri Light"/>
      <family val="2"/>
    </font>
    <font>
      <sz val="10"/>
      <name val="Arial"/>
      <family val="2"/>
    </font>
    <font>
      <b/>
      <sz val="11"/>
      <color theme="0"/>
      <name val="Calibri Light"/>
      <family val="2"/>
    </font>
    <font>
      <sz val="11"/>
      <color theme="0"/>
      <name val="Calibri Light"/>
      <family val="2"/>
    </font>
    <font>
      <sz val="11"/>
      <color theme="1" tint="0.249977111117893"/>
      <name val="Calibri Light"/>
      <family val="2"/>
    </font>
    <font>
      <sz val="11"/>
      <color theme="1" tint="0.34998626667073579"/>
      <name val="Calibri Light"/>
      <family val="2"/>
    </font>
    <font>
      <sz val="11"/>
      <color rgb="FFFF0000"/>
      <name val="Calibri Light"/>
      <family val="2"/>
    </font>
    <font>
      <sz val="11"/>
      <color rgb="FF00B0F0"/>
      <name val="Calibri Light"/>
      <family val="2"/>
    </font>
    <font>
      <sz val="11"/>
      <color theme="3"/>
      <name val="Calibri Light"/>
      <family val="2"/>
    </font>
  </fonts>
  <fills count="7">
    <fill>
      <patternFill patternType="none"/>
    </fill>
    <fill>
      <patternFill patternType="gray125"/>
    </fill>
    <fill>
      <patternFill patternType="solid">
        <fgColor theme="4" tint="0.79998168889431442"/>
        <bgColor indexed="64"/>
      </patternFill>
    </fill>
    <fill>
      <patternFill patternType="solid">
        <fgColor theme="3" tint="0.249977111117893"/>
        <bgColor indexed="64"/>
      </patternFill>
    </fill>
    <fill>
      <patternFill patternType="solid">
        <fgColor rgb="FFE4F8FF"/>
        <bgColor indexed="64"/>
      </patternFill>
    </fill>
    <fill>
      <patternFill patternType="solid">
        <fgColor theme="0" tint="-0.249977111117893"/>
        <bgColor indexed="64"/>
      </patternFill>
    </fill>
    <fill>
      <patternFill patternType="solid">
        <fgColor theme="3" tint="0.499984740745262"/>
        <bgColor indexed="64"/>
      </patternFill>
    </fill>
  </fills>
  <borders count="6">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3" tint="9.9978637043366805E-2"/>
      </left>
      <right style="thin">
        <color theme="3" tint="9.9978637043366805E-2"/>
      </right>
      <top style="thin">
        <color theme="3" tint="9.9978637043366805E-2"/>
      </top>
      <bottom style="thin">
        <color theme="3" tint="9.9978637043366805E-2"/>
      </bottom>
      <diagonal/>
    </border>
  </borders>
  <cellStyleXfs count="13">
    <xf numFmtId="0" fontId="0" fillId="0" borderId="0"/>
    <xf numFmtId="166" fontId="1" fillId="0" borderId="0" applyFont="0" applyFill="0" applyBorder="0" applyAlignment="0" applyProtection="0"/>
    <xf numFmtId="165" fontId="1" fillId="0" borderId="0" applyFont="0" applyFill="0" applyBorder="0" applyAlignment="0" applyProtection="0"/>
    <xf numFmtId="0" fontId="9" fillId="0" borderId="0"/>
    <xf numFmtId="0" fontId="9" fillId="0" borderId="0"/>
    <xf numFmtId="166" fontId="1" fillId="0" borderId="0" applyFont="0" applyFill="0" applyBorder="0" applyAlignment="0" applyProtection="0"/>
    <xf numFmtId="164" fontId="9" fillId="0" borderId="0"/>
    <xf numFmtId="169" fontId="9" fillId="0" borderId="0"/>
    <xf numFmtId="43" fontId="9" fillId="0" borderId="0" applyFont="0" applyFill="0" applyBorder="0" applyAlignment="0" applyProtection="0"/>
    <xf numFmtId="164" fontId="9" fillId="0" borderId="0"/>
    <xf numFmtId="165"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cellStyleXfs>
  <cellXfs count="130">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xf>
    <xf numFmtId="0" fontId="3" fillId="2" borderId="0" xfId="0" applyFont="1" applyFill="1"/>
    <xf numFmtId="0" fontId="2" fillId="0" borderId="1" xfId="0" applyFont="1" applyBorder="1"/>
    <xf numFmtId="0" fontId="3" fillId="2" borderId="1" xfId="0" applyFont="1" applyFill="1" applyBorder="1"/>
    <xf numFmtId="166" fontId="3" fillId="0" borderId="1" xfId="1" applyFont="1" applyBorder="1" applyAlignment="1">
      <alignment horizontal="center" vertical="center"/>
    </xf>
    <xf numFmtId="166" fontId="2" fillId="0" borderId="1" xfId="1" applyFont="1" applyBorder="1" applyAlignment="1">
      <alignment horizontal="center" vertical="center"/>
    </xf>
    <xf numFmtId="0" fontId="2" fillId="0" borderId="1" xfId="0" applyFont="1" applyBorder="1" applyAlignment="1">
      <alignment horizontal="center"/>
    </xf>
    <xf numFmtId="0" fontId="2" fillId="2" borderId="0" xfId="0" applyFont="1" applyFill="1"/>
    <xf numFmtId="0" fontId="5" fillId="2" borderId="0" xfId="0" applyFont="1" applyFill="1"/>
    <xf numFmtId="16" fontId="2" fillId="0" borderId="0" xfId="0" applyNumberFormat="1" applyFont="1"/>
    <xf numFmtId="0" fontId="2" fillId="0" borderId="1" xfId="0" applyFont="1" applyBorder="1" applyAlignment="1">
      <alignment horizontal="left" vertical="center"/>
    </xf>
    <xf numFmtId="0" fontId="6" fillId="2" borderId="0" xfId="0" applyFont="1" applyFill="1"/>
    <xf numFmtId="166" fontId="3" fillId="2" borderId="0" xfId="1" applyFont="1" applyFill="1" applyAlignment="1">
      <alignment horizontal="center" vertical="center"/>
    </xf>
    <xf numFmtId="166" fontId="6" fillId="2" borderId="0" xfId="1" applyFont="1" applyFill="1"/>
    <xf numFmtId="166" fontId="2" fillId="0" borderId="0" xfId="1" applyFont="1"/>
    <xf numFmtId="166" fontId="2" fillId="0" borderId="1" xfId="1" applyFont="1" applyBorder="1"/>
    <xf numFmtId="0" fontId="2" fillId="2" borderId="1" xfId="0" applyFont="1" applyFill="1" applyBorder="1"/>
    <xf numFmtId="166" fontId="2" fillId="2" borderId="1" xfId="1" applyFont="1" applyFill="1" applyBorder="1" applyAlignment="1">
      <alignment horizontal="center" vertical="center"/>
    </xf>
    <xf numFmtId="168" fontId="2" fillId="0" borderId="1" xfId="1" applyNumberFormat="1" applyFont="1" applyBorder="1"/>
    <xf numFmtId="0" fontId="7" fillId="3" borderId="5" xfId="0" applyFont="1" applyFill="1" applyBorder="1"/>
    <xf numFmtId="0" fontId="2" fillId="0" borderId="5" xfId="0" applyFont="1" applyBorder="1"/>
    <xf numFmtId="0" fontId="2" fillId="0" borderId="0" xfId="0" applyFont="1" applyAlignment="1">
      <alignment wrapText="1"/>
    </xf>
    <xf numFmtId="0" fontId="2" fillId="0" borderId="0" xfId="0" applyFont="1" applyAlignment="1">
      <alignment vertical="center" wrapText="1"/>
    </xf>
    <xf numFmtId="0" fontId="0" fillId="2" borderId="1" xfId="0" applyFill="1" applyBorder="1"/>
    <xf numFmtId="166" fontId="2" fillId="2" borderId="1" xfId="1" applyFont="1" applyFill="1" applyBorder="1"/>
    <xf numFmtId="0" fontId="2" fillId="2" borderId="0" xfId="0" applyFont="1" applyFill="1" applyAlignment="1">
      <alignment horizontal="left"/>
    </xf>
    <xf numFmtId="2" fontId="2" fillId="0" borderId="0" xfId="5" applyNumberFormat="1" applyFont="1" applyAlignment="1">
      <alignment horizontal="center"/>
    </xf>
    <xf numFmtId="0" fontId="3" fillId="0" borderId="0" xfId="0" applyFont="1"/>
    <xf numFmtId="165" fontId="2" fillId="0" borderId="0" xfId="2" applyFont="1" applyFill="1"/>
    <xf numFmtId="165" fontId="2" fillId="2" borderId="1" xfId="2" applyFont="1" applyFill="1" applyBorder="1" applyAlignment="1">
      <alignment horizontal="left"/>
    </xf>
    <xf numFmtId="165" fontId="2" fillId="0" borderId="1" xfId="2" applyFont="1" applyFill="1" applyBorder="1" applyAlignment="1">
      <alignment horizontal="left"/>
    </xf>
    <xf numFmtId="165" fontId="2" fillId="0" borderId="1" xfId="2" applyFont="1" applyFill="1" applyBorder="1" applyAlignment="1">
      <alignment horizontal="left" vertical="center"/>
    </xf>
    <xf numFmtId="165" fontId="2" fillId="2" borderId="1" xfId="2" applyFont="1" applyFill="1" applyBorder="1" applyAlignment="1"/>
    <xf numFmtId="165" fontId="2" fillId="2" borderId="1" xfId="2" applyFont="1" applyFill="1" applyBorder="1"/>
    <xf numFmtId="3" fontId="2" fillId="0" borderId="0" xfId="0" applyNumberFormat="1" applyFont="1"/>
    <xf numFmtId="3" fontId="3" fillId="2" borderId="0" xfId="0" applyNumberFormat="1" applyFont="1" applyFill="1"/>
    <xf numFmtId="166" fontId="3" fillId="2" borderId="0" xfId="1" applyFont="1" applyFill="1"/>
    <xf numFmtId="166" fontId="3" fillId="2" borderId="0" xfId="1" applyFont="1" applyFill="1" applyAlignment="1">
      <alignment wrapText="1"/>
    </xf>
    <xf numFmtId="165" fontId="2" fillId="0" borderId="0" xfId="2" applyFont="1" applyAlignment="1">
      <alignment horizontal="center"/>
    </xf>
    <xf numFmtId="0" fontId="2" fillId="0" borderId="0" xfId="0" applyFont="1" applyAlignment="1">
      <alignment horizontal="left" vertical="center"/>
    </xf>
    <xf numFmtId="0" fontId="3" fillId="2" borderId="0" xfId="0" applyFont="1" applyFill="1" applyAlignment="1">
      <alignment horizontal="left" vertical="center"/>
    </xf>
    <xf numFmtId="165" fontId="3" fillId="2" borderId="0" xfId="2" applyFont="1" applyFill="1" applyAlignment="1">
      <alignment horizontal="left" vertical="center"/>
    </xf>
    <xf numFmtId="165" fontId="2" fillId="0" borderId="0" xfId="2" applyFont="1" applyAlignment="1">
      <alignment horizontal="left" vertical="center"/>
    </xf>
    <xf numFmtId="170" fontId="2" fillId="0" borderId="1" xfId="0" applyNumberFormat="1" applyFont="1" applyBorder="1"/>
    <xf numFmtId="2" fontId="2" fillId="0" borderId="1" xfId="1" applyNumberFormat="1" applyFont="1" applyBorder="1"/>
    <xf numFmtId="2" fontId="2" fillId="0" borderId="1" xfId="0" applyNumberFormat="1" applyFont="1" applyBorder="1"/>
    <xf numFmtId="2" fontId="2" fillId="0" borderId="0" xfId="0" applyNumberFormat="1" applyFont="1"/>
    <xf numFmtId="2" fontId="2" fillId="2" borderId="1" xfId="0" applyNumberFormat="1" applyFont="1" applyFill="1" applyBorder="1"/>
    <xf numFmtId="2" fontId="2" fillId="0" borderId="1" xfId="0" applyNumberFormat="1" applyFont="1" applyBorder="1" applyAlignment="1">
      <alignment horizontal="left" vertical="center"/>
    </xf>
    <xf numFmtId="2" fontId="2" fillId="0" borderId="5" xfId="0" applyNumberFormat="1" applyFont="1" applyBorder="1"/>
    <xf numFmtId="171" fontId="2" fillId="0" borderId="0" xfId="0" applyNumberFormat="1" applyFont="1"/>
    <xf numFmtId="171" fontId="7" fillId="3" borderId="5" xfId="0" applyNumberFormat="1" applyFont="1" applyFill="1" applyBorder="1"/>
    <xf numFmtId="171" fontId="2" fillId="0" borderId="5" xfId="0" applyNumberFormat="1" applyFont="1" applyBorder="1"/>
    <xf numFmtId="0" fontId="5" fillId="2" borderId="0" xfId="0" applyFont="1" applyFill="1" applyAlignment="1">
      <alignment horizontal="left" vertical="center"/>
    </xf>
    <xf numFmtId="0" fontId="5" fillId="0" borderId="0" xfId="0" applyFont="1"/>
    <xf numFmtId="0" fontId="11" fillId="3" borderId="1" xfId="0" applyFont="1" applyFill="1" applyBorder="1"/>
    <xf numFmtId="167" fontId="2" fillId="0" borderId="1" xfId="0" applyNumberFormat="1" applyFont="1" applyBorder="1"/>
    <xf numFmtId="168" fontId="2" fillId="0" borderId="1" xfId="0" applyNumberFormat="1" applyFont="1" applyBorder="1"/>
    <xf numFmtId="165" fontId="2" fillId="0" borderId="1" xfId="2" applyFont="1" applyFill="1" applyBorder="1" applyAlignment="1"/>
    <xf numFmtId="165" fontId="2" fillId="0" borderId="1" xfId="2" applyFont="1" applyFill="1" applyBorder="1"/>
    <xf numFmtId="165" fontId="2" fillId="0" borderId="0" xfId="2" applyFont="1" applyFill="1" applyBorder="1"/>
    <xf numFmtId="165" fontId="2" fillId="0" borderId="0" xfId="2" applyFont="1" applyFill="1" applyBorder="1" applyAlignment="1"/>
    <xf numFmtId="165" fontId="2" fillId="0" borderId="0" xfId="2" applyFont="1" applyFill="1" applyBorder="1" applyAlignment="1">
      <alignment horizontal="left" vertical="center"/>
    </xf>
    <xf numFmtId="165" fontId="3" fillId="0" borderId="0" xfId="2" applyFont="1" applyFill="1" applyBorder="1"/>
    <xf numFmtId="166" fontId="2" fillId="0" borderId="1" xfId="1" applyFont="1" applyFill="1" applyBorder="1" applyAlignment="1">
      <alignment horizontal="center"/>
    </xf>
    <xf numFmtId="166" fontId="2" fillId="0" borderId="1" xfId="1" applyFont="1" applyFill="1" applyBorder="1"/>
    <xf numFmtId="165" fontId="2" fillId="0" borderId="1" xfId="2" applyFont="1" applyFill="1" applyBorder="1" applyAlignment="1">
      <alignment horizontal="center" vertical="center"/>
    </xf>
    <xf numFmtId="0" fontId="11" fillId="0" borderId="0" xfId="0" applyFont="1" applyAlignment="1">
      <alignment horizontal="left"/>
    </xf>
    <xf numFmtId="0" fontId="10" fillId="0" borderId="0" xfId="0" applyFont="1" applyAlignment="1">
      <alignment horizontal="left"/>
    </xf>
    <xf numFmtId="165" fontId="11" fillId="0" borderId="0" xfId="2" applyFont="1" applyFill="1" applyBorder="1" applyAlignment="1">
      <alignment horizontal="left"/>
    </xf>
    <xf numFmtId="0" fontId="4" fillId="2" borderId="1" xfId="0" applyFont="1" applyFill="1" applyBorder="1" applyAlignment="1">
      <alignment horizontal="center"/>
    </xf>
    <xf numFmtId="3" fontId="2" fillId="0" borderId="1" xfId="0" applyNumberFormat="1" applyFont="1" applyBorder="1" applyAlignment="1">
      <alignment horizontal="center"/>
    </xf>
    <xf numFmtId="3" fontId="2" fillId="2" borderId="1" xfId="0" applyNumberFormat="1" applyFont="1" applyFill="1" applyBorder="1" applyAlignment="1">
      <alignment horizontal="center"/>
    </xf>
    <xf numFmtId="0" fontId="4" fillId="2" borderId="1" xfId="0" applyFont="1" applyFill="1" applyBorder="1"/>
    <xf numFmtId="166" fontId="0" fillId="0" borderId="1" xfId="5" applyFont="1" applyBorder="1" applyAlignment="1">
      <alignment horizontal="center"/>
    </xf>
    <xf numFmtId="166" fontId="0" fillId="2" borderId="1" xfId="5" applyFont="1" applyFill="1" applyBorder="1" applyAlignment="1">
      <alignment horizontal="center"/>
    </xf>
    <xf numFmtId="0" fontId="0" fillId="0" borderId="1" xfId="0" applyBorder="1"/>
    <xf numFmtId="166" fontId="2" fillId="0" borderId="1" xfId="0" applyNumberFormat="1" applyFont="1" applyBorder="1"/>
    <xf numFmtId="166" fontId="0" fillId="0" borderId="1" xfId="5" applyFont="1" applyBorder="1" applyAlignment="1">
      <alignment horizontal="center" wrapText="1"/>
    </xf>
    <xf numFmtId="172" fontId="12" fillId="5" borderId="0" xfId="0" applyNumberFormat="1" applyFont="1" applyFill="1" applyAlignment="1">
      <alignment horizontal="center" vertical="center"/>
    </xf>
    <xf numFmtId="0" fontId="13" fillId="0" borderId="0" xfId="0" applyFont="1" applyAlignment="1">
      <alignment horizontal="left" vertical="center"/>
    </xf>
    <xf numFmtId="172" fontId="13" fillId="0" borderId="0" xfId="0" applyNumberFormat="1" applyFont="1" applyAlignment="1">
      <alignment horizontal="center" vertical="center"/>
    </xf>
    <xf numFmtId="173" fontId="13" fillId="0" borderId="0" xfId="0" applyNumberFormat="1" applyFont="1" applyAlignment="1">
      <alignment horizontal="center" vertical="center"/>
    </xf>
    <xf numFmtId="173" fontId="12" fillId="5" borderId="0" xfId="0" applyNumberFormat="1" applyFont="1" applyFill="1" applyAlignment="1">
      <alignment horizontal="center" vertical="center"/>
    </xf>
    <xf numFmtId="0" fontId="14" fillId="0" borderId="0" xfId="0" applyFont="1" applyAlignment="1">
      <alignment horizontal="left" vertical="center"/>
    </xf>
    <xf numFmtId="172" fontId="14" fillId="0" borderId="0" xfId="0" applyNumberFormat="1" applyFont="1" applyAlignment="1">
      <alignment horizontal="center" vertical="center"/>
    </xf>
    <xf numFmtId="0" fontId="15" fillId="4" borderId="0" xfId="0" applyFont="1" applyFill="1" applyAlignment="1">
      <alignment horizontal="center" vertical="center"/>
    </xf>
    <xf numFmtId="0" fontId="16" fillId="4" borderId="0" xfId="0" applyFont="1" applyFill="1" applyAlignment="1">
      <alignment horizontal="center" vertical="center"/>
    </xf>
    <xf numFmtId="1" fontId="16" fillId="4" borderId="0" xfId="0" applyNumberFormat="1" applyFont="1" applyFill="1" applyAlignment="1">
      <alignment horizontal="center" vertical="center"/>
    </xf>
    <xf numFmtId="0" fontId="10" fillId="6" borderId="5" xfId="0" applyFont="1" applyFill="1" applyBorder="1"/>
    <xf numFmtId="1" fontId="11" fillId="6" borderId="0" xfId="0" applyNumberFormat="1" applyFont="1" applyFill="1" applyAlignment="1">
      <alignment horizontal="center" vertical="center"/>
    </xf>
    <xf numFmtId="0" fontId="11" fillId="6" borderId="0" xfId="0" applyFont="1" applyFill="1" applyAlignment="1">
      <alignment horizontal="center" vertical="center"/>
    </xf>
    <xf numFmtId="0" fontId="2" fillId="0" borderId="0" xfId="0" applyFont="1" applyAlignment="1">
      <alignment horizontal="center"/>
    </xf>
    <xf numFmtId="0" fontId="2" fillId="2" borderId="0" xfId="0" applyFont="1" applyFill="1" applyAlignment="1">
      <alignment horizontal="left"/>
    </xf>
    <xf numFmtId="0" fontId="2" fillId="0" borderId="0" xfId="0" applyFont="1" applyAlignment="1">
      <alignment horizontal="left" wrapText="1"/>
    </xf>
    <xf numFmtId="0" fontId="3" fillId="2" borderId="0" xfId="0" applyFont="1" applyFill="1" applyAlignment="1">
      <alignment horizontal="left" wrapText="1"/>
    </xf>
    <xf numFmtId="0" fontId="3" fillId="2" borderId="0" xfId="0" applyFont="1" applyFill="1" applyAlignment="1">
      <alignment horizontal="left" vertical="center"/>
    </xf>
    <xf numFmtId="0" fontId="2" fillId="0" borderId="0" xfId="0" applyFont="1" applyAlignment="1">
      <alignment horizontal="left" vertical="center" wrapText="1"/>
    </xf>
    <xf numFmtId="0" fontId="8" fillId="2" borderId="0" xfId="0" applyFont="1" applyFill="1" applyAlignment="1">
      <alignment horizontal="center" vertical="center"/>
    </xf>
    <xf numFmtId="0" fontId="5" fillId="2" borderId="0" xfId="0" applyFont="1" applyFill="1" applyAlignment="1">
      <alignment horizontal="left" vertical="center"/>
    </xf>
    <xf numFmtId="0" fontId="3" fillId="2" borderId="0" xfId="0" applyFont="1" applyFill="1" applyAlignment="1">
      <alignment horizontal="left" vertical="center" wrapText="1"/>
    </xf>
    <xf numFmtId="0" fontId="2" fillId="0" borderId="0" xfId="0" applyFont="1" applyAlignment="1">
      <alignment horizontal="left" vertical="center"/>
    </xf>
    <xf numFmtId="0" fontId="2" fillId="0" borderId="1" xfId="0" applyFont="1" applyBorder="1"/>
    <xf numFmtId="0" fontId="2" fillId="0" borderId="2" xfId="0" applyFont="1" applyBorder="1"/>
    <xf numFmtId="0" fontId="3" fillId="0" borderId="1" xfId="0" applyFont="1" applyBorder="1"/>
    <xf numFmtId="0" fontId="3" fillId="0" borderId="2" xfId="0" applyFont="1" applyBorder="1"/>
    <xf numFmtId="0" fontId="5" fillId="2" borderId="0" xfId="0" applyFont="1" applyFill="1" applyAlignment="1">
      <alignment horizont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2" borderId="1" xfId="0" applyFont="1" applyFill="1" applyBorder="1"/>
    <xf numFmtId="0" fontId="2" fillId="2" borderId="2" xfId="0" applyFont="1" applyFill="1" applyBorder="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6" fillId="2" borderId="0" xfId="0" applyFont="1" applyFill="1" applyAlignment="1">
      <alignment horizontal="left"/>
    </xf>
    <xf numFmtId="0" fontId="2" fillId="0" borderId="1" xfId="0" applyFont="1" applyBorder="1" applyAlignment="1">
      <alignment horizontal="left" wrapText="1"/>
    </xf>
    <xf numFmtId="0" fontId="2" fillId="0" borderId="1" xfId="0" applyFont="1" applyBorder="1" applyAlignment="1">
      <alignment horizontal="left"/>
    </xf>
    <xf numFmtId="0" fontId="5" fillId="2" borderId="0" xfId="0" applyFont="1" applyFill="1" applyAlignment="1">
      <alignment horizontal="center" vertical="center"/>
    </xf>
    <xf numFmtId="0" fontId="2" fillId="0" borderId="0" xfId="0" applyFont="1" applyAlignment="1">
      <alignment horizontal="center" wrapText="1"/>
    </xf>
    <xf numFmtId="0" fontId="3" fillId="2" borderId="0" xfId="0" applyFont="1" applyFill="1" applyAlignment="1">
      <alignment horizontal="left"/>
    </xf>
    <xf numFmtId="0" fontId="2" fillId="0" borderId="0" xfId="0" applyFont="1" applyAlignment="1">
      <alignment horizontal="left"/>
    </xf>
    <xf numFmtId="0" fontId="5" fillId="2" borderId="0" xfId="0" applyFont="1" applyFill="1" applyAlignment="1">
      <alignment horizontal="left"/>
    </xf>
    <xf numFmtId="0" fontId="15" fillId="4" borderId="0" xfId="0" applyFont="1" applyFill="1" applyAlignment="1">
      <alignment horizontal="center" vertical="center"/>
    </xf>
    <xf numFmtId="0" fontId="12" fillId="0" borderId="0" xfId="0" applyFont="1" applyAlignment="1">
      <alignment horizontal="center" vertical="center"/>
    </xf>
  </cellXfs>
  <cellStyles count="13">
    <cellStyle name="=C:\WINNT\SYSTEM32\COMMAND.COM 4" xfId="9" xr:uid="{4B507941-00EB-47EC-898A-F5B3D6872A4B}"/>
    <cellStyle name="=C:\WINNT\SYSTEM32\COMMAND.COM_PEMEX revenues and expenses 080221 2" xfId="7" xr:uid="{CEAEFDCD-1FD9-493F-9F79-6CEE4EFC6DDF}"/>
    <cellStyle name="Comma 4" xfId="8" xr:uid="{A7E5D700-9335-48BC-B102-E9A27D671B48}"/>
    <cellStyle name="Millares [0]" xfId="1" builtinId="6"/>
    <cellStyle name="Millares [0] 2" xfId="5" xr:uid="{39E593C1-297E-4039-A7F4-94142D858C65}"/>
    <cellStyle name="Millares [0] 3" xfId="11" xr:uid="{745ED317-0435-4CBE-864B-6C9DCC4C67EE}"/>
    <cellStyle name="Moneda [0]" xfId="2" builtinId="7"/>
    <cellStyle name="Moneda [0] 2" xfId="10" xr:uid="{D0CE9962-5F31-474B-9A87-FB1F4F08D48B}"/>
    <cellStyle name="Moneda [0] 3" xfId="12" xr:uid="{D168470F-5523-4D83-86A0-6E9D2FFB97B2}"/>
    <cellStyle name="Normal" xfId="0" builtinId="0"/>
    <cellStyle name="Normal 2" xfId="4" xr:uid="{42AD42D5-D031-4AC2-AFC4-C0C5C65F4156}"/>
    <cellStyle name="Normal 3 2" xfId="3" xr:uid="{A8D21956-62E2-4794-B3A9-2F7A9F00E267}"/>
    <cellStyle name="Normal 3_Ingresos y egresos de PEMEX 0809 (Nvo formato)" xfId="6" xr:uid="{4A71BB84-D5AD-44E8-86FF-A28006FAAA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685800</xdr:colOff>
      <xdr:row>1</xdr:row>
      <xdr:rowOff>180974</xdr:rowOff>
    </xdr:from>
    <xdr:to>
      <xdr:col>25</xdr:col>
      <xdr:colOff>114300</xdr:colOff>
      <xdr:row>22</xdr:row>
      <xdr:rowOff>0</xdr:rowOff>
    </xdr:to>
    <xdr:sp macro="" textlink="">
      <xdr:nvSpPr>
        <xdr:cNvPr id="3" name="CuadroTexto 2">
          <a:extLst>
            <a:ext uri="{FF2B5EF4-FFF2-40B4-BE49-F238E27FC236}">
              <a16:creationId xmlns:a16="http://schemas.microsoft.com/office/drawing/2014/main" id="{032CDA12-5A7C-7B60-25EA-63039F1B7724}"/>
            </a:ext>
          </a:extLst>
        </xdr:cNvPr>
        <xdr:cNvSpPr txBox="1"/>
      </xdr:nvSpPr>
      <xdr:spPr>
        <a:xfrm>
          <a:off x="17230725" y="371474"/>
          <a:ext cx="4762500" cy="4076701"/>
        </a:xfrm>
        <a:prstGeom prst="rect">
          <a:avLst/>
        </a:prstGeom>
        <a:solidFill>
          <a:schemeClr val="lt1"/>
        </a:solidFill>
        <a:ln w="9525" cmpd="sng">
          <a:solidFill>
            <a:schemeClr val="accent1">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a:latin typeface="Calibri Light" panose="020F0302020204030204" pitchFamily="34" charset="0"/>
              <a:ea typeface="Calibri Light" panose="020F0302020204030204" pitchFamily="34" charset="0"/>
              <a:cs typeface="Calibri Light" panose="020F0302020204030204" pitchFamily="34" charset="0"/>
            </a:rPr>
            <a:t>El análisis financiero de la empresa revela varias conclusiones importantes:</a:t>
          </a:r>
        </a:p>
        <a:p>
          <a:r>
            <a:rPr lang="es-CL">
              <a:latin typeface="Calibri Light" panose="020F0302020204030204" pitchFamily="34" charset="0"/>
              <a:ea typeface="Calibri Light" panose="020F0302020204030204" pitchFamily="34" charset="0"/>
              <a:cs typeface="Calibri Light" panose="020F0302020204030204" pitchFamily="34" charset="0"/>
            </a:rPr>
            <a:t>En 2023, el 60% de los activos de la empresa estaban financiados con deuda. La empresa tenía 2.3 veces más deuda que capital, y la relación deuda-patrimonio era de 1.7, indicando que había 1.7 veces más deuda que patrimonio.</a:t>
          </a:r>
        </a:p>
        <a:p>
          <a:r>
            <a:rPr lang="es-CL">
              <a:latin typeface="Calibri Light" panose="020F0302020204030204" pitchFamily="34" charset="0"/>
              <a:ea typeface="Calibri Light" panose="020F0302020204030204" pitchFamily="34" charset="0"/>
              <a:cs typeface="Calibri Light" panose="020F0302020204030204" pitchFamily="34" charset="0"/>
            </a:rPr>
            <a:t>En términos de actividad, la empresa no mostró rotación de inventarios en 2023, lo que contrasta con 2022, cuando el inventario se renovó 1.5 veces. La eficiencia de los activos también fue baja, con solo un 0.7%.</a:t>
          </a:r>
        </a:p>
        <a:p>
          <a:r>
            <a:rPr lang="es-CL">
              <a:latin typeface="Calibri Light" panose="020F0302020204030204" pitchFamily="34" charset="0"/>
              <a:ea typeface="Calibri Light" panose="020F0302020204030204" pitchFamily="34" charset="0"/>
              <a:cs typeface="Calibri Light" panose="020F0302020204030204" pitchFamily="34" charset="0"/>
            </a:rPr>
            <a:t>Sobre la gestión de cuentas por cobrar, no se puede concluir mucho debido a la falta de especificación sobre ventas a crédito en el estado de resultados.</a:t>
          </a:r>
        </a:p>
        <a:p>
          <a:r>
            <a:rPr lang="es-CL">
              <a:latin typeface="Calibri Light" panose="020F0302020204030204" pitchFamily="34" charset="0"/>
              <a:ea typeface="Calibri Light" panose="020F0302020204030204" pitchFamily="34" charset="0"/>
              <a:cs typeface="Calibri Light" panose="020F0302020204030204" pitchFamily="34" charset="0"/>
            </a:rPr>
            <a:t>La rentabilidad de ventas fue del 18%, lo cual es un valor positivo. Sin embargo, la eficiencia de los activos totales para generar utilidades fue baja, con solo un 1%. Esto concuerda con la baja rentabilidad para los accionistas, que fue de solo un 0.5%.</a:t>
          </a:r>
        </a:p>
        <a:p>
          <a:r>
            <a:rPr lang="es-CL">
              <a:latin typeface="Calibri Light" panose="020F0302020204030204" pitchFamily="34" charset="0"/>
              <a:ea typeface="Calibri Light" panose="020F0302020204030204" pitchFamily="34" charset="0"/>
              <a:cs typeface="Calibri Light" panose="020F0302020204030204" pitchFamily="34" charset="0"/>
            </a:rPr>
            <a:t>La capacidad de la empresa para cubrir sus deudas a corto plazo fue de 1.5%, lo que indica que tenían un 0.5% más de activos corrientes que pasivos corrientes. Utilizando los activos menos inventario, la capacidad de cobertura fue de 1.3%, un valor saludable. Sin embargo, la capacidad para cubrir deudas de forma inmediata fue baja, apenas un 0.3%.</a:t>
          </a:r>
        </a:p>
        <a:p>
          <a:r>
            <a:rPr lang="es-CL">
              <a:latin typeface="Calibri Light" panose="020F0302020204030204" pitchFamily="34" charset="0"/>
              <a:ea typeface="Calibri Light" panose="020F0302020204030204" pitchFamily="34" charset="0"/>
              <a:cs typeface="Calibri Light" panose="020F0302020204030204" pitchFamily="34" charset="0"/>
            </a:rPr>
            <a:t>En resumen, la empresa muestra baja rentabilidad para sus accionistas y alta dependencia de la deuda, aunque mantiene una buena posición para cubrir deudas a corto plazo. Esto sugiere posibles problemas financieros y políticos, ya que no están aprovechando eficientemente sus activos ni gestionando su inventario de manera efectiva.</a:t>
          </a:r>
        </a:p>
        <a:p>
          <a:endParaRPr lang="es-C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FFDF9-6C05-45A2-A35D-BDC5F1B063E1}">
  <dimension ref="A2:S53"/>
  <sheetViews>
    <sheetView topLeftCell="I3" workbookViewId="0">
      <selection activeCell="N17" sqref="N17"/>
    </sheetView>
  </sheetViews>
  <sheetFormatPr baseColWidth="10" defaultRowHeight="15" x14ac:dyDescent="0.25"/>
  <cols>
    <col min="1" max="1" width="18.42578125" style="1" bestFit="1" customWidth="1"/>
    <col min="2" max="2" width="16.140625" style="1" customWidth="1"/>
    <col min="3" max="4" width="14.42578125" style="1" bestFit="1" customWidth="1"/>
    <col min="5" max="6" width="13.28515625" style="1" bestFit="1" customWidth="1"/>
    <col min="7" max="7" width="11.42578125" style="1"/>
    <col min="8" max="8" width="12" style="1" bestFit="1" customWidth="1"/>
    <col min="9" max="9" width="27.28515625" style="1" customWidth="1"/>
    <col min="10" max="10" width="17" style="1" bestFit="1" customWidth="1"/>
    <col min="11" max="13" width="14.5703125" style="1" bestFit="1" customWidth="1"/>
    <col min="14" max="14" width="20.42578125" style="1" customWidth="1"/>
    <col min="15" max="15" width="18.7109375" style="1" bestFit="1" customWidth="1"/>
    <col min="16" max="16" width="11.28515625" style="1" customWidth="1"/>
    <col min="17" max="17" width="15" style="1" customWidth="1"/>
    <col min="18" max="18" width="14.140625" style="1" bestFit="1" customWidth="1"/>
    <col min="19" max="19" width="11.5703125" style="1" bestFit="1" customWidth="1"/>
    <col min="20" max="16384" width="11.42578125" style="1"/>
  </cols>
  <sheetData>
    <row r="2" spans="1:19" x14ac:dyDescent="0.25">
      <c r="H2" s="10" t="s">
        <v>15</v>
      </c>
      <c r="I2" s="10"/>
      <c r="J2" s="19">
        <v>2023</v>
      </c>
      <c r="K2" s="19">
        <v>2022</v>
      </c>
      <c r="L2" s="19">
        <v>2021</v>
      </c>
      <c r="M2" s="19">
        <v>2020</v>
      </c>
    </row>
    <row r="3" spans="1:19" x14ac:dyDescent="0.25">
      <c r="H3" s="10" t="s">
        <v>81</v>
      </c>
      <c r="I3" s="10"/>
      <c r="J3" s="27">
        <f>SUM(J4:J8)</f>
        <v>33751000</v>
      </c>
      <c r="K3" s="27">
        <f t="shared" ref="K3:M3" si="0">SUM(K4:K8)</f>
        <v>29108000</v>
      </c>
      <c r="L3" s="27">
        <f t="shared" si="0"/>
        <v>32813000</v>
      </c>
      <c r="M3" s="27">
        <f t="shared" si="0"/>
        <v>30598000</v>
      </c>
      <c r="O3" s="95" t="s">
        <v>102</v>
      </c>
      <c r="P3" s="95"/>
      <c r="Q3" s="95"/>
      <c r="R3" s="95"/>
    </row>
    <row r="4" spans="1:19" x14ac:dyDescent="0.25">
      <c r="H4" s="10"/>
      <c r="I4" s="1" t="s">
        <v>88</v>
      </c>
      <c r="J4" s="67">
        <v>7681000</v>
      </c>
      <c r="K4" s="67">
        <v>8779000</v>
      </c>
      <c r="L4" s="67">
        <v>7255000</v>
      </c>
      <c r="M4" s="67">
        <v>5677000</v>
      </c>
      <c r="O4" s="19" t="s">
        <v>62</v>
      </c>
      <c r="P4" s="19">
        <v>2023</v>
      </c>
      <c r="Q4" s="19">
        <v>2022</v>
      </c>
      <c r="R4" s="19">
        <v>2021</v>
      </c>
      <c r="S4" s="19">
        <v>2020</v>
      </c>
    </row>
    <row r="5" spans="1:19" x14ac:dyDescent="0.25">
      <c r="A5" s="1" t="s">
        <v>91</v>
      </c>
      <c r="B5" s="41">
        <v>99406000</v>
      </c>
      <c r="C5" s="41">
        <v>102409000</v>
      </c>
      <c r="D5" s="41">
        <v>124474000</v>
      </c>
      <c r="E5" s="41">
        <v>83966000</v>
      </c>
      <c r="F5" s="41">
        <v>53683000</v>
      </c>
      <c r="H5" s="10"/>
      <c r="I5" s="1" t="s">
        <v>265</v>
      </c>
      <c r="J5" s="68">
        <v>1570000</v>
      </c>
      <c r="K5" s="68">
        <v>1777000</v>
      </c>
      <c r="L5" s="68">
        <v>1573000</v>
      </c>
      <c r="M5" s="68">
        <v>1230000</v>
      </c>
      <c r="O5" s="5" t="s">
        <v>63</v>
      </c>
      <c r="P5" s="21">
        <f>J23/J14</f>
        <v>0.37162853731116968</v>
      </c>
      <c r="Q5" s="21">
        <f t="shared" ref="Q5:S5" si="1">K23/K14</f>
        <v>0.42384042702626773</v>
      </c>
      <c r="R5" s="21">
        <f t="shared" si="1"/>
        <v>1.6202367402686091</v>
      </c>
      <c r="S5" s="21">
        <f t="shared" si="1"/>
        <v>0.50935974117450422</v>
      </c>
    </row>
    <row r="6" spans="1:19" x14ac:dyDescent="0.25">
      <c r="A6" s="1" t="s">
        <v>92</v>
      </c>
      <c r="B6" s="41">
        <v>47288000</v>
      </c>
      <c r="C6" s="41">
        <v>48435000</v>
      </c>
      <c r="D6" s="41">
        <v>59486000</v>
      </c>
      <c r="E6" s="41">
        <v>43164000</v>
      </c>
      <c r="F6" s="41">
        <v>29195000</v>
      </c>
      <c r="H6" s="10"/>
      <c r="I6" s="1" t="s">
        <v>135</v>
      </c>
      <c r="J6" s="68">
        <v>6135000</v>
      </c>
      <c r="K6" s="68">
        <v>5010000</v>
      </c>
      <c r="L6" s="68">
        <v>6368000</v>
      </c>
      <c r="M6" s="68">
        <v>4731000</v>
      </c>
      <c r="O6" s="5" t="s">
        <v>64</v>
      </c>
      <c r="P6" s="60">
        <f>J23/J27</f>
        <v>0.49950321635564615</v>
      </c>
      <c r="Q6" s="60">
        <f t="shared" ref="Q6:S6" si="2">K23/K27</f>
        <v>0.52049680869415216</v>
      </c>
      <c r="R6" s="60">
        <f t="shared" si="2"/>
        <v>0.50629516872474822</v>
      </c>
      <c r="S6" s="60">
        <f t="shared" si="2"/>
        <v>0.58979534002861511</v>
      </c>
    </row>
    <row r="7" spans="1:19" x14ac:dyDescent="0.25">
      <c r="A7" s="1" t="s">
        <v>93</v>
      </c>
      <c r="B7" s="41">
        <v>52118000</v>
      </c>
      <c r="C7" s="41">
        <v>53974000</v>
      </c>
      <c r="D7" s="41">
        <v>64988000</v>
      </c>
      <c r="E7" s="41">
        <v>40802000</v>
      </c>
      <c r="F7" s="41">
        <v>24488000</v>
      </c>
      <c r="H7" s="10"/>
      <c r="I7" s="1" t="s">
        <v>21</v>
      </c>
      <c r="J7" s="68">
        <v>2819000</v>
      </c>
      <c r="K7" s="68">
        <v>2773000</v>
      </c>
      <c r="L7" s="68">
        <v>6500000</v>
      </c>
      <c r="M7" s="68">
        <v>6590000</v>
      </c>
      <c r="O7" s="5" t="s">
        <v>65</v>
      </c>
      <c r="P7" s="60">
        <f>J19/J24</f>
        <v>0.43088199737856786</v>
      </c>
      <c r="Q7" s="60"/>
      <c r="R7" s="60"/>
      <c r="S7" s="60"/>
    </row>
    <row r="8" spans="1:19" x14ac:dyDescent="0.25">
      <c r="B8" s="72"/>
      <c r="C8" s="72"/>
      <c r="D8" s="72"/>
      <c r="E8" s="72"/>
      <c r="F8" s="72"/>
      <c r="H8" s="10"/>
      <c r="I8" s="1" t="s">
        <v>87</v>
      </c>
      <c r="J8" s="68">
        <v>15546000</v>
      </c>
      <c r="K8" s="68">
        <v>10769000</v>
      </c>
      <c r="L8" s="68">
        <v>11117000</v>
      </c>
      <c r="M8" s="68">
        <v>12370000</v>
      </c>
    </row>
    <row r="9" spans="1:19" x14ac:dyDescent="0.25">
      <c r="A9" s="1" t="s">
        <v>95</v>
      </c>
      <c r="B9" s="41">
        <v>37211000</v>
      </c>
      <c r="C9" s="41">
        <v>39274000</v>
      </c>
      <c r="D9" s="41">
        <v>53262000</v>
      </c>
      <c r="E9" s="41">
        <v>31001000</v>
      </c>
      <c r="F9" s="41">
        <v>20050000</v>
      </c>
      <c r="H9" s="10" t="s">
        <v>153</v>
      </c>
      <c r="I9" s="10"/>
      <c r="J9" s="36">
        <f>SUM(J10:J13)</f>
        <v>177285000</v>
      </c>
      <c r="K9" s="36">
        <f t="shared" ref="K9:M9" si="3">SUM(K10:K13)</f>
        <v>148867000</v>
      </c>
      <c r="L9" s="36">
        <f t="shared" si="3"/>
        <v>138412000</v>
      </c>
      <c r="M9" s="36">
        <f t="shared" si="3"/>
        <v>136928000</v>
      </c>
      <c r="O9" s="19" t="s">
        <v>66</v>
      </c>
      <c r="P9" s="19">
        <v>2023</v>
      </c>
      <c r="Q9" s="19">
        <v>2022</v>
      </c>
      <c r="R9" s="19">
        <v>2021</v>
      </c>
      <c r="S9" s="19">
        <v>2020</v>
      </c>
    </row>
    <row r="10" spans="1:19" x14ac:dyDescent="0.25">
      <c r="B10" s="72"/>
      <c r="C10" s="72"/>
      <c r="D10" s="72"/>
      <c r="E10" s="72"/>
      <c r="F10" s="72"/>
      <c r="H10" s="10"/>
      <c r="I10" s="1" t="s">
        <v>267</v>
      </c>
      <c r="J10" s="62">
        <v>3017000</v>
      </c>
      <c r="K10" s="62">
        <v>2962000</v>
      </c>
      <c r="L10" s="62">
        <v>3003000</v>
      </c>
      <c r="M10" s="62">
        <v>1494000</v>
      </c>
      <c r="O10" s="5" t="s">
        <v>67</v>
      </c>
      <c r="P10" s="48">
        <f>B6/J4</f>
        <v>6.1564900403593281</v>
      </c>
      <c r="Q10" s="48">
        <f t="shared" ref="Q10:S10" si="4">C6/K4</f>
        <v>5.5171431825948289</v>
      </c>
      <c r="R10" s="48">
        <f t="shared" si="4"/>
        <v>8.1993108201240528</v>
      </c>
      <c r="S10" s="48">
        <f t="shared" si="4"/>
        <v>7.603311608243791</v>
      </c>
    </row>
    <row r="11" spans="1:19" x14ac:dyDescent="0.25">
      <c r="A11" s="1" t="s">
        <v>96</v>
      </c>
      <c r="B11" s="41">
        <v>22325000</v>
      </c>
      <c r="C11" s="41">
        <v>24884000</v>
      </c>
      <c r="D11" s="41">
        <v>36623000</v>
      </c>
      <c r="E11" s="41">
        <v>19875000</v>
      </c>
      <c r="F11" s="41">
        <v>1141000</v>
      </c>
      <c r="H11" s="10"/>
      <c r="I11" s="1" t="s">
        <v>268</v>
      </c>
      <c r="J11" s="62">
        <v>153440000</v>
      </c>
      <c r="K11" s="62">
        <v>130169000</v>
      </c>
      <c r="L11" s="62">
        <v>125330000</v>
      </c>
      <c r="M11" s="62">
        <v>124201000</v>
      </c>
      <c r="O11" s="5" t="s">
        <v>68</v>
      </c>
      <c r="P11" s="48">
        <f>B11/J14</f>
        <v>0.10578763812809189</v>
      </c>
      <c r="Q11" s="48">
        <f t="shared" ref="Q11:S11" si="5">C11/K14</f>
        <v>0.1398173900828768</v>
      </c>
      <c r="R11" s="48">
        <f t="shared" si="5"/>
        <v>0.83366719781470522</v>
      </c>
      <c r="S11" s="48">
        <f t="shared" si="5"/>
        <v>0.11863830092045413</v>
      </c>
    </row>
    <row r="12" spans="1:19" x14ac:dyDescent="0.25">
      <c r="B12" s="71"/>
      <c r="C12" s="71"/>
      <c r="D12" s="71"/>
      <c r="E12" s="71"/>
      <c r="F12" s="71"/>
      <c r="H12" s="28"/>
      <c r="I12" s="3" t="s">
        <v>266</v>
      </c>
      <c r="J12" s="33">
        <v>3767000</v>
      </c>
      <c r="K12" s="33">
        <v>3130000</v>
      </c>
      <c r="L12" s="33">
        <v>1554000</v>
      </c>
      <c r="M12" s="33">
        <v>3317000</v>
      </c>
      <c r="O12" s="5" t="s">
        <v>69</v>
      </c>
      <c r="P12" s="48">
        <f>0</f>
        <v>0</v>
      </c>
      <c r="Q12" s="48">
        <f>0</f>
        <v>0</v>
      </c>
      <c r="R12" s="48">
        <f>0</f>
        <v>0</v>
      </c>
      <c r="S12" s="48">
        <f>0</f>
        <v>0</v>
      </c>
    </row>
    <row r="13" spans="1:19" x14ac:dyDescent="0.25">
      <c r="B13" s="70"/>
      <c r="C13" s="70"/>
      <c r="D13" s="70"/>
      <c r="E13" s="70"/>
      <c r="F13" s="70"/>
      <c r="H13" s="10"/>
      <c r="I13" s="1" t="s">
        <v>269</v>
      </c>
      <c r="J13" s="33">
        <v>17061000</v>
      </c>
      <c r="K13" s="33">
        <v>12606000</v>
      </c>
      <c r="L13" s="33">
        <v>8525000</v>
      </c>
      <c r="M13" s="33">
        <v>7916000</v>
      </c>
      <c r="R13" s="31"/>
    </row>
    <row r="14" spans="1:19" x14ac:dyDescent="0.25">
      <c r="B14" s="70"/>
      <c r="C14" s="70"/>
      <c r="D14" s="70"/>
      <c r="E14" s="70"/>
      <c r="F14" s="70"/>
      <c r="H14" s="96" t="s">
        <v>152</v>
      </c>
      <c r="I14" s="96"/>
      <c r="J14" s="32">
        <f>J9+J3</f>
        <v>211036000</v>
      </c>
      <c r="K14" s="32">
        <f>K3+K9</f>
        <v>177975000</v>
      </c>
      <c r="L14" s="32">
        <f>L8+L3</f>
        <v>43930000</v>
      </c>
      <c r="M14" s="32">
        <f>M9+M3</f>
        <v>167526000</v>
      </c>
      <c r="O14" s="19" t="s">
        <v>70</v>
      </c>
      <c r="P14" s="19">
        <v>2023</v>
      </c>
      <c r="Q14" s="19">
        <v>2022</v>
      </c>
      <c r="R14" s="19">
        <v>2021</v>
      </c>
      <c r="S14" s="19">
        <v>2020</v>
      </c>
    </row>
    <row r="15" spans="1:19" x14ac:dyDescent="0.25">
      <c r="B15" s="70"/>
      <c r="C15" s="70"/>
      <c r="D15" s="70"/>
      <c r="E15" s="70"/>
      <c r="F15" s="70"/>
      <c r="H15" s="28" t="s">
        <v>270</v>
      </c>
      <c r="I15" s="28"/>
      <c r="J15" s="32">
        <f>SUM(J16:J19)</f>
        <v>43038000</v>
      </c>
      <c r="K15" s="32">
        <f t="shared" ref="K15:M15" si="6">SUM(K16:K19)</f>
        <v>42305000</v>
      </c>
      <c r="L15" s="32">
        <f t="shared" si="6"/>
        <v>37889000</v>
      </c>
      <c r="M15" s="32">
        <f t="shared" si="6"/>
        <v>33679000</v>
      </c>
      <c r="O15" s="5" t="s">
        <v>72</v>
      </c>
      <c r="P15" s="48">
        <f>B11/B5</f>
        <v>0.22458402913305031</v>
      </c>
      <c r="Q15" s="48">
        <f t="shared" ref="Q15:S15" si="7">C11/C5</f>
        <v>0.24298645626849202</v>
      </c>
      <c r="R15" s="48">
        <f t="shared" si="7"/>
        <v>0.29422208654016102</v>
      </c>
      <c r="S15" s="48">
        <f t="shared" si="7"/>
        <v>0.23670295119453111</v>
      </c>
    </row>
    <row r="16" spans="1:19" x14ac:dyDescent="0.25">
      <c r="B16" s="70"/>
      <c r="C16" s="70"/>
      <c r="D16" s="70"/>
      <c r="E16" s="70"/>
      <c r="F16" s="70"/>
      <c r="H16" s="28"/>
      <c r="I16" s="3" t="s">
        <v>271</v>
      </c>
      <c r="J16" s="33">
        <v>1300000</v>
      </c>
      <c r="K16" s="33">
        <v>2883000</v>
      </c>
      <c r="L16" s="33">
        <v>7330000</v>
      </c>
      <c r="M16" s="33">
        <v>1980000</v>
      </c>
      <c r="O16" s="5" t="s">
        <v>73</v>
      </c>
      <c r="P16" s="48">
        <f>B11/J14</f>
        <v>0.10578763812809189</v>
      </c>
      <c r="Q16" s="48">
        <f t="shared" ref="Q16:S16" si="8">C11/K14</f>
        <v>0.1398173900828768</v>
      </c>
      <c r="R16" s="48">
        <f t="shared" si="8"/>
        <v>0.83366719781470522</v>
      </c>
      <c r="S16" s="48">
        <f t="shared" si="8"/>
        <v>0.11863830092045413</v>
      </c>
    </row>
    <row r="17" spans="2:19" x14ac:dyDescent="0.25">
      <c r="B17" s="70"/>
      <c r="C17" s="70"/>
      <c r="D17" s="70"/>
      <c r="E17" s="70"/>
      <c r="F17" s="70"/>
      <c r="H17" s="28"/>
      <c r="I17" s="3" t="s">
        <v>84</v>
      </c>
      <c r="J17" s="33">
        <v>4322000</v>
      </c>
      <c r="K17" s="33">
        <v>3576000</v>
      </c>
      <c r="L17" s="33">
        <v>3641000</v>
      </c>
      <c r="M17" s="33">
        <v>4186000</v>
      </c>
      <c r="O17" s="5" t="s">
        <v>74</v>
      </c>
      <c r="P17" s="48">
        <f>B11/J24</f>
        <v>0.28409452426097248</v>
      </c>
      <c r="Q17" s="48">
        <f t="shared" ref="Q17:S17" si="9">C11/K24</f>
        <v>0.35808438381396418</v>
      </c>
      <c r="R17" s="48">
        <f t="shared" si="9"/>
        <v>0.52765571195988881</v>
      </c>
      <c r="S17" s="48">
        <f t="shared" si="9"/>
        <v>0.33488912853002628</v>
      </c>
    </row>
    <row r="18" spans="2:19" x14ac:dyDescent="0.25">
      <c r="B18" s="71"/>
      <c r="C18" s="71"/>
      <c r="D18" s="71"/>
      <c r="E18" s="71"/>
      <c r="F18" s="71"/>
      <c r="H18" s="28"/>
      <c r="I18" s="3" t="s">
        <v>272</v>
      </c>
      <c r="J18" s="33">
        <v>3556000</v>
      </c>
      <c r="K18" s="33">
        <v>4466000</v>
      </c>
      <c r="L18" s="33">
        <v>2742000</v>
      </c>
      <c r="M18" s="33">
        <v>2288000</v>
      </c>
      <c r="R18" s="31"/>
    </row>
    <row r="19" spans="2:19" x14ac:dyDescent="0.25">
      <c r="B19" s="70"/>
      <c r="C19" s="70"/>
      <c r="D19" s="70"/>
      <c r="E19" s="70"/>
      <c r="F19" s="70"/>
      <c r="H19" s="28"/>
      <c r="I19" s="3" t="s">
        <v>85</v>
      </c>
      <c r="J19" s="33">
        <v>33860000</v>
      </c>
      <c r="K19" s="33">
        <v>31380000</v>
      </c>
      <c r="L19" s="33">
        <v>24176000</v>
      </c>
      <c r="M19" s="33">
        <v>25225000</v>
      </c>
      <c r="O19" s="22" t="s">
        <v>71</v>
      </c>
      <c r="P19" s="19">
        <v>2023</v>
      </c>
      <c r="Q19" s="19">
        <v>2022</v>
      </c>
      <c r="R19" s="19">
        <v>2021</v>
      </c>
      <c r="S19" s="19">
        <v>2020</v>
      </c>
    </row>
    <row r="20" spans="2:19" x14ac:dyDescent="0.25">
      <c r="B20" s="70"/>
      <c r="C20" s="70"/>
      <c r="D20" s="70"/>
      <c r="E20" s="70"/>
      <c r="F20" s="70"/>
      <c r="G20" s="2"/>
      <c r="H20" s="28" t="s">
        <v>142</v>
      </c>
      <c r="I20" s="28"/>
      <c r="J20" s="32">
        <f>J21+J22</f>
        <v>35389000</v>
      </c>
      <c r="K20" s="32">
        <f t="shared" ref="K20:M20" si="10">K21+K22</f>
        <v>33128000</v>
      </c>
      <c r="L20" s="32">
        <f t="shared" si="10"/>
        <v>33288000</v>
      </c>
      <c r="M20" s="32">
        <f t="shared" si="10"/>
        <v>51652000</v>
      </c>
      <c r="O20" s="23" t="s">
        <v>75</v>
      </c>
      <c r="P20" s="52">
        <f>J3/J15</f>
        <v>0.78421395046238207</v>
      </c>
      <c r="Q20" s="52">
        <f t="shared" ref="Q20:S20" si="11">K3/K15</f>
        <v>0.68805105779458697</v>
      </c>
      <c r="R20" s="52">
        <f t="shared" si="11"/>
        <v>0.86602971838792264</v>
      </c>
      <c r="S20" s="52">
        <f t="shared" si="11"/>
        <v>0.9085186614804478</v>
      </c>
    </row>
    <row r="21" spans="2:19" x14ac:dyDescent="0.25">
      <c r="B21" s="71"/>
      <c r="C21" s="71"/>
      <c r="D21" s="71"/>
      <c r="E21" s="71"/>
      <c r="F21" s="71"/>
      <c r="G21" s="29"/>
      <c r="H21" s="10"/>
      <c r="I21" s="3" t="s">
        <v>273</v>
      </c>
      <c r="J21" s="33">
        <v>10910000</v>
      </c>
      <c r="K21" s="33">
        <v>6750000</v>
      </c>
      <c r="L21" s="33">
        <v>1229000</v>
      </c>
      <c r="M21" s="33">
        <v>1950000</v>
      </c>
      <c r="O21" s="23" t="s">
        <v>76</v>
      </c>
      <c r="P21" s="52">
        <f>(J3-J4)/J15</f>
        <v>0.6057437613271992</v>
      </c>
      <c r="Q21" s="52">
        <f t="shared" ref="Q21:S21" si="12">(K3-K4)/K15</f>
        <v>0.48053421581373362</v>
      </c>
      <c r="R21" s="52">
        <f t="shared" si="12"/>
        <v>0.67454934149753232</v>
      </c>
      <c r="S21" s="52">
        <f t="shared" si="12"/>
        <v>0.73995664954422635</v>
      </c>
    </row>
    <row r="22" spans="2:19" x14ac:dyDescent="0.25">
      <c r="G22" s="29"/>
      <c r="H22" s="10"/>
      <c r="I22" s="1" t="s">
        <v>84</v>
      </c>
      <c r="J22" s="61">
        <v>24479000</v>
      </c>
      <c r="K22" s="61">
        <v>26378000</v>
      </c>
      <c r="L22" s="34">
        <v>32059000</v>
      </c>
      <c r="M22" s="34">
        <v>49702000</v>
      </c>
      <c r="O22" s="23" t="s">
        <v>77</v>
      </c>
      <c r="P22" s="52">
        <f>J8/J15</f>
        <v>0.36121566987313536</v>
      </c>
      <c r="Q22" s="52">
        <f t="shared" ref="Q22:S22" si="13">K8/K15</f>
        <v>0.25455619903084742</v>
      </c>
      <c r="R22" s="52">
        <f t="shared" si="13"/>
        <v>0.29340969674575734</v>
      </c>
      <c r="S22" s="52">
        <f t="shared" si="13"/>
        <v>0.36729119035600821</v>
      </c>
    </row>
    <row r="23" spans="2:19" x14ac:dyDescent="0.25">
      <c r="G23" s="2"/>
      <c r="H23" s="10" t="s">
        <v>100</v>
      </c>
      <c r="I23" s="10"/>
      <c r="J23" s="35">
        <f>J20+J15</f>
        <v>78427000</v>
      </c>
      <c r="K23" s="35">
        <f t="shared" ref="K23:M23" si="14">K20+K15</f>
        <v>75433000</v>
      </c>
      <c r="L23" s="35">
        <f t="shared" si="14"/>
        <v>71177000</v>
      </c>
      <c r="M23" s="35">
        <f t="shared" si="14"/>
        <v>85331000</v>
      </c>
      <c r="O23" s="31"/>
      <c r="P23" s="31"/>
      <c r="Q23" s="31"/>
      <c r="R23" s="31"/>
    </row>
    <row r="24" spans="2:19" x14ac:dyDescent="0.25">
      <c r="G24" s="2"/>
      <c r="H24" s="10" t="s">
        <v>101</v>
      </c>
      <c r="I24" s="10"/>
      <c r="J24" s="35">
        <f>J25+J26</f>
        <v>78583000</v>
      </c>
      <c r="K24" s="35">
        <f t="shared" ref="K24:M24" si="15">K25+K26</f>
        <v>69492000</v>
      </c>
      <c r="L24" s="35">
        <f t="shared" si="15"/>
        <v>69407000</v>
      </c>
      <c r="M24" s="35">
        <f t="shared" si="15"/>
        <v>59348000</v>
      </c>
      <c r="O24" s="31"/>
      <c r="P24" s="31"/>
      <c r="Q24" s="31"/>
      <c r="R24" s="31"/>
    </row>
    <row r="25" spans="2:19" x14ac:dyDescent="0.25">
      <c r="H25" s="10"/>
      <c r="I25" s="1" t="s">
        <v>274</v>
      </c>
      <c r="J25" s="61">
        <v>107101000</v>
      </c>
      <c r="K25" s="61">
        <v>107101000</v>
      </c>
      <c r="L25" s="69">
        <v>107101000</v>
      </c>
      <c r="M25" s="69">
        <v>107101000</v>
      </c>
      <c r="O25" s="31"/>
      <c r="P25" s="31"/>
      <c r="Q25" s="31"/>
      <c r="R25" s="31"/>
    </row>
    <row r="26" spans="2:19" x14ac:dyDescent="0.25">
      <c r="H26" s="10"/>
      <c r="I26" s="1" t="s">
        <v>275</v>
      </c>
      <c r="J26" s="61">
        <v>-28518000</v>
      </c>
      <c r="K26" s="61">
        <v>-37609000</v>
      </c>
      <c r="L26" s="34">
        <v>-37694000</v>
      </c>
      <c r="M26" s="34">
        <v>-47753000</v>
      </c>
      <c r="O26" s="31"/>
      <c r="P26" s="31"/>
      <c r="Q26" s="31"/>
      <c r="R26" s="31"/>
    </row>
    <row r="27" spans="2:19" x14ac:dyDescent="0.25">
      <c r="H27" s="10" t="s">
        <v>276</v>
      </c>
      <c r="I27" s="10"/>
      <c r="J27" s="35">
        <f>J24+J23</f>
        <v>157010000</v>
      </c>
      <c r="K27" s="35">
        <f t="shared" ref="K27:M27" si="16">K24+K23</f>
        <v>144925000</v>
      </c>
      <c r="L27" s="35">
        <f t="shared" si="16"/>
        <v>140584000</v>
      </c>
      <c r="M27" s="35">
        <f t="shared" si="16"/>
        <v>144679000</v>
      </c>
      <c r="O27" s="31"/>
      <c r="P27" s="31"/>
      <c r="Q27" s="31"/>
      <c r="R27" s="31"/>
    </row>
    <row r="28" spans="2:19" x14ac:dyDescent="0.25">
      <c r="J28" s="64"/>
      <c r="K28" s="64"/>
      <c r="L28" s="65"/>
      <c r="M28" s="65"/>
      <c r="O28" s="31"/>
      <c r="P28" s="31"/>
      <c r="Q28" s="31"/>
      <c r="R28" s="31"/>
    </row>
    <row r="29" spans="2:19" x14ac:dyDescent="0.25">
      <c r="J29" s="64"/>
      <c r="K29" s="64"/>
      <c r="L29" s="65"/>
      <c r="M29" s="65"/>
      <c r="O29" s="31"/>
      <c r="P29" s="31"/>
      <c r="Q29" s="31"/>
      <c r="R29" s="31"/>
    </row>
    <row r="30" spans="2:19" x14ac:dyDescent="0.25">
      <c r="J30" s="64"/>
      <c r="K30" s="64"/>
      <c r="L30" s="65"/>
      <c r="M30" s="65"/>
      <c r="O30" s="31"/>
      <c r="P30" s="31"/>
      <c r="Q30" s="31"/>
      <c r="R30" s="31"/>
    </row>
    <row r="31" spans="2:19" x14ac:dyDescent="0.25">
      <c r="J31" s="64"/>
      <c r="K31" s="64"/>
      <c r="L31" s="65"/>
      <c r="M31" s="65"/>
      <c r="O31" s="31"/>
      <c r="P31" s="31"/>
      <c r="Q31" s="31"/>
      <c r="R31" s="31"/>
    </row>
    <row r="32" spans="2:19" x14ac:dyDescent="0.25">
      <c r="J32" s="64"/>
      <c r="K32" s="64"/>
      <c r="L32" s="65"/>
      <c r="M32" s="65"/>
      <c r="O32" s="31"/>
      <c r="P32" s="31"/>
      <c r="Q32" s="31"/>
      <c r="R32" s="31"/>
    </row>
    <row r="33" spans="8:18" x14ac:dyDescent="0.25">
      <c r="J33" s="64"/>
      <c r="K33" s="64"/>
      <c r="L33" s="65"/>
      <c r="M33" s="65"/>
      <c r="O33" s="31"/>
      <c r="P33" s="31"/>
      <c r="Q33" s="31"/>
      <c r="R33" s="31"/>
    </row>
    <row r="34" spans="8:18" x14ac:dyDescent="0.25">
      <c r="J34" s="64"/>
      <c r="K34" s="64"/>
      <c r="L34" s="65"/>
      <c r="M34" s="65"/>
      <c r="O34" s="31"/>
      <c r="P34" s="31"/>
      <c r="Q34" s="31"/>
      <c r="R34" s="31"/>
    </row>
    <row r="35" spans="8:18" x14ac:dyDescent="0.25">
      <c r="J35" s="64"/>
      <c r="K35" s="64"/>
      <c r="L35" s="64"/>
      <c r="M35" s="64"/>
      <c r="O35" s="31"/>
      <c r="P35" s="31"/>
      <c r="Q35" s="31"/>
      <c r="R35" s="31"/>
    </row>
    <row r="36" spans="8:18" x14ac:dyDescent="0.25">
      <c r="J36" s="64"/>
      <c r="K36" s="64"/>
      <c r="L36" s="63"/>
      <c r="M36" s="63"/>
      <c r="O36" s="31"/>
      <c r="P36" s="31"/>
      <c r="Q36" s="31"/>
      <c r="R36" s="31"/>
    </row>
    <row r="37" spans="8:18" x14ac:dyDescent="0.25">
      <c r="J37" s="64"/>
      <c r="K37" s="64"/>
      <c r="L37" s="63"/>
      <c r="M37" s="63"/>
      <c r="O37" s="31"/>
      <c r="P37" s="31"/>
      <c r="Q37" s="31"/>
      <c r="R37" s="31"/>
    </row>
    <row r="38" spans="8:18" x14ac:dyDescent="0.25">
      <c r="J38" s="64"/>
      <c r="K38" s="64"/>
      <c r="L38" s="63"/>
      <c r="M38" s="63"/>
      <c r="O38" s="31"/>
      <c r="P38" s="31"/>
      <c r="Q38" s="31"/>
      <c r="R38" s="31"/>
    </row>
    <row r="39" spans="8:18" x14ac:dyDescent="0.25">
      <c r="J39" s="64"/>
      <c r="K39" s="64"/>
      <c r="L39" s="63"/>
      <c r="M39" s="63"/>
      <c r="O39" s="31"/>
      <c r="P39" s="31"/>
      <c r="Q39" s="31"/>
      <c r="R39" s="31"/>
    </row>
    <row r="40" spans="8:18" x14ac:dyDescent="0.25">
      <c r="J40" s="64"/>
      <c r="K40" s="64"/>
      <c r="L40" s="63"/>
      <c r="M40" s="63"/>
      <c r="O40" s="31"/>
      <c r="P40" s="31"/>
      <c r="Q40" s="31"/>
      <c r="R40" s="31"/>
    </row>
    <row r="41" spans="8:18" x14ac:dyDescent="0.25">
      <c r="J41" s="63"/>
      <c r="K41" s="63"/>
      <c r="L41" s="63"/>
      <c r="M41" s="63"/>
      <c r="O41" s="31"/>
      <c r="P41" s="31"/>
      <c r="Q41" s="31"/>
      <c r="R41" s="31"/>
    </row>
    <row r="42" spans="8:18" x14ac:dyDescent="0.25">
      <c r="H42" s="1" t="s">
        <v>264</v>
      </c>
      <c r="J42" s="63"/>
      <c r="K42" s="63"/>
      <c r="L42" s="63"/>
      <c r="M42" s="63"/>
      <c r="O42" s="31"/>
      <c r="P42" s="31"/>
      <c r="Q42" s="31"/>
      <c r="R42" s="31"/>
    </row>
    <row r="43" spans="8:18" x14ac:dyDescent="0.25">
      <c r="J43" s="63"/>
      <c r="K43" s="63"/>
      <c r="L43" s="63"/>
      <c r="M43" s="63"/>
      <c r="O43" s="31"/>
      <c r="P43" s="31"/>
      <c r="Q43" s="31"/>
      <c r="R43" s="31"/>
    </row>
    <row r="44" spans="8:18" x14ac:dyDescent="0.25">
      <c r="J44" s="63"/>
      <c r="K44" s="63"/>
      <c r="L44" s="63"/>
      <c r="M44" s="63"/>
      <c r="O44" s="31"/>
      <c r="P44" s="31"/>
      <c r="Q44" s="31"/>
      <c r="R44" s="31"/>
    </row>
    <row r="45" spans="8:18" x14ac:dyDescent="0.25">
      <c r="J45" s="63"/>
      <c r="K45" s="63"/>
      <c r="L45" s="63"/>
      <c r="M45" s="63"/>
      <c r="O45" s="31"/>
      <c r="P45" s="31"/>
      <c r="Q45" s="31"/>
      <c r="R45" s="31"/>
    </row>
    <row r="46" spans="8:18" x14ac:dyDescent="0.25">
      <c r="J46" s="63"/>
      <c r="K46" s="63"/>
      <c r="L46" s="63"/>
      <c r="M46" s="63"/>
      <c r="O46" s="31"/>
      <c r="P46" s="31"/>
      <c r="Q46" s="31"/>
      <c r="R46" s="31"/>
    </row>
    <row r="47" spans="8:18" x14ac:dyDescent="0.25">
      <c r="J47" s="63"/>
      <c r="K47" s="63"/>
      <c r="L47" s="63"/>
      <c r="M47" s="63"/>
    </row>
    <row r="48" spans="8:18" x14ac:dyDescent="0.25">
      <c r="I48" s="30"/>
      <c r="J48" s="66"/>
      <c r="K48" s="66"/>
      <c r="L48" s="66"/>
      <c r="M48" s="66"/>
    </row>
    <row r="49" spans="9:13" x14ac:dyDescent="0.25">
      <c r="J49" s="64"/>
      <c r="K49" s="64"/>
      <c r="L49" s="64"/>
      <c r="M49" s="64"/>
    </row>
    <row r="50" spans="9:13" x14ac:dyDescent="0.25">
      <c r="J50" s="63"/>
      <c r="K50" s="63"/>
      <c r="L50" s="63"/>
      <c r="M50" s="63"/>
    </row>
    <row r="51" spans="9:13" x14ac:dyDescent="0.25">
      <c r="J51" s="63"/>
      <c r="K51" s="63"/>
      <c r="L51" s="63"/>
      <c r="M51" s="63"/>
    </row>
    <row r="52" spans="9:13" x14ac:dyDescent="0.25">
      <c r="J52" s="63"/>
      <c r="K52" s="63"/>
      <c r="L52" s="63"/>
      <c r="M52" s="63"/>
    </row>
    <row r="53" spans="9:13" x14ac:dyDescent="0.25">
      <c r="I53" s="30"/>
      <c r="J53" s="66"/>
      <c r="K53" s="66"/>
      <c r="L53" s="66"/>
      <c r="M53" s="66"/>
    </row>
  </sheetData>
  <mergeCells count="2">
    <mergeCell ref="O3:R3"/>
    <mergeCell ref="H14:I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079D-5A39-4F74-A733-5AE3BAB6EDF0}">
  <dimension ref="B2:O64"/>
  <sheetViews>
    <sheetView workbookViewId="0">
      <selection activeCell="P13" sqref="P13"/>
    </sheetView>
  </sheetViews>
  <sheetFormatPr baseColWidth="10" defaultRowHeight="15" x14ac:dyDescent="0.25"/>
  <cols>
    <col min="1" max="2" width="11.42578125" style="1"/>
    <col min="3" max="3" width="13.7109375" style="1" customWidth="1"/>
    <col min="4" max="4" width="15.5703125" style="1" bestFit="1" customWidth="1"/>
    <col min="5" max="9" width="11.42578125" style="1"/>
    <col min="10" max="11" width="14.140625" style="1" bestFit="1" customWidth="1"/>
    <col min="12" max="12" width="11.42578125" style="1"/>
    <col min="13" max="13" width="18.7109375" style="1" bestFit="1" customWidth="1"/>
    <col min="14" max="15" width="8.42578125" style="1" bestFit="1" customWidth="1"/>
    <col min="16" max="16384" width="11.42578125" style="1"/>
  </cols>
  <sheetData>
    <row r="2" spans="2:15" x14ac:dyDescent="0.25">
      <c r="B2" s="95" t="s">
        <v>0</v>
      </c>
      <c r="C2" s="95"/>
      <c r="D2" s="95"/>
      <c r="E2" s="95"/>
      <c r="I2" s="95" t="s">
        <v>15</v>
      </c>
      <c r="J2" s="95"/>
      <c r="K2" s="95"/>
      <c r="L2" s="95"/>
    </row>
    <row r="3" spans="2:15" ht="15.75" x14ac:dyDescent="0.25">
      <c r="M3" s="101" t="s">
        <v>61</v>
      </c>
      <c r="N3" s="101"/>
      <c r="O3" s="101"/>
    </row>
    <row r="4" spans="2:15" ht="18.75" x14ac:dyDescent="0.3">
      <c r="B4" s="102" t="s">
        <v>0</v>
      </c>
      <c r="C4" s="102"/>
      <c r="D4" s="11">
        <v>2024</v>
      </c>
      <c r="E4" s="11">
        <v>2023</v>
      </c>
      <c r="G4" s="102" t="s">
        <v>15</v>
      </c>
      <c r="H4" s="102"/>
      <c r="I4" s="102"/>
      <c r="J4" s="56">
        <v>2024</v>
      </c>
      <c r="K4" s="56">
        <v>2023</v>
      </c>
    </row>
    <row r="5" spans="2:15" x14ac:dyDescent="0.25">
      <c r="B5" s="4" t="s">
        <v>105</v>
      </c>
      <c r="C5" s="4"/>
      <c r="D5" s="39">
        <v>190853</v>
      </c>
      <c r="E5" s="39">
        <v>180114</v>
      </c>
      <c r="G5" s="43" t="s">
        <v>114</v>
      </c>
      <c r="H5" s="43"/>
      <c r="I5" s="43"/>
      <c r="J5" s="43"/>
      <c r="K5" s="43"/>
      <c r="M5" s="19" t="s">
        <v>62</v>
      </c>
      <c r="N5" s="50">
        <v>2024</v>
      </c>
      <c r="O5" s="50">
        <v>2023</v>
      </c>
    </row>
    <row r="6" spans="2:15" x14ac:dyDescent="0.25">
      <c r="B6" s="1" t="s">
        <v>104</v>
      </c>
      <c r="D6" s="17">
        <v>22725</v>
      </c>
      <c r="E6" s="17">
        <v>22100</v>
      </c>
      <c r="G6" s="43" t="s">
        <v>115</v>
      </c>
      <c r="H6" s="43"/>
      <c r="I6" s="43"/>
      <c r="J6" s="44">
        <v>1565455</v>
      </c>
      <c r="K6" s="44">
        <v>1668730</v>
      </c>
      <c r="M6" s="5" t="s">
        <v>63</v>
      </c>
      <c r="N6" s="47">
        <f>J40/J20</f>
        <v>0.37145680966453626</v>
      </c>
      <c r="O6" s="47">
        <f>K40/K20</f>
        <v>0.43919231721860974</v>
      </c>
    </row>
    <row r="7" spans="2:15" x14ac:dyDescent="0.25">
      <c r="B7" s="4" t="s">
        <v>103</v>
      </c>
      <c r="C7" s="4"/>
      <c r="D7" s="39">
        <v>168128</v>
      </c>
      <c r="E7" s="39">
        <v>158014</v>
      </c>
      <c r="G7" s="42"/>
      <c r="H7" s="42" t="s">
        <v>129</v>
      </c>
      <c r="I7" s="42"/>
      <c r="J7" s="45">
        <v>1539334</v>
      </c>
      <c r="K7" s="45">
        <v>1505467</v>
      </c>
      <c r="M7" s="5" t="s">
        <v>64</v>
      </c>
      <c r="N7" s="48">
        <f>J40/J21</f>
        <v>0.59098056486187323</v>
      </c>
      <c r="O7" s="48">
        <f>K40/K21</f>
        <v>0.78314307956743923</v>
      </c>
    </row>
    <row r="8" spans="2:15" x14ac:dyDescent="0.25">
      <c r="D8" s="17"/>
      <c r="E8" s="17"/>
      <c r="G8" s="42"/>
      <c r="H8" s="42" t="s">
        <v>130</v>
      </c>
      <c r="I8" s="42"/>
      <c r="J8" s="45">
        <v>324</v>
      </c>
      <c r="K8" s="45">
        <v>683</v>
      </c>
      <c r="M8" s="5" t="s">
        <v>65</v>
      </c>
      <c r="N8" s="48">
        <f>((J30+J28)/J21)</f>
        <v>0.30559246062651757</v>
      </c>
      <c r="O8" s="48">
        <f>((K30+K28)/K21)</f>
        <v>0.48052782894888968</v>
      </c>
    </row>
    <row r="9" spans="2:15" x14ac:dyDescent="0.25">
      <c r="B9" s="1" t="s">
        <v>106</v>
      </c>
      <c r="D9" s="17">
        <v>0</v>
      </c>
      <c r="E9" s="17">
        <v>0</v>
      </c>
      <c r="G9" s="42"/>
      <c r="H9" s="42" t="s">
        <v>131</v>
      </c>
      <c r="I9" s="42"/>
      <c r="J9" s="45">
        <v>25723</v>
      </c>
      <c r="K9" s="45">
        <v>162525</v>
      </c>
      <c r="N9" s="49"/>
      <c r="O9" s="49"/>
    </row>
    <row r="10" spans="2:15" x14ac:dyDescent="0.25">
      <c r="B10" s="1" t="s">
        <v>107</v>
      </c>
      <c r="D10" s="17">
        <v>0</v>
      </c>
      <c r="E10" s="17">
        <v>0</v>
      </c>
      <c r="G10" s="42"/>
      <c r="H10" s="42" t="s">
        <v>132</v>
      </c>
      <c r="I10" s="42"/>
      <c r="J10" s="45">
        <v>39</v>
      </c>
      <c r="K10" s="45">
        <v>0</v>
      </c>
      <c r="M10" s="19" t="s">
        <v>66</v>
      </c>
      <c r="N10" s="50">
        <v>2023</v>
      </c>
      <c r="O10" s="50">
        <v>2022</v>
      </c>
    </row>
    <row r="11" spans="2:15" x14ac:dyDescent="0.25">
      <c r="B11" s="1" t="s">
        <v>98</v>
      </c>
      <c r="D11" s="17">
        <v>0</v>
      </c>
      <c r="E11" s="17">
        <v>0</v>
      </c>
      <c r="G11" s="42"/>
      <c r="H11" s="42" t="s">
        <v>80</v>
      </c>
      <c r="I11" s="42"/>
      <c r="J11" s="45">
        <v>34</v>
      </c>
      <c r="K11" s="45">
        <v>55</v>
      </c>
      <c r="M11" s="5" t="s">
        <v>67</v>
      </c>
      <c r="N11" s="48">
        <f>D6/J14</f>
        <v>3.1353476821192054</v>
      </c>
      <c r="O11" s="48">
        <f>E6/K14</f>
        <v>1.9005847953216375</v>
      </c>
    </row>
    <row r="12" spans="2:15" x14ac:dyDescent="0.25">
      <c r="B12" s="4" t="s">
        <v>108</v>
      </c>
      <c r="C12" s="4"/>
      <c r="D12" s="39">
        <v>168128</v>
      </c>
      <c r="E12" s="39">
        <v>158014</v>
      </c>
      <c r="G12" s="99" t="s">
        <v>133</v>
      </c>
      <c r="H12" s="99"/>
      <c r="I12" s="99"/>
      <c r="J12" s="44">
        <v>587655</v>
      </c>
      <c r="K12" s="44">
        <v>644703</v>
      </c>
      <c r="M12" s="5" t="s">
        <v>68</v>
      </c>
      <c r="N12" s="48">
        <f>D5/J20</f>
        <v>8.8640658694009458E-2</v>
      </c>
      <c r="O12" s="48">
        <f>E5/K20</f>
        <v>7.7855723507013169E-2</v>
      </c>
    </row>
    <row r="13" spans="2:15" x14ac:dyDescent="0.25">
      <c r="D13" s="17"/>
      <c r="E13" s="17"/>
      <c r="G13" s="42"/>
      <c r="H13" s="42" t="s">
        <v>134</v>
      </c>
      <c r="I13" s="42"/>
      <c r="J13" s="45">
        <v>46126</v>
      </c>
      <c r="K13" s="45">
        <v>56479</v>
      </c>
      <c r="M13" s="5" t="s">
        <v>69</v>
      </c>
      <c r="N13" s="48">
        <f>0</f>
        <v>0</v>
      </c>
      <c r="O13" s="48">
        <v>0</v>
      </c>
    </row>
    <row r="14" spans="2:15" x14ac:dyDescent="0.25">
      <c r="B14" s="1" t="s">
        <v>109</v>
      </c>
      <c r="D14" s="17">
        <v>37094</v>
      </c>
      <c r="E14" s="17">
        <v>44119</v>
      </c>
      <c r="G14" s="42"/>
      <c r="H14" s="42" t="s">
        <v>88</v>
      </c>
      <c r="I14" s="42"/>
      <c r="J14" s="45">
        <v>7248</v>
      </c>
      <c r="K14" s="45">
        <v>11628</v>
      </c>
      <c r="N14" s="49"/>
      <c r="O14" s="49"/>
    </row>
    <row r="15" spans="2:15" x14ac:dyDescent="0.25">
      <c r="B15" s="1" t="s">
        <v>111</v>
      </c>
      <c r="D15" s="17">
        <v>-39374</v>
      </c>
      <c r="E15" s="17">
        <v>-83640</v>
      </c>
      <c r="G15" s="42"/>
      <c r="H15" s="42" t="s">
        <v>135</v>
      </c>
      <c r="I15" s="42"/>
      <c r="J15" s="45">
        <v>81711</v>
      </c>
      <c r="K15" s="45">
        <v>77026</v>
      </c>
      <c r="M15" s="19" t="s">
        <v>70</v>
      </c>
      <c r="N15" s="50">
        <v>2023</v>
      </c>
      <c r="O15" s="50">
        <v>2022</v>
      </c>
    </row>
    <row r="16" spans="2:15" ht="30.75" customHeight="1" x14ac:dyDescent="0.25">
      <c r="B16" s="98" t="s">
        <v>110</v>
      </c>
      <c r="C16" s="98"/>
      <c r="D16" s="15">
        <v>32129</v>
      </c>
      <c r="E16" s="15">
        <v>31387</v>
      </c>
      <c r="G16" s="42"/>
      <c r="H16" s="42" t="s">
        <v>136</v>
      </c>
      <c r="I16" s="42"/>
      <c r="J16" s="45">
        <v>20</v>
      </c>
      <c r="K16" s="45">
        <v>30</v>
      </c>
      <c r="M16" s="13" t="s">
        <v>72</v>
      </c>
      <c r="N16" s="51">
        <f>D22/D5</f>
        <v>0.11483707355923145</v>
      </c>
      <c r="O16" s="51">
        <f>E22/E5</f>
        <v>-6.8456644125387253E-2</v>
      </c>
    </row>
    <row r="17" spans="2:15" x14ac:dyDescent="0.25">
      <c r="D17" s="17"/>
      <c r="E17" s="17"/>
      <c r="G17" s="42"/>
      <c r="H17" s="100" t="s">
        <v>131</v>
      </c>
      <c r="I17" s="100"/>
      <c r="J17" s="45">
        <v>199770</v>
      </c>
      <c r="K17" s="45">
        <v>159700</v>
      </c>
      <c r="M17" s="13" t="s">
        <v>73</v>
      </c>
      <c r="N17" s="51">
        <f>D22/J20</f>
        <v>1.0179233842782692E-2</v>
      </c>
      <c r="O17" s="51">
        <f>E22/K20</f>
        <v>-5.3297415572441473E-3</v>
      </c>
    </row>
    <row r="18" spans="2:15" ht="30" customHeight="1" x14ac:dyDescent="0.25">
      <c r="B18" s="97" t="s">
        <v>112</v>
      </c>
      <c r="C18" s="97"/>
      <c r="D18" s="17">
        <v>0</v>
      </c>
      <c r="E18" s="17">
        <v>0</v>
      </c>
      <c r="G18" s="42"/>
      <c r="H18" s="100" t="s">
        <v>137</v>
      </c>
      <c r="I18" s="100"/>
      <c r="J18" s="45">
        <v>215739</v>
      </c>
      <c r="K18" s="45">
        <v>329834</v>
      </c>
      <c r="M18" s="13" t="s">
        <v>74</v>
      </c>
      <c r="N18" s="51">
        <f>D22/J21</f>
        <v>1.6194963209051505E-2</v>
      </c>
      <c r="O18" s="51">
        <f>E22/K21</f>
        <v>-9.5036958817317843E-3</v>
      </c>
    </row>
    <row r="19" spans="2:15" ht="27.75" customHeight="1" x14ac:dyDescent="0.25">
      <c r="B19" s="98" t="s">
        <v>113</v>
      </c>
      <c r="C19" s="98"/>
      <c r="D19" s="40">
        <v>21917</v>
      </c>
      <c r="E19" s="40">
        <v>-12330</v>
      </c>
      <c r="G19" s="42"/>
      <c r="H19" s="100" t="s">
        <v>82</v>
      </c>
      <c r="I19" s="100"/>
      <c r="J19" s="45">
        <v>37040</v>
      </c>
      <c r="K19" s="45">
        <v>10006</v>
      </c>
      <c r="N19" s="53"/>
      <c r="O19" s="53"/>
    </row>
    <row r="20" spans="2:15" ht="15" customHeight="1" x14ac:dyDescent="0.25">
      <c r="D20" s="17"/>
      <c r="E20" s="17"/>
      <c r="G20" s="103" t="s">
        <v>138</v>
      </c>
      <c r="H20" s="103"/>
      <c r="I20" s="103"/>
      <c r="J20" s="44">
        <v>2153109</v>
      </c>
      <c r="K20" s="44">
        <v>2313433</v>
      </c>
      <c r="M20" s="22" t="s">
        <v>71</v>
      </c>
      <c r="N20" s="54">
        <v>2023</v>
      </c>
      <c r="O20" s="54">
        <v>2022</v>
      </c>
    </row>
    <row r="21" spans="2:15" x14ac:dyDescent="0.25">
      <c r="B21" s="1" t="s">
        <v>13</v>
      </c>
      <c r="D21" s="17">
        <v>0</v>
      </c>
      <c r="E21" s="17">
        <v>0</v>
      </c>
      <c r="G21" s="103" t="s">
        <v>101</v>
      </c>
      <c r="H21" s="103"/>
      <c r="I21" s="103"/>
      <c r="J21" s="44">
        <f>SUM(J22:J24)</f>
        <v>1353322</v>
      </c>
      <c r="K21" s="44">
        <f>SUM(K22:K24)</f>
        <v>1297390</v>
      </c>
      <c r="M21" s="23" t="s">
        <v>75</v>
      </c>
      <c r="N21" s="55">
        <f>J12/J31</f>
        <v>3.0105122412282723</v>
      </c>
      <c r="O21" s="55">
        <f>K12/K31</f>
        <v>3.5568839480290197</v>
      </c>
    </row>
    <row r="22" spans="2:15" x14ac:dyDescent="0.25">
      <c r="B22" s="4" t="s">
        <v>14</v>
      </c>
      <c r="C22" s="4"/>
      <c r="D22" s="39">
        <v>21917</v>
      </c>
      <c r="E22" s="39">
        <v>-12330</v>
      </c>
      <c r="G22" s="42"/>
      <c r="H22" s="104" t="s">
        <v>53</v>
      </c>
      <c r="I22" s="104"/>
      <c r="J22" s="45">
        <v>514222</v>
      </c>
      <c r="K22" s="45">
        <v>514222</v>
      </c>
      <c r="M22" s="23" t="s">
        <v>76</v>
      </c>
      <c r="N22" s="55">
        <f>(J12-J14)/J31</f>
        <v>2.973381283907357</v>
      </c>
      <c r="O22" s="55">
        <f>(K12-K14)/K31</f>
        <v>3.4927312350004138</v>
      </c>
    </row>
    <row r="23" spans="2:15" x14ac:dyDescent="0.25">
      <c r="G23" s="42"/>
      <c r="H23" s="104" t="s">
        <v>139</v>
      </c>
      <c r="I23" s="104"/>
      <c r="J23" s="45">
        <v>28509</v>
      </c>
      <c r="K23" s="45">
        <v>28509</v>
      </c>
      <c r="M23" s="23" t="s">
        <v>77</v>
      </c>
      <c r="N23" s="55">
        <f>J19/J31</f>
        <v>0.18975312626472202</v>
      </c>
      <c r="O23" s="55">
        <f>K19/K31</f>
        <v>5.520399437256903E-2</v>
      </c>
    </row>
    <row r="24" spans="2:15" x14ac:dyDescent="0.25">
      <c r="G24" s="42"/>
      <c r="H24" s="104" t="s">
        <v>140</v>
      </c>
      <c r="I24" s="104"/>
      <c r="J24" s="45">
        <v>810591</v>
      </c>
      <c r="K24" s="45">
        <v>754659</v>
      </c>
    </row>
    <row r="25" spans="2:15" x14ac:dyDescent="0.25">
      <c r="G25" s="99" t="s">
        <v>141</v>
      </c>
      <c r="H25" s="99"/>
      <c r="I25" s="99"/>
      <c r="J25" s="44"/>
      <c r="K25" s="44"/>
    </row>
    <row r="26" spans="2:15" x14ac:dyDescent="0.25">
      <c r="G26" s="99" t="s">
        <v>142</v>
      </c>
      <c r="H26" s="99"/>
      <c r="I26" s="99"/>
      <c r="J26" s="44">
        <f>SUM(J27:J30)</f>
        <v>604586</v>
      </c>
      <c r="K26" s="44">
        <f>SUM(K27:K30)</f>
        <v>834787</v>
      </c>
    </row>
    <row r="27" spans="2:15" x14ac:dyDescent="0.25">
      <c r="G27" s="42"/>
      <c r="H27" s="42" t="s">
        <v>143</v>
      </c>
      <c r="I27" s="42"/>
      <c r="J27" s="45">
        <v>109618</v>
      </c>
      <c r="K27" s="45">
        <v>128248</v>
      </c>
    </row>
    <row r="28" spans="2:15" x14ac:dyDescent="0.25">
      <c r="G28" s="42"/>
      <c r="H28" s="42" t="s">
        <v>144</v>
      </c>
      <c r="I28" s="42"/>
      <c r="J28" s="45">
        <v>0</v>
      </c>
      <c r="K28" s="45">
        <v>143</v>
      </c>
    </row>
    <row r="29" spans="2:15" x14ac:dyDescent="0.25">
      <c r="G29" s="42"/>
      <c r="H29" s="42" t="s">
        <v>145</v>
      </c>
      <c r="I29" s="42"/>
      <c r="J29" s="45">
        <v>81403</v>
      </c>
      <c r="K29" s="45">
        <v>83107</v>
      </c>
    </row>
    <row r="30" spans="2:15" x14ac:dyDescent="0.25">
      <c r="G30" s="42"/>
      <c r="H30" s="42" t="s">
        <v>146</v>
      </c>
      <c r="I30" s="42"/>
      <c r="J30" s="45">
        <v>413565</v>
      </c>
      <c r="K30" s="45">
        <v>623289</v>
      </c>
    </row>
    <row r="31" spans="2:15" x14ac:dyDescent="0.25">
      <c r="G31" s="99" t="s">
        <v>117</v>
      </c>
      <c r="H31" s="99"/>
      <c r="I31" s="99"/>
      <c r="J31" s="44">
        <f>SUM(J32:J39)</f>
        <v>195201</v>
      </c>
      <c r="K31" s="44">
        <f>SUM(K32:K39)</f>
        <v>181255</v>
      </c>
    </row>
    <row r="32" spans="2:15" x14ac:dyDescent="0.25">
      <c r="G32" s="42"/>
      <c r="H32" s="42" t="s">
        <v>147</v>
      </c>
      <c r="I32" s="42"/>
      <c r="J32" s="45">
        <v>2528</v>
      </c>
      <c r="K32" s="45">
        <v>3752</v>
      </c>
    </row>
    <row r="33" spans="7:11" x14ac:dyDescent="0.25">
      <c r="G33" s="42"/>
      <c r="H33" s="42" t="s">
        <v>148</v>
      </c>
      <c r="I33" s="42"/>
      <c r="J33" s="45">
        <v>6858</v>
      </c>
      <c r="K33" s="45">
        <v>6848</v>
      </c>
    </row>
    <row r="34" spans="7:11" x14ac:dyDescent="0.25">
      <c r="G34" s="42"/>
      <c r="H34" s="42" t="s">
        <v>120</v>
      </c>
      <c r="I34" s="42"/>
      <c r="J34" s="45">
        <v>115</v>
      </c>
      <c r="K34" s="45">
        <v>113</v>
      </c>
    </row>
    <row r="35" spans="7:11" x14ac:dyDescent="0.25">
      <c r="G35" s="42"/>
      <c r="H35" s="42" t="s">
        <v>121</v>
      </c>
      <c r="I35" s="42"/>
      <c r="J35" s="45">
        <v>3639</v>
      </c>
      <c r="K35" s="45">
        <v>3848</v>
      </c>
    </row>
    <row r="36" spans="7:11" x14ac:dyDescent="0.25">
      <c r="G36" s="42"/>
      <c r="H36" s="42" t="s">
        <v>122</v>
      </c>
      <c r="I36" s="42"/>
      <c r="J36" s="45">
        <v>40699</v>
      </c>
      <c r="K36" s="45">
        <v>2160</v>
      </c>
    </row>
    <row r="37" spans="7:11" x14ac:dyDescent="0.25">
      <c r="G37" s="42"/>
      <c r="H37" s="42" t="s">
        <v>83</v>
      </c>
      <c r="I37" s="42"/>
      <c r="J37" s="45">
        <v>8459</v>
      </c>
      <c r="K37" s="45">
        <v>9439</v>
      </c>
    </row>
    <row r="38" spans="7:11" x14ac:dyDescent="0.25">
      <c r="G38" s="42"/>
      <c r="H38" s="42" t="s">
        <v>146</v>
      </c>
      <c r="I38" s="42"/>
      <c r="J38" s="45">
        <v>89442</v>
      </c>
      <c r="K38" s="45">
        <v>91833</v>
      </c>
    </row>
    <row r="39" spans="7:11" x14ac:dyDescent="0.25">
      <c r="G39" s="42"/>
      <c r="H39" s="42" t="s">
        <v>149</v>
      </c>
      <c r="I39" s="42"/>
      <c r="J39" s="45">
        <v>43461</v>
      </c>
      <c r="K39" s="45">
        <v>63262</v>
      </c>
    </row>
    <row r="40" spans="7:11" x14ac:dyDescent="0.25">
      <c r="G40" s="99" t="s">
        <v>150</v>
      </c>
      <c r="H40" s="99"/>
      <c r="I40" s="99"/>
      <c r="J40" s="44">
        <f>J31+J26</f>
        <v>799787</v>
      </c>
      <c r="K40" s="44">
        <f>K31+K26</f>
        <v>1016042</v>
      </c>
    </row>
    <row r="41" spans="7:11" x14ac:dyDescent="0.25">
      <c r="G41" s="43" t="s">
        <v>151</v>
      </c>
      <c r="H41" s="43"/>
      <c r="I41" s="43"/>
      <c r="J41" s="44">
        <f>J40+J21</f>
        <v>2153109</v>
      </c>
      <c r="K41" s="44">
        <f>K40+K21</f>
        <v>2313432</v>
      </c>
    </row>
    <row r="48" spans="7:11" x14ac:dyDescent="0.25">
      <c r="G48" s="1" t="s">
        <v>128</v>
      </c>
    </row>
    <row r="49" spans="7:7" x14ac:dyDescent="0.25">
      <c r="G49" s="1" t="s">
        <v>116</v>
      </c>
    </row>
    <row r="51" spans="7:7" x14ac:dyDescent="0.25">
      <c r="G51" s="1" t="s">
        <v>117</v>
      </c>
    </row>
    <row r="52" spans="7:7" x14ac:dyDescent="0.25">
      <c r="G52" s="1" t="s">
        <v>118</v>
      </c>
    </row>
    <row r="53" spans="7:7" x14ac:dyDescent="0.25">
      <c r="G53" s="1" t="s">
        <v>119</v>
      </c>
    </row>
    <row r="54" spans="7:7" x14ac:dyDescent="0.25">
      <c r="G54" s="1" t="s">
        <v>120</v>
      </c>
    </row>
    <row r="55" spans="7:7" x14ac:dyDescent="0.25">
      <c r="G55" s="1" t="s">
        <v>121</v>
      </c>
    </row>
    <row r="56" spans="7:7" x14ac:dyDescent="0.25">
      <c r="G56" s="1" t="s">
        <v>122</v>
      </c>
    </row>
    <row r="57" spans="7:7" x14ac:dyDescent="0.25">
      <c r="G57" s="1" t="s">
        <v>123</v>
      </c>
    </row>
    <row r="58" spans="7:7" x14ac:dyDescent="0.25">
      <c r="G58" s="1" t="s">
        <v>124</v>
      </c>
    </row>
    <row r="59" spans="7:7" x14ac:dyDescent="0.25">
      <c r="G59" s="1" t="s">
        <v>125</v>
      </c>
    </row>
    <row r="60" spans="7:7" x14ac:dyDescent="0.25">
      <c r="G60" s="1" t="s">
        <v>126</v>
      </c>
    </row>
    <row r="62" spans="7:7" x14ac:dyDescent="0.25">
      <c r="G62" s="1" t="s">
        <v>127</v>
      </c>
    </row>
    <row r="64" spans="7:7" x14ac:dyDescent="0.25">
      <c r="G64" s="1" t="s">
        <v>128</v>
      </c>
    </row>
  </sheetData>
  <mergeCells count="21">
    <mergeCell ref="G26:I26"/>
    <mergeCell ref="G25:I25"/>
    <mergeCell ref="G31:I31"/>
    <mergeCell ref="G40:I40"/>
    <mergeCell ref="H23:I23"/>
    <mergeCell ref="H24:I24"/>
    <mergeCell ref="M3:O3"/>
    <mergeCell ref="G4:I4"/>
    <mergeCell ref="G20:I20"/>
    <mergeCell ref="G21:I21"/>
    <mergeCell ref="H22:I22"/>
    <mergeCell ref="B2:E2"/>
    <mergeCell ref="I2:L2"/>
    <mergeCell ref="B18:C18"/>
    <mergeCell ref="B16:C16"/>
    <mergeCell ref="B19:C19"/>
    <mergeCell ref="G12:I12"/>
    <mergeCell ref="H17:I17"/>
    <mergeCell ref="H18:I18"/>
    <mergeCell ref="H19:I19"/>
    <mergeCell ref="B4: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4EEC3-259F-4F00-84B1-8DDCC486F893}">
  <dimension ref="B2:P49"/>
  <sheetViews>
    <sheetView topLeftCell="D1" workbookViewId="0">
      <selection activeCell="P15" sqref="P15"/>
    </sheetView>
  </sheetViews>
  <sheetFormatPr baseColWidth="10" defaultRowHeight="15" x14ac:dyDescent="0.25"/>
  <cols>
    <col min="1" max="1" width="11.42578125" style="1"/>
    <col min="2" max="2" width="29.5703125" style="1" customWidth="1"/>
    <col min="3" max="7" width="11.42578125" style="1"/>
    <col min="8" max="8" width="33.28515625" style="1" customWidth="1"/>
    <col min="9" max="13" width="11.42578125" style="1"/>
    <col min="14" max="14" width="18.7109375" style="1" bestFit="1" customWidth="1"/>
    <col min="15" max="15" width="14" style="1" bestFit="1" customWidth="1"/>
    <col min="16" max="16384" width="11.42578125" style="1"/>
  </cols>
  <sheetData>
    <row r="2" spans="2:16" ht="15.75" x14ac:dyDescent="0.25">
      <c r="B2" s="10" t="s">
        <v>331</v>
      </c>
      <c r="C2" s="10">
        <v>2024</v>
      </c>
      <c r="D2" s="10">
        <v>2023</v>
      </c>
      <c r="E2" s="10">
        <v>2023</v>
      </c>
      <c r="F2" s="10">
        <v>2023</v>
      </c>
      <c r="H2" s="10" t="s">
        <v>0</v>
      </c>
      <c r="I2" s="10">
        <v>2024</v>
      </c>
      <c r="J2" s="10">
        <v>2023</v>
      </c>
      <c r="K2" s="10">
        <v>2023</v>
      </c>
      <c r="L2" s="10">
        <v>2023</v>
      </c>
      <c r="N2" s="101" t="s">
        <v>61</v>
      </c>
      <c r="O2" s="101"/>
      <c r="P2" s="101"/>
    </row>
    <row r="3" spans="2:16" x14ac:dyDescent="0.25">
      <c r="C3" s="12"/>
      <c r="D3" s="12"/>
      <c r="E3" s="12"/>
      <c r="F3" s="12"/>
      <c r="I3" s="12"/>
      <c r="J3" s="12"/>
      <c r="K3" s="12"/>
      <c r="L3" s="12"/>
    </row>
    <row r="4" spans="2:16" x14ac:dyDescent="0.25">
      <c r="B4" s="10" t="s">
        <v>16</v>
      </c>
      <c r="C4" s="10">
        <f>SUM(C5:C13)</f>
        <v>304.29999999999995</v>
      </c>
      <c r="D4" s="10">
        <f t="shared" ref="D4:F4" si="0">SUM(D5:D13)</f>
        <v>180.42999999999998</v>
      </c>
      <c r="E4" s="10">
        <f t="shared" si="0"/>
        <v>323.70000000000005</v>
      </c>
      <c r="F4" s="10">
        <f t="shared" si="0"/>
        <v>183.43</v>
      </c>
      <c r="H4" s="10" t="s">
        <v>91</v>
      </c>
      <c r="I4" s="10">
        <v>157.58000000000001</v>
      </c>
      <c r="J4" s="10">
        <v>154.94</v>
      </c>
      <c r="K4" s="10">
        <v>179.92</v>
      </c>
      <c r="L4" s="10">
        <v>157.9</v>
      </c>
      <c r="N4" s="19" t="s">
        <v>62</v>
      </c>
      <c r="O4" s="19">
        <v>2023</v>
      </c>
      <c r="P4" s="19">
        <v>2022</v>
      </c>
    </row>
    <row r="5" spans="2:16" x14ac:dyDescent="0.25">
      <c r="B5" s="1" t="s">
        <v>17</v>
      </c>
      <c r="C5" s="1">
        <v>126.62</v>
      </c>
      <c r="D5" s="1">
        <v>62.15</v>
      </c>
      <c r="E5" s="1">
        <v>123.22</v>
      </c>
      <c r="F5" s="1">
        <v>68.53</v>
      </c>
      <c r="H5" s="1" t="s">
        <v>332</v>
      </c>
      <c r="I5" s="1" t="s">
        <v>19</v>
      </c>
      <c r="J5" s="1">
        <v>154.94</v>
      </c>
      <c r="K5" s="1">
        <v>179.92</v>
      </c>
      <c r="L5" s="1">
        <v>157.9</v>
      </c>
      <c r="N5" s="5" t="s">
        <v>63</v>
      </c>
      <c r="O5" s="21">
        <f>C31/C14</f>
        <v>0.72047404111493785</v>
      </c>
      <c r="P5" s="21">
        <f>D31/D14</f>
        <v>0.70112871242337649</v>
      </c>
    </row>
    <row r="6" spans="2:16" x14ac:dyDescent="0.25">
      <c r="B6" s="1" t="s">
        <v>18</v>
      </c>
      <c r="C6" s="1" t="s">
        <v>19</v>
      </c>
      <c r="D6" s="1" t="s">
        <v>19</v>
      </c>
      <c r="E6" s="1" t="s">
        <v>19</v>
      </c>
      <c r="F6" s="1" t="s">
        <v>19</v>
      </c>
      <c r="H6" s="1" t="s">
        <v>333</v>
      </c>
      <c r="I6" s="1" t="s">
        <v>19</v>
      </c>
      <c r="J6" s="1" t="s">
        <v>19</v>
      </c>
      <c r="K6" s="1" t="s">
        <v>19</v>
      </c>
      <c r="L6" s="1" t="s">
        <v>19</v>
      </c>
      <c r="N6" s="5" t="s">
        <v>64</v>
      </c>
      <c r="O6" s="5">
        <f>C31/C38</f>
        <v>2.5774852682329534</v>
      </c>
      <c r="P6" s="5">
        <f>D31/D38</f>
        <v>2.3459219455586671</v>
      </c>
    </row>
    <row r="7" spans="2:16" x14ac:dyDescent="0.25">
      <c r="B7" s="1" t="s">
        <v>20</v>
      </c>
      <c r="C7" s="1">
        <v>126.62</v>
      </c>
      <c r="D7" s="1">
        <v>62.15</v>
      </c>
      <c r="E7" s="1">
        <v>123.22</v>
      </c>
      <c r="F7" s="1">
        <v>68.53</v>
      </c>
      <c r="H7" s="1" t="s">
        <v>334</v>
      </c>
      <c r="I7" s="1">
        <v>53.05</v>
      </c>
      <c r="J7" s="1">
        <v>51.58</v>
      </c>
      <c r="K7" s="1">
        <v>53.21</v>
      </c>
      <c r="L7" s="1">
        <v>52.18</v>
      </c>
      <c r="N7" s="5" t="s">
        <v>65</v>
      </c>
      <c r="O7" s="5">
        <f>C33/C38</f>
        <v>1.418739317874544</v>
      </c>
      <c r="P7" s="5">
        <f>D33/D38</f>
        <v>1.2436741592875704</v>
      </c>
    </row>
    <row r="8" spans="2:16" x14ac:dyDescent="0.25">
      <c r="B8" s="1" t="s">
        <v>21</v>
      </c>
      <c r="C8" s="1" t="s">
        <v>19</v>
      </c>
      <c r="D8" s="1" t="s">
        <v>19</v>
      </c>
      <c r="E8" s="1" t="s">
        <v>19</v>
      </c>
      <c r="F8" s="1" t="s">
        <v>19</v>
      </c>
      <c r="H8" s="10" t="s">
        <v>335</v>
      </c>
      <c r="I8" s="10">
        <v>104.53</v>
      </c>
      <c r="J8" s="10">
        <v>103.36</v>
      </c>
      <c r="K8" s="10">
        <v>126.71</v>
      </c>
      <c r="L8" s="10">
        <v>105.72</v>
      </c>
    </row>
    <row r="9" spans="2:16" x14ac:dyDescent="0.25">
      <c r="B9" s="1" t="s">
        <v>22</v>
      </c>
      <c r="C9" s="1">
        <v>10.76</v>
      </c>
      <c r="D9" s="1">
        <v>12.36</v>
      </c>
      <c r="E9" s="1">
        <v>19.16</v>
      </c>
      <c r="F9" s="1">
        <v>6.84</v>
      </c>
      <c r="H9" s="1" t="s">
        <v>336</v>
      </c>
      <c r="I9" s="1">
        <v>122.08</v>
      </c>
      <c r="J9" s="1">
        <v>117.26</v>
      </c>
      <c r="K9" s="1">
        <v>118.47</v>
      </c>
      <c r="L9" s="1">
        <v>118.26</v>
      </c>
      <c r="N9" s="19" t="s">
        <v>66</v>
      </c>
      <c r="O9" s="19">
        <v>2023</v>
      </c>
      <c r="P9" s="19">
        <v>2022</v>
      </c>
    </row>
    <row r="10" spans="2:16" x14ac:dyDescent="0.25">
      <c r="B10" s="1" t="s">
        <v>23</v>
      </c>
      <c r="C10" s="1">
        <v>10.76</v>
      </c>
      <c r="D10" s="1">
        <v>5.81</v>
      </c>
      <c r="E10" s="1">
        <v>19.16</v>
      </c>
      <c r="F10" s="1">
        <v>6.75</v>
      </c>
      <c r="H10" s="1" t="s">
        <v>337</v>
      </c>
      <c r="I10" s="1">
        <v>12.88</v>
      </c>
      <c r="J10" s="1">
        <v>13.05</v>
      </c>
      <c r="K10" s="1">
        <v>10.24</v>
      </c>
      <c r="L10" s="1">
        <v>9.8699999999999992</v>
      </c>
      <c r="N10" s="5" t="s">
        <v>67</v>
      </c>
      <c r="O10" s="46">
        <f>I7/C11</f>
        <v>2.0490536886828892</v>
      </c>
      <c r="P10" s="46">
        <f>J7/D11</f>
        <v>1.7761707988980717</v>
      </c>
    </row>
    <row r="11" spans="2:16" x14ac:dyDescent="0.25">
      <c r="B11" s="1" t="s">
        <v>24</v>
      </c>
      <c r="C11" s="1">
        <v>25.89</v>
      </c>
      <c r="D11" s="1">
        <v>29.04</v>
      </c>
      <c r="E11" s="1">
        <v>25.72</v>
      </c>
      <c r="F11" s="1">
        <v>22.53</v>
      </c>
      <c r="H11" s="1" t="s">
        <v>94</v>
      </c>
      <c r="I11" s="1" t="s">
        <v>19</v>
      </c>
      <c r="J11" s="1" t="s">
        <v>19</v>
      </c>
      <c r="K11" s="1" t="s">
        <v>19</v>
      </c>
      <c r="L11" s="1" t="s">
        <v>19</v>
      </c>
      <c r="N11" s="5" t="s">
        <v>68</v>
      </c>
      <c r="O11" s="46">
        <f>I32/C14</f>
        <v>-5.5618542366355056E-5</v>
      </c>
      <c r="P11" s="46">
        <f>J32/D14</f>
        <v>5.8659870767328419E-3</v>
      </c>
    </row>
    <row r="12" spans="2:16" x14ac:dyDescent="0.25">
      <c r="B12" s="1" t="s">
        <v>25</v>
      </c>
      <c r="C12" s="1" t="s">
        <v>19</v>
      </c>
      <c r="D12" s="1" t="s">
        <v>19</v>
      </c>
      <c r="E12" s="1" t="s">
        <v>19</v>
      </c>
      <c r="F12" s="1" t="s">
        <v>19</v>
      </c>
      <c r="H12" s="1" t="s">
        <v>338</v>
      </c>
      <c r="I12" s="1">
        <v>56.15</v>
      </c>
      <c r="J12" s="1">
        <v>47.25</v>
      </c>
      <c r="K12" s="1">
        <v>55.02</v>
      </c>
      <c r="L12" s="1">
        <v>56.21</v>
      </c>
      <c r="N12" s="5" t="s">
        <v>69</v>
      </c>
      <c r="O12" s="5">
        <v>0</v>
      </c>
      <c r="P12" s="5">
        <v>1</v>
      </c>
    </row>
    <row r="13" spans="2:16" x14ac:dyDescent="0.25">
      <c r="B13" s="1" t="s">
        <v>26</v>
      </c>
      <c r="C13" s="1">
        <v>3.65</v>
      </c>
      <c r="D13" s="1">
        <v>8.92</v>
      </c>
      <c r="E13" s="1">
        <v>13.22</v>
      </c>
      <c r="F13" s="1">
        <v>10.25</v>
      </c>
      <c r="H13" s="1" t="s">
        <v>339</v>
      </c>
      <c r="I13" s="1">
        <v>-18.420000000000002</v>
      </c>
      <c r="J13" s="1">
        <v>-17.79</v>
      </c>
      <c r="K13" s="1">
        <v>-13.5</v>
      </c>
      <c r="L13" s="1">
        <v>-12.68</v>
      </c>
    </row>
    <row r="14" spans="2:16" x14ac:dyDescent="0.25">
      <c r="B14" s="10" t="s">
        <v>27</v>
      </c>
      <c r="C14" s="10">
        <v>1402.41</v>
      </c>
      <c r="D14" s="10">
        <v>1326.29</v>
      </c>
      <c r="E14" s="10">
        <v>1386.04</v>
      </c>
      <c r="F14" s="10">
        <v>1309.3599999999999</v>
      </c>
      <c r="H14" s="1" t="s">
        <v>340</v>
      </c>
      <c r="I14" s="1" t="s">
        <v>19</v>
      </c>
      <c r="J14" s="1" t="s">
        <v>19</v>
      </c>
      <c r="K14" s="1" t="s">
        <v>19</v>
      </c>
      <c r="L14" s="1" t="s">
        <v>19</v>
      </c>
      <c r="N14" s="19" t="s">
        <v>70</v>
      </c>
      <c r="O14" s="19">
        <v>2023</v>
      </c>
      <c r="P14" s="19">
        <v>2022</v>
      </c>
    </row>
    <row r="15" spans="2:16" x14ac:dyDescent="0.25">
      <c r="B15" s="1" t="s">
        <v>28</v>
      </c>
      <c r="C15" s="1">
        <v>1157.6500000000001</v>
      </c>
      <c r="D15" s="1">
        <v>1142.8499999999999</v>
      </c>
      <c r="E15" s="1">
        <v>1140.96</v>
      </c>
      <c r="F15" s="1">
        <v>1141.56</v>
      </c>
      <c r="H15" s="1" t="s">
        <v>341</v>
      </c>
      <c r="I15" s="1">
        <v>18.420000000000002</v>
      </c>
      <c r="J15" s="1">
        <v>23.18</v>
      </c>
      <c r="K15" s="1">
        <v>13.5</v>
      </c>
      <c r="L15" s="1">
        <v>12.68</v>
      </c>
      <c r="N15" s="5" t="s">
        <v>72</v>
      </c>
      <c r="O15" s="5">
        <f>I32/I4</f>
        <v>-4.9498667343571517E-4</v>
      </c>
      <c r="P15" s="5">
        <f>J32/J4</f>
        <v>5.0212985671872983E-2</v>
      </c>
    </row>
    <row r="16" spans="2:16" x14ac:dyDescent="0.25">
      <c r="B16" s="1" t="s">
        <v>29</v>
      </c>
      <c r="C16" s="1">
        <v>5096.9799999999996</v>
      </c>
      <c r="D16" s="1">
        <v>5024.71</v>
      </c>
      <c r="E16" s="1">
        <v>4951.45</v>
      </c>
      <c r="F16" s="1">
        <v>4897.55</v>
      </c>
      <c r="H16" s="10" t="s">
        <v>342</v>
      </c>
      <c r="I16" s="10" t="s">
        <v>19</v>
      </c>
      <c r="J16" s="10">
        <v>37.68</v>
      </c>
      <c r="K16" s="10">
        <v>61.46</v>
      </c>
      <c r="L16" s="10">
        <v>39.64</v>
      </c>
      <c r="N16" s="5" t="s">
        <v>73</v>
      </c>
      <c r="O16" s="5">
        <f>I32/C14</f>
        <v>-5.5618542366355056E-5</v>
      </c>
      <c r="P16" s="5">
        <f>J32/D14</f>
        <v>5.8659870767328419E-3</v>
      </c>
    </row>
    <row r="17" spans="2:16" x14ac:dyDescent="0.25">
      <c r="B17" s="1" t="s">
        <v>30</v>
      </c>
      <c r="C17" s="1">
        <v>-3939.33</v>
      </c>
      <c r="D17" s="1">
        <v>-3881.86</v>
      </c>
      <c r="E17" s="1">
        <v>-3810.5</v>
      </c>
      <c r="F17" s="1">
        <v>-3755.98</v>
      </c>
      <c r="H17" s="1" t="s">
        <v>176</v>
      </c>
      <c r="I17" s="1" t="s">
        <v>19</v>
      </c>
      <c r="J17" s="1" t="s">
        <v>19</v>
      </c>
      <c r="K17" s="1" t="s">
        <v>19</v>
      </c>
      <c r="L17" s="1" t="s">
        <v>19</v>
      </c>
      <c r="N17" s="5" t="s">
        <v>74</v>
      </c>
      <c r="O17" s="5">
        <f>I32/C38</f>
        <v>-1.9897451595622562E-4</v>
      </c>
      <c r="P17" s="5">
        <f>J32/D38</f>
        <v>1.9627134892403947E-2</v>
      </c>
    </row>
    <row r="18" spans="2:16" x14ac:dyDescent="0.25">
      <c r="B18" s="1" t="s">
        <v>31</v>
      </c>
      <c r="C18" s="1" t="s">
        <v>19</v>
      </c>
      <c r="D18" s="1" t="s">
        <v>19</v>
      </c>
      <c r="E18" s="1" t="s">
        <v>19</v>
      </c>
      <c r="F18" s="1" t="s">
        <v>19</v>
      </c>
      <c r="H18" s="1" t="s">
        <v>343</v>
      </c>
      <c r="I18" s="1" t="s">
        <v>19</v>
      </c>
      <c r="J18" s="1" t="s">
        <v>19</v>
      </c>
      <c r="K18" s="1" t="s">
        <v>19</v>
      </c>
      <c r="L18" s="1" t="s">
        <v>19</v>
      </c>
    </row>
    <row r="19" spans="2:16" x14ac:dyDescent="0.25">
      <c r="B19" s="10" t="s">
        <v>153</v>
      </c>
      <c r="C19" s="10">
        <f>C14-C4</f>
        <v>1098.1100000000001</v>
      </c>
      <c r="D19" s="10">
        <f t="shared" ref="D19:F19" si="1">D14-D4</f>
        <v>1145.8599999999999</v>
      </c>
      <c r="E19" s="10">
        <f t="shared" si="1"/>
        <v>1062.3399999999999</v>
      </c>
      <c r="F19" s="10">
        <f t="shared" si="1"/>
        <v>1125.9299999999998</v>
      </c>
      <c r="H19" s="1" t="s">
        <v>344</v>
      </c>
      <c r="I19" s="1" t="s">
        <v>19</v>
      </c>
      <c r="J19" s="1">
        <v>24.47</v>
      </c>
      <c r="K19" s="1">
        <v>14.6</v>
      </c>
      <c r="L19" s="1">
        <v>16.739999999999998</v>
      </c>
      <c r="N19" s="22" t="s">
        <v>71</v>
      </c>
      <c r="O19" s="22">
        <v>2023</v>
      </c>
      <c r="P19" s="22">
        <v>2022</v>
      </c>
    </row>
    <row r="20" spans="2:16" x14ac:dyDescent="0.25">
      <c r="B20" s="1" t="s">
        <v>33</v>
      </c>
      <c r="C20" s="1" t="s">
        <v>19</v>
      </c>
      <c r="D20" s="1" t="s">
        <v>19</v>
      </c>
      <c r="E20" s="1" t="s">
        <v>19</v>
      </c>
      <c r="F20" s="1" t="s">
        <v>19</v>
      </c>
      <c r="H20" s="1" t="s">
        <v>345</v>
      </c>
      <c r="I20" s="1" t="s">
        <v>19</v>
      </c>
      <c r="J20" s="1">
        <v>13.21</v>
      </c>
      <c r="K20" s="1">
        <v>46.86</v>
      </c>
      <c r="L20" s="1">
        <v>22.91</v>
      </c>
      <c r="N20" s="23" t="s">
        <v>75</v>
      </c>
      <c r="O20" s="23">
        <f>C4/C24</f>
        <v>1.180738786279683</v>
      </c>
      <c r="P20" s="23">
        <f>D4/D24</f>
        <v>0.6932949087415945</v>
      </c>
    </row>
    <row r="21" spans="2:16" x14ac:dyDescent="0.25">
      <c r="B21" s="1" t="s">
        <v>34</v>
      </c>
      <c r="C21" s="1" t="s">
        <v>19</v>
      </c>
      <c r="D21" s="1">
        <v>6.55</v>
      </c>
      <c r="E21" s="1" t="s">
        <v>19</v>
      </c>
      <c r="F21" s="1">
        <v>8.2000000000000003E-2</v>
      </c>
      <c r="H21" s="1" t="s">
        <v>326</v>
      </c>
      <c r="I21" s="1">
        <v>17.399999999999999</v>
      </c>
      <c r="J21" s="1">
        <v>5.5</v>
      </c>
      <c r="K21" s="1">
        <v>40.33</v>
      </c>
      <c r="L21" s="1">
        <v>33.729999999999997</v>
      </c>
      <c r="N21" s="23" t="s">
        <v>76</v>
      </c>
      <c r="O21" s="23">
        <f>(C4-C11)/C24</f>
        <v>1.0802809250349215</v>
      </c>
      <c r="P21" s="23">
        <f>(D4-D11)/D24</f>
        <v>0.58170989433237263</v>
      </c>
    </row>
    <row r="22" spans="2:16" x14ac:dyDescent="0.25">
      <c r="B22" s="1" t="s">
        <v>35</v>
      </c>
      <c r="C22" s="1">
        <v>68.290000000000006</v>
      </c>
      <c r="D22" s="1">
        <v>60.05</v>
      </c>
      <c r="E22" s="1">
        <v>54</v>
      </c>
      <c r="F22" s="1">
        <v>46.73</v>
      </c>
      <c r="H22" s="1" t="s">
        <v>346</v>
      </c>
      <c r="I22" s="1">
        <v>-7.8E-2</v>
      </c>
      <c r="J22" s="1">
        <v>7.71</v>
      </c>
      <c r="K22" s="1">
        <v>6.53</v>
      </c>
      <c r="L22" s="1">
        <v>-10.82</v>
      </c>
      <c r="N22" s="23" t="s">
        <v>77</v>
      </c>
      <c r="O22" s="23">
        <f>C7/C24</f>
        <v>0.4913083967096073</v>
      </c>
      <c r="P22" s="23">
        <f>D7/D24</f>
        <v>0.23880883765609989</v>
      </c>
    </row>
    <row r="23" spans="2:16" x14ac:dyDescent="0.25">
      <c r="B23" s="1" t="s">
        <v>36</v>
      </c>
      <c r="C23" s="1">
        <v>28.32</v>
      </c>
      <c r="D23" s="1">
        <v>36.520000000000003</v>
      </c>
      <c r="E23" s="1">
        <v>29.55</v>
      </c>
      <c r="F23" s="1">
        <v>38.869999999999997</v>
      </c>
      <c r="H23" s="1" t="s">
        <v>347</v>
      </c>
      <c r="I23" s="1" t="s">
        <v>19</v>
      </c>
      <c r="J23" s="1" t="s">
        <v>19</v>
      </c>
      <c r="K23" s="1" t="s">
        <v>19</v>
      </c>
      <c r="L23" s="1" t="s">
        <v>19</v>
      </c>
    </row>
    <row r="24" spans="2:16" x14ac:dyDescent="0.25">
      <c r="B24" s="10" t="s">
        <v>37</v>
      </c>
      <c r="C24" s="10">
        <v>257.72000000000003</v>
      </c>
      <c r="D24" s="10">
        <v>260.25</v>
      </c>
      <c r="E24" s="10">
        <v>279.75</v>
      </c>
      <c r="F24" s="10">
        <v>233.22</v>
      </c>
      <c r="H24" s="1" t="s">
        <v>348</v>
      </c>
      <c r="I24" s="1" t="s">
        <v>19</v>
      </c>
      <c r="J24" s="1" t="s">
        <v>19</v>
      </c>
      <c r="K24" s="1" t="s">
        <v>19</v>
      </c>
      <c r="L24" s="1" t="s">
        <v>19</v>
      </c>
    </row>
    <row r="25" spans="2:16" x14ac:dyDescent="0.25">
      <c r="B25" s="1" t="s">
        <v>38</v>
      </c>
      <c r="C25" s="1">
        <v>192.25</v>
      </c>
      <c r="D25" s="1">
        <v>166.05</v>
      </c>
      <c r="E25" s="1">
        <v>166.49</v>
      </c>
      <c r="F25" s="1">
        <v>190</v>
      </c>
      <c r="H25" s="1" t="s">
        <v>349</v>
      </c>
      <c r="I25" s="1" t="s">
        <v>19</v>
      </c>
      <c r="J25" s="1" t="s">
        <v>19</v>
      </c>
      <c r="K25" s="1" t="s">
        <v>19</v>
      </c>
      <c r="L25" s="1" t="s">
        <v>19</v>
      </c>
    </row>
    <row r="26" spans="2:16" x14ac:dyDescent="0.25">
      <c r="B26" s="1" t="s">
        <v>39</v>
      </c>
      <c r="C26" s="1" t="s">
        <v>19</v>
      </c>
      <c r="D26" s="1" t="s">
        <v>19</v>
      </c>
      <c r="E26" s="1" t="s">
        <v>19</v>
      </c>
      <c r="F26" s="1" t="s">
        <v>19</v>
      </c>
      <c r="H26" s="1" t="s">
        <v>350</v>
      </c>
      <c r="I26" s="1">
        <v>-7.8E-2</v>
      </c>
      <c r="J26" s="1">
        <v>7.71</v>
      </c>
      <c r="K26" s="1">
        <v>6.53</v>
      </c>
      <c r="L26" s="1">
        <v>-10.82</v>
      </c>
    </row>
    <row r="27" spans="2:16" x14ac:dyDescent="0.25">
      <c r="B27" s="1" t="s">
        <v>40</v>
      </c>
      <c r="C27" s="1">
        <v>3.42</v>
      </c>
      <c r="D27" s="1">
        <v>46.5</v>
      </c>
      <c r="E27" s="1">
        <v>7.79</v>
      </c>
      <c r="F27" s="1">
        <v>4.9800000000000004</v>
      </c>
      <c r="H27" s="1" t="s">
        <v>351</v>
      </c>
      <c r="I27" s="1" t="s">
        <v>19</v>
      </c>
      <c r="J27" s="1" t="s">
        <v>19</v>
      </c>
      <c r="K27" s="1" t="s">
        <v>19</v>
      </c>
      <c r="L27" s="1" t="s">
        <v>19</v>
      </c>
    </row>
    <row r="28" spans="2:16" x14ac:dyDescent="0.25">
      <c r="B28" s="1" t="s">
        <v>41</v>
      </c>
      <c r="C28" s="1" t="s">
        <v>19</v>
      </c>
      <c r="D28" s="1">
        <v>35.61</v>
      </c>
      <c r="E28" s="1">
        <v>49.07</v>
      </c>
      <c r="F28" s="1" t="s">
        <v>19</v>
      </c>
      <c r="H28" s="1" t="s">
        <v>352</v>
      </c>
      <c r="I28" s="1">
        <v>-7.8E-2</v>
      </c>
      <c r="J28" s="1">
        <v>7.71</v>
      </c>
      <c r="K28" s="1">
        <v>6.53</v>
      </c>
      <c r="L28" s="1">
        <v>-10.82</v>
      </c>
    </row>
    <row r="29" spans="2:16" x14ac:dyDescent="0.25">
      <c r="B29" s="1" t="s">
        <v>42</v>
      </c>
      <c r="C29" s="1">
        <v>39.880000000000003</v>
      </c>
      <c r="D29" s="1">
        <v>12.1</v>
      </c>
      <c r="E29" s="1">
        <v>10</v>
      </c>
      <c r="F29" s="1">
        <v>7.8</v>
      </c>
      <c r="H29" s="1" t="s">
        <v>353</v>
      </c>
      <c r="I29" s="1" t="s">
        <v>19</v>
      </c>
      <c r="J29" s="1" t="s">
        <v>19</v>
      </c>
      <c r="K29" s="1" t="s">
        <v>19</v>
      </c>
      <c r="L29" s="1" t="s">
        <v>19</v>
      </c>
    </row>
    <row r="30" spans="2:16" x14ac:dyDescent="0.25">
      <c r="B30" s="1" t="s">
        <v>43</v>
      </c>
      <c r="C30" s="1">
        <v>22.17</v>
      </c>
      <c r="D30" s="1" t="s">
        <v>19</v>
      </c>
      <c r="E30" s="1">
        <v>46.4</v>
      </c>
      <c r="F30" s="1">
        <v>30.44</v>
      </c>
      <c r="H30" s="1" t="s">
        <v>354</v>
      </c>
      <c r="I30" s="1">
        <v>-7.8E-2</v>
      </c>
      <c r="J30" s="1">
        <v>7.71</v>
      </c>
      <c r="K30" s="1">
        <v>6.53</v>
      </c>
      <c r="L30" s="1">
        <v>-10.82</v>
      </c>
    </row>
    <row r="31" spans="2:16" x14ac:dyDescent="0.25">
      <c r="B31" s="10" t="s">
        <v>44</v>
      </c>
      <c r="C31" s="10">
        <v>1010.4</v>
      </c>
      <c r="D31" s="10">
        <v>929.9</v>
      </c>
      <c r="E31" s="10">
        <v>991.5</v>
      </c>
      <c r="F31" s="10">
        <v>921.95</v>
      </c>
      <c r="H31" s="1" t="s">
        <v>355</v>
      </c>
      <c r="I31" s="1" t="s">
        <v>19</v>
      </c>
      <c r="J31" s="1">
        <v>-7.2999999999999995E-2</v>
      </c>
      <c r="K31" s="1">
        <v>-0.14299999999999999</v>
      </c>
      <c r="L31" s="1">
        <v>0.16400000000000001</v>
      </c>
    </row>
    <row r="32" spans="2:16" x14ac:dyDescent="0.25">
      <c r="B32" s="1" t="s">
        <v>45</v>
      </c>
      <c r="C32" s="1">
        <v>556.16</v>
      </c>
      <c r="D32" s="1">
        <v>492.98</v>
      </c>
      <c r="E32" s="1">
        <v>563.58000000000004</v>
      </c>
      <c r="F32" s="1">
        <v>561.08000000000004</v>
      </c>
      <c r="H32" s="10" t="s">
        <v>356</v>
      </c>
      <c r="I32" s="10">
        <v>-7.8E-2</v>
      </c>
      <c r="J32" s="10">
        <v>7.78</v>
      </c>
      <c r="K32" s="10">
        <v>6.67</v>
      </c>
      <c r="L32" s="10">
        <v>-10.99</v>
      </c>
    </row>
    <row r="33" spans="2:12" x14ac:dyDescent="0.25">
      <c r="B33" s="1" t="s">
        <v>46</v>
      </c>
      <c r="C33" s="1">
        <v>556.16</v>
      </c>
      <c r="D33" s="1">
        <v>492.98</v>
      </c>
      <c r="E33" s="1">
        <v>563.58000000000004</v>
      </c>
      <c r="F33" s="1">
        <v>561.08000000000004</v>
      </c>
      <c r="H33" s="1" t="s">
        <v>357</v>
      </c>
      <c r="I33" s="1">
        <v>31.81</v>
      </c>
      <c r="J33" s="1">
        <v>32.85</v>
      </c>
      <c r="K33" s="1">
        <v>33.35</v>
      </c>
      <c r="L33" s="1">
        <v>33.299999999999997</v>
      </c>
    </row>
    <row r="34" spans="2:12" x14ac:dyDescent="0.25">
      <c r="B34" s="1" t="s">
        <v>47</v>
      </c>
      <c r="C34" s="1" t="s">
        <v>19</v>
      </c>
      <c r="D34" s="1" t="s">
        <v>19</v>
      </c>
      <c r="E34" s="1" t="s">
        <v>19</v>
      </c>
      <c r="F34" s="1" t="s">
        <v>19</v>
      </c>
      <c r="H34" s="1" t="s">
        <v>358</v>
      </c>
      <c r="I34" s="1">
        <v>-2E-3</v>
      </c>
      <c r="J34" s="1">
        <v>0.23499999999999999</v>
      </c>
      <c r="K34" s="1">
        <v>0.19600000000000001</v>
      </c>
      <c r="L34" s="1">
        <v>-0.33</v>
      </c>
    </row>
    <row r="35" spans="2:12" x14ac:dyDescent="0.25">
      <c r="B35" s="1" t="s">
        <v>48</v>
      </c>
      <c r="C35" s="1">
        <v>72.8</v>
      </c>
      <c r="D35" s="1">
        <v>57.45</v>
      </c>
      <c r="E35" s="1">
        <v>35.01</v>
      </c>
      <c r="F35" s="1">
        <v>22.24</v>
      </c>
      <c r="H35" s="1" t="s">
        <v>359</v>
      </c>
      <c r="I35" s="1" t="s">
        <v>19</v>
      </c>
      <c r="J35" s="1" t="s">
        <v>19</v>
      </c>
      <c r="K35" s="1" t="s">
        <v>19</v>
      </c>
      <c r="L35" s="1" t="s">
        <v>19</v>
      </c>
    </row>
    <row r="36" spans="2:12" x14ac:dyDescent="0.25">
      <c r="B36" s="1" t="s">
        <v>49</v>
      </c>
      <c r="C36" s="1" t="s">
        <v>19</v>
      </c>
      <c r="D36" s="1" t="s">
        <v>19</v>
      </c>
      <c r="E36" s="1" t="s">
        <v>19</v>
      </c>
      <c r="F36" s="1" t="s">
        <v>19</v>
      </c>
      <c r="H36" s="1" t="s">
        <v>360</v>
      </c>
      <c r="I36" s="1">
        <v>0.36499999999999999</v>
      </c>
      <c r="J36" s="1">
        <v>0.23</v>
      </c>
      <c r="K36" s="1">
        <v>0.878</v>
      </c>
      <c r="L36" s="1">
        <v>0.43</v>
      </c>
    </row>
    <row r="37" spans="2:12" x14ac:dyDescent="0.25">
      <c r="B37" s="1" t="s">
        <v>50</v>
      </c>
      <c r="C37" s="1">
        <v>123.72</v>
      </c>
      <c r="D37" s="1">
        <v>83.6</v>
      </c>
      <c r="E37" s="1">
        <v>64.09</v>
      </c>
      <c r="F37" s="1">
        <v>105.41</v>
      </c>
    </row>
    <row r="38" spans="2:12" x14ac:dyDescent="0.25">
      <c r="B38" s="28" t="s">
        <v>51</v>
      </c>
      <c r="C38" s="28">
        <v>392.01</v>
      </c>
      <c r="D38" s="28">
        <v>396.39</v>
      </c>
      <c r="E38" s="28">
        <v>394.54</v>
      </c>
      <c r="F38" s="28">
        <v>387.42</v>
      </c>
    </row>
    <row r="39" spans="2:12" x14ac:dyDescent="0.25">
      <c r="B39" s="1" t="s">
        <v>52</v>
      </c>
      <c r="C39" s="1" t="s">
        <v>19</v>
      </c>
      <c r="D39" s="1" t="s">
        <v>19</v>
      </c>
      <c r="E39" s="1" t="s">
        <v>19</v>
      </c>
      <c r="F39" s="1" t="s">
        <v>19</v>
      </c>
    </row>
    <row r="40" spans="2:12" x14ac:dyDescent="0.25">
      <c r="B40" s="1" t="s">
        <v>31</v>
      </c>
      <c r="C40" s="1" t="s">
        <v>19</v>
      </c>
      <c r="D40" s="1" t="s">
        <v>19</v>
      </c>
      <c r="E40" s="1" t="s">
        <v>19</v>
      </c>
      <c r="F40" s="1" t="s">
        <v>19</v>
      </c>
    </row>
    <row r="41" spans="2:12" x14ac:dyDescent="0.25">
      <c r="B41" s="1" t="s">
        <v>53</v>
      </c>
      <c r="C41" s="1">
        <v>9.94</v>
      </c>
      <c r="D41" s="1">
        <v>9.94</v>
      </c>
      <c r="E41" s="1">
        <v>10.24</v>
      </c>
      <c r="F41" s="1">
        <v>10.24</v>
      </c>
    </row>
    <row r="42" spans="2:12" x14ac:dyDescent="0.25">
      <c r="B42" s="1" t="s">
        <v>54</v>
      </c>
      <c r="C42" s="1">
        <v>1245.3900000000001</v>
      </c>
      <c r="D42" s="1">
        <v>1249.6500000000001</v>
      </c>
      <c r="E42" s="1">
        <v>1255.04</v>
      </c>
      <c r="F42" s="1">
        <v>1254.45</v>
      </c>
    </row>
    <row r="43" spans="2:12" x14ac:dyDescent="0.25">
      <c r="B43" s="1" t="s">
        <v>55</v>
      </c>
      <c r="C43" s="1" t="s">
        <v>19</v>
      </c>
      <c r="D43" s="1">
        <v>-863.03</v>
      </c>
      <c r="E43" s="1">
        <v>-870.74</v>
      </c>
      <c r="F43" s="1">
        <v>-877.27</v>
      </c>
    </row>
    <row r="44" spans="2:12" x14ac:dyDescent="0.25">
      <c r="B44" s="1" t="s">
        <v>56</v>
      </c>
      <c r="C44" s="1">
        <v>-0.20300000000000001</v>
      </c>
      <c r="D44" s="1">
        <v>-0.16300000000000001</v>
      </c>
      <c r="E44" s="1" t="s">
        <v>19</v>
      </c>
      <c r="F44" s="1" t="s">
        <v>19</v>
      </c>
    </row>
    <row r="45" spans="2:12" x14ac:dyDescent="0.25">
      <c r="B45" s="1" t="s">
        <v>57</v>
      </c>
      <c r="C45" s="1" t="s">
        <v>19</v>
      </c>
      <c r="D45" s="1" t="s">
        <v>19</v>
      </c>
      <c r="E45" s="1" t="s">
        <v>19</v>
      </c>
      <c r="F45" s="1" t="s">
        <v>19</v>
      </c>
    </row>
    <row r="46" spans="2:12" x14ac:dyDescent="0.25">
      <c r="B46" s="1" t="s">
        <v>58</v>
      </c>
      <c r="C46" s="1" t="s">
        <v>19</v>
      </c>
      <c r="D46" s="1" t="s">
        <v>19</v>
      </c>
      <c r="E46" s="1" t="s">
        <v>19</v>
      </c>
      <c r="F46" s="1" t="s">
        <v>19</v>
      </c>
    </row>
    <row r="47" spans="2:12" x14ac:dyDescent="0.25">
      <c r="B47" s="1" t="s">
        <v>59</v>
      </c>
      <c r="C47" s="1" t="s">
        <v>19</v>
      </c>
      <c r="D47" s="1" t="s">
        <v>19</v>
      </c>
      <c r="E47" s="1" t="s">
        <v>19</v>
      </c>
      <c r="F47" s="1" t="s">
        <v>19</v>
      </c>
    </row>
    <row r="48" spans="2:12" x14ac:dyDescent="0.25">
      <c r="B48" s="10" t="s">
        <v>60</v>
      </c>
      <c r="C48" s="10" t="s">
        <v>19</v>
      </c>
      <c r="D48" s="10">
        <v>1326.29</v>
      </c>
      <c r="E48" s="10">
        <v>1386.04</v>
      </c>
      <c r="F48" s="10">
        <v>1309.3599999999999</v>
      </c>
    </row>
    <row r="49" spans="2:6" x14ac:dyDescent="0.25">
      <c r="B49" s="1" t="s">
        <v>330</v>
      </c>
      <c r="C49" s="1">
        <v>31.4</v>
      </c>
      <c r="D49" s="1">
        <v>32.25</v>
      </c>
      <c r="E49" s="1">
        <v>33.29</v>
      </c>
      <c r="F49" s="1">
        <v>33.29</v>
      </c>
    </row>
  </sheetData>
  <mergeCells count="1">
    <mergeCell ref="N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F42A-B909-4508-AD0B-256E9A61FE20}">
  <dimension ref="B3:X43"/>
  <sheetViews>
    <sheetView showGridLines="0" topLeftCell="L1" workbookViewId="0">
      <selection activeCell="R23" sqref="P3:R23"/>
    </sheetView>
  </sheetViews>
  <sheetFormatPr baseColWidth="10" defaultRowHeight="15" x14ac:dyDescent="0.25"/>
  <cols>
    <col min="1" max="5" width="11.42578125" style="1"/>
    <col min="6" max="7" width="14.140625" style="1" bestFit="1" customWidth="1"/>
    <col min="8" max="9" width="11.42578125" style="1"/>
    <col min="10" max="10" width="30.42578125" style="1" bestFit="1" customWidth="1"/>
    <col min="11" max="11" width="12.28515625" style="1" customWidth="1"/>
    <col min="12" max="12" width="16.85546875" style="1" customWidth="1"/>
    <col min="13" max="14" width="14" style="1" bestFit="1" customWidth="1"/>
    <col min="15" max="15" width="11.42578125" style="1"/>
    <col min="16" max="16" width="18" style="1" customWidth="1"/>
    <col min="17" max="16384" width="11.42578125" style="1"/>
  </cols>
  <sheetData>
    <row r="3" spans="2:24" ht="18.75" x14ac:dyDescent="0.25">
      <c r="I3" s="123" t="s">
        <v>15</v>
      </c>
      <c r="J3" s="123"/>
      <c r="K3" s="123"/>
      <c r="L3" s="123"/>
      <c r="M3" s="15">
        <v>2023</v>
      </c>
      <c r="N3" s="15">
        <v>2022</v>
      </c>
      <c r="P3" s="101" t="s">
        <v>61</v>
      </c>
      <c r="Q3" s="101"/>
      <c r="R3" s="101"/>
    </row>
    <row r="4" spans="2:24" ht="18.75" x14ac:dyDescent="0.3">
      <c r="B4" s="109" t="s">
        <v>0</v>
      </c>
      <c r="C4" s="109"/>
      <c r="D4" s="109"/>
      <c r="E4" s="109"/>
      <c r="F4" s="6">
        <v>2023</v>
      </c>
      <c r="G4" s="6">
        <v>2022</v>
      </c>
    </row>
    <row r="5" spans="2:24" ht="15" customHeight="1" x14ac:dyDescent="0.25">
      <c r="B5" s="107" t="s">
        <v>1</v>
      </c>
      <c r="C5" s="107"/>
      <c r="D5" s="107"/>
      <c r="E5" s="108"/>
      <c r="F5" s="7">
        <v>30899939</v>
      </c>
      <c r="G5" s="7">
        <v>27291744</v>
      </c>
      <c r="I5" s="120" t="s">
        <v>16</v>
      </c>
      <c r="J5" s="120"/>
      <c r="K5" s="120"/>
      <c r="L5" s="120"/>
      <c r="M5" s="16">
        <v>68615106</v>
      </c>
      <c r="N5" s="16">
        <v>77276845</v>
      </c>
      <c r="P5" s="19" t="s">
        <v>62</v>
      </c>
      <c r="Q5" s="19">
        <v>2023</v>
      </c>
      <c r="R5" s="19">
        <v>2022</v>
      </c>
      <c r="T5" s="25"/>
      <c r="U5" s="25"/>
      <c r="V5" s="25"/>
      <c r="W5" s="25"/>
      <c r="X5" s="24"/>
    </row>
    <row r="6" spans="2:24" x14ac:dyDescent="0.25">
      <c r="B6" s="105" t="s">
        <v>2</v>
      </c>
      <c r="C6" s="105"/>
      <c r="D6" s="105"/>
      <c r="E6" s="106"/>
      <c r="F6" s="8">
        <v>-23141882</v>
      </c>
      <c r="G6" s="8">
        <v>18308460</v>
      </c>
      <c r="I6" s="10"/>
      <c r="J6" s="122" t="s">
        <v>17</v>
      </c>
      <c r="K6" s="122"/>
      <c r="L6" s="122"/>
      <c r="M6" s="18">
        <f>M7+M8</f>
        <v>14197043</v>
      </c>
      <c r="N6" s="18">
        <v>16563185</v>
      </c>
      <c r="P6" s="5" t="s">
        <v>63</v>
      </c>
      <c r="Q6" s="21">
        <f>M31/M14</f>
        <v>0.5974111587643165</v>
      </c>
      <c r="R6" s="21">
        <f>N31/N14</f>
        <v>0.62382451693450691</v>
      </c>
      <c r="T6" s="25"/>
      <c r="U6" s="25"/>
      <c r="V6" s="25"/>
      <c r="W6" s="25"/>
      <c r="X6" s="24"/>
    </row>
    <row r="7" spans="2:24" x14ac:dyDescent="0.25">
      <c r="B7" s="117" t="s">
        <v>3</v>
      </c>
      <c r="C7" s="118"/>
      <c r="D7" s="118"/>
      <c r="E7" s="119"/>
      <c r="F7" s="7">
        <v>7758057</v>
      </c>
      <c r="G7" s="7">
        <v>8983284</v>
      </c>
      <c r="I7" s="10"/>
      <c r="J7" s="122" t="s">
        <v>20</v>
      </c>
      <c r="K7" s="122"/>
      <c r="L7" s="122"/>
      <c r="M7" s="18">
        <v>12336115</v>
      </c>
      <c r="N7" s="18">
        <v>15401058</v>
      </c>
      <c r="P7" s="5" t="s">
        <v>64</v>
      </c>
      <c r="Q7" s="5">
        <f>M31/M38</f>
        <v>2.349956494160689</v>
      </c>
      <c r="R7" s="5">
        <f>N31/N38</f>
        <v>1.6583337963731608</v>
      </c>
      <c r="T7" s="25"/>
      <c r="U7" s="25"/>
      <c r="V7" s="25"/>
      <c r="W7" s="25"/>
      <c r="X7" s="24"/>
    </row>
    <row r="8" spans="2:24" x14ac:dyDescent="0.25">
      <c r="B8" s="112"/>
      <c r="C8" s="112"/>
      <c r="D8" s="112"/>
      <c r="E8" s="113"/>
      <c r="F8" s="19"/>
      <c r="G8" s="19"/>
      <c r="I8" s="10"/>
      <c r="J8" s="122" t="s">
        <v>21</v>
      </c>
      <c r="K8" s="122"/>
      <c r="L8" s="122"/>
      <c r="M8" s="18">
        <v>1860928</v>
      </c>
      <c r="N8" s="18">
        <v>1162127</v>
      </c>
      <c r="P8" s="5" t="s">
        <v>65</v>
      </c>
      <c r="Q8" s="5">
        <f>(SUM(M32:M33))/M38</f>
        <v>1.7432707075826019</v>
      </c>
      <c r="R8" s="5">
        <f>(SUM(N32:N33))/N38</f>
        <v>1.6236362562564042</v>
      </c>
      <c r="T8" s="25"/>
      <c r="U8" s="25"/>
      <c r="V8" s="25"/>
      <c r="W8" s="25"/>
      <c r="X8" s="24"/>
    </row>
    <row r="9" spans="2:24" ht="27.75" customHeight="1" x14ac:dyDescent="0.25">
      <c r="B9" s="110" t="s">
        <v>4</v>
      </c>
      <c r="C9" s="110"/>
      <c r="D9" s="110"/>
      <c r="E9" s="111"/>
      <c r="F9" s="8">
        <v>403894</v>
      </c>
      <c r="G9" s="8">
        <v>367050</v>
      </c>
      <c r="I9" s="10"/>
      <c r="J9" s="121" t="s">
        <v>22</v>
      </c>
      <c r="K9" s="121"/>
      <c r="L9" s="121"/>
      <c r="M9" s="18">
        <v>41421805</v>
      </c>
      <c r="N9" s="18">
        <v>46010478</v>
      </c>
      <c r="T9" s="25"/>
      <c r="U9" s="25"/>
      <c r="V9" s="25"/>
      <c r="W9" s="25"/>
    </row>
    <row r="10" spans="2:24" x14ac:dyDescent="0.25">
      <c r="B10" s="105" t="s">
        <v>5</v>
      </c>
      <c r="C10" s="105"/>
      <c r="D10" s="105"/>
      <c r="E10" s="106"/>
      <c r="F10" s="8">
        <v>619736</v>
      </c>
      <c r="G10" s="8">
        <v>385243</v>
      </c>
      <c r="I10" s="10"/>
      <c r="J10" s="122" t="s">
        <v>23</v>
      </c>
      <c r="K10" s="122"/>
      <c r="L10" s="122"/>
      <c r="M10" s="18">
        <v>32031819</v>
      </c>
      <c r="N10" s="18">
        <v>38007100</v>
      </c>
      <c r="P10" s="19" t="s">
        <v>66</v>
      </c>
      <c r="Q10" s="19">
        <v>2023</v>
      </c>
      <c r="R10" s="19">
        <v>2022</v>
      </c>
      <c r="T10" s="25"/>
      <c r="U10" s="25"/>
      <c r="V10" s="25"/>
      <c r="W10" s="25"/>
      <c r="X10" s="24"/>
    </row>
    <row r="11" spans="2:24" x14ac:dyDescent="0.25">
      <c r="B11" s="105" t="s">
        <v>6</v>
      </c>
      <c r="C11" s="105"/>
      <c r="D11" s="105"/>
      <c r="E11" s="106"/>
      <c r="F11" s="8">
        <v>108188</v>
      </c>
      <c r="G11" s="8">
        <v>42661</v>
      </c>
      <c r="I11" s="10"/>
      <c r="J11" s="122" t="s">
        <v>24</v>
      </c>
      <c r="K11" s="122"/>
      <c r="L11" s="122"/>
      <c r="M11" s="18">
        <v>10202448</v>
      </c>
      <c r="N11" s="18">
        <v>11880034</v>
      </c>
      <c r="P11" s="5" t="s">
        <v>67</v>
      </c>
      <c r="Q11" s="5">
        <f>F6/M11</f>
        <v>-2.2682675765659379</v>
      </c>
      <c r="R11" s="5">
        <f>G6/N11</f>
        <v>1.5411117510269752</v>
      </c>
      <c r="T11" s="25"/>
      <c r="U11" s="25"/>
      <c r="V11" s="25"/>
      <c r="W11" s="25"/>
      <c r="X11" s="24"/>
    </row>
    <row r="12" spans="2:24" x14ac:dyDescent="0.25">
      <c r="B12" s="107" t="s">
        <v>7</v>
      </c>
      <c r="C12" s="107"/>
      <c r="D12" s="107"/>
      <c r="E12" s="108"/>
      <c r="F12" s="7">
        <v>6626239</v>
      </c>
      <c r="G12" s="7">
        <v>8189330</v>
      </c>
      <c r="I12" s="10"/>
      <c r="J12" s="122" t="s">
        <v>25</v>
      </c>
      <c r="K12" s="122"/>
      <c r="L12" s="122"/>
      <c r="M12" s="18">
        <v>789029</v>
      </c>
      <c r="N12" s="18">
        <v>693341</v>
      </c>
      <c r="P12" s="5" t="s">
        <v>68</v>
      </c>
      <c r="Q12" s="5">
        <f>F5/M14</f>
        <v>7.6193426216952645E-2</v>
      </c>
      <c r="R12" s="5">
        <f>G5/N14</f>
        <v>9.0133507993797907E-2</v>
      </c>
      <c r="T12" s="25"/>
      <c r="U12" s="25"/>
      <c r="V12" s="25"/>
      <c r="W12" s="25"/>
      <c r="X12" s="24"/>
    </row>
    <row r="13" spans="2:24" x14ac:dyDescent="0.25">
      <c r="B13" s="112"/>
      <c r="C13" s="112"/>
      <c r="D13" s="112"/>
      <c r="E13" s="113"/>
      <c r="F13" s="20"/>
      <c r="G13" s="20"/>
      <c r="I13" s="10"/>
      <c r="J13" s="122" t="s">
        <v>26</v>
      </c>
      <c r="K13" s="122"/>
      <c r="L13" s="122"/>
      <c r="M13" s="18">
        <v>2004781</v>
      </c>
      <c r="N13" s="18">
        <v>2129807</v>
      </c>
      <c r="P13" s="5" t="s">
        <v>69</v>
      </c>
      <c r="Q13" s="5">
        <v>0</v>
      </c>
      <c r="R13" s="5">
        <v>0</v>
      </c>
      <c r="T13" s="25"/>
      <c r="U13" s="25"/>
      <c r="V13" s="25"/>
      <c r="W13" s="25"/>
      <c r="X13" s="24"/>
    </row>
    <row r="14" spans="2:24" x14ac:dyDescent="0.25">
      <c r="B14" s="105" t="s">
        <v>8</v>
      </c>
      <c r="C14" s="105"/>
      <c r="D14" s="105"/>
      <c r="E14" s="106"/>
      <c r="F14" s="8">
        <v>388344</v>
      </c>
      <c r="G14" s="8">
        <v>130487</v>
      </c>
      <c r="I14" s="120" t="s">
        <v>27</v>
      </c>
      <c r="J14" s="120"/>
      <c r="K14" s="120"/>
      <c r="L14" s="120"/>
      <c r="M14" s="16">
        <f>(SUM(M15:M23)+M5)</f>
        <v>405545997</v>
      </c>
      <c r="N14" s="16">
        <v>302792431</v>
      </c>
      <c r="T14" s="25"/>
      <c r="U14" s="25"/>
      <c r="V14" s="25"/>
      <c r="W14" s="25"/>
      <c r="X14" s="24"/>
    </row>
    <row r="15" spans="2:24" x14ac:dyDescent="0.25">
      <c r="B15" s="105" t="s">
        <v>9</v>
      </c>
      <c r="C15" s="105"/>
      <c r="D15" s="105"/>
      <c r="E15" s="106"/>
      <c r="F15" s="8">
        <v>1549695</v>
      </c>
      <c r="G15" s="8">
        <v>1127451</v>
      </c>
      <c r="I15" s="10"/>
      <c r="J15" s="5" t="s">
        <v>28</v>
      </c>
      <c r="K15" s="5"/>
      <c r="L15" s="5"/>
      <c r="M15" s="18">
        <v>141229071</v>
      </c>
      <c r="N15" s="18">
        <v>143948921</v>
      </c>
      <c r="P15" s="19" t="s">
        <v>70</v>
      </c>
      <c r="Q15" s="19">
        <v>2023</v>
      </c>
      <c r="R15" s="19">
        <v>2022</v>
      </c>
      <c r="T15" s="25"/>
      <c r="U15" s="25"/>
      <c r="V15" s="25"/>
      <c r="W15" s="25"/>
    </row>
    <row r="16" spans="2:24" x14ac:dyDescent="0.25">
      <c r="B16" s="107" t="s">
        <v>10</v>
      </c>
      <c r="C16" s="107"/>
      <c r="D16" s="107"/>
      <c r="E16" s="108"/>
      <c r="F16" s="7">
        <v>353829</v>
      </c>
      <c r="G16" s="7">
        <v>328084</v>
      </c>
      <c r="I16" s="10"/>
      <c r="J16" s="122" t="s">
        <v>29</v>
      </c>
      <c r="K16" s="122"/>
      <c r="L16" s="122"/>
      <c r="M16" s="18">
        <v>268649256</v>
      </c>
      <c r="N16" s="18">
        <v>266887375</v>
      </c>
      <c r="P16" s="5" t="s">
        <v>72</v>
      </c>
      <c r="Q16" s="5">
        <f>F22/F5</f>
        <v>0.18318563670950935</v>
      </c>
      <c r="R16" s="5">
        <f>G22/G5</f>
        <v>0.24082887484215007</v>
      </c>
      <c r="T16" s="25"/>
      <c r="U16" s="25"/>
      <c r="V16" s="25"/>
      <c r="W16" s="25"/>
    </row>
    <row r="17" spans="2:23" x14ac:dyDescent="0.25">
      <c r="B17" s="114"/>
      <c r="C17" s="115"/>
      <c r="D17" s="115"/>
      <c r="E17" s="116"/>
      <c r="F17" s="20"/>
      <c r="G17" s="20"/>
      <c r="I17" s="10"/>
      <c r="J17" s="122" t="s">
        <v>30</v>
      </c>
      <c r="K17" s="122"/>
      <c r="L17" s="122"/>
      <c r="M17" s="18">
        <v>-127420185</v>
      </c>
      <c r="N17" s="18">
        <v>-122938454</v>
      </c>
      <c r="P17" s="5" t="s">
        <v>73</v>
      </c>
      <c r="Q17" s="5">
        <f>F22/M14</f>
        <v>1.3957541294631493E-2</v>
      </c>
      <c r="R17" s="5">
        <f>G22/N14</f>
        <v>2.1706751315722288E-2</v>
      </c>
      <c r="T17" s="25"/>
      <c r="U17" s="25"/>
      <c r="V17" s="25"/>
      <c r="W17" s="25"/>
    </row>
    <row r="18" spans="2:23" x14ac:dyDescent="0.25">
      <c r="B18" s="105" t="s">
        <v>11</v>
      </c>
      <c r="C18" s="105"/>
      <c r="D18" s="105"/>
      <c r="E18" s="106"/>
      <c r="F18" s="8">
        <v>3497051</v>
      </c>
      <c r="G18" s="8">
        <v>1691777</v>
      </c>
      <c r="I18" s="10"/>
      <c r="J18" s="122" t="s">
        <v>31</v>
      </c>
      <c r="K18" s="122"/>
      <c r="L18" s="122"/>
      <c r="M18" s="18">
        <v>4606191</v>
      </c>
      <c r="N18" s="18">
        <v>5350114</v>
      </c>
      <c r="P18" s="5" t="s">
        <v>74</v>
      </c>
      <c r="Q18" s="5">
        <f>F22/M38</f>
        <v>5.490291623557534E-2</v>
      </c>
      <c r="R18" s="5">
        <f>G22/N38</f>
        <v>5.7703790632052131E-2</v>
      </c>
      <c r="T18" s="25"/>
      <c r="U18" s="25"/>
      <c r="V18" s="25"/>
      <c r="W18" s="25"/>
    </row>
    <row r="19" spans="2:23" x14ac:dyDescent="0.25">
      <c r="B19" s="107" t="s">
        <v>12</v>
      </c>
      <c r="C19" s="107"/>
      <c r="D19" s="107"/>
      <c r="E19" s="108"/>
      <c r="F19" s="7">
        <v>315768</v>
      </c>
      <c r="G19" s="7">
        <v>9213023</v>
      </c>
      <c r="I19" s="10"/>
      <c r="J19" s="122" t="s">
        <v>32</v>
      </c>
      <c r="K19" s="122"/>
      <c r="L19" s="122"/>
      <c r="M19" s="18">
        <v>14714809</v>
      </c>
      <c r="N19" s="18">
        <v>18146605</v>
      </c>
      <c r="T19" s="25"/>
      <c r="U19" s="25"/>
      <c r="V19" s="25"/>
      <c r="W19" s="25"/>
    </row>
    <row r="20" spans="2:23" x14ac:dyDescent="0.25">
      <c r="B20" s="112"/>
      <c r="C20" s="112"/>
      <c r="D20" s="112"/>
      <c r="E20" s="113"/>
      <c r="F20" s="19"/>
      <c r="G20" s="19"/>
      <c r="I20" s="10"/>
      <c r="J20" s="122" t="s">
        <v>33</v>
      </c>
      <c r="K20" s="122"/>
      <c r="L20" s="122"/>
      <c r="M20" s="18">
        <v>8790479</v>
      </c>
      <c r="N20" s="18">
        <v>11060344</v>
      </c>
      <c r="P20" s="22" t="s">
        <v>71</v>
      </c>
      <c r="Q20" s="22">
        <v>2023</v>
      </c>
      <c r="R20" s="22">
        <v>2022</v>
      </c>
      <c r="T20" s="25"/>
      <c r="U20" s="25"/>
      <c r="V20" s="25"/>
      <c r="W20" s="25"/>
    </row>
    <row r="21" spans="2:23" x14ac:dyDescent="0.25">
      <c r="B21" s="105" t="s">
        <v>13</v>
      </c>
      <c r="C21" s="105"/>
      <c r="D21" s="105"/>
      <c r="E21" s="106"/>
      <c r="F21" s="8">
        <v>3655343</v>
      </c>
      <c r="G21" s="8">
        <v>2640383</v>
      </c>
      <c r="I21" s="10"/>
      <c r="J21" s="122" t="s">
        <v>34</v>
      </c>
      <c r="K21" s="122"/>
      <c r="L21" s="122"/>
      <c r="M21" s="18">
        <v>9389902</v>
      </c>
      <c r="N21" s="18">
        <v>8002291</v>
      </c>
      <c r="P21" s="23" t="s">
        <v>75</v>
      </c>
      <c r="Q21" s="23">
        <f>M5/M24</f>
        <v>1.5750639809214055</v>
      </c>
      <c r="R21" s="23">
        <f>N5/N24</f>
        <v>1.3609310169651696</v>
      </c>
      <c r="T21" s="25"/>
      <c r="U21" s="25"/>
      <c r="V21" s="25"/>
      <c r="W21" s="25"/>
    </row>
    <row r="22" spans="2:23" x14ac:dyDescent="0.25">
      <c r="B22" s="107" t="s">
        <v>14</v>
      </c>
      <c r="C22" s="107"/>
      <c r="D22" s="107"/>
      <c r="E22" s="108"/>
      <c r="F22" s="7">
        <v>5660425</v>
      </c>
      <c r="G22" s="7">
        <v>6572640</v>
      </c>
      <c r="I22" s="10"/>
      <c r="J22" s="122" t="s">
        <v>35</v>
      </c>
      <c r="K22" s="122"/>
      <c r="L22" s="122"/>
      <c r="M22" s="18">
        <v>4730117</v>
      </c>
      <c r="N22" s="18">
        <v>4711081</v>
      </c>
      <c r="P22" s="23" t="s">
        <v>76</v>
      </c>
      <c r="Q22" s="23">
        <f>(M5-M11)/M24</f>
        <v>1.3408661592052424</v>
      </c>
      <c r="R22" s="23">
        <f>(N5-N11)/N24</f>
        <v>1.1517104315077691</v>
      </c>
      <c r="T22" s="25"/>
      <c r="U22" s="25"/>
      <c r="V22" s="25"/>
      <c r="W22" s="25"/>
    </row>
    <row r="23" spans="2:23" x14ac:dyDescent="0.25">
      <c r="I23" s="10"/>
      <c r="J23" s="122" t="s">
        <v>36</v>
      </c>
      <c r="K23" s="122"/>
      <c r="L23" s="122"/>
      <c r="M23" s="18">
        <v>12241251</v>
      </c>
      <c r="N23" s="18">
        <v>11461098</v>
      </c>
      <c r="P23" s="23" t="s">
        <v>77</v>
      </c>
      <c r="Q23" s="23">
        <f>M6/M24</f>
        <v>0.32589399577539641</v>
      </c>
      <c r="R23" s="23">
        <f>N6/N24</f>
        <v>0.29169607281757226</v>
      </c>
      <c r="T23" s="25"/>
      <c r="U23" s="25"/>
      <c r="V23" s="25"/>
      <c r="W23" s="25"/>
    </row>
    <row r="24" spans="2:23" x14ac:dyDescent="0.25">
      <c r="I24" s="120" t="s">
        <v>37</v>
      </c>
      <c r="J24" s="120"/>
      <c r="K24" s="120"/>
      <c r="L24" s="120"/>
      <c r="M24" s="16">
        <f>SUM(M25:M30)</f>
        <v>43563377</v>
      </c>
      <c r="N24" s="16">
        <v>56782338</v>
      </c>
    </row>
    <row r="25" spans="2:23" x14ac:dyDescent="0.25">
      <c r="I25" s="10"/>
      <c r="J25" s="122" t="s">
        <v>38</v>
      </c>
      <c r="K25" s="122"/>
      <c r="L25" s="122"/>
      <c r="M25" s="18">
        <v>13769585</v>
      </c>
      <c r="N25" s="18">
        <v>15102556</v>
      </c>
    </row>
    <row r="26" spans="2:23" x14ac:dyDescent="0.25">
      <c r="I26" s="10"/>
      <c r="J26" s="122"/>
      <c r="K26" s="122"/>
      <c r="L26" s="122"/>
      <c r="M26" s="18"/>
      <c r="N26" s="18"/>
    </row>
    <row r="27" spans="2:23" x14ac:dyDescent="0.25">
      <c r="I27" s="10"/>
      <c r="J27" s="122" t="s">
        <v>40</v>
      </c>
      <c r="K27" s="122"/>
      <c r="L27" s="122"/>
      <c r="M27" s="18">
        <v>3333943</v>
      </c>
      <c r="N27" s="18">
        <v>3084060</v>
      </c>
    </row>
    <row r="28" spans="2:23" x14ac:dyDescent="0.25">
      <c r="I28" s="10"/>
      <c r="J28" s="122" t="s">
        <v>41</v>
      </c>
      <c r="K28" s="122"/>
      <c r="L28" s="122"/>
      <c r="M28" s="18">
        <v>683949</v>
      </c>
      <c r="N28" s="18">
        <v>815056</v>
      </c>
    </row>
    <row r="29" spans="2:23" x14ac:dyDescent="0.25">
      <c r="I29" s="10"/>
      <c r="J29" s="122" t="s">
        <v>42</v>
      </c>
      <c r="K29" s="122"/>
      <c r="L29" s="122"/>
      <c r="M29" s="18">
        <v>14866059</v>
      </c>
      <c r="N29" s="18">
        <v>21383527</v>
      </c>
    </row>
    <row r="30" spans="2:23" x14ac:dyDescent="0.25">
      <c r="I30" s="10"/>
      <c r="J30" s="122" t="s">
        <v>43</v>
      </c>
      <c r="K30" s="122"/>
      <c r="L30" s="122"/>
      <c r="M30" s="18">
        <v>10909841</v>
      </c>
      <c r="N30" s="18">
        <v>16397139</v>
      </c>
    </row>
    <row r="31" spans="2:23" x14ac:dyDescent="0.25">
      <c r="I31" s="14" t="s">
        <v>44</v>
      </c>
      <c r="J31" s="14"/>
      <c r="K31" s="14"/>
      <c r="L31" s="14"/>
      <c r="M31" s="16">
        <f>(SUM(M32:M37)+M24)</f>
        <v>242277704</v>
      </c>
      <c r="N31" s="16">
        <v>188889342</v>
      </c>
    </row>
    <row r="32" spans="2:23" x14ac:dyDescent="0.25">
      <c r="I32" s="10"/>
      <c r="J32" s="122" t="s">
        <v>45</v>
      </c>
      <c r="K32" s="122"/>
      <c r="L32" s="122"/>
      <c r="M32" s="18">
        <v>90265519</v>
      </c>
      <c r="N32" s="18">
        <v>92936256</v>
      </c>
    </row>
    <row r="33" spans="9:14" x14ac:dyDescent="0.25">
      <c r="I33" s="10"/>
      <c r="J33" s="122" t="s">
        <v>46</v>
      </c>
      <c r="K33" s="122"/>
      <c r="L33" s="122"/>
      <c r="M33" s="18">
        <v>89463606</v>
      </c>
      <c r="N33" s="18">
        <v>92000929</v>
      </c>
    </row>
    <row r="34" spans="9:14" x14ac:dyDescent="0.25">
      <c r="I34" s="10"/>
      <c r="J34" s="122" t="s">
        <v>47</v>
      </c>
      <c r="K34" s="122"/>
      <c r="L34" s="122"/>
      <c r="M34" s="18">
        <v>801913</v>
      </c>
      <c r="N34" s="18">
        <v>935327</v>
      </c>
    </row>
    <row r="35" spans="9:14" x14ac:dyDescent="0.25">
      <c r="I35" s="10"/>
      <c r="J35" s="122" t="s">
        <v>48</v>
      </c>
      <c r="K35" s="122"/>
      <c r="L35" s="122"/>
      <c r="M35" s="18">
        <v>11118876</v>
      </c>
      <c r="N35" s="18">
        <v>13479336</v>
      </c>
    </row>
    <row r="36" spans="9:14" x14ac:dyDescent="0.25">
      <c r="I36" s="10"/>
      <c r="J36" s="122" t="s">
        <v>49</v>
      </c>
      <c r="K36" s="122"/>
      <c r="L36" s="122"/>
      <c r="M36" s="18">
        <v>24706745</v>
      </c>
      <c r="N36" s="18">
        <v>27748162</v>
      </c>
    </row>
    <row r="37" spans="9:14" x14ac:dyDescent="0.25">
      <c r="I37" s="10"/>
      <c r="J37" s="122" t="s">
        <v>50</v>
      </c>
      <c r="K37" s="122"/>
      <c r="L37" s="122"/>
      <c r="M37" s="18">
        <v>-17642332</v>
      </c>
      <c r="N37" s="18">
        <v>-29395999</v>
      </c>
    </row>
    <row r="38" spans="9:14" x14ac:dyDescent="0.25">
      <c r="I38" s="120" t="s">
        <v>51</v>
      </c>
      <c r="J38" s="120"/>
      <c r="K38" s="120"/>
      <c r="L38" s="120"/>
      <c r="M38" s="16">
        <f>SUM(M39:M42)</f>
        <v>103098804</v>
      </c>
      <c r="N38" s="16">
        <f>SUM(N39:N42)</f>
        <v>113903089</v>
      </c>
    </row>
    <row r="39" spans="9:14" x14ac:dyDescent="0.25">
      <c r="I39" s="10"/>
      <c r="J39" s="122" t="s">
        <v>53</v>
      </c>
      <c r="K39" s="122"/>
      <c r="L39" s="122"/>
      <c r="M39" s="18">
        <v>25040067</v>
      </c>
      <c r="N39" s="18">
        <v>25040067</v>
      </c>
    </row>
    <row r="40" spans="9:14" x14ac:dyDescent="0.25">
      <c r="I40" s="10"/>
      <c r="J40" s="122" t="s">
        <v>54</v>
      </c>
      <c r="K40" s="122"/>
      <c r="L40" s="122"/>
      <c r="M40" s="18">
        <v>6607699</v>
      </c>
      <c r="N40" s="18">
        <v>6607699</v>
      </c>
    </row>
    <row r="41" spans="9:14" x14ac:dyDescent="0.25">
      <c r="I41" s="10"/>
      <c r="J41" s="122" t="s">
        <v>55</v>
      </c>
      <c r="K41" s="122"/>
      <c r="L41" s="122"/>
      <c r="M41" s="18">
        <v>38519841</v>
      </c>
      <c r="N41" s="18">
        <v>38710442</v>
      </c>
    </row>
    <row r="42" spans="9:14" x14ac:dyDescent="0.25">
      <c r="I42" s="10"/>
      <c r="J42" s="122" t="s">
        <v>59</v>
      </c>
      <c r="K42" s="122"/>
      <c r="L42" s="122"/>
      <c r="M42" s="18">
        <v>32931197</v>
      </c>
      <c r="N42" s="18">
        <v>43544881</v>
      </c>
    </row>
    <row r="43" spans="9:14" x14ac:dyDescent="0.25">
      <c r="I43" s="120" t="s">
        <v>60</v>
      </c>
      <c r="J43" s="120"/>
      <c r="K43" s="120"/>
      <c r="L43" s="120"/>
      <c r="M43" s="16">
        <v>282280588</v>
      </c>
      <c r="N43" s="16">
        <v>302792431</v>
      </c>
    </row>
  </sheetData>
  <mergeCells count="58">
    <mergeCell ref="P3:R3"/>
    <mergeCell ref="I3:L3"/>
    <mergeCell ref="J40:L40"/>
    <mergeCell ref="J41:L41"/>
    <mergeCell ref="J42:L42"/>
    <mergeCell ref="J21:L21"/>
    <mergeCell ref="J22:L22"/>
    <mergeCell ref="J23:L23"/>
    <mergeCell ref="I24:L24"/>
    <mergeCell ref="J7:L7"/>
    <mergeCell ref="J16:L16"/>
    <mergeCell ref="J17:L17"/>
    <mergeCell ref="J18:L18"/>
    <mergeCell ref="J19:L19"/>
    <mergeCell ref="J20:L20"/>
    <mergeCell ref="J6:L6"/>
    <mergeCell ref="I43:L43"/>
    <mergeCell ref="J25:L25"/>
    <mergeCell ref="J26:L26"/>
    <mergeCell ref="J27:L27"/>
    <mergeCell ref="J28:L28"/>
    <mergeCell ref="J29:L29"/>
    <mergeCell ref="J30:L30"/>
    <mergeCell ref="J34:L34"/>
    <mergeCell ref="J35:L35"/>
    <mergeCell ref="J36:L36"/>
    <mergeCell ref="J37:L37"/>
    <mergeCell ref="I38:L38"/>
    <mergeCell ref="J39:L39"/>
    <mergeCell ref="J32:L32"/>
    <mergeCell ref="J33:L33"/>
    <mergeCell ref="B16:E16"/>
    <mergeCell ref="B18:E18"/>
    <mergeCell ref="B19:E19"/>
    <mergeCell ref="I5:L5"/>
    <mergeCell ref="J9:L9"/>
    <mergeCell ref="J10:L10"/>
    <mergeCell ref="I14:L14"/>
    <mergeCell ref="J13:L13"/>
    <mergeCell ref="J11:L11"/>
    <mergeCell ref="J12:L12"/>
    <mergeCell ref="J8:L8"/>
    <mergeCell ref="B21:E21"/>
    <mergeCell ref="B22:E22"/>
    <mergeCell ref="B4:E4"/>
    <mergeCell ref="B5:E5"/>
    <mergeCell ref="B6:E6"/>
    <mergeCell ref="B10:E10"/>
    <mergeCell ref="B9:E9"/>
    <mergeCell ref="B20:E20"/>
    <mergeCell ref="B13:E13"/>
    <mergeCell ref="B8:E8"/>
    <mergeCell ref="B17:E17"/>
    <mergeCell ref="B7:E7"/>
    <mergeCell ref="B11:E11"/>
    <mergeCell ref="B12:E12"/>
    <mergeCell ref="B14:E14"/>
    <mergeCell ref="B15:E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D1D60-6407-4D5F-BF4F-05DE07031F5C}">
  <dimension ref="B2:W23"/>
  <sheetViews>
    <sheetView topLeftCell="J14" workbookViewId="0">
      <selection activeCell="G12" sqref="G12"/>
    </sheetView>
  </sheetViews>
  <sheetFormatPr baseColWidth="10" defaultRowHeight="15" x14ac:dyDescent="0.25"/>
  <cols>
    <col min="1" max="2" width="11.42578125" style="1"/>
    <col min="3" max="3" width="14.7109375" style="1" customWidth="1"/>
    <col min="4" max="8" width="15.42578125" style="1" bestFit="1" customWidth="1"/>
    <col min="9" max="11" width="11.42578125" style="1"/>
    <col min="12" max="16" width="14.28515625" style="1" bestFit="1" customWidth="1"/>
    <col min="17" max="17" width="11.42578125" style="1"/>
    <col min="18" max="18" width="18.7109375" style="1" bestFit="1" customWidth="1"/>
    <col min="19" max="22" width="11.85546875" style="1" bestFit="1" customWidth="1"/>
    <col min="23" max="16384" width="11.42578125" style="1"/>
  </cols>
  <sheetData>
    <row r="2" spans="2:23" x14ac:dyDescent="0.25">
      <c r="C2" s="95"/>
      <c r="D2" s="95"/>
      <c r="E2" s="95"/>
      <c r="F2" s="95"/>
    </row>
    <row r="3" spans="2:23" ht="18.75" x14ac:dyDescent="0.3">
      <c r="B3" s="57" t="s">
        <v>0</v>
      </c>
      <c r="C3" s="57"/>
      <c r="D3" s="57">
        <v>2024</v>
      </c>
      <c r="E3" s="57">
        <v>2023</v>
      </c>
      <c r="F3" s="57">
        <v>2022</v>
      </c>
      <c r="G3" s="57">
        <v>2021</v>
      </c>
      <c r="H3" s="57">
        <v>2020</v>
      </c>
      <c r="R3" s="101" t="s">
        <v>61</v>
      </c>
      <c r="S3" s="101"/>
      <c r="T3" s="101"/>
    </row>
    <row r="4" spans="2:23" x14ac:dyDescent="0.25">
      <c r="B4" s="4" t="s">
        <v>1</v>
      </c>
      <c r="C4" s="4"/>
      <c r="D4" s="39">
        <v>579694955</v>
      </c>
      <c r="E4" s="39">
        <v>272572592</v>
      </c>
      <c r="F4" s="39">
        <v>191012989</v>
      </c>
      <c r="G4" s="39">
        <v>136281946</v>
      </c>
      <c r="H4" s="39">
        <v>101656751</v>
      </c>
    </row>
    <row r="5" spans="2:23" ht="18.75" x14ac:dyDescent="0.3">
      <c r="B5" s="1" t="s">
        <v>97</v>
      </c>
      <c r="D5" s="17">
        <v>449710368</v>
      </c>
      <c r="E5" s="17">
        <v>185286305</v>
      </c>
      <c r="F5" s="17">
        <v>12449942</v>
      </c>
      <c r="G5" s="17">
        <v>103062727</v>
      </c>
      <c r="H5" s="17">
        <v>78063927</v>
      </c>
      <c r="J5" s="127" t="s">
        <v>15</v>
      </c>
      <c r="K5" s="127"/>
      <c r="L5" s="11">
        <v>2024</v>
      </c>
      <c r="M5" s="11">
        <v>2023</v>
      </c>
      <c r="N5" s="11">
        <v>2022</v>
      </c>
      <c r="O5" s="11">
        <v>2021</v>
      </c>
      <c r="P5" s="11">
        <v>2020</v>
      </c>
      <c r="R5" s="19" t="s">
        <v>62</v>
      </c>
      <c r="S5" s="19">
        <v>2024</v>
      </c>
      <c r="T5" s="19">
        <v>2023</v>
      </c>
      <c r="U5" s="19">
        <v>2022</v>
      </c>
      <c r="V5" s="19">
        <v>2021</v>
      </c>
      <c r="W5" s="19">
        <v>2020</v>
      </c>
    </row>
    <row r="6" spans="2:23" x14ac:dyDescent="0.25">
      <c r="B6" s="4" t="s">
        <v>163</v>
      </c>
      <c r="C6" s="4"/>
      <c r="D6" s="39">
        <f>D4-D5</f>
        <v>129984587</v>
      </c>
      <c r="E6" s="39">
        <f t="shared" ref="E6:H6" si="0">E4-E5</f>
        <v>87286287</v>
      </c>
      <c r="F6" s="39">
        <f t="shared" si="0"/>
        <v>178563047</v>
      </c>
      <c r="G6" s="39">
        <f t="shared" si="0"/>
        <v>33219219</v>
      </c>
      <c r="H6" s="39">
        <f t="shared" si="0"/>
        <v>23592824</v>
      </c>
      <c r="J6" s="4" t="s">
        <v>152</v>
      </c>
      <c r="K6" s="4"/>
      <c r="L6" s="38">
        <f>L7+L9</f>
        <v>579694955</v>
      </c>
      <c r="M6" s="38">
        <f t="shared" ref="M6:P6" si="1">M7+M9</f>
        <v>272572592</v>
      </c>
      <c r="N6" s="38">
        <f t="shared" si="1"/>
        <v>191012989</v>
      </c>
      <c r="O6" s="38">
        <f t="shared" si="1"/>
        <v>136281946</v>
      </c>
      <c r="P6" s="38">
        <f t="shared" si="1"/>
        <v>101656751</v>
      </c>
      <c r="R6" s="5" t="s">
        <v>63</v>
      </c>
      <c r="S6" s="21">
        <f>L13/L6</f>
        <v>0.4935898985010142</v>
      </c>
      <c r="T6" s="21">
        <f t="shared" ref="T6:W6" si="2">M13/M6</f>
        <v>0.50263412397677898</v>
      </c>
      <c r="U6" s="21">
        <f t="shared" si="2"/>
        <v>2.4674484100136249</v>
      </c>
      <c r="V6" s="21">
        <f t="shared" si="2"/>
        <v>0.74221451900899627</v>
      </c>
      <c r="W6" s="21">
        <f t="shared" si="2"/>
        <v>0.78268190963529816</v>
      </c>
    </row>
    <row r="7" spans="2:23" x14ac:dyDescent="0.25">
      <c r="D7" s="17"/>
      <c r="E7" s="17"/>
      <c r="F7" s="17"/>
      <c r="G7" s="17"/>
      <c r="H7" s="17"/>
      <c r="J7" s="4" t="s">
        <v>154</v>
      </c>
      <c r="K7" s="4"/>
      <c r="L7" s="38">
        <f>L8</f>
        <v>449710368</v>
      </c>
      <c r="M7" s="38">
        <f t="shared" ref="M7:P7" si="3">M8</f>
        <v>185286305</v>
      </c>
      <c r="N7" s="38">
        <f t="shared" si="3"/>
        <v>124469942</v>
      </c>
      <c r="O7" s="38">
        <f t="shared" si="3"/>
        <v>103062727</v>
      </c>
      <c r="P7" s="38">
        <f t="shared" si="3"/>
        <v>78063927</v>
      </c>
      <c r="R7" s="5" t="s">
        <v>64</v>
      </c>
      <c r="S7" s="5">
        <f>L13/L11</f>
        <v>0.9746841483611336</v>
      </c>
      <c r="T7" s="5">
        <f t="shared" ref="T7:W7" si="4">M13/M11</f>
        <v>1.0105922987633997</v>
      </c>
      <c r="U7" s="5">
        <f t="shared" si="4"/>
        <v>7.6799381843728964</v>
      </c>
      <c r="V7" s="5">
        <f t="shared" si="4"/>
        <v>2.8791944222603374</v>
      </c>
      <c r="W7" s="5">
        <f t="shared" si="4"/>
        <v>3.6015497298076111</v>
      </c>
    </row>
    <row r="8" spans="2:23" x14ac:dyDescent="0.25">
      <c r="B8" s="1" t="s">
        <v>4</v>
      </c>
      <c r="D8" s="17">
        <v>15662125</v>
      </c>
      <c r="E8" s="17">
        <v>20575192</v>
      </c>
      <c r="F8" s="17">
        <v>5806741</v>
      </c>
      <c r="G8" s="17">
        <v>9090040</v>
      </c>
      <c r="H8" s="17">
        <v>0</v>
      </c>
      <c r="J8" s="124" t="s">
        <v>155</v>
      </c>
      <c r="K8" s="124"/>
      <c r="L8" s="37">
        <v>449710368</v>
      </c>
      <c r="M8" s="37">
        <v>185286305</v>
      </c>
      <c r="N8" s="37">
        <v>124469942</v>
      </c>
      <c r="O8" s="37">
        <v>103062727</v>
      </c>
      <c r="P8" s="37">
        <v>78063927</v>
      </c>
      <c r="R8" s="5" t="s">
        <v>65</v>
      </c>
      <c r="S8" s="5">
        <f>L15/L11</f>
        <v>0.39217220011510906</v>
      </c>
      <c r="T8" s="5">
        <f t="shared" ref="T8:W8" si="5">M15/M11</f>
        <v>0.22902566917078687</v>
      </c>
      <c r="U8" s="5">
        <f>N15/N11</f>
        <v>1.4938980125255836</v>
      </c>
      <c r="V8" s="5">
        <f t="shared" si="5"/>
        <v>1.4106926583024177</v>
      </c>
      <c r="W8" s="5">
        <f t="shared" si="5"/>
        <v>2.5938112655204852</v>
      </c>
    </row>
    <row r="9" spans="2:23" x14ac:dyDescent="0.25">
      <c r="B9" s="1" t="s">
        <v>165</v>
      </c>
      <c r="D9" s="17">
        <v>0</v>
      </c>
      <c r="E9" s="17">
        <v>0</v>
      </c>
      <c r="F9" s="17">
        <v>0</v>
      </c>
      <c r="G9" s="17">
        <v>0</v>
      </c>
      <c r="H9" s="17">
        <v>0</v>
      </c>
      <c r="J9" s="4" t="s">
        <v>156</v>
      </c>
      <c r="K9" s="4"/>
      <c r="L9" s="38">
        <v>129984587</v>
      </c>
      <c r="M9" s="38">
        <v>87286287</v>
      </c>
      <c r="N9" s="38">
        <v>66543047</v>
      </c>
      <c r="O9" s="38">
        <v>33219219</v>
      </c>
      <c r="P9" s="38">
        <v>23592824</v>
      </c>
    </row>
    <row r="10" spans="2:23" x14ac:dyDescent="0.25">
      <c r="B10" s="1" t="s">
        <v>111</v>
      </c>
      <c r="D10" s="17">
        <v>10554286</v>
      </c>
      <c r="E10" s="17">
        <v>10087911</v>
      </c>
      <c r="F10" s="17">
        <v>923851</v>
      </c>
      <c r="G10" s="17">
        <v>843598</v>
      </c>
      <c r="H10" s="17">
        <v>4267193</v>
      </c>
      <c r="J10" s="95" t="s">
        <v>157</v>
      </c>
      <c r="K10" s="95"/>
      <c r="L10" s="37">
        <f>L9</f>
        <v>129984587</v>
      </c>
      <c r="M10" s="37">
        <f t="shared" ref="M10:P10" si="6">M9</f>
        <v>87286287</v>
      </c>
      <c r="N10" s="37">
        <f t="shared" si="6"/>
        <v>66543047</v>
      </c>
      <c r="O10" s="37">
        <f t="shared" si="6"/>
        <v>33219219</v>
      </c>
      <c r="P10" s="37">
        <f t="shared" si="6"/>
        <v>23592824</v>
      </c>
      <c r="R10" s="19" t="s">
        <v>66</v>
      </c>
      <c r="S10" s="19">
        <v>2024</v>
      </c>
      <c r="T10" s="19">
        <v>2023</v>
      </c>
      <c r="U10" s="19">
        <v>2022</v>
      </c>
      <c r="V10" s="19">
        <v>2021</v>
      </c>
      <c r="W10" s="19">
        <v>2020</v>
      </c>
    </row>
    <row r="11" spans="2:23" x14ac:dyDescent="0.25">
      <c r="B11" s="4" t="s">
        <v>7</v>
      </c>
      <c r="C11" s="4"/>
      <c r="D11" s="39">
        <f>D6-(SUM(D8:D10))</f>
        <v>103768176</v>
      </c>
      <c r="E11" s="39">
        <f t="shared" ref="E11:H11" si="7">E6-(SUM(E8:E10))</f>
        <v>56623184</v>
      </c>
      <c r="F11" s="39">
        <f t="shared" si="7"/>
        <v>171832455</v>
      </c>
      <c r="G11" s="39">
        <f t="shared" si="7"/>
        <v>23285581</v>
      </c>
      <c r="H11" s="39">
        <f t="shared" si="7"/>
        <v>19325631</v>
      </c>
      <c r="J11" s="125" t="s">
        <v>101</v>
      </c>
      <c r="K11" s="125"/>
      <c r="L11" s="38">
        <v>293563381</v>
      </c>
      <c r="M11" s="38">
        <v>135568306</v>
      </c>
      <c r="N11" s="4">
        <v>61369595</v>
      </c>
      <c r="O11" s="4">
        <v>35131507</v>
      </c>
      <c r="P11" s="4">
        <v>22091851</v>
      </c>
      <c r="R11" s="5" t="s">
        <v>67</v>
      </c>
      <c r="S11" s="60">
        <f>D5/L9</f>
        <v>3.4597207128872904</v>
      </c>
      <c r="T11" s="60">
        <f t="shared" ref="T11:W11" si="8">E5/M9</f>
        <v>2.1227424303201259</v>
      </c>
      <c r="U11" s="60">
        <f t="shared" si="8"/>
        <v>0.18709606129097153</v>
      </c>
      <c r="V11" s="60">
        <f t="shared" si="8"/>
        <v>3.1025030118859807</v>
      </c>
      <c r="W11" s="60">
        <f t="shared" si="8"/>
        <v>3.308799616357923</v>
      </c>
    </row>
    <row r="12" spans="2:23" x14ac:dyDescent="0.25">
      <c r="D12" s="17"/>
      <c r="E12" s="17"/>
      <c r="F12" s="17"/>
      <c r="G12" s="17"/>
      <c r="H12" s="17"/>
      <c r="J12" s="95" t="s">
        <v>53</v>
      </c>
      <c r="K12" s="95"/>
      <c r="L12" s="37">
        <f>L11</f>
        <v>293563381</v>
      </c>
      <c r="M12" s="37">
        <f t="shared" ref="M12:P12" si="9">M11</f>
        <v>135568306</v>
      </c>
      <c r="N12" s="37">
        <f t="shared" si="9"/>
        <v>61369595</v>
      </c>
      <c r="O12" s="37">
        <f t="shared" si="9"/>
        <v>35131507</v>
      </c>
      <c r="P12" s="37">
        <f t="shared" si="9"/>
        <v>22091851</v>
      </c>
      <c r="R12" s="5" t="s">
        <v>68</v>
      </c>
      <c r="S12" s="60">
        <f>D17/L6</f>
        <v>0.17696345830713672</v>
      </c>
      <c r="T12" s="60">
        <f t="shared" ref="T12:W12" si="10">E17/M6</f>
        <v>0.18602682180165789</v>
      </c>
      <c r="U12" s="60">
        <f t="shared" si="10"/>
        <v>0.92572698289120015</v>
      </c>
      <c r="V12" s="60">
        <f t="shared" si="10"/>
        <v>0.17207095061586514</v>
      </c>
      <c r="W12" s="60">
        <f t="shared" si="10"/>
        <v>0.20744141232686061</v>
      </c>
    </row>
    <row r="13" spans="2:23" x14ac:dyDescent="0.25">
      <c r="B13" s="1" t="s">
        <v>164</v>
      </c>
      <c r="D13" s="17">
        <v>315154</v>
      </c>
      <c r="E13" s="17">
        <v>55980</v>
      </c>
      <c r="F13" s="17">
        <v>-14640</v>
      </c>
      <c r="G13" s="17">
        <v>3574</v>
      </c>
      <c r="H13" s="17">
        <v>-1585</v>
      </c>
      <c r="J13" s="4" t="s">
        <v>158</v>
      </c>
      <c r="K13" s="4"/>
      <c r="L13" s="4">
        <f>L14+L16</f>
        <v>286131574</v>
      </c>
      <c r="M13" s="4">
        <f t="shared" ref="M13:P13" si="11">M14+M16</f>
        <v>137004286</v>
      </c>
      <c r="N13" s="4">
        <f t="shared" si="11"/>
        <v>471314696</v>
      </c>
      <c r="O13" s="4">
        <f t="shared" si="11"/>
        <v>101150439</v>
      </c>
      <c r="P13" s="4">
        <f t="shared" si="11"/>
        <v>79564900</v>
      </c>
      <c r="R13" s="5" t="s">
        <v>69</v>
      </c>
      <c r="S13" s="60">
        <v>0</v>
      </c>
      <c r="T13" s="60">
        <v>0</v>
      </c>
      <c r="U13" s="60">
        <v>0</v>
      </c>
      <c r="V13" s="60">
        <v>0</v>
      </c>
      <c r="W13" s="60">
        <v>0</v>
      </c>
    </row>
    <row r="14" spans="2:23" x14ac:dyDescent="0.25">
      <c r="B14" s="4" t="s">
        <v>166</v>
      </c>
      <c r="C14" s="4"/>
      <c r="D14" s="39">
        <f>D11-D13</f>
        <v>103453022</v>
      </c>
      <c r="E14" s="39">
        <f t="shared" ref="E14:H14" si="12">E11-E13</f>
        <v>56567204</v>
      </c>
      <c r="F14" s="39">
        <f t="shared" si="12"/>
        <v>171847095</v>
      </c>
      <c r="G14" s="39">
        <f t="shared" si="12"/>
        <v>23282007</v>
      </c>
      <c r="H14" s="39">
        <f t="shared" si="12"/>
        <v>19327216</v>
      </c>
      <c r="J14" s="125" t="s">
        <v>159</v>
      </c>
      <c r="K14" s="125"/>
      <c r="L14" s="4">
        <f>L15</f>
        <v>115127397</v>
      </c>
      <c r="M14" s="4">
        <f t="shared" ref="M14:P14" si="13">M15</f>
        <v>31048622</v>
      </c>
      <c r="N14" s="4">
        <f t="shared" si="13"/>
        <v>91679916</v>
      </c>
      <c r="O14" s="4">
        <f t="shared" si="13"/>
        <v>49559759</v>
      </c>
      <c r="P14" s="4">
        <f t="shared" si="13"/>
        <v>57302092</v>
      </c>
    </row>
    <row r="15" spans="2:23" x14ac:dyDescent="0.25">
      <c r="D15" s="17"/>
      <c r="E15" s="17"/>
      <c r="F15" s="17"/>
      <c r="G15" s="17"/>
      <c r="H15" s="17"/>
      <c r="J15" s="126" t="s">
        <v>160</v>
      </c>
      <c r="K15" s="126"/>
      <c r="L15" s="1">
        <v>115127397</v>
      </c>
      <c r="M15" s="1">
        <v>31048622</v>
      </c>
      <c r="N15" s="1">
        <v>91679916</v>
      </c>
      <c r="O15" s="1">
        <v>49559759</v>
      </c>
      <c r="P15" s="1">
        <v>57302092</v>
      </c>
      <c r="R15" s="19" t="s">
        <v>70</v>
      </c>
      <c r="S15" s="19">
        <v>2024</v>
      </c>
      <c r="T15" s="19">
        <v>2023</v>
      </c>
      <c r="U15" s="19">
        <v>2022</v>
      </c>
      <c r="V15" s="19">
        <v>2021</v>
      </c>
      <c r="W15" s="19">
        <v>2020</v>
      </c>
    </row>
    <row r="16" spans="2:23" x14ac:dyDescent="0.25">
      <c r="B16" s="1" t="s">
        <v>13</v>
      </c>
      <c r="D16" s="17">
        <v>868198</v>
      </c>
      <c r="E16" s="17">
        <v>5861391</v>
      </c>
      <c r="F16" s="17">
        <v>-4978783</v>
      </c>
      <c r="G16" s="17">
        <v>-168157</v>
      </c>
      <c r="H16" s="17">
        <v>-1760604</v>
      </c>
      <c r="J16" s="125" t="s">
        <v>161</v>
      </c>
      <c r="K16" s="125"/>
      <c r="L16" s="4">
        <f>L17</f>
        <v>171004177</v>
      </c>
      <c r="M16" s="4">
        <f t="shared" ref="M16:P16" si="14">M17</f>
        <v>105955664</v>
      </c>
      <c r="N16" s="4">
        <f t="shared" si="14"/>
        <v>379634780</v>
      </c>
      <c r="O16" s="4">
        <f t="shared" si="14"/>
        <v>51590680</v>
      </c>
      <c r="P16" s="4">
        <f t="shared" si="14"/>
        <v>22262808</v>
      </c>
      <c r="R16" s="5" t="s">
        <v>72</v>
      </c>
      <c r="S16" s="60">
        <f>D17/D4</f>
        <v>0.17696345830713672</v>
      </c>
      <c r="T16" s="60">
        <f t="shared" ref="T16:W16" si="15">E17/E4</f>
        <v>0.18602682180165789</v>
      </c>
      <c r="U16" s="60">
        <f t="shared" si="15"/>
        <v>0.92572698289120015</v>
      </c>
      <c r="V16" s="60">
        <f t="shared" si="15"/>
        <v>0.17207095061586514</v>
      </c>
      <c r="W16" s="60">
        <f t="shared" si="15"/>
        <v>0.20744141232686061</v>
      </c>
    </row>
    <row r="17" spans="2:23" x14ac:dyDescent="0.25">
      <c r="B17" s="4" t="s">
        <v>14</v>
      </c>
      <c r="C17" s="4"/>
      <c r="D17" s="39">
        <f>D14-D16</f>
        <v>102584824</v>
      </c>
      <c r="E17" s="39">
        <f t="shared" ref="E17:H17" si="16">E14-E16</f>
        <v>50705813</v>
      </c>
      <c r="F17" s="39">
        <f t="shared" si="16"/>
        <v>176825878</v>
      </c>
      <c r="G17" s="39">
        <f t="shared" si="16"/>
        <v>23450164</v>
      </c>
      <c r="H17" s="39">
        <f t="shared" si="16"/>
        <v>21087820</v>
      </c>
      <c r="J17" s="126" t="s">
        <v>86</v>
      </c>
      <c r="K17" s="126"/>
      <c r="L17" s="1">
        <v>171004177</v>
      </c>
      <c r="M17" s="1">
        <v>105955664</v>
      </c>
      <c r="N17" s="1">
        <v>379634780</v>
      </c>
      <c r="O17" s="1">
        <v>51590680</v>
      </c>
      <c r="P17" s="1">
        <v>22262808</v>
      </c>
      <c r="R17" s="5" t="s">
        <v>73</v>
      </c>
      <c r="S17" s="60">
        <f>D17/L6</f>
        <v>0.17696345830713672</v>
      </c>
      <c r="T17" s="60">
        <f t="shared" ref="T17:W17" si="17">E17/M6</f>
        <v>0.18602682180165789</v>
      </c>
      <c r="U17" s="60">
        <f t="shared" si="17"/>
        <v>0.92572698289120015</v>
      </c>
      <c r="V17" s="60">
        <f t="shared" si="17"/>
        <v>0.17207095061586514</v>
      </c>
      <c r="W17" s="60">
        <f t="shared" si="17"/>
        <v>0.20744141232686061</v>
      </c>
    </row>
    <row r="18" spans="2:23" x14ac:dyDescent="0.25">
      <c r="J18" s="4" t="s">
        <v>162</v>
      </c>
      <c r="K18" s="4"/>
      <c r="L18" s="38">
        <f>L11+L13</f>
        <v>579694955</v>
      </c>
      <c r="M18" s="38">
        <f t="shared" ref="M18:P18" si="18">M11+M13</f>
        <v>272572592</v>
      </c>
      <c r="N18" s="38">
        <f t="shared" si="18"/>
        <v>532684291</v>
      </c>
      <c r="O18" s="38">
        <f t="shared" si="18"/>
        <v>136281946</v>
      </c>
      <c r="P18" s="38">
        <f t="shared" si="18"/>
        <v>101656751</v>
      </c>
      <c r="R18" s="5" t="s">
        <v>74</v>
      </c>
      <c r="S18" s="60">
        <f>D17/L11</f>
        <v>0.34944693595826926</v>
      </c>
      <c r="T18" s="60">
        <f t="shared" ref="T18:W18" si="19">E17/M11</f>
        <v>0.37402409527784464</v>
      </c>
      <c r="U18" s="60">
        <f t="shared" si="19"/>
        <v>2.8813271132064666</v>
      </c>
      <c r="V18" s="60">
        <f t="shared" si="19"/>
        <v>0.66749667186209805</v>
      </c>
      <c r="W18" s="60">
        <f t="shared" si="19"/>
        <v>0.95455197484357468</v>
      </c>
    </row>
    <row r="20" spans="2:23" x14ac:dyDescent="0.25">
      <c r="R20" s="22" t="s">
        <v>71</v>
      </c>
      <c r="S20" s="58">
        <v>2024</v>
      </c>
      <c r="T20" s="58">
        <v>2023</v>
      </c>
      <c r="U20" s="58">
        <v>2022</v>
      </c>
      <c r="V20" s="58">
        <v>2021</v>
      </c>
      <c r="W20" s="58">
        <v>2020</v>
      </c>
    </row>
    <row r="21" spans="2:23" x14ac:dyDescent="0.25">
      <c r="R21" s="23" t="s">
        <v>75</v>
      </c>
      <c r="S21" s="52">
        <f>L9/L16</f>
        <v>0.76012521612264472</v>
      </c>
      <c r="T21" s="52">
        <f t="shared" ref="T21:W21" si="20">M9/M16</f>
        <v>0.82380010378680657</v>
      </c>
      <c r="U21" s="52">
        <f t="shared" si="20"/>
        <v>0.17528174578735911</v>
      </c>
      <c r="V21" s="52">
        <f t="shared" si="20"/>
        <v>0.64389961520181549</v>
      </c>
      <c r="W21" s="52">
        <f t="shared" si="20"/>
        <v>1.0597416103125894</v>
      </c>
    </row>
    <row r="22" spans="2:23" x14ac:dyDescent="0.25">
      <c r="R22" s="23" t="s">
        <v>76</v>
      </c>
      <c r="S22" s="52">
        <f>(L9-0)/L16</f>
        <v>0.76012521612264472</v>
      </c>
      <c r="T22" s="52">
        <f t="shared" ref="T22:W22" si="21">(M9-0)/M16</f>
        <v>0.82380010378680657</v>
      </c>
      <c r="U22" s="52">
        <f t="shared" si="21"/>
        <v>0.17528174578735911</v>
      </c>
      <c r="V22" s="52">
        <f t="shared" si="21"/>
        <v>0.64389961520181549</v>
      </c>
      <c r="W22" s="52">
        <f t="shared" si="21"/>
        <v>1.0597416103125894</v>
      </c>
    </row>
    <row r="23" spans="2:23" x14ac:dyDescent="0.25">
      <c r="R23" s="23" t="s">
        <v>77</v>
      </c>
      <c r="S23" s="52">
        <f>L9/L16</f>
        <v>0.76012521612264472</v>
      </c>
      <c r="T23" s="52">
        <f t="shared" ref="T23:V23" si="22">M9/M16</f>
        <v>0.82380010378680657</v>
      </c>
      <c r="U23" s="52">
        <f t="shared" si="22"/>
        <v>0.17528174578735911</v>
      </c>
      <c r="V23" s="52">
        <f t="shared" si="22"/>
        <v>0.64389961520181549</v>
      </c>
    </row>
  </sheetData>
  <mergeCells count="11">
    <mergeCell ref="J15:K15"/>
    <mergeCell ref="J16:K16"/>
    <mergeCell ref="J17:K17"/>
    <mergeCell ref="J5:K5"/>
    <mergeCell ref="R3:T3"/>
    <mergeCell ref="J14:K14"/>
    <mergeCell ref="C2:F2"/>
    <mergeCell ref="J8:K8"/>
    <mergeCell ref="J10:K10"/>
    <mergeCell ref="J11:K11"/>
    <mergeCell ref="J12:K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D4EE2-74B1-4834-BB58-19484DADD0C3}">
  <dimension ref="B2:M70"/>
  <sheetViews>
    <sheetView topLeftCell="C4" workbookViewId="0">
      <selection activeCell="K3" sqref="K3:M21"/>
    </sheetView>
  </sheetViews>
  <sheetFormatPr baseColWidth="10" defaultRowHeight="15" x14ac:dyDescent="0.25"/>
  <cols>
    <col min="1" max="1" width="11.42578125" style="1"/>
    <col min="2" max="2" width="76.5703125" style="1" customWidth="1"/>
    <col min="3" max="4" width="11.7109375" style="1" bestFit="1" customWidth="1"/>
    <col min="5" max="6" width="11.42578125" style="1"/>
    <col min="7" max="7" width="42.42578125" style="1" customWidth="1"/>
    <col min="8" max="9" width="13" style="1" bestFit="1" customWidth="1"/>
    <col min="10" max="16384" width="11.42578125" style="1"/>
  </cols>
  <sheetData>
    <row r="2" spans="2:13" ht="18.75" x14ac:dyDescent="0.3">
      <c r="B2" s="11" t="s">
        <v>15</v>
      </c>
      <c r="C2" s="11">
        <v>2023</v>
      </c>
      <c r="D2" s="11">
        <v>2022</v>
      </c>
      <c r="G2" s="11" t="s">
        <v>0</v>
      </c>
      <c r="H2" s="11">
        <v>2023</v>
      </c>
      <c r="I2" s="11">
        <v>2022</v>
      </c>
    </row>
    <row r="3" spans="2:13" x14ac:dyDescent="0.25">
      <c r="G3" s="1" t="s">
        <v>167</v>
      </c>
      <c r="K3" s="19" t="s">
        <v>62</v>
      </c>
      <c r="L3" s="19">
        <v>2023</v>
      </c>
      <c r="M3" s="19">
        <v>2022</v>
      </c>
    </row>
    <row r="4" spans="2:13" x14ac:dyDescent="0.25">
      <c r="B4" s="1" t="s">
        <v>203</v>
      </c>
      <c r="G4" s="4" t="s">
        <v>168</v>
      </c>
      <c r="H4" s="38">
        <v>10639711</v>
      </c>
      <c r="I4" s="38">
        <v>12324170</v>
      </c>
      <c r="K4" s="5" t="s">
        <v>63</v>
      </c>
      <c r="L4" s="21">
        <f>C59/C33</f>
        <v>0.74781008271795224</v>
      </c>
      <c r="M4" s="21">
        <f>D59/D33</f>
        <v>0.78411565714948017</v>
      </c>
    </row>
    <row r="5" spans="2:13" x14ac:dyDescent="0.25">
      <c r="B5" s="1" t="s">
        <v>204</v>
      </c>
      <c r="G5" s="1" t="s">
        <v>169</v>
      </c>
      <c r="H5" s="37">
        <v>9244217</v>
      </c>
      <c r="I5" s="37">
        <v>11017150</v>
      </c>
      <c r="K5" s="5" t="s">
        <v>64</v>
      </c>
      <c r="L5" s="48">
        <f>C59/C69</f>
        <v>2.9652655854659162</v>
      </c>
      <c r="M5" s="48">
        <f>D59/D69</f>
        <v>3.6321098917877919</v>
      </c>
    </row>
    <row r="6" spans="2:13" x14ac:dyDescent="0.25">
      <c r="B6" s="1" t="s">
        <v>205</v>
      </c>
      <c r="C6" s="37">
        <v>182489</v>
      </c>
      <c r="D6" s="37">
        <v>449374</v>
      </c>
      <c r="G6" s="4" t="s">
        <v>93</v>
      </c>
      <c r="H6" s="38">
        <v>1395494</v>
      </c>
      <c r="I6" s="38">
        <v>1307020</v>
      </c>
      <c r="K6" s="5" t="s">
        <v>65</v>
      </c>
      <c r="L6" s="5">
        <v>0</v>
      </c>
      <c r="M6" s="5"/>
    </row>
    <row r="7" spans="2:13" x14ac:dyDescent="0.25">
      <c r="B7" s="1" t="s">
        <v>206</v>
      </c>
      <c r="C7" s="37">
        <v>29176</v>
      </c>
      <c r="D7" s="1">
        <v>858</v>
      </c>
      <c r="G7" s="1" t="s">
        <v>99</v>
      </c>
      <c r="H7" s="37">
        <v>34654</v>
      </c>
      <c r="I7" s="37">
        <v>34345</v>
      </c>
    </row>
    <row r="8" spans="2:13" x14ac:dyDescent="0.25">
      <c r="B8" s="1" t="s">
        <v>207</v>
      </c>
      <c r="C8" s="37">
        <v>24688</v>
      </c>
      <c r="D8" s="37">
        <v>51280</v>
      </c>
      <c r="G8" s="1" t="s">
        <v>170</v>
      </c>
      <c r="H8" s="37">
        <v>272392</v>
      </c>
      <c r="I8" s="37">
        <v>215361</v>
      </c>
      <c r="K8" s="19" t="s">
        <v>66</v>
      </c>
      <c r="L8" s="19">
        <v>2023</v>
      </c>
      <c r="M8" s="19">
        <v>2022</v>
      </c>
    </row>
    <row r="9" spans="2:13" x14ac:dyDescent="0.25">
      <c r="B9" s="1" t="s">
        <v>208</v>
      </c>
      <c r="C9" s="37">
        <v>634236</v>
      </c>
      <c r="D9" s="37">
        <v>621494</v>
      </c>
      <c r="G9" s="1" t="s">
        <v>171</v>
      </c>
      <c r="H9" s="37">
        <v>88980</v>
      </c>
      <c r="I9" s="37">
        <v>74802</v>
      </c>
      <c r="K9" s="5" t="s">
        <v>67</v>
      </c>
      <c r="L9" s="5">
        <f>H5/C11</f>
        <v>8.1843444001770695</v>
      </c>
      <c r="M9" s="5">
        <f>I5/D11</f>
        <v>8.5071167081450838</v>
      </c>
    </row>
    <row r="10" spans="2:13" x14ac:dyDescent="0.25">
      <c r="B10" s="1" t="s">
        <v>209</v>
      </c>
      <c r="C10" s="37">
        <v>87089</v>
      </c>
      <c r="D10" s="37">
        <v>146940</v>
      </c>
      <c r="G10" s="1" t="s">
        <v>172</v>
      </c>
      <c r="H10" s="37">
        <v>225747</v>
      </c>
      <c r="I10" s="37">
        <v>42180</v>
      </c>
      <c r="K10" s="5" t="s">
        <v>68</v>
      </c>
      <c r="L10" s="5">
        <f>H4/C33</f>
        <v>1.4950568340777672</v>
      </c>
      <c r="M10" s="5">
        <f>I4/D33</f>
        <v>1.6380797514789234</v>
      </c>
    </row>
    <row r="11" spans="2:13" x14ac:dyDescent="0.25">
      <c r="B11" s="1" t="s">
        <v>210</v>
      </c>
      <c r="C11" s="37">
        <v>1129500</v>
      </c>
      <c r="D11" s="37">
        <v>1295051</v>
      </c>
      <c r="G11" s="1" t="s">
        <v>173</v>
      </c>
      <c r="H11" s="1" t="s">
        <v>19</v>
      </c>
      <c r="I11" s="1" t="s">
        <v>19</v>
      </c>
      <c r="K11" s="5" t="s">
        <v>69</v>
      </c>
      <c r="L11" s="5">
        <v>0</v>
      </c>
      <c r="M11" s="5">
        <v>1</v>
      </c>
    </row>
    <row r="12" spans="2:13" x14ac:dyDescent="0.25">
      <c r="B12" s="1" t="s">
        <v>211</v>
      </c>
      <c r="C12" s="1" t="s">
        <v>19</v>
      </c>
      <c r="D12" s="1" t="s">
        <v>19</v>
      </c>
      <c r="G12" s="4" t="s">
        <v>174</v>
      </c>
      <c r="H12" s="38">
        <v>843029</v>
      </c>
      <c r="I12" s="38">
        <v>1009022</v>
      </c>
    </row>
    <row r="13" spans="2:13" x14ac:dyDescent="0.25">
      <c r="B13" s="1" t="s">
        <v>212</v>
      </c>
      <c r="C13" s="37">
        <v>43366</v>
      </c>
      <c r="D13" s="37">
        <v>73453</v>
      </c>
      <c r="G13" s="1" t="s">
        <v>175</v>
      </c>
      <c r="H13" s="1" t="s">
        <v>19</v>
      </c>
      <c r="I13" s="1" t="s">
        <v>19</v>
      </c>
      <c r="K13" s="19" t="s">
        <v>70</v>
      </c>
      <c r="L13" s="19">
        <v>2023</v>
      </c>
      <c r="M13" s="19">
        <v>2022</v>
      </c>
    </row>
    <row r="14" spans="2:13" x14ac:dyDescent="0.25">
      <c r="B14" s="1" t="s">
        <v>213</v>
      </c>
      <c r="C14" s="37">
        <v>2130544</v>
      </c>
      <c r="D14" s="37">
        <v>2638450</v>
      </c>
      <c r="G14" s="1" t="s">
        <v>176</v>
      </c>
      <c r="H14" s="37">
        <v>22570</v>
      </c>
      <c r="I14" s="37">
        <v>5240</v>
      </c>
      <c r="K14" s="5" t="s">
        <v>72</v>
      </c>
      <c r="L14" s="5">
        <f>H31/H4</f>
        <v>5.3179263985647728E-2</v>
      </c>
      <c r="M14" s="5">
        <f>I31/I4</f>
        <v>4.6681764370338934E-2</v>
      </c>
    </row>
    <row r="15" spans="2:13" x14ac:dyDescent="0.25">
      <c r="B15" s="1" t="s">
        <v>214</v>
      </c>
      <c r="C15" s="1" t="s">
        <v>19</v>
      </c>
      <c r="D15" s="1" t="s">
        <v>19</v>
      </c>
      <c r="G15" s="1" t="s">
        <v>177</v>
      </c>
      <c r="H15" s="37">
        <v>229114</v>
      </c>
      <c r="I15" s="37">
        <v>242460</v>
      </c>
      <c r="K15" s="5" t="s">
        <v>73</v>
      </c>
      <c r="L15" s="5">
        <f>H31/C33</f>
        <v>7.950602205296832E-2</v>
      </c>
      <c r="M15" s="5">
        <f>I31/D33</f>
        <v>7.6468452978362467E-2</v>
      </c>
    </row>
    <row r="16" spans="2:13" x14ac:dyDescent="0.25">
      <c r="B16" s="4" t="s">
        <v>89</v>
      </c>
      <c r="C16" s="38">
        <v>2130544</v>
      </c>
      <c r="D16" s="38">
        <v>2638450</v>
      </c>
      <c r="G16" s="1" t="s">
        <v>178</v>
      </c>
      <c r="H16" s="1" t="s">
        <v>19</v>
      </c>
      <c r="I16" s="1" t="s">
        <v>19</v>
      </c>
      <c r="K16" s="5" t="s">
        <v>74</v>
      </c>
      <c r="L16" s="5">
        <f>H31/C69</f>
        <v>0.31526249308392945</v>
      </c>
      <c r="M16" s="5">
        <f>I31/D69</f>
        <v>0.35421027745078243</v>
      </c>
    </row>
    <row r="17" spans="2:13" x14ac:dyDescent="0.25">
      <c r="B17" s="1" t="s">
        <v>215</v>
      </c>
      <c r="G17" s="1" t="s">
        <v>179</v>
      </c>
      <c r="H17" s="37">
        <v>46867</v>
      </c>
      <c r="I17" s="37">
        <v>47300</v>
      </c>
    </row>
    <row r="18" spans="2:13" x14ac:dyDescent="0.25">
      <c r="B18" s="1" t="s">
        <v>216</v>
      </c>
      <c r="C18" s="37">
        <v>51421</v>
      </c>
      <c r="D18" s="37">
        <v>52787</v>
      </c>
      <c r="G18" s="4" t="s">
        <v>180</v>
      </c>
      <c r="H18" s="38">
        <v>-39322</v>
      </c>
      <c r="I18" s="38">
        <v>-57663</v>
      </c>
      <c r="K18" s="22" t="s">
        <v>71</v>
      </c>
      <c r="L18" s="22">
        <v>2023</v>
      </c>
      <c r="M18" s="22">
        <v>2022</v>
      </c>
    </row>
    <row r="19" spans="2:13" x14ac:dyDescent="0.25">
      <c r="B19" s="1" t="s">
        <v>217</v>
      </c>
      <c r="C19" s="37">
        <v>75322</v>
      </c>
      <c r="D19" s="37">
        <v>38305</v>
      </c>
      <c r="G19" s="1" t="s">
        <v>181</v>
      </c>
      <c r="H19" s="1" t="s">
        <v>19</v>
      </c>
      <c r="I19" s="1" t="s">
        <v>19</v>
      </c>
      <c r="K19" s="23" t="s">
        <v>75</v>
      </c>
      <c r="L19" s="23">
        <f>C16/C47</f>
        <v>1.9673357901822692</v>
      </c>
      <c r="M19" s="23">
        <f>D16/D47</f>
        <v>1.6944814794834446</v>
      </c>
    </row>
    <row r="20" spans="2:13" x14ac:dyDescent="0.25">
      <c r="B20" s="1" t="s">
        <v>218</v>
      </c>
      <c r="C20" s="37">
        <v>5331</v>
      </c>
      <c r="D20" s="37">
        <v>6679</v>
      </c>
      <c r="G20" s="1" t="s">
        <v>182</v>
      </c>
      <c r="H20" s="1" t="s">
        <v>19</v>
      </c>
      <c r="I20" s="1" t="s">
        <v>19</v>
      </c>
      <c r="K20" s="23" t="s">
        <v>76</v>
      </c>
      <c r="L20" s="23">
        <f>(C16-C11)/C47</f>
        <v>0.92436001732290884</v>
      </c>
      <c r="M20" s="23">
        <f>(D16-D11)/D47</f>
        <v>0.86276591372077549</v>
      </c>
    </row>
    <row r="21" spans="2:13" x14ac:dyDescent="0.25">
      <c r="B21" s="1" t="s">
        <v>219</v>
      </c>
      <c r="C21" s="1" t="s">
        <v>19</v>
      </c>
      <c r="D21" s="1" t="s">
        <v>19</v>
      </c>
      <c r="G21" s="1" t="s">
        <v>183</v>
      </c>
      <c r="H21" s="1" t="s">
        <v>19</v>
      </c>
      <c r="I21" s="1" t="s">
        <v>19</v>
      </c>
      <c r="K21" s="23" t="s">
        <v>77</v>
      </c>
      <c r="L21" s="23">
        <f>C6/C47</f>
        <v>0.16850961116718177</v>
      </c>
      <c r="M21" s="23">
        <f>D6/D47</f>
        <v>0.28859971587916899</v>
      </c>
    </row>
    <row r="22" spans="2:13" x14ac:dyDescent="0.25">
      <c r="B22" s="1" t="s">
        <v>220</v>
      </c>
      <c r="C22" s="1" t="s">
        <v>19</v>
      </c>
      <c r="D22" s="1" t="s">
        <v>19</v>
      </c>
      <c r="G22" s="1" t="s">
        <v>184</v>
      </c>
      <c r="H22" s="1" t="s">
        <v>19</v>
      </c>
      <c r="I22" s="1" t="s">
        <v>19</v>
      </c>
    </row>
    <row r="23" spans="2:13" x14ac:dyDescent="0.25">
      <c r="B23" s="1" t="s">
        <v>221</v>
      </c>
      <c r="C23" s="37">
        <v>176453</v>
      </c>
      <c r="D23" s="37">
        <v>165400</v>
      </c>
      <c r="G23" s="1" t="s">
        <v>185</v>
      </c>
      <c r="H23" s="37">
        <v>644030</v>
      </c>
      <c r="I23" s="37">
        <v>761439</v>
      </c>
    </row>
    <row r="24" spans="2:13" x14ac:dyDescent="0.25">
      <c r="B24" s="1" t="s">
        <v>222</v>
      </c>
      <c r="C24" s="37">
        <v>4419</v>
      </c>
      <c r="D24" s="37">
        <v>4452</v>
      </c>
      <c r="G24" s="1" t="s">
        <v>186</v>
      </c>
      <c r="H24" s="37">
        <v>78218</v>
      </c>
      <c r="I24" s="37">
        <v>186125</v>
      </c>
    </row>
    <row r="25" spans="2:13" x14ac:dyDescent="0.25">
      <c r="B25" s="1" t="s">
        <v>223</v>
      </c>
      <c r="C25" s="1" t="s">
        <v>19</v>
      </c>
      <c r="D25" s="1" t="s">
        <v>19</v>
      </c>
      <c r="G25" s="1" t="s">
        <v>187</v>
      </c>
      <c r="H25" s="37">
        <v>565812</v>
      </c>
      <c r="I25" s="37">
        <v>575314</v>
      </c>
    </row>
    <row r="26" spans="2:13" x14ac:dyDescent="0.25">
      <c r="B26" s="1" t="s">
        <v>78</v>
      </c>
      <c r="C26" s="37">
        <v>3315449</v>
      </c>
      <c r="D26" s="37">
        <v>3210693</v>
      </c>
      <c r="G26" s="1" t="s">
        <v>188</v>
      </c>
      <c r="H26" s="1" t="s">
        <v>19</v>
      </c>
      <c r="I26" s="1" t="s">
        <v>19</v>
      </c>
    </row>
    <row r="27" spans="2:13" x14ac:dyDescent="0.25">
      <c r="B27" s="1" t="s">
        <v>224</v>
      </c>
      <c r="C27" s="1" t="s">
        <v>19</v>
      </c>
      <c r="D27" s="1" t="s">
        <v>19</v>
      </c>
      <c r="G27" s="1" t="s">
        <v>189</v>
      </c>
      <c r="H27" s="37">
        <v>565812</v>
      </c>
      <c r="I27" s="37">
        <v>575314</v>
      </c>
    </row>
    <row r="28" spans="2:13" x14ac:dyDescent="0.25">
      <c r="B28" s="1" t="s">
        <v>225</v>
      </c>
      <c r="C28" s="37">
        <v>6829</v>
      </c>
      <c r="D28" s="37">
        <v>6917</v>
      </c>
      <c r="G28" s="1" t="s">
        <v>190</v>
      </c>
    </row>
    <row r="29" spans="2:13" x14ac:dyDescent="0.25">
      <c r="B29" s="1" t="s">
        <v>79</v>
      </c>
      <c r="C29" s="37">
        <v>135781</v>
      </c>
      <c r="D29" s="37">
        <v>141226</v>
      </c>
      <c r="G29" s="1" t="s">
        <v>191</v>
      </c>
      <c r="H29" s="37">
        <v>565144</v>
      </c>
      <c r="I29" s="37">
        <v>575754</v>
      </c>
    </row>
    <row r="30" spans="2:13" x14ac:dyDescent="0.25">
      <c r="B30" s="1" t="s">
        <v>226</v>
      </c>
      <c r="C30" s="1" t="s">
        <v>19</v>
      </c>
      <c r="D30" s="1" t="s">
        <v>19</v>
      </c>
      <c r="G30" s="1" t="s">
        <v>192</v>
      </c>
      <c r="H30" s="1">
        <v>668</v>
      </c>
      <c r="I30" s="1">
        <v>-440</v>
      </c>
    </row>
    <row r="31" spans="2:13" x14ac:dyDescent="0.25">
      <c r="B31" s="1" t="s">
        <v>227</v>
      </c>
      <c r="C31" s="37">
        <v>1215044</v>
      </c>
      <c r="D31" s="37">
        <v>1258638</v>
      </c>
      <c r="G31" s="4" t="s">
        <v>189</v>
      </c>
      <c r="H31" s="38">
        <v>565812</v>
      </c>
      <c r="I31" s="38">
        <v>575314</v>
      </c>
    </row>
    <row r="32" spans="2:13" x14ac:dyDescent="0.25">
      <c r="B32" s="4" t="s">
        <v>90</v>
      </c>
      <c r="C32" s="38">
        <v>4986049</v>
      </c>
      <c r="D32" s="38">
        <v>4885097</v>
      </c>
      <c r="G32" s="1" t="s">
        <v>193</v>
      </c>
      <c r="H32" s="1" t="s">
        <v>19</v>
      </c>
      <c r="I32" s="1" t="s">
        <v>19</v>
      </c>
    </row>
    <row r="33" spans="2:9" x14ac:dyDescent="0.25">
      <c r="B33" s="4" t="s">
        <v>228</v>
      </c>
      <c r="C33" s="38">
        <v>7116593</v>
      </c>
      <c r="D33" s="38">
        <v>7523547</v>
      </c>
      <c r="G33" s="1" t="s">
        <v>194</v>
      </c>
    </row>
    <row r="34" spans="2:9" x14ac:dyDescent="0.25">
      <c r="B34" s="1" t="s">
        <v>229</v>
      </c>
      <c r="G34" s="1" t="s">
        <v>195</v>
      </c>
    </row>
    <row r="35" spans="2:9" x14ac:dyDescent="0.25">
      <c r="B35" s="1" t="s">
        <v>230</v>
      </c>
      <c r="G35" s="1" t="s">
        <v>196</v>
      </c>
      <c r="H35" s="1" t="s">
        <v>19</v>
      </c>
      <c r="I35" s="1" t="s">
        <v>19</v>
      </c>
    </row>
    <row r="36" spans="2:9" x14ac:dyDescent="0.25">
      <c r="B36" s="1" t="s">
        <v>231</v>
      </c>
      <c r="G36" s="1" t="s">
        <v>197</v>
      </c>
      <c r="H36" s="1" t="s">
        <v>19</v>
      </c>
      <c r="I36" s="1" t="s">
        <v>19</v>
      </c>
    </row>
    <row r="37" spans="2:9" x14ac:dyDescent="0.25">
      <c r="B37" s="1" t="s">
        <v>232</v>
      </c>
      <c r="C37" s="37">
        <v>40935</v>
      </c>
      <c r="D37" s="37">
        <v>546277</v>
      </c>
      <c r="G37" s="1" t="s">
        <v>198</v>
      </c>
      <c r="H37" s="1" t="s">
        <v>19</v>
      </c>
      <c r="I37" s="1" t="s">
        <v>19</v>
      </c>
    </row>
    <row r="38" spans="2:9" x14ac:dyDescent="0.25">
      <c r="B38" s="1" t="s">
        <v>233</v>
      </c>
      <c r="C38" s="37">
        <v>34380</v>
      </c>
      <c r="D38" s="37">
        <v>35173</v>
      </c>
      <c r="G38" s="1" t="s">
        <v>199</v>
      </c>
    </row>
    <row r="39" spans="2:9" x14ac:dyDescent="0.25">
      <c r="B39" s="1" t="s">
        <v>234</v>
      </c>
      <c r="C39" s="37">
        <v>727517</v>
      </c>
      <c r="D39" s="37">
        <v>738225</v>
      </c>
      <c r="G39" s="1" t="s">
        <v>200</v>
      </c>
      <c r="H39" s="1" t="s">
        <v>19</v>
      </c>
      <c r="I39" s="1" t="s">
        <v>19</v>
      </c>
    </row>
    <row r="40" spans="2:9" x14ac:dyDescent="0.25">
      <c r="B40" s="1" t="s">
        <v>235</v>
      </c>
      <c r="C40" s="37">
        <v>12978</v>
      </c>
      <c r="D40" s="37">
        <v>9753</v>
      </c>
      <c r="G40" s="1" t="s">
        <v>201</v>
      </c>
      <c r="H40" s="1" t="s">
        <v>19</v>
      </c>
      <c r="I40" s="1" t="s">
        <v>19</v>
      </c>
    </row>
    <row r="41" spans="2:9" x14ac:dyDescent="0.25">
      <c r="B41" s="1" t="s">
        <v>236</v>
      </c>
      <c r="C41" s="37">
        <v>11925</v>
      </c>
      <c r="D41" s="37">
        <v>5788</v>
      </c>
      <c r="G41" s="1" t="s">
        <v>202</v>
      </c>
      <c r="H41" s="1" t="s">
        <v>19</v>
      </c>
      <c r="I41" s="1" t="s">
        <v>19</v>
      </c>
    </row>
    <row r="42" spans="2:9" x14ac:dyDescent="0.25">
      <c r="B42" s="1" t="s">
        <v>237</v>
      </c>
      <c r="C42" s="37">
        <v>174908</v>
      </c>
      <c r="D42" s="37">
        <v>152236</v>
      </c>
    </row>
    <row r="43" spans="2:9" x14ac:dyDescent="0.25">
      <c r="B43" s="1" t="s">
        <v>238</v>
      </c>
      <c r="C43" s="37">
        <v>80316</v>
      </c>
      <c r="D43" s="37">
        <v>69632</v>
      </c>
    </row>
    <row r="44" spans="2:9" x14ac:dyDescent="0.25">
      <c r="B44" s="1" t="s">
        <v>239</v>
      </c>
      <c r="C44" s="1" t="s">
        <v>19</v>
      </c>
      <c r="D44" s="1" t="s">
        <v>19</v>
      </c>
    </row>
    <row r="45" spans="2:9" x14ac:dyDescent="0.25">
      <c r="B45" s="1" t="s">
        <v>240</v>
      </c>
      <c r="C45" s="37">
        <v>1082959</v>
      </c>
      <c r="D45" s="37">
        <v>1557084</v>
      </c>
    </row>
    <row r="46" spans="2:9" x14ac:dyDescent="0.25">
      <c r="B46" s="1" t="s">
        <v>241</v>
      </c>
      <c r="C46" s="1" t="s">
        <v>19</v>
      </c>
      <c r="D46" s="1" t="s">
        <v>19</v>
      </c>
    </row>
    <row r="47" spans="2:9" x14ac:dyDescent="0.25">
      <c r="B47" s="4" t="s">
        <v>242</v>
      </c>
      <c r="C47" s="38">
        <v>1082959</v>
      </c>
      <c r="D47" s="38">
        <v>1557084</v>
      </c>
    </row>
    <row r="48" spans="2:9" x14ac:dyDescent="0.25">
      <c r="B48" s="1" t="s">
        <v>243</v>
      </c>
    </row>
    <row r="49" spans="2:4" x14ac:dyDescent="0.25">
      <c r="B49" s="1" t="s">
        <v>244</v>
      </c>
      <c r="C49" s="37">
        <v>3808983</v>
      </c>
      <c r="D49" s="37">
        <v>3905817</v>
      </c>
    </row>
    <row r="50" spans="2:4" x14ac:dyDescent="0.25">
      <c r="B50" s="1" t="s">
        <v>245</v>
      </c>
      <c r="C50" s="37">
        <v>123003</v>
      </c>
      <c r="D50" s="37">
        <v>127704</v>
      </c>
    </row>
    <row r="51" spans="2:4" x14ac:dyDescent="0.25">
      <c r="B51" s="1" t="s">
        <v>246</v>
      </c>
      <c r="C51" s="37">
        <v>5008</v>
      </c>
      <c r="D51" s="37">
        <v>5484</v>
      </c>
    </row>
    <row r="52" spans="2:4" x14ac:dyDescent="0.25">
      <c r="B52" s="1" t="s">
        <v>247</v>
      </c>
      <c r="C52" s="1" t="s">
        <v>19</v>
      </c>
      <c r="D52" s="1" t="s">
        <v>19</v>
      </c>
    </row>
    <row r="53" spans="2:4" x14ac:dyDescent="0.25">
      <c r="B53" s="1" t="s">
        <v>248</v>
      </c>
      <c r="C53" s="37">
        <v>195272</v>
      </c>
      <c r="D53" s="37">
        <v>179692</v>
      </c>
    </row>
    <row r="54" spans="2:4" x14ac:dyDescent="0.25">
      <c r="B54" s="1" t="s">
        <v>249</v>
      </c>
      <c r="C54" s="37">
        <v>33441</v>
      </c>
      <c r="D54" s="37">
        <v>68916</v>
      </c>
    </row>
    <row r="55" spans="2:4" x14ac:dyDescent="0.25">
      <c r="B55" s="1" t="s">
        <v>250</v>
      </c>
      <c r="C55" s="1" t="s">
        <v>19</v>
      </c>
      <c r="D55" s="1" t="s">
        <v>19</v>
      </c>
    </row>
    <row r="56" spans="2:4" x14ac:dyDescent="0.25">
      <c r="B56" s="1" t="s">
        <v>251</v>
      </c>
      <c r="C56" s="37">
        <v>69401</v>
      </c>
      <c r="D56" s="37">
        <v>50747</v>
      </c>
    </row>
    <row r="57" spans="2:4" x14ac:dyDescent="0.25">
      <c r="B57" s="1" t="s">
        <v>252</v>
      </c>
      <c r="C57" s="37">
        <v>3793</v>
      </c>
      <c r="D57" s="37">
        <v>3887</v>
      </c>
    </row>
    <row r="58" spans="2:4" x14ac:dyDescent="0.25">
      <c r="B58" s="4" t="s">
        <v>253</v>
      </c>
      <c r="C58" s="38">
        <v>4238901</v>
      </c>
      <c r="D58" s="38">
        <v>4342247</v>
      </c>
    </row>
    <row r="59" spans="2:4" x14ac:dyDescent="0.25">
      <c r="B59" s="4" t="s">
        <v>254</v>
      </c>
      <c r="C59" s="38">
        <v>5321860</v>
      </c>
      <c r="D59" s="38">
        <v>5899331</v>
      </c>
    </row>
    <row r="60" spans="2:4" x14ac:dyDescent="0.25">
      <c r="B60" s="1" t="s">
        <v>255</v>
      </c>
    </row>
    <row r="61" spans="2:4" x14ac:dyDescent="0.25">
      <c r="B61" s="1" t="s">
        <v>256</v>
      </c>
      <c r="C61" s="37">
        <v>1632332</v>
      </c>
      <c r="D61" s="37">
        <v>1632332</v>
      </c>
    </row>
    <row r="62" spans="2:4" x14ac:dyDescent="0.25">
      <c r="B62" s="1" t="s">
        <v>257</v>
      </c>
      <c r="C62" s="37">
        <v>243033</v>
      </c>
      <c r="D62" s="37">
        <v>77889</v>
      </c>
    </row>
    <row r="63" spans="2:4" x14ac:dyDescent="0.25">
      <c r="B63" s="1" t="s">
        <v>54</v>
      </c>
      <c r="C63" s="1" t="s">
        <v>19</v>
      </c>
      <c r="D63" s="1" t="s">
        <v>19</v>
      </c>
    </row>
    <row r="64" spans="2:4" x14ac:dyDescent="0.25">
      <c r="B64" s="1" t="s">
        <v>56</v>
      </c>
      <c r="C64" s="1" t="s">
        <v>19</v>
      </c>
      <c r="D64" s="1" t="s">
        <v>19</v>
      </c>
    </row>
    <row r="65" spans="2:4" x14ac:dyDescent="0.25">
      <c r="B65" s="1" t="s">
        <v>258</v>
      </c>
      <c r="C65" s="1" t="s">
        <v>19</v>
      </c>
      <c r="D65" s="1" t="s">
        <v>19</v>
      </c>
    </row>
    <row r="66" spans="2:4" x14ac:dyDescent="0.25">
      <c r="B66" s="1" t="s">
        <v>259</v>
      </c>
      <c r="C66" s="37">
        <v>-83318</v>
      </c>
      <c r="D66" s="37">
        <v>-88021</v>
      </c>
    </row>
    <row r="67" spans="2:4" x14ac:dyDescent="0.25">
      <c r="B67" s="1" t="s">
        <v>260</v>
      </c>
      <c r="C67" s="37">
        <v>1792047</v>
      </c>
      <c r="D67" s="37">
        <v>1622200</v>
      </c>
    </row>
    <row r="68" spans="2:4" x14ac:dyDescent="0.25">
      <c r="B68" s="1" t="s">
        <v>261</v>
      </c>
      <c r="C68" s="37">
        <v>2686</v>
      </c>
      <c r="D68" s="37">
        <v>2016</v>
      </c>
    </row>
    <row r="69" spans="2:4" x14ac:dyDescent="0.25">
      <c r="B69" s="4" t="s">
        <v>262</v>
      </c>
      <c r="C69" s="38">
        <v>1794733</v>
      </c>
      <c r="D69" s="38">
        <v>1624216</v>
      </c>
    </row>
    <row r="70" spans="2:4" x14ac:dyDescent="0.25">
      <c r="B70" s="4" t="s">
        <v>263</v>
      </c>
      <c r="C70" s="38">
        <v>7116593</v>
      </c>
      <c r="D70" s="38">
        <v>7523547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CA5F6-455D-4819-87AB-0A429966FADF}">
  <dimension ref="B2:S52"/>
  <sheetViews>
    <sheetView showGridLines="0" tabSelected="1" topLeftCell="I4" workbookViewId="0">
      <selection activeCell="S22" sqref="S22"/>
    </sheetView>
  </sheetViews>
  <sheetFormatPr baseColWidth="10" defaultRowHeight="15" x14ac:dyDescent="0.25"/>
  <cols>
    <col min="1" max="1" width="11.42578125" style="1"/>
    <col min="2" max="2" width="55.85546875" style="1" bestFit="1" customWidth="1"/>
    <col min="3" max="8" width="11.42578125" style="1"/>
    <col min="9" max="9" width="55.28515625" style="1" bestFit="1" customWidth="1"/>
    <col min="10" max="14" width="11.42578125" style="1"/>
    <col min="15" max="15" width="18.7109375" style="1" bestFit="1" customWidth="1"/>
    <col min="16" max="16384" width="11.42578125" style="1"/>
  </cols>
  <sheetData>
    <row r="2" spans="2:19" x14ac:dyDescent="0.25">
      <c r="B2" s="90" t="s">
        <v>361</v>
      </c>
      <c r="C2" s="91">
        <v>2024</v>
      </c>
      <c r="D2" s="91">
        <v>2023</v>
      </c>
      <c r="E2" s="90">
        <v>2022</v>
      </c>
      <c r="F2" s="90">
        <v>2021</v>
      </c>
      <c r="I2" s="129" t="s">
        <v>381</v>
      </c>
      <c r="J2" s="129"/>
      <c r="K2" s="129"/>
      <c r="L2" s="129"/>
      <c r="M2" s="129"/>
    </row>
    <row r="3" spans="2:19" x14ac:dyDescent="0.25">
      <c r="B3" s="89" t="s">
        <v>362</v>
      </c>
      <c r="C3" s="82">
        <v>4310</v>
      </c>
      <c r="D3" s="82">
        <v>4194</v>
      </c>
      <c r="E3" s="82">
        <v>4645</v>
      </c>
      <c r="F3" s="82">
        <v>3620.1604977649235</v>
      </c>
      <c r="J3" s="128" t="s">
        <v>382</v>
      </c>
      <c r="K3" s="128"/>
      <c r="L3" s="128"/>
      <c r="M3" s="128"/>
    </row>
    <row r="4" spans="2:19" x14ac:dyDescent="0.25">
      <c r="B4" s="83" t="s">
        <v>1</v>
      </c>
      <c r="C4" s="84">
        <v>4310</v>
      </c>
      <c r="D4" s="84">
        <v>4194</v>
      </c>
      <c r="E4" s="84">
        <v>4645</v>
      </c>
      <c r="F4" s="84">
        <v>3620.1604977649235</v>
      </c>
      <c r="I4" s="90" t="s">
        <v>383</v>
      </c>
      <c r="J4" s="91">
        <v>2024</v>
      </c>
      <c r="K4" s="91">
        <v>2023</v>
      </c>
      <c r="L4" s="90">
        <v>2022</v>
      </c>
      <c r="M4" s="90">
        <v>2021</v>
      </c>
      <c r="O4" s="91" t="s">
        <v>62</v>
      </c>
      <c r="P4" s="91">
        <v>2024</v>
      </c>
      <c r="Q4" s="91">
        <v>2023</v>
      </c>
      <c r="R4" s="90">
        <v>2022</v>
      </c>
      <c r="S4" s="90">
        <v>2021</v>
      </c>
    </row>
    <row r="5" spans="2:19" x14ac:dyDescent="0.25">
      <c r="B5" s="83" t="s">
        <v>363</v>
      </c>
      <c r="C5" s="84"/>
      <c r="D5" s="84"/>
      <c r="E5" s="84"/>
      <c r="F5" s="84"/>
      <c r="I5" s="89" t="s">
        <v>384</v>
      </c>
      <c r="J5" s="82">
        <v>20601</v>
      </c>
      <c r="K5" s="82">
        <v>19757</v>
      </c>
      <c r="L5" s="82">
        <v>16530</v>
      </c>
      <c r="M5" s="82">
        <v>16128.673408685305</v>
      </c>
      <c r="O5" s="5" t="s">
        <v>63</v>
      </c>
      <c r="P5" s="21">
        <f>(J28+J39)/J25</f>
        <v>0.54096265228679852</v>
      </c>
      <c r="Q5" s="21">
        <f t="shared" ref="Q5:S5" si="0">(K28+K39)/K25</f>
        <v>0.52846260647679089</v>
      </c>
      <c r="R5" s="21">
        <f t="shared" si="0"/>
        <v>0.58985834909795598</v>
      </c>
      <c r="S5" s="21">
        <f t="shared" si="0"/>
        <v>0.73441703343187692</v>
      </c>
    </row>
    <row r="6" spans="2:19" x14ac:dyDescent="0.25">
      <c r="B6" s="83" t="s">
        <v>99</v>
      </c>
      <c r="C6" s="84"/>
      <c r="D6" s="84"/>
      <c r="E6" s="85"/>
      <c r="F6" s="85"/>
      <c r="I6" s="83" t="s">
        <v>385</v>
      </c>
      <c r="J6" s="84">
        <v>367</v>
      </c>
      <c r="K6" s="84">
        <v>377</v>
      </c>
      <c r="L6" s="84">
        <v>384</v>
      </c>
      <c r="M6" s="84">
        <v>465.42534205829855</v>
      </c>
      <c r="O6" s="5" t="s">
        <v>64</v>
      </c>
      <c r="P6" s="48">
        <f>(J28+J39)/J48</f>
        <v>1.1784719805081796</v>
      </c>
      <c r="Q6" s="48">
        <f t="shared" ref="Q6:S6" si="1">(K28+K39)/K48</f>
        <v>1.1207225847525069</v>
      </c>
      <c r="R6" s="48">
        <f t="shared" si="1"/>
        <v>1.438182022724716</v>
      </c>
      <c r="S6" s="48">
        <f t="shared" si="1"/>
        <v>2.7653604852628155</v>
      </c>
    </row>
    <row r="7" spans="2:19" x14ac:dyDescent="0.25">
      <c r="B7" s="89" t="s">
        <v>364</v>
      </c>
      <c r="C7" s="82">
        <v>-3019</v>
      </c>
      <c r="D7" s="82">
        <v>-3356</v>
      </c>
      <c r="E7" s="86">
        <v>-3701</v>
      </c>
      <c r="F7" s="86">
        <v>-3012.9472737460765</v>
      </c>
      <c r="I7" s="83" t="s">
        <v>78</v>
      </c>
      <c r="J7" s="84">
        <v>17712</v>
      </c>
      <c r="K7" s="84">
        <v>16699</v>
      </c>
      <c r="L7" s="84">
        <v>17510</v>
      </c>
      <c r="M7" s="84">
        <v>16413.170731707316</v>
      </c>
      <c r="O7" s="5" t="s">
        <v>65</v>
      </c>
      <c r="P7" s="48">
        <f>J47/J48</f>
        <v>0.13122171945701358</v>
      </c>
      <c r="Q7" s="48">
        <f t="shared" ref="Q7:S7" si="2">K47/K48</f>
        <v>0.12406493713194335</v>
      </c>
      <c r="R7" s="48">
        <f t="shared" si="2"/>
        <v>0.12824839689503881</v>
      </c>
      <c r="S7" s="48">
        <f t="shared" si="2"/>
        <v>1.1802163459656319</v>
      </c>
    </row>
    <row r="8" spans="2:19" x14ac:dyDescent="0.25">
      <c r="B8" s="83" t="s">
        <v>365</v>
      </c>
      <c r="C8" s="84">
        <v>-3019</v>
      </c>
      <c r="D8" s="84">
        <v>-3356</v>
      </c>
      <c r="E8" s="84">
        <v>-3701</v>
      </c>
      <c r="F8" s="84">
        <v>-3012.9472737460765</v>
      </c>
      <c r="I8" s="83" t="s">
        <v>79</v>
      </c>
      <c r="J8" s="84">
        <v>631</v>
      </c>
      <c r="K8" s="84">
        <v>614</v>
      </c>
      <c r="L8" s="84">
        <v>541</v>
      </c>
      <c r="M8" s="84">
        <v>524.46162998215345</v>
      </c>
    </row>
    <row r="9" spans="2:19" x14ac:dyDescent="0.25">
      <c r="B9" s="83" t="s">
        <v>366</v>
      </c>
      <c r="C9" s="84"/>
      <c r="D9" s="84"/>
      <c r="E9" s="85"/>
      <c r="F9" s="85"/>
      <c r="I9" s="83" t="s">
        <v>386</v>
      </c>
      <c r="J9" s="84">
        <v>1676</v>
      </c>
      <c r="K9" s="84">
        <v>1834</v>
      </c>
      <c r="L9" s="84">
        <v>1905</v>
      </c>
      <c r="M9" s="84">
        <v>1274.3842950624626</v>
      </c>
      <c r="O9" s="91" t="s">
        <v>66</v>
      </c>
      <c r="P9" s="91">
        <v>2024</v>
      </c>
      <c r="Q9" s="91">
        <v>2023</v>
      </c>
      <c r="R9" s="90">
        <v>2022</v>
      </c>
      <c r="S9" s="90">
        <v>2021</v>
      </c>
    </row>
    <row r="10" spans="2:19" x14ac:dyDescent="0.25">
      <c r="B10" s="89" t="s">
        <v>367</v>
      </c>
      <c r="C10" s="82">
        <v>-625</v>
      </c>
      <c r="D10" s="82">
        <v>-2255</v>
      </c>
      <c r="E10" s="82">
        <v>-502</v>
      </c>
      <c r="F10" s="82">
        <v>-802.8254305639266</v>
      </c>
      <c r="I10" s="83" t="s">
        <v>387</v>
      </c>
      <c r="J10" s="84">
        <v>18</v>
      </c>
      <c r="K10" s="84">
        <v>18</v>
      </c>
      <c r="L10" s="84">
        <v>17</v>
      </c>
      <c r="M10" s="84">
        <v>31.279000594883993</v>
      </c>
      <c r="O10" s="5" t="s">
        <v>67</v>
      </c>
      <c r="P10" s="48">
        <f>(C4+C7)/J16</f>
        <v>0.76708259061200235</v>
      </c>
      <c r="Q10" s="48">
        <f t="shared" ref="Q10:S10" si="3">(D4+D7)/K16</f>
        <v>0.53240152477763658</v>
      </c>
      <c r="R10" s="48">
        <f t="shared" si="3"/>
        <v>0.54315304948216336</v>
      </c>
      <c r="S10" s="48">
        <f t="shared" si="3"/>
        <v>0.5096644744578338</v>
      </c>
    </row>
    <row r="11" spans="2:19" x14ac:dyDescent="0.25">
      <c r="B11" s="83" t="s">
        <v>368</v>
      </c>
      <c r="C11" s="84">
        <v>-467</v>
      </c>
      <c r="D11" s="84">
        <v>-419</v>
      </c>
      <c r="E11" s="84">
        <v>-452</v>
      </c>
      <c r="F11" s="84">
        <v>-281.89594069081261</v>
      </c>
      <c r="I11" s="83" t="s">
        <v>80</v>
      </c>
      <c r="J11" s="84">
        <v>158</v>
      </c>
      <c r="K11" s="84">
        <v>177</v>
      </c>
      <c r="L11" s="84">
        <v>205</v>
      </c>
      <c r="M11" s="84">
        <v>174.3842950624628</v>
      </c>
      <c r="O11" s="5" t="s">
        <v>68</v>
      </c>
      <c r="P11" s="48">
        <f>C4/J25</f>
        <v>0.17215897743159578</v>
      </c>
      <c r="Q11" s="48">
        <f t="shared" ref="Q11:S11" si="4">D4/K25</f>
        <v>0.15737926376224248</v>
      </c>
      <c r="R11" s="48">
        <f t="shared" si="4"/>
        <v>0.21432196742490656</v>
      </c>
      <c r="S11" s="48">
        <f t="shared" si="4"/>
        <v>0.18077315958156798</v>
      </c>
    </row>
    <row r="12" spans="2:19" x14ac:dyDescent="0.25">
      <c r="B12" s="83" t="s">
        <v>171</v>
      </c>
      <c r="C12" s="84">
        <v>-141</v>
      </c>
      <c r="D12" s="84">
        <v>-187</v>
      </c>
      <c r="E12" s="84">
        <v>-198</v>
      </c>
      <c r="F12" s="84">
        <v>-140.35981092889884</v>
      </c>
      <c r="I12" s="83" t="s">
        <v>388</v>
      </c>
      <c r="J12" s="84">
        <v>31</v>
      </c>
      <c r="K12" s="84">
        <v>31</v>
      </c>
      <c r="L12" s="84">
        <v>6</v>
      </c>
      <c r="M12" s="84">
        <v>101.49910767400355</v>
      </c>
      <c r="O12" s="5" t="s">
        <v>69</v>
      </c>
      <c r="P12" s="48">
        <f>0</f>
        <v>0</v>
      </c>
      <c r="Q12" s="48">
        <f>0</f>
        <v>0</v>
      </c>
      <c r="R12" s="48">
        <f>0</f>
        <v>0</v>
      </c>
      <c r="S12" s="48">
        <f>0</f>
        <v>0</v>
      </c>
    </row>
    <row r="13" spans="2:19" x14ac:dyDescent="0.25">
      <c r="B13" s="83" t="s">
        <v>369</v>
      </c>
      <c r="C13" s="84">
        <v>-23</v>
      </c>
      <c r="D13" s="84">
        <v>-19</v>
      </c>
      <c r="E13" s="84">
        <v>-23</v>
      </c>
      <c r="F13" s="84">
        <v>-6.7418805440949772</v>
      </c>
      <c r="I13" s="83" t="s">
        <v>389</v>
      </c>
      <c r="J13" s="84">
        <v>8</v>
      </c>
      <c r="K13" s="84">
        <v>7</v>
      </c>
      <c r="L13" s="84">
        <v>201</v>
      </c>
      <c r="M13" s="84">
        <v>0</v>
      </c>
    </row>
    <row r="14" spans="2:19" x14ac:dyDescent="0.25">
      <c r="B14" s="83" t="s">
        <v>370</v>
      </c>
      <c r="C14" s="84">
        <v>0</v>
      </c>
      <c r="D14" s="84">
        <v>-1782</v>
      </c>
      <c r="E14" s="84">
        <v>-25</v>
      </c>
      <c r="F14" s="84">
        <v>-112.15089026869076</v>
      </c>
      <c r="I14" s="89" t="s">
        <v>390</v>
      </c>
      <c r="J14" s="82">
        <v>3311</v>
      </c>
      <c r="K14" s="82">
        <v>5583</v>
      </c>
      <c r="L14" s="82">
        <v>4370</v>
      </c>
      <c r="M14" s="82">
        <v>3247.4836406900645</v>
      </c>
      <c r="O14" s="91" t="s">
        <v>70</v>
      </c>
      <c r="P14" s="91">
        <v>2024</v>
      </c>
      <c r="Q14" s="91">
        <v>2023</v>
      </c>
      <c r="R14" s="90">
        <v>2022</v>
      </c>
      <c r="S14" s="90">
        <v>2021</v>
      </c>
    </row>
    <row r="15" spans="2:19" x14ac:dyDescent="0.25">
      <c r="B15" s="83" t="s">
        <v>371</v>
      </c>
      <c r="C15" s="84">
        <v>6</v>
      </c>
      <c r="D15" s="84">
        <v>152</v>
      </c>
      <c r="E15" s="84">
        <v>196</v>
      </c>
      <c r="F15" s="84">
        <v>-261.67690813142946</v>
      </c>
      <c r="I15" s="83" t="s">
        <v>391</v>
      </c>
      <c r="J15" s="84">
        <v>0</v>
      </c>
      <c r="K15" s="84">
        <v>1858</v>
      </c>
      <c r="L15" s="84">
        <v>0</v>
      </c>
      <c r="M15" s="84">
        <v>5.8774538964901835</v>
      </c>
      <c r="O15" s="5" t="s">
        <v>72</v>
      </c>
      <c r="P15" s="48">
        <f>C27/J51</f>
        <v>7.2588664235996025E-2</v>
      </c>
      <c r="Q15" s="48">
        <f t="shared" ref="Q15:S15" si="5">D27/K51</f>
        <v>-0.18671616333901875</v>
      </c>
      <c r="R15" s="48">
        <f t="shared" si="5"/>
        <v>7.3657532076667198E-2</v>
      </c>
      <c r="S15" s="48">
        <f t="shared" si="5"/>
        <v>-8.2608695652173908E-2</v>
      </c>
    </row>
    <row r="16" spans="2:19" x14ac:dyDescent="0.25">
      <c r="B16" s="89" t="s">
        <v>372</v>
      </c>
      <c r="C16" s="82">
        <v>7954</v>
      </c>
      <c r="D16" s="82">
        <v>9805</v>
      </c>
      <c r="E16" s="82">
        <v>8848</v>
      </c>
      <c r="F16" s="82">
        <v>7435.9332020749271</v>
      </c>
      <c r="I16" s="83" t="s">
        <v>392</v>
      </c>
      <c r="J16" s="84">
        <v>1683</v>
      </c>
      <c r="K16" s="84">
        <v>1574</v>
      </c>
      <c r="L16" s="84">
        <v>1738</v>
      </c>
      <c r="M16" s="84">
        <v>1191.3979773944079</v>
      </c>
      <c r="O16" s="5" t="s">
        <v>73</v>
      </c>
      <c r="P16" s="48">
        <f>C27/J25</f>
        <v>2.6243259436788496E-2</v>
      </c>
      <c r="Q16" s="48">
        <f t="shared" ref="Q16:S16" si="6">D27/K25</f>
        <v>-6.9833764869225864E-2</v>
      </c>
      <c r="R16" s="48">
        <f t="shared" si="6"/>
        <v>2.1455266921976652E-2</v>
      </c>
      <c r="S16" s="48">
        <f t="shared" si="6"/>
        <v>1.2333975370488316E-2</v>
      </c>
    </row>
    <row r="17" spans="2:19" x14ac:dyDescent="0.25">
      <c r="B17" s="83" t="s">
        <v>373</v>
      </c>
      <c r="C17" s="84">
        <v>129</v>
      </c>
      <c r="D17" s="84">
        <v>-133</v>
      </c>
      <c r="E17" s="84">
        <v>58</v>
      </c>
      <c r="F17" s="84">
        <v>160.34746279926048</v>
      </c>
      <c r="I17" s="83" t="s">
        <v>393</v>
      </c>
      <c r="J17" s="84">
        <v>10</v>
      </c>
      <c r="K17" s="84">
        <v>17</v>
      </c>
      <c r="L17" s="84">
        <v>1</v>
      </c>
      <c r="M17" s="84">
        <v>10.362879238548482</v>
      </c>
      <c r="O17" s="5" t="s">
        <v>74</v>
      </c>
      <c r="P17" s="48">
        <f>C27/J50</f>
        <v>0.2833117723156533</v>
      </c>
      <c r="Q17" s="48">
        <f t="shared" ref="Q17:S17" si="7">D27/K50</f>
        <v>-0.74979854955680902</v>
      </c>
      <c r="R17" s="48">
        <f t="shared" si="7"/>
        <v>0.1813572542901716</v>
      </c>
      <c r="S17" s="48">
        <f t="shared" si="7"/>
        <v>29.239929577464796</v>
      </c>
    </row>
    <row r="18" spans="2:19" x14ac:dyDescent="0.25">
      <c r="B18" s="83" t="s">
        <v>176</v>
      </c>
      <c r="C18" s="84">
        <v>36</v>
      </c>
      <c r="D18" s="84">
        <v>2054</v>
      </c>
      <c r="E18" s="84">
        <v>804</v>
      </c>
      <c r="F18" s="84">
        <v>299.04955225249614</v>
      </c>
      <c r="I18" s="83" t="s">
        <v>80</v>
      </c>
      <c r="J18" s="84">
        <v>381</v>
      </c>
      <c r="K18" s="84">
        <v>444</v>
      </c>
      <c r="L18" s="84">
        <v>808</v>
      </c>
      <c r="M18" s="84">
        <v>408.91136228435448</v>
      </c>
    </row>
    <row r="19" spans="2:19" x14ac:dyDescent="0.25">
      <c r="B19" s="83" t="s">
        <v>177</v>
      </c>
      <c r="C19" s="84">
        <v>-336</v>
      </c>
      <c r="D19" s="84">
        <v>-1497</v>
      </c>
      <c r="E19" s="84">
        <v>-773</v>
      </c>
      <c r="F19" s="84">
        <v>-345.16921468045911</v>
      </c>
      <c r="I19" s="83" t="s">
        <v>388</v>
      </c>
      <c r="J19" s="84">
        <v>973</v>
      </c>
      <c r="K19" s="84">
        <v>1400</v>
      </c>
      <c r="L19" s="84">
        <v>1504</v>
      </c>
      <c r="M19" s="84">
        <v>1286.6864961332537</v>
      </c>
      <c r="O19" s="92" t="s">
        <v>71</v>
      </c>
      <c r="P19" s="93">
        <v>2024</v>
      </c>
      <c r="Q19" s="93">
        <v>2023</v>
      </c>
      <c r="R19" s="94">
        <v>2022</v>
      </c>
      <c r="S19" s="94">
        <v>2021</v>
      </c>
    </row>
    <row r="20" spans="2:19" x14ac:dyDescent="0.25">
      <c r="B20" s="83" t="s">
        <v>374</v>
      </c>
      <c r="C20" s="84">
        <v>41</v>
      </c>
      <c r="D20" s="84">
        <v>-8</v>
      </c>
      <c r="E20" s="84">
        <v>89</v>
      </c>
      <c r="F20" s="84">
        <v>60.76556007633927</v>
      </c>
      <c r="I20" s="83" t="s">
        <v>41</v>
      </c>
      <c r="J20" s="84">
        <v>0</v>
      </c>
      <c r="K20" s="84">
        <v>0</v>
      </c>
      <c r="L20" s="84"/>
      <c r="M20" s="84">
        <v>0</v>
      </c>
      <c r="O20" s="23" t="s">
        <v>75</v>
      </c>
      <c r="P20" s="52">
        <f>J14/J28</f>
        <v>0.29925885755603759</v>
      </c>
      <c r="Q20" s="52">
        <f t="shared" ref="Q20:S20" si="8">K14/K28</f>
        <v>0.59267515923566882</v>
      </c>
      <c r="R20" s="52">
        <f t="shared" si="8"/>
        <v>0.4131606315590432</v>
      </c>
      <c r="S20" s="52">
        <f t="shared" si="8"/>
        <v>0.73637396167470159</v>
      </c>
    </row>
    <row r="21" spans="2:19" x14ac:dyDescent="0.25">
      <c r="B21" s="87" t="s">
        <v>375</v>
      </c>
      <c r="C21" s="88">
        <v>-259</v>
      </c>
      <c r="D21" s="88">
        <v>549</v>
      </c>
      <c r="E21" s="88">
        <v>120</v>
      </c>
      <c r="F21" s="84">
        <v>14.645897648376305</v>
      </c>
      <c r="I21" s="83" t="s">
        <v>389</v>
      </c>
      <c r="J21" s="84">
        <v>264</v>
      </c>
      <c r="K21" s="84">
        <v>290</v>
      </c>
      <c r="L21" s="84">
        <v>319</v>
      </c>
      <c r="M21" s="84">
        <v>344.24747174301007</v>
      </c>
      <c r="O21" s="23" t="s">
        <v>76</v>
      </c>
      <c r="P21" s="52">
        <f>(J14-J16)/J28</f>
        <v>0.14714389009399856</v>
      </c>
      <c r="Q21" s="52">
        <f t="shared" ref="Q21:S21" si="9">(K14-K16)/K28</f>
        <v>0.42558386411889598</v>
      </c>
      <c r="R21" s="52">
        <f t="shared" si="9"/>
        <v>0.24884182660489743</v>
      </c>
      <c r="S21" s="52">
        <f t="shared" si="9"/>
        <v>0.46622188529388742</v>
      </c>
    </row>
    <row r="22" spans="2:19" x14ac:dyDescent="0.25">
      <c r="B22" s="89" t="s">
        <v>376</v>
      </c>
      <c r="C22" s="82">
        <v>121</v>
      </c>
      <c r="D22" s="82">
        <v>-860</v>
      </c>
      <c r="E22" s="82">
        <v>-156</v>
      </c>
      <c r="F22" s="82">
        <v>267.37562187444075</v>
      </c>
      <c r="I22" s="89" t="s">
        <v>394</v>
      </c>
      <c r="J22" s="82">
        <v>1123</v>
      </c>
      <c r="K22" s="82">
        <v>1309</v>
      </c>
      <c r="L22" s="82">
        <v>773</v>
      </c>
      <c r="M22" s="82">
        <v>649.82748364068993</v>
      </c>
      <c r="O22" s="23" t="s">
        <v>77</v>
      </c>
      <c r="P22" s="52">
        <f>J23/J28</f>
        <v>0.1015003615328995</v>
      </c>
      <c r="Q22" s="52">
        <f t="shared" ref="Q22:S22" si="10">K23/K28</f>
        <v>0.13895966029723991</v>
      </c>
      <c r="R22" s="52">
        <f t="shared" si="10"/>
        <v>7.3083104850146546E-2</v>
      </c>
      <c r="S22" s="52">
        <f t="shared" si="10"/>
        <v>0.14734979186282099</v>
      </c>
    </row>
    <row r="23" spans="2:19" x14ac:dyDescent="0.25">
      <c r="B23" s="83" t="s">
        <v>377</v>
      </c>
      <c r="C23" s="84">
        <v>121</v>
      </c>
      <c r="D23" s="84">
        <v>-860</v>
      </c>
      <c r="E23" s="84">
        <v>-156</v>
      </c>
      <c r="F23" s="84">
        <v>267.37562187444075</v>
      </c>
      <c r="I23" s="83" t="s">
        <v>82</v>
      </c>
      <c r="J23" s="84">
        <v>1123</v>
      </c>
      <c r="K23" s="84">
        <v>1309</v>
      </c>
      <c r="L23" s="84">
        <v>773</v>
      </c>
      <c r="M23" s="84">
        <v>649.82748364068993</v>
      </c>
    </row>
    <row r="24" spans="2:19" x14ac:dyDescent="0.25">
      <c r="B24" s="89" t="s">
        <v>378</v>
      </c>
      <c r="C24" s="82">
        <v>666</v>
      </c>
      <c r="D24" s="82">
        <v>-1417</v>
      </c>
      <c r="E24" s="86">
        <v>465</v>
      </c>
      <c r="F24" s="82">
        <v>247</v>
      </c>
      <c r="I24" s="83"/>
      <c r="J24" s="84"/>
      <c r="K24" s="84"/>
      <c r="L24" s="85"/>
      <c r="M24" s="85"/>
    </row>
    <row r="25" spans="2:19" x14ac:dyDescent="0.25">
      <c r="B25" s="83" t="s">
        <v>379</v>
      </c>
      <c r="C25" s="84"/>
      <c r="D25" s="84"/>
      <c r="E25" s="84"/>
      <c r="F25" s="84"/>
      <c r="I25" s="89" t="s">
        <v>395</v>
      </c>
      <c r="J25" s="82">
        <v>25035</v>
      </c>
      <c r="K25" s="82">
        <v>26649</v>
      </c>
      <c r="L25" s="82">
        <v>21673</v>
      </c>
      <c r="M25" s="82">
        <v>20025.984533016057</v>
      </c>
    </row>
    <row r="26" spans="2:19" x14ac:dyDescent="0.25">
      <c r="B26" s="83" t="s">
        <v>326</v>
      </c>
      <c r="C26" s="84"/>
      <c r="D26" s="84"/>
      <c r="E26" s="85"/>
      <c r="F26" s="84"/>
    </row>
    <row r="27" spans="2:19" x14ac:dyDescent="0.25">
      <c r="B27" s="89" t="s">
        <v>380</v>
      </c>
      <c r="C27" s="82">
        <v>657</v>
      </c>
      <c r="D27" s="82">
        <v>-1861</v>
      </c>
      <c r="E27" s="82">
        <v>465</v>
      </c>
      <c r="F27" s="82">
        <v>247</v>
      </c>
      <c r="I27" s="90" t="s">
        <v>396</v>
      </c>
      <c r="J27" s="91">
        <v>2024</v>
      </c>
      <c r="K27" s="91">
        <v>2023</v>
      </c>
      <c r="L27" s="90">
        <v>2022</v>
      </c>
      <c r="M27" s="90">
        <v>2021</v>
      </c>
    </row>
    <row r="28" spans="2:19" x14ac:dyDescent="0.25">
      <c r="I28" s="89" t="s">
        <v>397</v>
      </c>
      <c r="J28" s="82">
        <v>11064</v>
      </c>
      <c r="K28" s="82">
        <v>9420</v>
      </c>
      <c r="L28" s="82">
        <v>10577</v>
      </c>
      <c r="M28" s="82">
        <v>4410.1011302795951</v>
      </c>
    </row>
    <row r="29" spans="2:19" x14ac:dyDescent="0.25">
      <c r="I29" s="83" t="s">
        <v>398</v>
      </c>
      <c r="J29" s="84">
        <v>2660</v>
      </c>
      <c r="K29" s="84">
        <v>686</v>
      </c>
      <c r="L29" s="84">
        <v>2571</v>
      </c>
      <c r="M29" s="84">
        <v>72.968471148126099</v>
      </c>
    </row>
    <row r="30" spans="2:19" x14ac:dyDescent="0.25">
      <c r="I30" s="83" t="s">
        <v>399</v>
      </c>
      <c r="J30" s="84">
        <v>1242</v>
      </c>
      <c r="K30" s="84">
        <v>1066</v>
      </c>
      <c r="L30" s="84">
        <v>1733</v>
      </c>
      <c r="M30" s="84">
        <v>0</v>
      </c>
    </row>
    <row r="31" spans="2:19" x14ac:dyDescent="0.25">
      <c r="I31" s="83" t="s">
        <v>400</v>
      </c>
      <c r="J31" s="84">
        <v>34</v>
      </c>
      <c r="K31" s="84">
        <v>33</v>
      </c>
      <c r="L31" s="84">
        <v>0</v>
      </c>
      <c r="M31" s="84">
        <v>81.189767995240913</v>
      </c>
    </row>
    <row r="32" spans="2:19" x14ac:dyDescent="0.25">
      <c r="I32" s="83" t="s">
        <v>401</v>
      </c>
      <c r="J32" s="84">
        <v>4</v>
      </c>
      <c r="K32" s="84">
        <v>4</v>
      </c>
      <c r="L32" s="84">
        <v>26</v>
      </c>
      <c r="M32" s="84">
        <v>8.8042831647828663</v>
      </c>
    </row>
    <row r="33" spans="9:13" x14ac:dyDescent="0.25">
      <c r="I33" s="83" t="s">
        <v>402</v>
      </c>
      <c r="J33" s="84">
        <v>0</v>
      </c>
      <c r="K33" s="84">
        <v>0</v>
      </c>
      <c r="L33" s="84">
        <v>1</v>
      </c>
      <c r="M33" s="84">
        <v>187.55502676977986</v>
      </c>
    </row>
    <row r="34" spans="9:13" x14ac:dyDescent="0.25">
      <c r="I34" s="83" t="s">
        <v>83</v>
      </c>
      <c r="J34" s="84">
        <v>0</v>
      </c>
      <c r="K34" s="84">
        <v>0</v>
      </c>
      <c r="L34" s="84">
        <v>1</v>
      </c>
      <c r="M34" s="84">
        <v>177.67995240928016</v>
      </c>
    </row>
    <row r="35" spans="9:13" x14ac:dyDescent="0.25">
      <c r="I35" s="83" t="s">
        <v>403</v>
      </c>
      <c r="J35" s="84">
        <v>325</v>
      </c>
      <c r="K35" s="84">
        <v>312</v>
      </c>
      <c r="L35" s="84">
        <v>272</v>
      </c>
      <c r="M35" s="84">
        <v>262.91493158834027</v>
      </c>
    </row>
    <row r="36" spans="9:13" x14ac:dyDescent="0.25">
      <c r="I36" s="83" t="s">
        <v>84</v>
      </c>
      <c r="J36" s="84">
        <v>6682</v>
      </c>
      <c r="K36" s="84">
        <v>7240</v>
      </c>
      <c r="L36" s="84">
        <v>5948</v>
      </c>
      <c r="M36" s="84">
        <v>1793.3491969066031</v>
      </c>
    </row>
    <row r="37" spans="9:13" x14ac:dyDescent="0.25">
      <c r="I37" s="83" t="s">
        <v>404</v>
      </c>
      <c r="J37" s="84">
        <v>112</v>
      </c>
      <c r="K37" s="84">
        <v>74</v>
      </c>
      <c r="L37" s="84">
        <v>19</v>
      </c>
      <c r="M37" s="84">
        <v>107.81677572873288</v>
      </c>
    </row>
    <row r="38" spans="9:13" x14ac:dyDescent="0.25">
      <c r="I38" s="83" t="s">
        <v>85</v>
      </c>
      <c r="J38" s="84">
        <v>5</v>
      </c>
      <c r="K38" s="84">
        <v>5</v>
      </c>
      <c r="L38" s="84">
        <v>6</v>
      </c>
      <c r="M38" s="84">
        <v>1717.822724568709</v>
      </c>
    </row>
    <row r="39" spans="9:13" x14ac:dyDescent="0.25">
      <c r="I39" s="89" t="s">
        <v>405</v>
      </c>
      <c r="J39" s="82">
        <v>2479</v>
      </c>
      <c r="K39" s="82">
        <v>4663</v>
      </c>
      <c r="L39" s="82">
        <v>2207</v>
      </c>
      <c r="M39" s="82">
        <v>10297.323022010707</v>
      </c>
    </row>
    <row r="40" spans="9:13" x14ac:dyDescent="0.25">
      <c r="I40" s="83" t="s">
        <v>406</v>
      </c>
      <c r="J40" s="84">
        <v>0</v>
      </c>
      <c r="K40" s="84">
        <v>2039</v>
      </c>
      <c r="L40" s="84">
        <v>0</v>
      </c>
      <c r="M40" s="84">
        <v>2218.7745389649017</v>
      </c>
    </row>
    <row r="41" spans="9:13" x14ac:dyDescent="0.25">
      <c r="I41" s="83" t="s">
        <v>86</v>
      </c>
      <c r="J41" s="84">
        <v>181</v>
      </c>
      <c r="K41" s="84">
        <v>207</v>
      </c>
      <c r="L41" s="84">
        <v>199</v>
      </c>
      <c r="M41" s="84">
        <v>1423.0696014277214</v>
      </c>
    </row>
    <row r="42" spans="9:13" x14ac:dyDescent="0.25">
      <c r="I42" s="83" t="s">
        <v>400</v>
      </c>
      <c r="J42" s="84">
        <v>69</v>
      </c>
      <c r="K42" s="84">
        <v>54</v>
      </c>
      <c r="L42" s="84">
        <v>77</v>
      </c>
      <c r="M42" s="84">
        <v>0</v>
      </c>
    </row>
    <row r="43" spans="9:13" x14ac:dyDescent="0.25">
      <c r="I43" s="83" t="s">
        <v>401</v>
      </c>
      <c r="J43" s="84">
        <v>31</v>
      </c>
      <c r="K43" s="84">
        <v>45</v>
      </c>
      <c r="L43" s="84">
        <v>27</v>
      </c>
      <c r="M43" s="84">
        <v>42.486615110053535</v>
      </c>
    </row>
    <row r="44" spans="9:13" x14ac:dyDescent="0.25">
      <c r="I44" s="83" t="s">
        <v>402</v>
      </c>
      <c r="J44" s="84">
        <v>139</v>
      </c>
      <c r="K44" s="84">
        <v>248</v>
      </c>
      <c r="L44" s="84">
        <v>173</v>
      </c>
      <c r="M44" s="84">
        <v>2.5580011897679951</v>
      </c>
    </row>
    <row r="45" spans="9:13" x14ac:dyDescent="0.25">
      <c r="I45" s="83" t="s">
        <v>83</v>
      </c>
      <c r="J45" s="84">
        <v>210</v>
      </c>
      <c r="K45" s="84">
        <v>175</v>
      </c>
      <c r="L45" s="84">
        <v>297</v>
      </c>
      <c r="M45" s="84">
        <v>45.925044616299814</v>
      </c>
    </row>
    <row r="46" spans="9:13" x14ac:dyDescent="0.25">
      <c r="I46" s="83" t="s">
        <v>403</v>
      </c>
      <c r="J46" s="84">
        <v>341</v>
      </c>
      <c r="K46" s="84">
        <v>336</v>
      </c>
      <c r="L46" s="84">
        <v>294</v>
      </c>
      <c r="M46" s="84">
        <v>287.59071980963711</v>
      </c>
    </row>
    <row r="47" spans="9:13" x14ac:dyDescent="0.25">
      <c r="I47" s="83" t="s">
        <v>84</v>
      </c>
      <c r="J47" s="84">
        <v>1508</v>
      </c>
      <c r="K47" s="84">
        <v>1559</v>
      </c>
      <c r="L47" s="84">
        <v>1140</v>
      </c>
      <c r="M47" s="84">
        <v>6276.918500892325</v>
      </c>
    </row>
    <row r="48" spans="9:13" x14ac:dyDescent="0.25">
      <c r="I48" s="89" t="s">
        <v>101</v>
      </c>
      <c r="J48" s="82">
        <v>11492</v>
      </c>
      <c r="K48" s="82">
        <v>12566</v>
      </c>
      <c r="L48" s="82">
        <v>8889</v>
      </c>
      <c r="M48" s="82">
        <v>5318.4473527662103</v>
      </c>
    </row>
    <row r="49" spans="9:13" x14ac:dyDescent="0.25">
      <c r="I49" s="83" t="s">
        <v>407</v>
      </c>
      <c r="J49" s="84">
        <v>122</v>
      </c>
      <c r="K49" s="84">
        <v>117</v>
      </c>
      <c r="L49" s="84">
        <v>12</v>
      </c>
      <c r="M49" s="84">
        <v>8300</v>
      </c>
    </row>
    <row r="50" spans="9:13" x14ac:dyDescent="0.25">
      <c r="I50" s="83" t="s">
        <v>266</v>
      </c>
      <c r="J50" s="84">
        <v>2319</v>
      </c>
      <c r="K50" s="84">
        <v>2482</v>
      </c>
      <c r="L50" s="84">
        <v>2564</v>
      </c>
      <c r="M50" s="84">
        <v>8.4473527662105869</v>
      </c>
    </row>
    <row r="51" spans="9:13" x14ac:dyDescent="0.25">
      <c r="I51" s="83" t="s">
        <v>408</v>
      </c>
      <c r="J51" s="84">
        <v>9051</v>
      </c>
      <c r="K51" s="84">
        <v>9967</v>
      </c>
      <c r="L51" s="84">
        <v>6313</v>
      </c>
      <c r="M51" s="84">
        <v>-2990</v>
      </c>
    </row>
    <row r="52" spans="9:13" x14ac:dyDescent="0.25">
      <c r="I52" s="89" t="s">
        <v>151</v>
      </c>
      <c r="J52" s="82">
        <v>25035</v>
      </c>
      <c r="K52" s="82">
        <v>26649</v>
      </c>
      <c r="L52" s="82">
        <v>21673</v>
      </c>
      <c r="M52" s="82">
        <v>20025.871505056515</v>
      </c>
    </row>
  </sheetData>
  <mergeCells count="2">
    <mergeCell ref="J3:M3"/>
    <mergeCell ref="I2: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699BD-0714-475B-95B5-70783B12FAB7}">
  <dimension ref="B2:L32"/>
  <sheetViews>
    <sheetView workbookViewId="0">
      <selection activeCell="K13" sqref="K13"/>
    </sheetView>
  </sheetViews>
  <sheetFormatPr baseColWidth="10" defaultRowHeight="15" x14ac:dyDescent="0.25"/>
  <cols>
    <col min="1" max="1" width="11.42578125" style="1"/>
    <col min="2" max="2" width="32.140625" style="1" customWidth="1"/>
    <col min="3" max="5" width="11.42578125" style="1"/>
    <col min="6" max="6" width="30.85546875" style="1" customWidth="1"/>
    <col min="7" max="9" width="11.42578125" style="1"/>
    <col min="10" max="10" width="18.7109375" style="1" bestFit="1" customWidth="1"/>
    <col min="11" max="16384" width="11.42578125" style="1"/>
  </cols>
  <sheetData>
    <row r="2" spans="2:12" ht="18.75" x14ac:dyDescent="0.3">
      <c r="B2" s="76" t="s">
        <v>15</v>
      </c>
      <c r="C2" s="73">
        <v>2023</v>
      </c>
      <c r="D2" s="73">
        <v>2022</v>
      </c>
      <c r="F2" s="26" t="s">
        <v>1</v>
      </c>
      <c r="G2" s="78">
        <v>58538</v>
      </c>
      <c r="H2" s="78">
        <v>74828</v>
      </c>
      <c r="J2" s="19" t="s">
        <v>62</v>
      </c>
      <c r="K2" s="19">
        <v>2023</v>
      </c>
      <c r="L2" s="19">
        <v>2022</v>
      </c>
    </row>
    <row r="3" spans="2:12" x14ac:dyDescent="0.25">
      <c r="B3" s="5" t="s">
        <v>277</v>
      </c>
      <c r="C3" s="74">
        <v>2477</v>
      </c>
      <c r="D3" s="74">
        <v>1976</v>
      </c>
      <c r="F3" s="79" t="s">
        <v>306</v>
      </c>
      <c r="G3" s="77">
        <v>410</v>
      </c>
      <c r="H3" s="77">
        <v>325</v>
      </c>
      <c r="J3" s="5" t="s">
        <v>63</v>
      </c>
      <c r="K3" s="21">
        <f>(SUM(C27+C31)/C16)</f>
        <v>0.5283370921421966</v>
      </c>
      <c r="L3" s="21">
        <f>(SUM(D27+D31)/D16)</f>
        <v>0.5668567807351077</v>
      </c>
    </row>
    <row r="4" spans="2:12" x14ac:dyDescent="0.25">
      <c r="B4" s="5" t="s">
        <v>278</v>
      </c>
      <c r="C4" s="74">
        <v>25386</v>
      </c>
      <c r="D4" s="74">
        <v>22470</v>
      </c>
      <c r="F4" s="79" t="s">
        <v>307</v>
      </c>
      <c r="G4" s="77">
        <v>-252</v>
      </c>
      <c r="H4" s="77">
        <v>595</v>
      </c>
      <c r="J4" s="5" t="s">
        <v>64</v>
      </c>
      <c r="K4" s="48">
        <f>(C31+C27)/C22</f>
        <v>1.12015823873409</v>
      </c>
      <c r="L4" s="48">
        <f>(D31+D27)/D22</f>
        <v>1.3087051938551573</v>
      </c>
    </row>
    <row r="5" spans="2:12" x14ac:dyDescent="0.25">
      <c r="B5" s="5" t="s">
        <v>266</v>
      </c>
      <c r="C5" s="74">
        <v>2957</v>
      </c>
      <c r="D5" s="74">
        <v>4302</v>
      </c>
      <c r="F5" s="79" t="s">
        <v>308</v>
      </c>
      <c r="G5" s="77">
        <v>-42888</v>
      </c>
      <c r="H5" s="77">
        <v>-56178</v>
      </c>
      <c r="J5" s="5" t="s">
        <v>65</v>
      </c>
      <c r="K5" s="48">
        <f>C30/C22</f>
        <v>0.35603715170278638</v>
      </c>
      <c r="L5" s="48">
        <f>D30/D22</f>
        <v>0.45404843491317909</v>
      </c>
    </row>
    <row r="6" spans="2:12" x14ac:dyDescent="0.25">
      <c r="B6" s="5" t="s">
        <v>279</v>
      </c>
      <c r="C6" s="74">
        <v>1562</v>
      </c>
      <c r="D6" s="74">
        <v>1437</v>
      </c>
      <c r="F6" s="79" t="s">
        <v>309</v>
      </c>
      <c r="G6" s="77">
        <v>-2436</v>
      </c>
      <c r="H6" s="77">
        <v>-2339</v>
      </c>
    </row>
    <row r="7" spans="2:12" x14ac:dyDescent="0.25">
      <c r="B7" s="5" t="s">
        <v>280</v>
      </c>
      <c r="C7" s="74">
        <v>4651</v>
      </c>
      <c r="D7" s="74">
        <v>2757</v>
      </c>
      <c r="F7" s="79" t="s">
        <v>310</v>
      </c>
      <c r="G7" s="77">
        <v>-310</v>
      </c>
      <c r="H7" s="77">
        <v>-2673</v>
      </c>
      <c r="J7" s="19" t="s">
        <v>66</v>
      </c>
      <c r="K7" s="19">
        <v>2023</v>
      </c>
      <c r="L7" s="19">
        <v>2022</v>
      </c>
    </row>
    <row r="8" spans="2:12" x14ac:dyDescent="0.25">
      <c r="B8" s="5" t="s">
        <v>281</v>
      </c>
      <c r="C8" s="74">
        <v>1143</v>
      </c>
      <c r="D8" s="9">
        <v>839</v>
      </c>
      <c r="F8" s="79" t="s">
        <v>311</v>
      </c>
      <c r="G8" s="77">
        <v>-2010</v>
      </c>
      <c r="H8" s="77">
        <v>-1967</v>
      </c>
      <c r="J8" s="5" t="s">
        <v>67</v>
      </c>
      <c r="K8" s="80">
        <f>-G5/C10</f>
        <v>6.4756152800845541</v>
      </c>
      <c r="L8" s="80">
        <f>-H5/D10</f>
        <v>7.703002879473468</v>
      </c>
    </row>
    <row r="9" spans="2:12" x14ac:dyDescent="0.25">
      <c r="B9" s="19" t="s">
        <v>282</v>
      </c>
      <c r="C9" s="75">
        <v>38176</v>
      </c>
      <c r="D9" s="75">
        <v>33781</v>
      </c>
      <c r="F9" s="79" t="s">
        <v>312</v>
      </c>
      <c r="G9" s="77">
        <v>-1891</v>
      </c>
      <c r="H9" s="77">
        <v>-1781</v>
      </c>
      <c r="J9" s="5" t="s">
        <v>68</v>
      </c>
      <c r="K9" s="59">
        <f>G13/C10</f>
        <v>0.64834667069303942</v>
      </c>
      <c r="L9" s="59">
        <f>H13/D10</f>
        <v>0.80351021527492117</v>
      </c>
    </row>
    <row r="10" spans="2:12" x14ac:dyDescent="0.25">
      <c r="B10" s="5" t="s">
        <v>283</v>
      </c>
      <c r="C10" s="74">
        <v>6623</v>
      </c>
      <c r="D10" s="74">
        <v>7293</v>
      </c>
      <c r="F10" s="79" t="s">
        <v>313</v>
      </c>
      <c r="G10" s="77">
        <v>-667</v>
      </c>
      <c r="H10" s="77">
        <v>-858</v>
      </c>
      <c r="J10" s="5" t="s">
        <v>69</v>
      </c>
      <c r="K10" s="5">
        <f>0</f>
        <v>0</v>
      </c>
      <c r="L10" s="5">
        <f>0</f>
        <v>0</v>
      </c>
    </row>
    <row r="11" spans="2:12" x14ac:dyDescent="0.25">
      <c r="B11" s="5" t="s">
        <v>304</v>
      </c>
      <c r="C11" s="74">
        <v>7974</v>
      </c>
      <c r="D11" s="74">
        <v>9027</v>
      </c>
      <c r="F11" s="79" t="s">
        <v>314</v>
      </c>
      <c r="G11" s="77">
        <v>4</v>
      </c>
      <c r="H11" s="77">
        <v>77</v>
      </c>
    </row>
    <row r="12" spans="2:12" x14ac:dyDescent="0.25">
      <c r="B12" s="5" t="s">
        <v>26</v>
      </c>
      <c r="C12" s="9">
        <v>240</v>
      </c>
      <c r="D12" s="9">
        <v>293</v>
      </c>
      <c r="F12" s="79" t="s">
        <v>315</v>
      </c>
      <c r="G12" s="77">
        <v>-4204</v>
      </c>
      <c r="H12" s="77">
        <v>-4169</v>
      </c>
      <c r="J12" s="19" t="s">
        <v>70</v>
      </c>
      <c r="K12" s="19">
        <v>2023</v>
      </c>
      <c r="L12" s="19">
        <v>2022</v>
      </c>
    </row>
    <row r="13" spans="2:12" x14ac:dyDescent="0.25">
      <c r="B13" s="5" t="s">
        <v>305</v>
      </c>
      <c r="C13" s="74">
        <v>4491</v>
      </c>
      <c r="D13" s="74">
        <v>3058</v>
      </c>
      <c r="F13" s="26" t="s">
        <v>316</v>
      </c>
      <c r="G13" s="78">
        <v>4294</v>
      </c>
      <c r="H13" s="78">
        <v>5860</v>
      </c>
      <c r="J13" s="5" t="s">
        <v>72</v>
      </c>
      <c r="K13" s="48">
        <f>G26/G2</f>
        <v>5.4118692131606819E-2</v>
      </c>
      <c r="L13" s="48">
        <f>H26/H2</f>
        <v>5.6810284920083394E-2</v>
      </c>
    </row>
    <row r="14" spans="2:12" x14ac:dyDescent="0.25">
      <c r="B14" s="5" t="s">
        <v>284</v>
      </c>
      <c r="C14" s="74">
        <v>4129</v>
      </c>
      <c r="D14" s="74">
        <v>6512</v>
      </c>
      <c r="F14" s="79" t="s">
        <v>317</v>
      </c>
      <c r="G14" s="77">
        <v>425</v>
      </c>
      <c r="H14" s="77">
        <v>157</v>
      </c>
      <c r="J14" s="5" t="s">
        <v>73</v>
      </c>
      <c r="K14" s="60">
        <f>G26/C16</f>
        <v>5.1401035159735854E-2</v>
      </c>
      <c r="L14" s="60">
        <f>H26/D16</f>
        <v>7.0892535521312791E-2</v>
      </c>
    </row>
    <row r="15" spans="2:12" x14ac:dyDescent="0.25">
      <c r="B15" s="19" t="s">
        <v>285</v>
      </c>
      <c r="C15" s="75">
        <v>23457</v>
      </c>
      <c r="D15" s="75">
        <v>26183</v>
      </c>
      <c r="F15" s="79" t="s">
        <v>318</v>
      </c>
      <c r="G15" s="81">
        <v>-279</v>
      </c>
      <c r="H15" s="81">
        <v>-238</v>
      </c>
      <c r="J15" s="5" t="s">
        <v>74</v>
      </c>
      <c r="K15" s="60">
        <f>G26/C22</f>
        <v>0.10897832817337462</v>
      </c>
      <c r="L15" s="60">
        <f>H26/D22</f>
        <v>0.16366996496361605</v>
      </c>
    </row>
    <row r="16" spans="2:12" x14ac:dyDescent="0.25">
      <c r="B16" s="19" t="s">
        <v>286</v>
      </c>
      <c r="C16" s="75">
        <v>61633</v>
      </c>
      <c r="D16" s="75">
        <v>59964</v>
      </c>
      <c r="F16" s="79" t="s">
        <v>319</v>
      </c>
      <c r="G16" s="81">
        <v>-132</v>
      </c>
      <c r="H16" s="81">
        <v>941</v>
      </c>
    </row>
    <row r="17" spans="2:12" x14ac:dyDescent="0.25">
      <c r="B17" s="5" t="s">
        <v>287</v>
      </c>
      <c r="C17" s="5"/>
      <c r="D17" s="9" t="s">
        <v>288</v>
      </c>
      <c r="F17" s="79" t="s">
        <v>320</v>
      </c>
      <c r="G17" s="81">
        <v>242</v>
      </c>
      <c r="H17" s="81">
        <v>-434</v>
      </c>
      <c r="J17" s="22" t="s">
        <v>71</v>
      </c>
      <c r="K17" s="22">
        <v>2023</v>
      </c>
      <c r="L17" s="22">
        <v>2022</v>
      </c>
    </row>
    <row r="18" spans="2:12" x14ac:dyDescent="0.25">
      <c r="B18" s="5" t="s">
        <v>289</v>
      </c>
      <c r="C18" s="5"/>
      <c r="D18" s="9" t="s">
        <v>288</v>
      </c>
      <c r="F18" s="79" t="s">
        <v>321</v>
      </c>
      <c r="G18" s="81">
        <v>-114</v>
      </c>
      <c r="H18" s="81">
        <v>49</v>
      </c>
      <c r="J18" s="23" t="s">
        <v>75</v>
      </c>
      <c r="K18" s="52">
        <f>C15/C31</f>
        <v>1.5408920712080405</v>
      </c>
      <c r="L18" s="52">
        <f>D15/D31</f>
        <v>1.5476415651968318</v>
      </c>
    </row>
    <row r="19" spans="2:12" x14ac:dyDescent="0.25">
      <c r="B19" s="5" t="s">
        <v>290</v>
      </c>
      <c r="C19" s="74">
        <v>26150</v>
      </c>
      <c r="D19" s="74">
        <v>24611</v>
      </c>
      <c r="F19" s="79" t="s">
        <v>322</v>
      </c>
      <c r="G19" s="81">
        <v>-105</v>
      </c>
      <c r="H19" s="81">
        <v>-144</v>
      </c>
      <c r="J19" s="23" t="s">
        <v>76</v>
      </c>
      <c r="K19" s="52">
        <f>(C15-C10)/C31</f>
        <v>1.1058267095841818</v>
      </c>
      <c r="L19" s="52">
        <f>(D15-D10)/D31</f>
        <v>1.1165622413996927</v>
      </c>
    </row>
    <row r="20" spans="2:12" x14ac:dyDescent="0.25">
      <c r="B20" s="5" t="s">
        <v>291</v>
      </c>
      <c r="C20" s="9">
        <v>47</v>
      </c>
      <c r="D20" s="9">
        <v>683</v>
      </c>
      <c r="F20" s="26" t="s">
        <v>323</v>
      </c>
      <c r="G20" s="78">
        <v>37</v>
      </c>
      <c r="H20" s="78">
        <v>331</v>
      </c>
      <c r="J20" s="23" t="s">
        <v>77</v>
      </c>
      <c r="K20" s="52">
        <f>C14/C31</f>
        <v>0.27123431649477764</v>
      </c>
      <c r="L20" s="52">
        <f>D14/D31</f>
        <v>0.38491547464239273</v>
      </c>
    </row>
    <row r="21" spans="2:12" x14ac:dyDescent="0.25">
      <c r="B21" s="5" t="s">
        <v>292</v>
      </c>
      <c r="C21" s="74">
        <v>2873</v>
      </c>
      <c r="D21" s="9">
        <v>679</v>
      </c>
      <c r="F21" s="79" t="s">
        <v>324</v>
      </c>
      <c r="G21" s="77">
        <v>34</v>
      </c>
      <c r="H21" s="77">
        <v>989</v>
      </c>
    </row>
    <row r="22" spans="2:12" x14ac:dyDescent="0.25">
      <c r="B22" s="19" t="s">
        <v>293</v>
      </c>
      <c r="C22" s="75">
        <v>29070</v>
      </c>
      <c r="D22" s="75">
        <v>25973</v>
      </c>
      <c r="F22" s="26" t="s">
        <v>325</v>
      </c>
      <c r="G22" s="78">
        <v>4365</v>
      </c>
      <c r="H22" s="78">
        <v>7180</v>
      </c>
    </row>
    <row r="23" spans="2:12" x14ac:dyDescent="0.25">
      <c r="B23" s="5" t="s">
        <v>294</v>
      </c>
      <c r="C23" s="74">
        <v>4943</v>
      </c>
      <c r="D23" s="74">
        <v>3553</v>
      </c>
      <c r="F23" s="79" t="s">
        <v>326</v>
      </c>
      <c r="G23" s="77">
        <v>-1081</v>
      </c>
      <c r="H23" s="77">
        <v>-2835</v>
      </c>
    </row>
    <row r="24" spans="2:12" x14ac:dyDescent="0.25">
      <c r="B24" s="5" t="s">
        <v>295</v>
      </c>
      <c r="C24" s="74">
        <v>8350</v>
      </c>
      <c r="D24" s="74">
        <v>10130</v>
      </c>
      <c r="F24" s="79" t="s">
        <v>327</v>
      </c>
      <c r="G24" s="77">
        <v>3284</v>
      </c>
      <c r="H24" s="77">
        <v>4345</v>
      </c>
    </row>
    <row r="25" spans="2:12" x14ac:dyDescent="0.25">
      <c r="B25" s="5" t="s">
        <v>296</v>
      </c>
      <c r="C25" s="74">
        <v>3304</v>
      </c>
      <c r="D25" s="74">
        <v>2194</v>
      </c>
      <c r="F25" s="79" t="s">
        <v>328</v>
      </c>
      <c r="G25" s="77">
        <v>-116</v>
      </c>
      <c r="H25" s="77">
        <v>-94</v>
      </c>
    </row>
    <row r="26" spans="2:12" x14ac:dyDescent="0.25">
      <c r="B26" s="5" t="s">
        <v>297</v>
      </c>
      <c r="C26" s="9">
        <v>743</v>
      </c>
      <c r="D26" s="74">
        <v>1196</v>
      </c>
      <c r="F26" s="26" t="s">
        <v>329</v>
      </c>
      <c r="G26" s="78">
        <v>3168</v>
      </c>
      <c r="H26" s="78">
        <v>4251</v>
      </c>
    </row>
    <row r="27" spans="2:12" x14ac:dyDescent="0.25">
      <c r="B27" s="19" t="s">
        <v>298</v>
      </c>
      <c r="C27" s="75">
        <v>17340</v>
      </c>
      <c r="D27" s="75">
        <v>17073</v>
      </c>
    </row>
    <row r="28" spans="2:12" x14ac:dyDescent="0.25">
      <c r="B28" s="5" t="s">
        <v>299</v>
      </c>
      <c r="C28" s="74">
        <v>1559</v>
      </c>
      <c r="D28" s="74">
        <v>1579</v>
      </c>
    </row>
    <row r="29" spans="2:12" x14ac:dyDescent="0.25">
      <c r="B29" s="5" t="s">
        <v>300</v>
      </c>
      <c r="C29" s="74">
        <v>3314</v>
      </c>
      <c r="D29" s="74">
        <v>3546</v>
      </c>
    </row>
    <row r="30" spans="2:12" x14ac:dyDescent="0.25">
      <c r="B30" s="5" t="s">
        <v>301</v>
      </c>
      <c r="C30" s="74">
        <v>10350</v>
      </c>
      <c r="D30" s="74">
        <v>11793</v>
      </c>
    </row>
    <row r="31" spans="2:12" x14ac:dyDescent="0.25">
      <c r="B31" s="19" t="s">
        <v>302</v>
      </c>
      <c r="C31" s="75">
        <v>15223</v>
      </c>
      <c r="D31" s="75">
        <v>16918</v>
      </c>
    </row>
    <row r="32" spans="2:12" x14ac:dyDescent="0.25">
      <c r="B32" s="19" t="s">
        <v>303</v>
      </c>
      <c r="C32" s="75">
        <v>61633</v>
      </c>
      <c r="D32" s="75">
        <v>59964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Petrobas Brasil</vt:lpstr>
      <vt:lpstr>TGC</vt:lpstr>
      <vt:lpstr>Gran Tierra Energy</vt:lpstr>
      <vt:lpstr>Ecopetrol</vt:lpstr>
      <vt:lpstr>Tecpetrol</vt:lpstr>
      <vt:lpstr>ENAP</vt:lpstr>
      <vt:lpstr>YPF</vt:lpstr>
      <vt:lpstr>REPSOL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Herrera</dc:creator>
  <cp:lastModifiedBy>marco antonio caro</cp:lastModifiedBy>
  <dcterms:created xsi:type="dcterms:W3CDTF">2024-07-25T21:02:26Z</dcterms:created>
  <dcterms:modified xsi:type="dcterms:W3CDTF">2024-07-30T23:58:43Z</dcterms:modified>
</cp:coreProperties>
</file>