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2811d058562983f/Escritorio/"/>
    </mc:Choice>
  </mc:AlternateContent>
  <xr:revisionPtr revIDLastSave="0" documentId="14_{14D6B7A2-7AB6-4FFF-8654-A19CB51D2E5C}" xr6:coauthVersionLast="47" xr6:coauthVersionMax="47" xr10:uidLastSave="{00000000-0000-0000-0000-000000000000}"/>
  <bookViews>
    <workbookView xWindow="-108" yWindow="-108" windowWidth="20376" windowHeight="12096" firstSheet="1" activeTab="1" xr2:uid="{00000000-000D-0000-FFFF-FFFF00000000}"/>
  </bookViews>
  <sheets>
    <sheet name="- AYUDA -" sheetId="6" state="hidden" r:id="rId1"/>
    <sheet name="T.Analisis" sheetId="7" r:id="rId2"/>
    <sheet name="BALANCES" sheetId="2" r:id="rId3"/>
    <sheet name="Análisis financiero" sheetId="3" r:id="rId4"/>
    <sheet name="Análisis de Rentabilidad" sheetId="4" r:id="rId5"/>
    <sheet name="Análisis de Gestión" sheetId="5" r:id="rId6"/>
  </sheets>
  <externalReferences>
    <externalReference r:id="rId7"/>
  </externalReferences>
  <definedNames>
    <definedName name="_xlnm.Print_Area" localSheetId="5">'Análisis de Gestión'!$B:$H</definedName>
    <definedName name="_xlnm.Print_Area" localSheetId="4">'Análisis de Rentabilidad'!$B:$H</definedName>
    <definedName name="_xlnm.Print_Area" localSheetId="3">'Análisis financiero'!$B:$H</definedName>
    <definedName name="_xlnm.Print_Area" localSheetId="2">BALANCES!$B:$F</definedName>
    <definedName name="Comprobantes">'[1]Tabla de Comprobantes'!$A$3:$A$65</definedName>
    <definedName name="PC">'[1]Tabla de Comprobantes'!$E$3:$E$14</definedName>
  </definedNames>
  <calcPr calcId="191029" calcMode="manual" refMode="R1C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5" i="7" l="1"/>
  <c r="CD5" i="7"/>
  <c r="CC5" i="7"/>
  <c r="CB5" i="7"/>
  <c r="CA5" i="7"/>
  <c r="CE4" i="7"/>
  <c r="CD4" i="7"/>
  <c r="CC4" i="7"/>
  <c r="CB4" i="7"/>
  <c r="CA4" i="7"/>
  <c r="CE3" i="7"/>
  <c r="CD3" i="7"/>
  <c r="CC3" i="7"/>
  <c r="CB3" i="7"/>
  <c r="CA3" i="7"/>
  <c r="CE2" i="7"/>
  <c r="CD2" i="7"/>
  <c r="CC2" i="7"/>
  <c r="CB2" i="7"/>
  <c r="CA2" i="7"/>
  <c r="BZ5" i="7"/>
  <c r="BY5" i="7"/>
  <c r="BX5" i="7"/>
  <c r="BW5" i="7"/>
  <c r="BV5" i="7"/>
  <c r="BU5" i="7"/>
  <c r="BZ4" i="7"/>
  <c r="BY4" i="7"/>
  <c r="BX4" i="7"/>
  <c r="BW4" i="7"/>
  <c r="BV4" i="7"/>
  <c r="BU4" i="7"/>
  <c r="BZ3" i="7"/>
  <c r="BY3" i="7"/>
  <c r="BX3" i="7"/>
  <c r="BW3" i="7"/>
  <c r="BV3" i="7"/>
  <c r="BU3" i="7"/>
  <c r="BZ2" i="7"/>
  <c r="BY2" i="7"/>
  <c r="BX2" i="7"/>
  <c r="BW2" i="7"/>
  <c r="BV2" i="7"/>
  <c r="BU2" i="7"/>
  <c r="BT5" i="7"/>
  <c r="BS5" i="7"/>
  <c r="BR5" i="7"/>
  <c r="BQ5" i="7"/>
  <c r="BP5" i="7"/>
  <c r="BO5" i="7"/>
  <c r="BT4" i="7"/>
  <c r="BS4" i="7"/>
  <c r="BR4" i="7"/>
  <c r="BQ4" i="7"/>
  <c r="BP4" i="7"/>
  <c r="BO4" i="7"/>
  <c r="BT3" i="7"/>
  <c r="BS3" i="7"/>
  <c r="BR3" i="7"/>
  <c r="BQ3" i="7"/>
  <c r="BP3" i="7"/>
  <c r="BO3" i="7"/>
  <c r="BT2" i="7"/>
  <c r="BS2" i="7"/>
  <c r="BR2" i="7"/>
  <c r="BQ2" i="7"/>
  <c r="BP2" i="7"/>
  <c r="BO2" i="7"/>
  <c r="F6" i="3"/>
  <c r="E81" i="2"/>
  <c r="F81" i="2"/>
  <c r="F76" i="2"/>
  <c r="E76" i="2"/>
  <c r="F49" i="2"/>
  <c r="F15" i="2"/>
  <c r="F23" i="2"/>
  <c r="E40" i="2"/>
  <c r="E23" i="2"/>
  <c r="E15" i="2"/>
  <c r="C76" i="2" l="1"/>
  <c r="D76" i="2"/>
  <c r="D6" i="2"/>
  <c r="C6" i="2"/>
  <c r="D15" i="2"/>
  <c r="C15" i="2"/>
  <c r="F12" i="5" l="1"/>
  <c r="E12" i="5"/>
  <c r="D12" i="5"/>
  <c r="C12" i="5"/>
  <c r="F9" i="5"/>
  <c r="E9" i="5"/>
  <c r="D9" i="5"/>
  <c r="C9" i="5"/>
  <c r="F4" i="5"/>
  <c r="E4" i="5"/>
  <c r="D4" i="5"/>
  <c r="C4" i="5"/>
  <c r="F4" i="4"/>
  <c r="E4" i="4"/>
  <c r="D4" i="4"/>
  <c r="C4" i="4"/>
  <c r="F4" i="3"/>
  <c r="E4" i="3"/>
  <c r="D4" i="3"/>
  <c r="C4" i="3"/>
  <c r="F64" i="2"/>
  <c r="E64" i="2"/>
  <c r="D64" i="2"/>
  <c r="C64" i="2"/>
  <c r="F61" i="2"/>
  <c r="F6" i="5" s="1"/>
  <c r="E61" i="2"/>
  <c r="E6" i="5" s="1"/>
  <c r="D61" i="2"/>
  <c r="D6" i="5" s="1"/>
  <c r="C61" i="2"/>
  <c r="C6" i="5" s="1"/>
  <c r="F57" i="2"/>
  <c r="E57" i="2"/>
  <c r="D57" i="2"/>
  <c r="C57" i="2"/>
  <c r="E49" i="2"/>
  <c r="D49" i="2"/>
  <c r="F40" i="2"/>
  <c r="D40" i="2"/>
  <c r="C40" i="2"/>
  <c r="F29" i="2"/>
  <c r="E29" i="2"/>
  <c r="D29" i="2"/>
  <c r="C29" i="2"/>
  <c r="F15" i="5"/>
  <c r="E15" i="5"/>
  <c r="D23" i="2"/>
  <c r="D15" i="5" s="1"/>
  <c r="C23" i="2"/>
  <c r="C15" i="5" s="1"/>
  <c r="F6" i="2"/>
  <c r="F26" i="2" s="1"/>
  <c r="E6" i="2"/>
  <c r="E26" i="2" s="1"/>
  <c r="F53" i="2" l="1"/>
  <c r="D9" i="3"/>
  <c r="D26" i="2"/>
  <c r="C26" i="2"/>
  <c r="D70" i="2"/>
  <c r="D18" i="4" s="1"/>
  <c r="E70" i="2"/>
  <c r="E18" i="4" s="1"/>
  <c r="E9" i="3"/>
  <c r="F12" i="3"/>
  <c r="D12" i="3"/>
  <c r="E21" i="3"/>
  <c r="E12" i="3"/>
  <c r="E53" i="2"/>
  <c r="E54" i="2" s="1"/>
  <c r="E6" i="3"/>
  <c r="E15" i="3"/>
  <c r="D53" i="2"/>
  <c r="F9" i="3"/>
  <c r="D21" i="3"/>
  <c r="C21" i="3"/>
  <c r="D6" i="3"/>
  <c r="C21" i="4"/>
  <c r="F18" i="5"/>
  <c r="E18" i="3"/>
  <c r="D21" i="4"/>
  <c r="C18" i="5"/>
  <c r="F70" i="2"/>
  <c r="F15" i="3"/>
  <c r="D18" i="3"/>
  <c r="C70" i="2"/>
  <c r="C18" i="4" s="1"/>
  <c r="F18" i="3"/>
  <c r="E21" i="4"/>
  <c r="D18" i="5"/>
  <c r="F21" i="3"/>
  <c r="C18" i="3"/>
  <c r="F21" i="4"/>
  <c r="E18" i="5"/>
  <c r="D15" i="3"/>
  <c r="E15" i="4" l="1"/>
  <c r="E9" i="4"/>
  <c r="D9" i="4"/>
  <c r="D15" i="4"/>
  <c r="E6" i="4"/>
  <c r="E12" i="4"/>
  <c r="D54" i="2"/>
  <c r="D12" i="4"/>
  <c r="D6" i="4"/>
  <c r="F15" i="4"/>
  <c r="F18" i="4"/>
  <c r="F9" i="4"/>
  <c r="C15" i="4"/>
  <c r="C9" i="4"/>
  <c r="F6" i="4"/>
  <c r="F12" i="4"/>
  <c r="C12" i="3"/>
  <c r="C49" i="2" l="1"/>
  <c r="C15" i="3" l="1"/>
  <c r="C9" i="3"/>
  <c r="C6" i="3"/>
  <c r="C53" i="2"/>
  <c r="C6" i="4" s="1"/>
  <c r="C54" i="2" l="1"/>
  <c r="C12" i="4"/>
</calcChain>
</file>

<file path=xl/sharedStrings.xml><?xml version="1.0" encoding="utf-8"?>
<sst xmlns="http://schemas.openxmlformats.org/spreadsheetml/2006/main" count="235" uniqueCount="131">
  <si>
    <t>Análisis de Balances</t>
  </si>
  <si>
    <t>PERÍODOS</t>
  </si>
  <si>
    <t>ACTIVO</t>
  </si>
  <si>
    <t>INMOVILIZADO</t>
  </si>
  <si>
    <t>DISPONIBLE</t>
  </si>
  <si>
    <t xml:space="preserve">TOTAL ACTIVO </t>
  </si>
  <si>
    <t>PASIVO</t>
  </si>
  <si>
    <t>RECURSOS PROPIOS</t>
  </si>
  <si>
    <t>TOTAL PASIVO</t>
  </si>
  <si>
    <t>CUENTA DE RESULTADOS</t>
  </si>
  <si>
    <t>INGRESOS</t>
  </si>
  <si>
    <t>Ventas</t>
  </si>
  <si>
    <t>Otros ingresos</t>
  </si>
  <si>
    <t>CONSUMOS</t>
  </si>
  <si>
    <t>Compras</t>
  </si>
  <si>
    <t>Variación de existencias</t>
  </si>
  <si>
    <t>GENERACIÓN BRUTA DE FONDOS</t>
  </si>
  <si>
    <t>RESULTADO DE EXPLOTACIÓN</t>
  </si>
  <si>
    <t>Resultados extraordinarios</t>
  </si>
  <si>
    <t>Impuesto sobre beneficios</t>
  </si>
  <si>
    <t>RESULTADO NETO</t>
  </si>
  <si>
    <t>Fórmula</t>
  </si>
  <si>
    <t>Significado</t>
  </si>
  <si>
    <t>Tesorería</t>
  </si>
  <si>
    <t>DISPON. + REALIZABLE</t>
  </si>
  <si>
    <t>Liquidez</t>
  </si>
  <si>
    <t>ACTIVO CIRCULANTE</t>
  </si>
  <si>
    <t>Capacidad para hacer frente a las obligaciones a corto basándose en la realización del activo circulante</t>
  </si>
  <si>
    <t>PASIVO CIRCULANTE</t>
  </si>
  <si>
    <t>Autonomía</t>
  </si>
  <si>
    <t>Autonomía financiera que indica nivel de autofinanciación</t>
  </si>
  <si>
    <t>ACTIVOS TOTALES</t>
  </si>
  <si>
    <t>Endeudamiento</t>
  </si>
  <si>
    <t xml:space="preserve">    PASIVO EXIGIBLE   </t>
  </si>
  <si>
    <t>Relación entre financiación propia y ajena</t>
  </si>
  <si>
    <t>Estabilidad</t>
  </si>
  <si>
    <t xml:space="preserve">        INMOVILIZADO         </t>
  </si>
  <si>
    <t>Estructura de financiación del inmovilizado</t>
  </si>
  <si>
    <t>EXIG. LARGO + R. PROP.</t>
  </si>
  <si>
    <t>Capital de trabajo. Parte de activo circulante financiado con recursos a largo plazo.</t>
  </si>
  <si>
    <t>Financiera</t>
  </si>
  <si>
    <t>(Bº + G. FINANC.)x100</t>
  </si>
  <si>
    <t>Rentabilidad financiera de todos los recursos empleados en la empresa</t>
  </si>
  <si>
    <t>RECURS. TOTALES</t>
  </si>
  <si>
    <t>Recursos Propios</t>
  </si>
  <si>
    <t>RESULTADO NETO x 100</t>
  </si>
  <si>
    <t>Rentabilidad de los recursos propios</t>
  </si>
  <si>
    <t>Global</t>
  </si>
  <si>
    <t>Rentabilidad económica de todos los recursos empleados</t>
  </si>
  <si>
    <t>RECURSOS TOTALES</t>
  </si>
  <si>
    <t>De Capital</t>
  </si>
  <si>
    <t xml:space="preserve">    RESULTADO NETO x 100</t>
  </si>
  <si>
    <t>Rentabilidad del capital social</t>
  </si>
  <si>
    <t>CAPITAL SOCIAL</t>
  </si>
  <si>
    <t>Rent. Ventas</t>
  </si>
  <si>
    <t>Rentabilidad de la ventas</t>
  </si>
  <si>
    <t>VENTAS</t>
  </si>
  <si>
    <t>Margen sobre ventas</t>
  </si>
  <si>
    <t>MARGEN x100</t>
  </si>
  <si>
    <t>Porcentaje de margen sobre ventas</t>
  </si>
  <si>
    <t>EXISTENCIAS EN DÍAS DE COMPRA</t>
  </si>
  <si>
    <t>365 x EXISTENCIAS</t>
  </si>
  <si>
    <t>Número de días que tardan en vaciarse el saldo en inventarios</t>
  </si>
  <si>
    <t>DÍAS DE PAGO A PROVEEDORES</t>
  </si>
  <si>
    <t>365 x PROVEEDORES</t>
  </si>
  <si>
    <t>Número de días concedidos por proveedores</t>
  </si>
  <si>
    <t>COMPRAS</t>
  </si>
  <si>
    <t>DÍAS DE COBRO A CLIENTES</t>
  </si>
  <si>
    <t>365 x CLIENTES</t>
  </si>
  <si>
    <t>Plazo medio concedido a clientes</t>
  </si>
  <si>
    <t>ROTACIÓN DE TESORERÍA</t>
  </si>
  <si>
    <t>365 x DISPONIBLE</t>
  </si>
  <si>
    <t>Días de compra cubiertos con el saldo disponible</t>
  </si>
  <si>
    <t>PRODUCTIVIDAD</t>
  </si>
  <si>
    <t xml:space="preserve"> RESULTADO GESTIÓN</t>
  </si>
  <si>
    <t>Relación entre el resultado de la gestión y los gastos de personal</t>
  </si>
  <si>
    <t>GASTOS PERSONAL</t>
  </si>
  <si>
    <t>EXIGIBLE A CORTO PLAZO</t>
  </si>
  <si>
    <t>Capital de trabajo</t>
  </si>
  <si>
    <t>RECURSOS A LARGO PLAZO</t>
  </si>
  <si>
    <t>FÓRMULA</t>
  </si>
  <si>
    <t>SIGNIFICADO</t>
  </si>
  <si>
    <t>RATIOS FINANCIEROS</t>
  </si>
  <si>
    <t>RATIOS RENTABILIDAD</t>
  </si>
  <si>
    <t>RATIOS DE GESTIÓN</t>
  </si>
  <si>
    <t>Ayuda</t>
  </si>
  <si>
    <t>REALIZABLES</t>
  </si>
  <si>
    <t>Capacidad para atender las obligaciones de pago a corto sin vender existencias</t>
  </si>
  <si>
    <t>Activos intangibles</t>
  </si>
  <si>
    <t>Propiedades, planta y equipo</t>
  </si>
  <si>
    <t>Activos por derecho de uso</t>
  </si>
  <si>
    <t>Inversiones en asociadas y negocios conjuntos</t>
  </si>
  <si>
    <t>Activos por impuesto diferido, netos</t>
  </si>
  <si>
    <t>Otros créditos</t>
  </si>
  <si>
    <t>Créditos por ventas</t>
  </si>
  <si>
    <t>Inversiones en activos financieros</t>
  </si>
  <si>
    <t>Activos mantenidos para su disposición</t>
  </si>
  <si>
    <t>Inventarios</t>
  </si>
  <si>
    <t>Activos de contratos</t>
  </si>
  <si>
    <t>Instrumentos financieros derivados</t>
  </si>
  <si>
    <t>Efectivo y equivalentes de efectivo</t>
  </si>
  <si>
    <t xml:space="preserve">Provisiones </t>
  </si>
  <si>
    <t>Pasivos por impuesto diferido, netos</t>
  </si>
  <si>
    <t>Pasivos de contratos</t>
  </si>
  <si>
    <t>Impuesto a las ganancias a pagar</t>
  </si>
  <si>
    <t>Cargas fiscales</t>
  </si>
  <si>
    <t>Remuneraciones y cargas sociales</t>
  </si>
  <si>
    <t>Pasivos por arrendamientos</t>
  </si>
  <si>
    <t>Préstamos</t>
  </si>
  <si>
    <t>Otros pasivos</t>
  </si>
  <si>
    <t>Cuentas por pagar</t>
  </si>
  <si>
    <t xml:space="preserve">Pasivos asociados con activos mantenidos para su disposición </t>
  </si>
  <si>
    <t>Provisiones</t>
  </si>
  <si>
    <t>Dif del periodo</t>
  </si>
  <si>
    <t>costo de ventas</t>
  </si>
  <si>
    <t>Gastos de comercialización</t>
  </si>
  <si>
    <t>Gastos de administración</t>
  </si>
  <si>
    <t>Gastos de exploración</t>
  </si>
  <si>
    <t>Deterioro de propiedades, planta y equipo y activos intangibles</t>
  </si>
  <si>
    <t>Otros resultados operativos, netos</t>
  </si>
  <si>
    <t>RESULTADO BRUTO</t>
  </si>
  <si>
    <t>Resultado por participación en asociadas y negocios conjuntos</t>
  </si>
  <si>
    <t>Ingresos financieros</t>
  </si>
  <si>
    <t>Costos financieros</t>
  </si>
  <si>
    <t>Otros resultados financieros</t>
  </si>
  <si>
    <t>Resultados financieros, netos</t>
  </si>
  <si>
    <t>IMPUESTO A LAS GANANCIAS</t>
  </si>
  <si>
    <t>Impuesto a las ganancias</t>
  </si>
  <si>
    <t>PASIVO A LARGO PLAZO</t>
  </si>
  <si>
    <t>OTROS PASIVOS</t>
  </si>
  <si>
    <t>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</si>
</sst>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&quot;$&quot;\ #,##0.00"/>
    <numFmt numFmtId="165" formatCode="0.000"/>
    <numFmt numFmtId="166" formatCode="&quot;$&quot;\ #,##0"/>
    <numFmt numFmtId="167" formatCode="_-&quot;$&quot;\ * #,##0.00_-;\-&quot;$&quot;\ * #,##0.00_-;_-&quot;$&quot;\ * &quot;-&quot;??_-;_-@_-"/>
    <numFmt numFmtId="168" formatCode="_-* #,##0.00_-;\-* #,##0.00_-;_-* &quot;-&quot;??_-;_-@_-"/>
  </numFmts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1"/>
      <color indexed="10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indexed="12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4F8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thin">
        <color theme="0" tint="-0.14996795556505021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34">
    <xf numFmtId="0" fontId="0" fillId="0" borderId="0"/>
    <xf numFmtId="9" fontId="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3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1" fillId="0" borderId="0"/>
    <xf numFmtId="0" fontId="1" fillId="0" borderId="0"/>
    <xf numFmtId="0" fontId="25" fillId="0" borderId="0"/>
    <xf numFmtId="168" fontId="25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5" fillId="0" borderId="0"/>
    <xf numFmtId="168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5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4" fillId="0" borderId="0"/>
  </cellStyleXfs>
  <cellXfs count="59">
    <xf numFmtId="0" fontId="0" fillId="0" borderId="0" xfId="0"/>
    <xf numFmtId="0" fontId="0" fillId="2" borderId="0" xfId="0" applyFill="1"/>
    <xf numFmtId="0" fontId="4" fillId="0" borderId="0" xfId="0" applyFont="1"/>
    <xf numFmtId="0" fontId="5" fillId="0" borderId="0" xfId="0" applyFont="1" applyAlignment="1">
      <alignment vertical="center"/>
    </xf>
    <xf numFmtId="0" fontId="2" fillId="0" borderId="0" xfId="0" applyFont="1"/>
    <xf numFmtId="0" fontId="7" fillId="0" borderId="0" xfId="0" applyFont="1"/>
    <xf numFmtId="0" fontId="8" fillId="3" borderId="1" xfId="0" applyFont="1" applyFill="1" applyBorder="1" applyAlignment="1">
      <alignment horizontal="center" vertical="center"/>
    </xf>
    <xf numFmtId="0" fontId="10" fillId="0" borderId="0" xfId="0" applyFont="1"/>
    <xf numFmtId="0" fontId="11" fillId="0" borderId="4" xfId="0" applyFont="1" applyBorder="1" applyAlignment="1">
      <alignment horizontal="left" vertical="center"/>
    </xf>
    <xf numFmtId="164" fontId="12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3" fillId="0" borderId="0" xfId="0" applyFont="1"/>
    <xf numFmtId="165" fontId="4" fillId="0" borderId="0" xfId="0" applyNumberFormat="1" applyFont="1"/>
    <xf numFmtId="2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17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 indent="1"/>
    </xf>
    <xf numFmtId="0" fontId="19" fillId="3" borderId="5" xfId="0" applyFont="1" applyFill="1" applyBorder="1" applyAlignment="1">
      <alignment horizontal="center" vertical="center"/>
    </xf>
    <xf numFmtId="0" fontId="21" fillId="0" borderId="0" xfId="0" applyFont="1"/>
    <xf numFmtId="0" fontId="19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9" fontId="4" fillId="0" borderId="0" xfId="1" applyFont="1" applyAlignment="1">
      <alignment horizontal="center"/>
    </xf>
    <xf numFmtId="0" fontId="22" fillId="0" borderId="0" xfId="3"/>
    <xf numFmtId="0" fontId="5" fillId="0" borderId="0" xfId="3" applyFont="1" applyAlignment="1">
      <alignment vertical="center"/>
    </xf>
    <xf numFmtId="0" fontId="5" fillId="0" borderId="0" xfId="3" applyFont="1" applyAlignment="1">
      <alignment vertical="top"/>
    </xf>
    <xf numFmtId="0" fontId="11" fillId="0" borderId="0" xfId="0" applyFont="1" applyAlignment="1">
      <alignment horizontal="left" vertical="center"/>
    </xf>
    <xf numFmtId="166" fontId="0" fillId="2" borderId="0" xfId="0" applyNumberFormat="1" applyFill="1"/>
    <xf numFmtId="166" fontId="6" fillId="0" borderId="0" xfId="0" applyNumberFormat="1" applyFont="1"/>
    <xf numFmtId="166" fontId="2" fillId="0" borderId="0" xfId="0" applyNumberFormat="1" applyFont="1"/>
    <xf numFmtId="166" fontId="12" fillId="0" borderId="3" xfId="0" applyNumberFormat="1" applyFont="1" applyBorder="1" applyAlignment="1">
      <alignment horizontal="center" vertical="center"/>
    </xf>
    <xf numFmtId="166" fontId="12" fillId="0" borderId="4" xfId="0" applyNumberFormat="1" applyFont="1" applyBorder="1" applyAlignment="1">
      <alignment horizontal="center" vertical="center"/>
    </xf>
    <xf numFmtId="166" fontId="4" fillId="0" borderId="0" xfId="0" applyNumberFormat="1" applyFont="1"/>
    <xf numFmtId="166" fontId="9" fillId="5" borderId="2" xfId="0" applyNumberFormat="1" applyFont="1" applyFill="1" applyBorder="1" applyAlignment="1">
      <alignment horizontal="center" vertical="center"/>
    </xf>
    <xf numFmtId="164" fontId="9" fillId="5" borderId="2" xfId="0" applyNumberFormat="1" applyFont="1" applyFill="1" applyBorder="1" applyAlignment="1">
      <alignment horizontal="center" vertical="center"/>
    </xf>
    <xf numFmtId="1" fontId="17" fillId="3" borderId="2" xfId="0" applyNumberFormat="1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5" fillId="0" borderId="0" xfId="2" applyFont="1" applyAlignment="1" applyProtection="1">
      <alignment horizontal="right"/>
    </xf>
    <xf numFmtId="0" fontId="20" fillId="3" borderId="1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16" fillId="0" borderId="0" xfId="2" applyFont="1" applyBorder="1" applyAlignment="1" applyProtection="1">
      <alignment horizontal="center"/>
    </xf>
    <xf numFmtId="0" fontId="4" fillId="0" borderId="0" xfId="0" applyFont="1"/>
    <xf numFmtId="166" fontId="18" fillId="4" borderId="1" xfId="0" applyNumberFormat="1" applyFont="1" applyFill="1" applyBorder="1" applyAlignment="1">
      <alignment horizontal="center" vertical="center"/>
    </xf>
    <xf numFmtId="166" fontId="18" fillId="4" borderId="6" xfId="0" applyNumberFormat="1" applyFont="1" applyFill="1" applyBorder="1" applyAlignment="1">
      <alignment horizontal="center" vertical="center"/>
    </xf>
    <xf numFmtId="164" fontId="18" fillId="4" borderId="1" xfId="0" applyNumberFormat="1" applyFont="1" applyFill="1" applyBorder="1" applyAlignment="1">
      <alignment horizontal="center" vertical="center"/>
    </xf>
    <xf numFmtId="164" fontId="18" fillId="4" borderId="6" xfId="0" applyNumberFormat="1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9" fontId="18" fillId="4" borderId="1" xfId="1" applyFont="1" applyFill="1" applyBorder="1" applyAlignment="1">
      <alignment horizontal="center" vertical="center"/>
    </xf>
    <xf numFmtId="9" fontId="18" fillId="4" borderId="6" xfId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2" fontId="18" fillId="4" borderId="1" xfId="0" applyNumberFormat="1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</cellXfs>
  <cellStyles count="34">
    <cellStyle name="Comma 2" xfId="11" xr:uid="{E5D647EF-7AB6-4F31-8D26-3E170A983583}"/>
    <cellStyle name="Comma 3" xfId="12" xr:uid="{F02F30AE-970A-4F63-BEE1-563D8A7E879E}"/>
    <cellStyle name="Hipervínculo" xfId="2" builtinId="8"/>
    <cellStyle name="Hipervínculo 2" xfId="32" xr:uid="{7B079921-4FB8-487A-8901-2D63033D1A94}"/>
    <cellStyle name="Millares 2" xfId="22" xr:uid="{ABF8CA02-2A75-4E36-A399-8AF8DF1E1C5B}"/>
    <cellStyle name="Millares 2 2" xfId="19" xr:uid="{5F134022-EA56-42E5-BC01-661793073A0A}"/>
    <cellStyle name="Millares 2 2 2" xfId="26" xr:uid="{79C45A7F-50D8-4536-90AD-1379120B21B7}"/>
    <cellStyle name="Millares 2 2 2 2" xfId="31" xr:uid="{92031506-FEC4-4023-B087-11201200B2EF}"/>
    <cellStyle name="Millares 2 3" xfId="30" xr:uid="{01ECADF6-B6C6-4433-A857-580CECD252B3}"/>
    <cellStyle name="Millares 2 6" xfId="16" xr:uid="{8B099AFF-4929-4D09-BC3C-BE58D2217EBC}"/>
    <cellStyle name="Millares 3" xfId="17" xr:uid="{E827EF24-D983-4893-91DB-F8EF999D8461}"/>
    <cellStyle name="Millares 3 2" xfId="29" xr:uid="{D5B56DEE-22BE-424C-A0D2-C4203A598373}"/>
    <cellStyle name="Millares 3 2 3" xfId="23" xr:uid="{9A37B3AD-68A9-4C22-8B9C-201B0A689770}"/>
    <cellStyle name="Millares 4" xfId="28" xr:uid="{D91FC1F9-EC12-4B80-BC4F-4AA837F3AF61}"/>
    <cellStyle name="Millares 5" xfId="6" xr:uid="{07856C53-D6E7-4C87-ADD7-71404AAF5683}"/>
    <cellStyle name="Moneda 2" xfId="21" xr:uid="{53C65F74-BD58-41E6-B29E-F11D8A3FF250}"/>
    <cellStyle name="Normal" xfId="0" builtinId="0"/>
    <cellStyle name="Normal 11" xfId="13" xr:uid="{B212FB49-B0A1-43C6-8CB8-A7F0A2689C65}"/>
    <cellStyle name="Normal 11 2" xfId="14" xr:uid="{6E962479-6A63-4B27-8FAF-4038E24E6CE1}"/>
    <cellStyle name="Normal 2" xfId="3" xr:uid="{00000000-0005-0000-0000-000002000000}"/>
    <cellStyle name="Normal 2 2" xfId="33" xr:uid="{CF5D54D0-3797-4B63-96D9-5CAD9D54419F}"/>
    <cellStyle name="Normal 2 3" xfId="18" xr:uid="{162088AE-1131-47A5-BCD7-AA6E37F76492}"/>
    <cellStyle name="Normal 2 3 2" xfId="25" xr:uid="{1DE5C90F-9F94-4D84-A040-9545A124447B}"/>
    <cellStyle name="Normal 2 4" xfId="15" xr:uid="{2DA21E8A-4A2A-4A96-B419-3AE47505DAA4}"/>
    <cellStyle name="Normal 2 4 2" xfId="24" xr:uid="{2C84020B-9E78-48B2-A924-387908EC5462}"/>
    <cellStyle name="Normal 2 5" xfId="8" xr:uid="{356CA14E-131E-4553-BC59-E896094362D3}"/>
    <cellStyle name="Normal 3" xfId="10" xr:uid="{5301AF01-A7B5-4321-908D-542488192376}"/>
    <cellStyle name="Normal 3 2" xfId="4" xr:uid="{8E067B7F-E584-4EFA-8E34-19F988BE0E8A}"/>
    <cellStyle name="Normal 4" xfId="5" xr:uid="{C610E356-4D44-4B5C-AD29-073FE24284B8}"/>
    <cellStyle name="Percent 2" xfId="9" xr:uid="{867F5413-B791-4730-81A4-311EDF89A763}"/>
    <cellStyle name="Porcentaje" xfId="1" builtinId="5"/>
    <cellStyle name="Porcentaje 2" xfId="7" xr:uid="{71108ED1-C6D9-486E-BFAB-CA36190810A6}"/>
    <cellStyle name="Porcentaje 2 5" xfId="20" xr:uid="{AAE54073-C70C-42D0-9771-337BF3F5C95F}"/>
    <cellStyle name="Porcentaje 2 5 2" xfId="27" xr:uid="{69861FDB-16A1-4A07-A7CC-0207D9FF23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579870083135"/>
          <c:y val="0.17972390670881946"/>
          <c:w val="0.83815147183135363"/>
          <c:h val="0.57142985722804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'Análisis financiero'!$B$6</c:f>
              <c:strCache>
                <c:ptCount val="1"/>
                <c:pt idx="0">
                  <c:v>Tesorería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'Análisis financiero'!$C$4:$F$4</c:f>
              <c:numCache>
                <c:formatCode>General</c:formatCode>
                <c:ptCount val="4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</c:numCache>
            </c:numRef>
          </c:cat>
          <c:val>
            <c:numRef>
              <c:f>'Análisis financiero'!$C$6:$F$6</c:f>
              <c:numCache>
                <c:formatCode>"$"\ #,##0.00</c:formatCode>
                <c:ptCount val="4"/>
                <c:pt idx="0">
                  <c:v>0.38583362339018445</c:v>
                </c:pt>
                <c:pt idx="1">
                  <c:v>0.54846410950183033</c:v>
                </c:pt>
                <c:pt idx="2">
                  <c:v>0.57858026774665317</c:v>
                </c:pt>
                <c:pt idx="3">
                  <c:v>0.7327911448260741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1-4FAB-A424-495E3D9E2C05}"/>
            </c:ext>
          </c:extLst>
        </c:ser>
        <c:ser>
          <c:idx val="1"/>
          <c:order val="1"/>
          <c:tx>
            <c:strRef>
              <c:f>'Análisis financiero'!$B$9</c:f>
              <c:strCache>
                <c:ptCount val="1"/>
                <c:pt idx="0">
                  <c:v>Liquidez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'Análisis financiero'!$C$9:$F$9</c:f>
              <c:numCache>
                <c:formatCode>"$"\ #,##0.00</c:formatCode>
                <c:ptCount val="4"/>
                <c:pt idx="0">
                  <c:v>0.38583362339018445</c:v>
                </c:pt>
                <c:pt idx="1">
                  <c:v>0.54846410950183033</c:v>
                </c:pt>
                <c:pt idx="2">
                  <c:v>0.58049274384070204</c:v>
                </c:pt>
                <c:pt idx="3">
                  <c:v>0.73867237265821861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1-4FAB-A424-495E3D9E2C05}"/>
            </c:ext>
          </c:extLst>
        </c:ser>
        <c:ser>
          <c:idx val="2"/>
          <c:order val="2"/>
          <c:tx>
            <c:strRef>
              <c:f>'Análisis financiero'!$B$12:$B$13</c:f>
              <c:strCache>
                <c:ptCount val="1"/>
                <c:pt idx="0">
                  <c:v>Autonomía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val>
            <c:numRef>
              <c:f>'Análisis financiero'!$C$12:$F$12</c:f>
              <c:numCache>
                <c:formatCode>"$"\ #,##0.00</c:formatCode>
                <c:ptCount val="4"/>
                <c:pt idx="0">
                  <c:v>0.44194128220491313</c:v>
                </c:pt>
                <c:pt idx="1">
                  <c:v>0.35348418327141734</c:v>
                </c:pt>
                <c:pt idx="2">
                  <c:v>0.48802657684676787</c:v>
                </c:pt>
                <c:pt idx="3">
                  <c:v>0.22021894219526805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1-4FAB-A424-495E3D9E2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15690720"/>
        <c:axId val="345745728"/>
      </c:barChart>
      <c:catAx>
        <c:axId val="3156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5745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5745728"/>
        <c:scaling>
          <c:orientation val="minMax"/>
        </c:scaling>
        <c:delete val="0"/>
        <c:axPos val="l"/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569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 alignWithMargins="0"/>
    <c:pageMargins b="0.19685039370078741" l="0.78740157480314965" r="0.78740157480314965" t="0.39370078740157483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3867418671001"/>
          <c:y val="0.17129707075136877"/>
          <c:w val="0.84000126202112679"/>
          <c:h val="0.592595271788519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'Análisis financiero'!$B$15:$B$16</c:f>
              <c:strCache>
                <c:ptCount val="1"/>
                <c:pt idx="0">
                  <c:v>Endeudamiento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'Análisis financiero'!$C$4:$F$4</c:f>
              <c:numCache>
                <c:formatCode>General</c:formatCode>
                <c:ptCount val="4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</c:numCache>
            </c:numRef>
          </c:cat>
          <c:val>
            <c:numRef>
              <c:f>'Análisis financiero'!$C$15:$F$15</c:f>
              <c:numCache>
                <c:formatCode>"$"\ #,##0.00</c:formatCode>
                <c:ptCount val="4"/>
                <c:pt idx="0">
                  <c:v>1.2627440347071583</c:v>
                </c:pt>
                <c:pt idx="1">
                  <c:v>1.8289808917197452</c:v>
                </c:pt>
                <c:pt idx="2">
                  <c:v>1.0490687340455707</c:v>
                </c:pt>
                <c:pt idx="3">
                  <c:v>3.540909814416636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4-485A-BCB5-B75D9D03E0D4}"/>
            </c:ext>
          </c:extLst>
        </c:ser>
        <c:ser>
          <c:idx val="2"/>
          <c:order val="1"/>
          <c:tx>
            <c:strRef>
              <c:f>'Análisis financiero'!$B$18:$B$19</c:f>
              <c:strCache>
                <c:ptCount val="1"/>
                <c:pt idx="0">
                  <c:v>Estabilidad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val>
            <c:numRef>
              <c:f>'Análisis financiero'!$C$18:$F$18</c:f>
              <c:numCache>
                <c:formatCode>"$"\ #,##0.00</c:formatCode>
                <c:ptCount val="4"/>
                <c:pt idx="0">
                  <c:v>1.5211548401388171</c:v>
                </c:pt>
                <c:pt idx="1">
                  <c:v>1.402897109990769</c:v>
                </c:pt>
                <c:pt idx="2">
                  <c:v>1.2930225281602004</c:v>
                </c:pt>
                <c:pt idx="3">
                  <c:v>1.0966348180128931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4-485A-BCB5-B75D9D03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45359104"/>
        <c:axId val="345359664"/>
      </c:barChart>
      <c:catAx>
        <c:axId val="3453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535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5359664"/>
        <c:scaling>
          <c:orientation val="minMax"/>
        </c:scaling>
        <c:delete val="0"/>
        <c:axPos val="l"/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53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1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CAPITAL DE TRABAJO </a:t>
            </a:r>
          </a:p>
        </c:rich>
      </c:tx>
      <c:layout>
        <c:manualLayout>
          <c:xMode val="edge"/>
          <c:yMode val="edge"/>
          <c:x val="0.3307932863275172"/>
          <c:y val="4.5306637555261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1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806184007645001"/>
          <c:y val="0.20512923241803094"/>
          <c:w val="0.87821685903400637"/>
          <c:h val="0.61025946644364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'Análisis financiero'!$B$21:$B$22</c:f>
              <c:strCache>
                <c:ptCount val="1"/>
                <c:pt idx="0">
                  <c:v>Capital de trabajo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'Análisis financiero'!$C$4:$F$4</c:f>
              <c:numCache>
                <c:formatCode>General</c:formatCode>
                <c:ptCount val="4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</c:numCache>
            </c:numRef>
          </c:cat>
          <c:val>
            <c:numRef>
              <c:f>'Análisis financiero'!$C$21:$F$21</c:f>
              <c:numCache>
                <c:formatCode>"$"\ #,##0</c:formatCode>
                <c:ptCount val="4"/>
                <c:pt idx="0">
                  <c:v>-7058</c:v>
                </c:pt>
                <c:pt idx="1">
                  <c:v>-5674</c:v>
                </c:pt>
                <c:pt idx="2" formatCode="&quot;$&quot;\ #,##0.00">
                  <c:v>-3746</c:v>
                </c:pt>
                <c:pt idx="3" formatCode="&quot;$&quot;\ #,##0.00">
                  <c:v>-1421.2492563950018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9-4ABD-A87F-88CDEBE12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15150128"/>
        <c:axId val="115150688"/>
      </c:barChart>
      <c:catAx>
        <c:axId val="1151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150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150688"/>
        <c:scaling>
          <c:orientation val="minMax"/>
        </c:scaling>
        <c:delete val="0"/>
        <c:axPos val="l"/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15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 alignWithMargins="0"/>
    <c:pageMargins b="1" l="0.75" r="0.75" t="1" header="0" footer="0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RENTABILIDAD DE LOS CAPITALES</a:t>
            </a:r>
          </a:p>
        </c:rich>
      </c:tx>
      <c:layout>
        <c:manualLayout>
          <c:xMode val="edge"/>
          <c:yMode val="edge"/>
          <c:x val="0.23729676329434327"/>
          <c:y val="4.8387096774193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4340357556649547"/>
          <c:y val="0.18992319950338959"/>
          <c:w val="0.83365278595989367"/>
          <c:h val="0.565893614846834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'Análisis de Rentabilidad'!$B$6:$B$7</c:f>
              <c:strCache>
                <c:ptCount val="1"/>
                <c:pt idx="0">
                  <c:v>Financiera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'Análisis de Rentabilidad'!$C$4:$F$4</c:f>
              <c:numCache>
                <c:formatCode>General</c:formatCode>
                <c:ptCount val="4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</c:numCache>
            </c:numRef>
          </c:cat>
          <c:val>
            <c:numRef>
              <c:f>'Análisis de Rentabilidad'!$C$6:$F$6</c:f>
              <c:numCache>
                <c:formatCode>0%</c:formatCode>
                <c:ptCount val="4"/>
                <c:pt idx="0">
                  <c:v>1.5897743159576594E-2</c:v>
                </c:pt>
                <c:pt idx="1">
                  <c:v>-4.9232616608503137E-2</c:v>
                </c:pt>
                <c:pt idx="2">
                  <c:v>2.6992109998615788E-2</c:v>
                </c:pt>
                <c:pt idx="3">
                  <c:v>1.3065393812314783E-2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E-467A-ADFB-AB30018EBBE0}"/>
            </c:ext>
          </c:extLst>
        </c:ser>
        <c:ser>
          <c:idx val="1"/>
          <c:order val="1"/>
          <c:tx>
            <c:strRef>
              <c:f>'Análisis de Rentabilidad'!$B$9:$B$10</c:f>
              <c:strCache>
                <c:ptCount val="1"/>
                <c:pt idx="0">
                  <c:v>Recursos Propios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'Análisis de Rentabilidad'!$C$4:$F$4</c:f>
              <c:numCache>
                <c:formatCode>General</c:formatCode>
                <c:ptCount val="4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</c:numCache>
            </c:numRef>
          </c:cat>
          <c:val>
            <c:numRef>
              <c:f>'Análisis de Rentabilidad'!$C$9:$F$9</c:f>
              <c:numCache>
                <c:formatCode>0%</c:formatCode>
                <c:ptCount val="4"/>
                <c:pt idx="0">
                  <c:v>5.938177874186551E-2</c:v>
                </c:pt>
                <c:pt idx="1">
                  <c:v>-0.19755838641188961</c:v>
                </c:pt>
                <c:pt idx="2">
                  <c:v>4.3963316630424507E-2</c:v>
                </c:pt>
                <c:pt idx="3">
                  <c:v>5.600778592221093E-2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E-467A-ADFB-AB30018EBBE0}"/>
            </c:ext>
          </c:extLst>
        </c:ser>
        <c:ser>
          <c:idx val="2"/>
          <c:order val="2"/>
          <c:tx>
            <c:strRef>
              <c:f>'Análisis de Rentabilidad'!$B$12:$B$13</c:f>
              <c:strCache>
                <c:ptCount val="1"/>
                <c:pt idx="0">
                  <c:v>Global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val>
            <c:numRef>
              <c:f>'Análisis de Rentabilidad'!$C$12:$F$12</c:f>
              <c:numCache>
                <c:formatCode>0%</c:formatCode>
                <c:ptCount val="4"/>
                <c:pt idx="0">
                  <c:v>2.6243259436788496E-2</c:v>
                </c:pt>
                <c:pt idx="1">
                  <c:v>-6.9833764869225864E-2</c:v>
                </c:pt>
                <c:pt idx="2">
                  <c:v>2.1455266921976652E-2</c:v>
                </c:pt>
                <c:pt idx="3">
                  <c:v>1.233404498464063E-2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9E-467A-ADFB-AB30018EBBE0}"/>
            </c:ext>
          </c:extLst>
        </c:ser>
        <c:ser>
          <c:idx val="3"/>
          <c:order val="3"/>
          <c:tx>
            <c:strRef>
              <c:f>'Análisis de Rentabilidad'!$B$15:$B$16</c:f>
              <c:strCache>
                <c:ptCount val="1"/>
                <c:pt idx="0">
                  <c:v>De Capital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val>
            <c:numRef>
              <c:f>'Análisis de Rentabilidad'!$C$15:$F$15</c:f>
              <c:numCache>
                <c:formatCode>0%</c:formatCode>
                <c:ptCount val="4"/>
                <c:pt idx="0">
                  <c:v>0.24699248120300751</c:v>
                </c:pt>
                <c:pt idx="1">
                  <c:v>-2.7128279883381925</c:v>
                </c:pt>
                <c:pt idx="2">
                  <c:v>0.18086347724620769</c:v>
                </c:pt>
                <c:pt idx="3">
                  <c:v>3.3850236425892719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9E-467A-ADFB-AB30018EB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45746848"/>
        <c:axId val="345360784"/>
      </c:barChart>
      <c:catAx>
        <c:axId val="3457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5360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536078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574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RENTABILIDAD DE LAS VENTAS</a:t>
            </a:r>
          </a:p>
        </c:rich>
      </c:tx>
      <c:layout>
        <c:manualLayout>
          <c:xMode val="edge"/>
          <c:yMode val="edge"/>
          <c:x val="0.33218037712391218"/>
          <c:y val="3.7174630279648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2147378781599666"/>
          <c:y val="0.23406634411662397"/>
          <c:w val="0.82982869061145381"/>
          <c:h val="0.542750929368029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'Análisis de Rentabilidad'!$B$18</c:f>
              <c:strCache>
                <c:ptCount val="1"/>
                <c:pt idx="0">
                  <c:v>Rent. Ventas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'Análisis de Rentabilidad'!$C$4:$F$4</c:f>
              <c:numCache>
                <c:formatCode>General</c:formatCode>
                <c:ptCount val="4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</c:numCache>
            </c:numRef>
          </c:cat>
          <c:val>
            <c:numRef>
              <c:f>'Análisis de Rentabilidad'!$C$18:$F$18</c:f>
              <c:numCache>
                <c:formatCode>0%</c:formatCode>
                <c:ptCount val="4"/>
                <c:pt idx="0">
                  <c:v>0.15243619489559165</c:v>
                </c:pt>
                <c:pt idx="1">
                  <c:v>-0.44372913686218407</c:v>
                </c:pt>
                <c:pt idx="2">
                  <c:v>0.10010764262648009</c:v>
                </c:pt>
                <c:pt idx="3">
                  <c:v>6.8229019169867483E-2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9-46D0-83AA-793A475C9978}"/>
            </c:ext>
          </c:extLst>
        </c:ser>
        <c:ser>
          <c:idx val="1"/>
          <c:order val="1"/>
          <c:tx>
            <c:strRef>
              <c:f>'Análisis de Rentabilidad'!$B$21</c:f>
              <c:strCache>
                <c:ptCount val="1"/>
                <c:pt idx="0">
                  <c:v>Margen sobre ventas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'Análisis de Rentabilidad'!$C$21:$F$21</c:f>
              <c:numCache>
                <c:formatCode>0%</c:formatCode>
                <c:ptCount val="4"/>
                <c:pt idx="0">
                  <c:v>1.7004640371229698</c:v>
                </c:pt>
                <c:pt idx="1">
                  <c:v>1.8001907486886028</c:v>
                </c:pt>
                <c:pt idx="2">
                  <c:v>1.7967707212055974</c:v>
                </c:pt>
                <c:pt idx="3">
                  <c:v>1.8322689769158749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9-46D0-83AA-793A475C9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12748752"/>
        <c:axId val="512749312"/>
      </c:barChart>
      <c:catAx>
        <c:axId val="51274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2749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27493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274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 alignWithMargins="0"/>
    <c:pageMargins b="1" l="0.75" r="0.75" t="1" header="0" footer="0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NÚMERO DE DÍAS DE GESTIÓN</a:t>
            </a:r>
          </a:p>
        </c:rich>
      </c:tx>
      <c:layout>
        <c:manualLayout>
          <c:xMode val="edge"/>
          <c:yMode val="edge"/>
          <c:x val="0.24019646441253664"/>
          <c:y val="4.0974529346622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661774275633218"/>
          <c:y val="0.14950190365108437"/>
          <c:w val="0.87500078537955372"/>
          <c:h val="0.493262262108587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'Análisis de Gestión'!$B$6:$B$7</c:f>
              <c:strCache>
                <c:ptCount val="1"/>
                <c:pt idx="0">
                  <c:v>EXISTENCIAS EN DÍAS DE COMPRA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'Análisis de Gestión'!$C$4:$F$4</c:f>
              <c:numCache>
                <c:formatCode>General</c:formatCode>
                <c:ptCount val="4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</c:numCache>
            </c:numRef>
          </c:cat>
          <c:val>
            <c:numRef>
              <c:f>'Análisis de Gestión'!$C$6:$F$6</c:f>
              <c:numCache>
                <c:formatCode>0.00</c:formatCode>
                <c:ptCount val="4"/>
                <c:pt idx="0">
                  <c:v>-2.1762172904935411</c:v>
                </c:pt>
                <c:pt idx="1">
                  <c:v>-1.9576877234803338</c:v>
                </c:pt>
                <c:pt idx="2">
                  <c:v>-1.6765738989462307</c:v>
                </c:pt>
                <c:pt idx="3">
                  <c:v>-3.7892582178969914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2-485B-9903-491D8342EE84}"/>
            </c:ext>
          </c:extLst>
        </c:ser>
        <c:ser>
          <c:idx val="1"/>
          <c:order val="1"/>
          <c:tx>
            <c:strRef>
              <c:f>'Análisis de Gestión'!$B$9:$B$10</c:f>
              <c:strCache>
                <c:ptCount val="1"/>
                <c:pt idx="0">
                  <c:v>DÍAS DE PAGO A PROVEEDORES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'Análisis de Gestión'!$C$9:$F$9</c:f>
              <c:numCache>
                <c:formatCode>0.00</c:formatCode>
                <c:ptCount val="4"/>
                <c:pt idx="0">
                  <c:v>-14.749917191122888</c:v>
                </c:pt>
                <c:pt idx="1">
                  <c:v>-12.724970202622169</c:v>
                </c:pt>
                <c:pt idx="2">
                  <c:v>-1.1834639286679276</c:v>
                </c:pt>
                <c:pt idx="3">
                  <c:v>-1005.493865225641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2-485B-9903-491D8342EE84}"/>
            </c:ext>
          </c:extLst>
        </c:ser>
        <c:ser>
          <c:idx val="2"/>
          <c:order val="2"/>
          <c:tx>
            <c:strRef>
              <c:f>'Análisis de Gestión'!$B$12:$B$13</c:f>
              <c:strCache>
                <c:ptCount val="1"/>
                <c:pt idx="0">
                  <c:v>DÍAS DE COBRO A CLIENTES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val>
            <c:numRef>
              <c:f>'Análisis de Gestión'!$C$12:$F$12</c:f>
              <c:numCache>
                <c:formatCode>0.00</c:formatCode>
                <c:ptCount val="4"/>
                <c:pt idx="0">
                  <c:v>0</c:v>
                </c:pt>
                <c:pt idx="1">
                  <c:v>161.70004768717214</c:v>
                </c:pt>
                <c:pt idx="2">
                  <c:v>0</c:v>
                </c:pt>
                <c:pt idx="3">
                  <c:v>0.59258993449141295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2-485B-9903-491D8342EE84}"/>
            </c:ext>
          </c:extLst>
        </c:ser>
        <c:ser>
          <c:idx val="4"/>
          <c:order val="3"/>
          <c:tx>
            <c:strRef>
              <c:f>'Análisis de Gestión'!$B$15:$B$16</c:f>
              <c:strCache>
                <c:ptCount val="1"/>
                <c:pt idx="0">
                  <c:v>ROTACIÓN DE TESORERÍA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val>
            <c:numRef>
              <c:f>'Análisis de Gestión'!$C$15:$F$15</c:f>
              <c:numCache>
                <c:formatCode>0.00</c:formatCode>
                <c:ptCount val="4"/>
                <c:pt idx="0">
                  <c:v>-135.77177873468037</c:v>
                </c:pt>
                <c:pt idx="1">
                  <c:v>-142.36740166865314</c:v>
                </c:pt>
                <c:pt idx="2">
                  <c:v>-76.234801405025664</c:v>
                </c:pt>
                <c:pt idx="3">
                  <c:v>-78.722596175389086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72-485B-9903-491D8342E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12762752"/>
        <c:axId val="512763312"/>
      </c:barChart>
      <c:catAx>
        <c:axId val="51276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276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27633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276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2415363772343772E-2"/>
          <c:y val="0.78326491061554904"/>
          <c:w val="0.82771908275467154"/>
          <c:h val="0.14521689215612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 alignWithMargins="0"/>
    <c:pageMargins b="1" l="0.75" r="0.75" t="1" header="0" footer="0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EVOLUCIÓN DE LA PRODUCTIVIDAD</a:t>
            </a:r>
          </a:p>
        </c:rich>
      </c:tx>
      <c:layout>
        <c:manualLayout>
          <c:xMode val="edge"/>
          <c:yMode val="edge"/>
          <c:x val="0.20880006411412314"/>
          <c:y val="5.53312516969861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3941605839416053E-2"/>
          <c:y val="0.19148936170212766"/>
          <c:w val="0.89051094890510951"/>
          <c:h val="0.569148936170212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'Análisis de Gestión'!$B$19:$G$19</c:f>
              <c:strCache>
                <c:ptCount val="6"/>
                <c:pt idx="0">
                  <c:v>PRODUCTIVIDAD</c:v>
                </c:pt>
                <c:pt idx="1">
                  <c:v>-12,08</c:v>
                </c:pt>
                <c:pt idx="2">
                  <c:v>-15,18</c:v>
                </c:pt>
                <c:pt idx="3">
                  <c:v>-12,61</c:v>
                </c:pt>
                <c:pt idx="4">
                  <c:v>-16,61</c:v>
                </c:pt>
                <c:pt idx="5">
                  <c:v>GASTOS PERSONAL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'Análisis de Gestión'!$C$4:$F$4</c:f>
              <c:numCache>
                <c:formatCode>General</c:formatCode>
                <c:ptCount val="4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</c:numCache>
            </c:numRef>
          </c:cat>
          <c:val>
            <c:numRef>
              <c:f>'Análisis de Gestión'!$C$18:$F$18</c:f>
              <c:numCache>
                <c:formatCode>0.00</c:formatCode>
                <c:ptCount val="4"/>
                <c:pt idx="0">
                  <c:v>-12.082236842105264</c:v>
                </c:pt>
                <c:pt idx="1">
                  <c:v>-15.17986798679868</c:v>
                </c:pt>
                <c:pt idx="2">
                  <c:v>-12.612307692307692</c:v>
                </c:pt>
                <c:pt idx="3">
                  <c:v>-16.610022299404502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F-4873-A177-AA03299E7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09272800"/>
        <c:axId val="509267200"/>
      </c:barChart>
      <c:catAx>
        <c:axId val="50927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9267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92672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927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 alignWithMargins="0"/>
    <c:pageMargins b="1" l="0.75" r="0.75" t="1" header="0" footer="0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250190</xdr:colOff>
      <xdr:row>3</xdr:row>
      <xdr:rowOff>152400</xdr:rowOff>
    </xdr:from>
    <xdr:to>
      <xdr:col>7</xdr:col>
      <xdr:colOff>440690</xdr:colOff>
      <xdr:row>16</xdr:row>
      <xdr:rowOff>134471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0190" y="1508312"/>
          <a:ext cx="8281147" cy="259304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En la plantilla de excel Ratios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Financierso </a:t>
          </a:r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vas a poder volcar los datos de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la situación contable de su empresa para obtener los ratios más importentes de viabilidad</a:t>
          </a:r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debes c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ompletar la información de Balance para los ejercicios que se quiera analizar. Si hay algún dato que no tienes, puedes dejarlo en cero.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En cada hoja verás los diferentes ratios con la explicación de que significa cada fórmula así como una representación gráfica.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0</xdr:colOff>
      <xdr:row>0</xdr:row>
      <xdr:rowOff>47625</xdr:rowOff>
    </xdr:from>
    <xdr:to>
      <xdr:col>3</xdr:col>
      <xdr:colOff>0</xdr:colOff>
      <xdr:row>0</xdr:row>
      <xdr:rowOff>447676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76225" y="47625"/>
          <a:ext cx="2533650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>
              <a:solidFill>
                <a:schemeClr val="bg1"/>
              </a:solidFill>
            </a:rPr>
            <a:t>RATIOS</a:t>
          </a:r>
          <a:r>
            <a:rPr lang="en-US" sz="1400" b="1" baseline="0">
              <a:solidFill>
                <a:schemeClr val="bg1"/>
              </a:solidFill>
            </a:rPr>
            <a:t> FINANCIEROS</a:t>
          </a:r>
          <a:endParaRPr lang="en-US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53340</xdr:rowOff>
    </xdr:from>
    <xdr:to>
      <xdr:col>1</xdr:col>
      <xdr:colOff>2590800</xdr:colOff>
      <xdr:row>1</xdr:row>
      <xdr:rowOff>817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14325" y="47625"/>
          <a:ext cx="2533650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>
              <a:solidFill>
                <a:schemeClr val="bg1"/>
              </a:solidFill>
            </a:rPr>
            <a:t>RATIOS</a:t>
          </a:r>
          <a:r>
            <a:rPr lang="en-US" sz="1400" b="1" baseline="0">
              <a:solidFill>
                <a:schemeClr val="bg1"/>
              </a:solidFill>
            </a:rPr>
            <a:t> FINANCIEROS</a:t>
          </a:r>
          <a:endParaRPr lang="en-US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9525</xdr:rowOff>
    </xdr:from>
    <xdr:to>
      <xdr:col>5</xdr:col>
      <xdr:colOff>304800</xdr:colOff>
      <xdr:row>35</xdr:row>
      <xdr:rowOff>133350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23</xdr:row>
      <xdr:rowOff>19050</xdr:rowOff>
    </xdr:from>
    <xdr:to>
      <xdr:col>7</xdr:col>
      <xdr:colOff>1704975</xdr:colOff>
      <xdr:row>35</xdr:row>
      <xdr:rowOff>133350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104776</xdr:colOff>
      <xdr:row>36</xdr:row>
      <xdr:rowOff>180975</xdr:rowOff>
    </xdr:from>
    <xdr:to>
      <xdr:col>6</xdr:col>
      <xdr:colOff>2505075</xdr:colOff>
      <xdr:row>52</xdr:row>
      <xdr:rowOff>47625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0</xdr:colOff>
      <xdr:row>0</xdr:row>
      <xdr:rowOff>53340</xdr:rowOff>
    </xdr:from>
    <xdr:to>
      <xdr:col>2</xdr:col>
      <xdr:colOff>38100</xdr:colOff>
      <xdr:row>0</xdr:row>
      <xdr:rowOff>436246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09550" y="47625"/>
          <a:ext cx="2533650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>
              <a:solidFill>
                <a:schemeClr val="bg1"/>
              </a:solidFill>
            </a:rPr>
            <a:t>RATIOS</a:t>
          </a:r>
          <a:r>
            <a:rPr lang="en-US" sz="1400" b="1" baseline="0">
              <a:solidFill>
                <a:schemeClr val="bg1"/>
              </a:solidFill>
            </a:rPr>
            <a:t> FINANCIEROS</a:t>
          </a:r>
          <a:endParaRPr lang="en-US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150283</xdr:colOff>
      <xdr:row>24</xdr:row>
      <xdr:rowOff>67735</xdr:rowOff>
    </xdr:from>
    <xdr:to>
      <xdr:col>5</xdr:col>
      <xdr:colOff>128058</xdr:colOff>
      <xdr:row>36</xdr:row>
      <xdr:rowOff>143935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363010</xdr:colOff>
      <xdr:row>24</xdr:row>
      <xdr:rowOff>66675</xdr:rowOff>
    </xdr:from>
    <xdr:to>
      <xdr:col>8</xdr:col>
      <xdr:colOff>21167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0</xdr:row>
      <xdr:rowOff>47625</xdr:rowOff>
    </xdr:from>
    <xdr:to>
      <xdr:col>2</xdr:col>
      <xdr:colOff>400050</xdr:colOff>
      <xdr:row>0</xdr:row>
      <xdr:rowOff>447676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219075" y="47625"/>
          <a:ext cx="2533650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>
              <a:solidFill>
                <a:schemeClr val="bg1"/>
              </a:solidFill>
            </a:rPr>
            <a:t>RATIOS</a:t>
          </a:r>
          <a:r>
            <a:rPr lang="en-US" sz="1400" b="1" baseline="0">
              <a:solidFill>
                <a:schemeClr val="bg1"/>
              </a:solidFill>
            </a:rPr>
            <a:t> FINANCIEROS</a:t>
          </a:r>
          <a:endParaRPr lang="en-US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20</xdr:row>
      <xdr:rowOff>142876</xdr:rowOff>
    </xdr:from>
    <xdr:to>
      <xdr:col>5</xdr:col>
      <xdr:colOff>57150</xdr:colOff>
      <xdr:row>35</xdr:row>
      <xdr:rowOff>105833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274109</xdr:colOff>
      <xdr:row>23</xdr:row>
      <xdr:rowOff>84666</xdr:rowOff>
    </xdr:from>
    <xdr:to>
      <xdr:col>7</xdr:col>
      <xdr:colOff>2434167</xdr:colOff>
      <xdr:row>37</xdr:row>
      <xdr:rowOff>179917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0</xdr:row>
      <xdr:rowOff>47625</xdr:rowOff>
    </xdr:from>
    <xdr:to>
      <xdr:col>2</xdr:col>
      <xdr:colOff>390525</xdr:colOff>
      <xdr:row>1</xdr:row>
      <xdr:rowOff>1059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209550" y="47625"/>
          <a:ext cx="2533650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>
              <a:solidFill>
                <a:schemeClr val="bg1"/>
              </a:solidFill>
            </a:rPr>
            <a:t>RATIOS</a:t>
          </a:r>
          <a:r>
            <a:rPr lang="en-US" sz="1400" b="1" baseline="0">
              <a:solidFill>
                <a:schemeClr val="bg1"/>
              </a:solidFill>
            </a:rPr>
            <a:t> FINANCIEROS</a:t>
          </a:r>
          <a:endParaRPr lang="en-US" sz="18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B1:K4"/>
  <sheetViews>
    <sheetView showGridLines="0" zoomScale="85" zoomScaleNormal="85" workbookViewId="0">
      <selection activeCell="K10" sqref="K10"/>
    </sheetView>
  </sheetViews>
  <sheetFormatPr baseColWidth="10" defaultColWidth="11.44140625" defaultRowHeight="15.6" x14ac:dyDescent="0.3"/>
  <cols>
    <col min="1" max="1" width="4.109375" style="24" customWidth="1"/>
    <col min="2" max="11" width="19" style="24" customWidth="1"/>
    <col min="12" max="16384" width="11.44140625" style="24"/>
  </cols>
  <sheetData>
    <row r="1" spans="2:11" s="2" customFormat="1" ht="41.25" customHeight="1" x14ac:dyDescent="0.3">
      <c r="B1" s="1"/>
      <c r="C1" s="1"/>
      <c r="D1" s="1"/>
      <c r="E1" s="1"/>
      <c r="F1" s="1"/>
      <c r="G1" s="1"/>
    </row>
    <row r="2" spans="2:11" ht="24" customHeight="1" x14ac:dyDescent="0.3"/>
    <row r="3" spans="2:11" ht="42" customHeight="1" x14ac:dyDescent="0.3">
      <c r="B3" s="25" t="s">
        <v>85</v>
      </c>
      <c r="C3" s="26"/>
      <c r="D3" s="26"/>
      <c r="E3" s="26"/>
      <c r="F3" s="26"/>
      <c r="G3" s="26"/>
      <c r="H3" s="26"/>
      <c r="I3" s="26"/>
      <c r="J3" s="26"/>
      <c r="K3" s="26"/>
    </row>
    <row r="4" spans="2:11" ht="15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A2FF4-C212-4D3A-9EA0-2105F4380D72}">
  <dimension ref="A1:CE5"/>
  <sheetViews>
    <sheetView showGridLines="0" tabSelected="1" zoomScale="80" zoomScaleNormal="80" workbookViewId="0">
      <selection activeCell="H13" sqref="H13"/>
    </sheetView>
  </sheetViews>
  <sheetFormatPr baseColWidth="10" defaultColWidth="13.33203125" defaultRowHeight="13.2" x14ac:dyDescent="0.25"/>
  <sheetData>
    <row r="1" spans="1:83" ht="18.600000000000001" customHeight="1" thickBot="1" x14ac:dyDescent="0.3">
      <c r="A1" s="8" t="s">
        <v>3</v>
      </c>
      <c r="B1" s="8" t="s">
        <v>88</v>
      </c>
      <c r="C1" s="8" t="s">
        <v>89</v>
      </c>
      <c r="D1" s="8" t="s">
        <v>90</v>
      </c>
      <c r="E1" s="8" t="s">
        <v>91</v>
      </c>
      <c r="F1" s="8" t="s">
        <v>92</v>
      </c>
      <c r="G1" s="8" t="s">
        <v>93</v>
      </c>
      <c r="H1" s="8" t="s">
        <v>94</v>
      </c>
      <c r="I1" s="8" t="s">
        <v>95</v>
      </c>
      <c r="J1" s="27" t="s">
        <v>86</v>
      </c>
      <c r="K1" s="27" t="s">
        <v>96</v>
      </c>
      <c r="L1" s="27" t="s">
        <v>97</v>
      </c>
      <c r="M1" s="27" t="s">
        <v>98</v>
      </c>
      <c r="N1" s="27" t="s">
        <v>93</v>
      </c>
      <c r="O1" s="27" t="s">
        <v>94</v>
      </c>
      <c r="P1" s="27" t="s">
        <v>99</v>
      </c>
      <c r="Q1" s="27" t="s">
        <v>95</v>
      </c>
      <c r="R1" s="27" t="s">
        <v>4</v>
      </c>
      <c r="S1" s="27" t="s">
        <v>100</v>
      </c>
      <c r="T1" s="27" t="s">
        <v>5</v>
      </c>
      <c r="U1" s="27" t="s">
        <v>130</v>
      </c>
      <c r="V1" s="27" t="s">
        <v>28</v>
      </c>
      <c r="W1" s="27" t="s">
        <v>101</v>
      </c>
      <c r="X1" s="27" t="s">
        <v>102</v>
      </c>
      <c r="Y1" s="27" t="s">
        <v>103</v>
      </c>
      <c r="Z1" s="27" t="s">
        <v>104</v>
      </c>
      <c r="AA1" s="27" t="s">
        <v>105</v>
      </c>
      <c r="AB1" s="27" t="s">
        <v>106</v>
      </c>
      <c r="AC1" s="27" t="s">
        <v>107</v>
      </c>
      <c r="AD1" s="27" t="s">
        <v>108</v>
      </c>
      <c r="AE1" s="27" t="s">
        <v>109</v>
      </c>
      <c r="AF1" s="27" t="s">
        <v>110</v>
      </c>
      <c r="AG1" s="27" t="s">
        <v>128</v>
      </c>
      <c r="AH1" s="27" t="s">
        <v>111</v>
      </c>
      <c r="AI1" s="27" t="s">
        <v>112</v>
      </c>
      <c r="AJ1" s="27" t="s">
        <v>103</v>
      </c>
      <c r="AK1" s="27" t="s">
        <v>104</v>
      </c>
      <c r="AL1" s="27" t="s">
        <v>105</v>
      </c>
      <c r="AM1" s="27" t="s">
        <v>106</v>
      </c>
      <c r="AN1" s="27" t="s">
        <v>107</v>
      </c>
      <c r="AO1" s="27" t="s">
        <v>108</v>
      </c>
      <c r="AP1" s="27" t="s">
        <v>129</v>
      </c>
      <c r="AQ1" s="27" t="s">
        <v>109</v>
      </c>
      <c r="AR1" s="27" t="s">
        <v>110</v>
      </c>
      <c r="AS1" s="27" t="s">
        <v>113</v>
      </c>
      <c r="AT1" s="27" t="s">
        <v>8</v>
      </c>
      <c r="AU1" s="27" t="s">
        <v>10</v>
      </c>
      <c r="AV1" s="27" t="s">
        <v>11</v>
      </c>
      <c r="AW1" s="27" t="s">
        <v>13</v>
      </c>
      <c r="AX1" s="27" t="s">
        <v>14</v>
      </c>
      <c r="AY1" s="27" t="s">
        <v>120</v>
      </c>
      <c r="AZ1" s="27" t="s">
        <v>115</v>
      </c>
      <c r="BA1" s="27" t="s">
        <v>116</v>
      </c>
      <c r="BB1" s="27" t="s">
        <v>117</v>
      </c>
      <c r="BC1" s="27" t="s">
        <v>118</v>
      </c>
      <c r="BD1" s="27" t="s">
        <v>119</v>
      </c>
      <c r="BE1" s="27" t="s">
        <v>16</v>
      </c>
      <c r="BF1" s="27" t="s">
        <v>121</v>
      </c>
      <c r="BG1" s="27" t="s">
        <v>122</v>
      </c>
      <c r="BH1" s="27" t="s">
        <v>123</v>
      </c>
      <c r="BI1" s="27" t="s">
        <v>124</v>
      </c>
      <c r="BJ1" s="27" t="s">
        <v>125</v>
      </c>
      <c r="BK1" s="27" t="s">
        <v>126</v>
      </c>
      <c r="BL1" s="27" t="s">
        <v>127</v>
      </c>
      <c r="BM1" s="27" t="s">
        <v>17</v>
      </c>
      <c r="BN1" s="27" t="s">
        <v>20</v>
      </c>
      <c r="BO1" s="27" t="s">
        <v>23</v>
      </c>
      <c r="BP1" s="27" t="s">
        <v>25</v>
      </c>
      <c r="BQ1" s="27" t="s">
        <v>29</v>
      </c>
      <c r="BR1" s="27" t="s">
        <v>32</v>
      </c>
      <c r="BS1" s="27" t="s">
        <v>35</v>
      </c>
      <c r="BT1" s="27" t="s">
        <v>78</v>
      </c>
      <c r="BU1" s="27" t="s">
        <v>40</v>
      </c>
      <c r="BV1" s="27" t="s">
        <v>44</v>
      </c>
      <c r="BW1" s="27" t="s">
        <v>47</v>
      </c>
      <c r="BX1" s="27" t="s">
        <v>50</v>
      </c>
      <c r="BY1" s="27" t="s">
        <v>54</v>
      </c>
      <c r="BZ1" s="27" t="s">
        <v>57</v>
      </c>
      <c r="CA1" s="27" t="s">
        <v>60</v>
      </c>
      <c r="CB1" s="27" t="s">
        <v>63</v>
      </c>
      <c r="CC1" s="27" t="s">
        <v>67</v>
      </c>
      <c r="CD1" s="27" t="s">
        <v>70</v>
      </c>
      <c r="CE1" s="27" t="s">
        <v>73</v>
      </c>
    </row>
    <row r="2" spans="1:83" ht="16.2" thickBot="1" x14ac:dyDescent="0.3">
      <c r="A2" s="31">
        <v>20601</v>
      </c>
      <c r="B2" s="31">
        <v>367</v>
      </c>
      <c r="C2" s="32">
        <v>17712</v>
      </c>
      <c r="D2" s="32">
        <v>631</v>
      </c>
      <c r="E2" s="31">
        <v>1676</v>
      </c>
      <c r="F2" s="32">
        <v>18</v>
      </c>
      <c r="G2" s="32">
        <v>158</v>
      </c>
      <c r="H2" s="31">
        <v>31</v>
      </c>
      <c r="I2" s="32">
        <v>8</v>
      </c>
      <c r="J2" s="31">
        <v>3311</v>
      </c>
      <c r="K2" s="31">
        <v>0</v>
      </c>
      <c r="L2" s="32">
        <v>1683</v>
      </c>
      <c r="M2" s="32">
        <v>10</v>
      </c>
      <c r="N2" s="31">
        <v>381</v>
      </c>
      <c r="O2" s="32">
        <v>973</v>
      </c>
      <c r="P2" s="32">
        <v>0</v>
      </c>
      <c r="Q2" s="31">
        <v>264</v>
      </c>
      <c r="R2" s="32">
        <v>1123</v>
      </c>
      <c r="S2" s="31">
        <v>1123</v>
      </c>
      <c r="T2" s="31">
        <v>25035</v>
      </c>
      <c r="U2" s="32">
        <v>2024</v>
      </c>
      <c r="V2" s="32">
        <v>11064</v>
      </c>
      <c r="W2" s="31">
        <v>2660</v>
      </c>
      <c r="X2" s="32">
        <v>1242</v>
      </c>
      <c r="Y2" s="32">
        <v>34</v>
      </c>
      <c r="Z2" s="31">
        <v>4</v>
      </c>
      <c r="AA2" s="32">
        <v>0</v>
      </c>
      <c r="AB2" s="31">
        <v>0</v>
      </c>
      <c r="AC2" s="31">
        <v>325</v>
      </c>
      <c r="AD2" s="32">
        <v>6682</v>
      </c>
      <c r="AE2" s="32">
        <v>112</v>
      </c>
      <c r="AF2" s="31">
        <v>5</v>
      </c>
      <c r="AG2" s="32">
        <v>2479</v>
      </c>
      <c r="AH2" s="32">
        <v>0</v>
      </c>
      <c r="AI2" s="31">
        <v>181</v>
      </c>
      <c r="AJ2" s="32">
        <v>69</v>
      </c>
      <c r="AK2" s="31">
        <v>31</v>
      </c>
      <c r="AL2" s="31">
        <v>139</v>
      </c>
      <c r="AM2" s="32">
        <v>210</v>
      </c>
      <c r="AN2" s="32">
        <v>341</v>
      </c>
      <c r="AO2" s="31">
        <v>1508</v>
      </c>
      <c r="AP2" s="32">
        <v>11492</v>
      </c>
      <c r="AQ2" s="32">
        <v>122</v>
      </c>
      <c r="AR2" s="31">
        <v>2319</v>
      </c>
      <c r="AS2" s="32">
        <v>9051</v>
      </c>
      <c r="AT2" s="31">
        <v>25035</v>
      </c>
      <c r="AU2" s="31">
        <v>4310</v>
      </c>
      <c r="AV2" s="32">
        <v>4310</v>
      </c>
      <c r="AW2" s="32">
        <v>-3019</v>
      </c>
      <c r="AX2" s="31">
        <v>-3019</v>
      </c>
      <c r="AY2" s="32">
        <v>-625</v>
      </c>
      <c r="AZ2" s="32">
        <v>-467</v>
      </c>
      <c r="BA2" s="31">
        <v>-141</v>
      </c>
      <c r="BB2" s="32">
        <v>-23</v>
      </c>
      <c r="BC2" s="31">
        <v>0</v>
      </c>
      <c r="BD2" s="31">
        <v>6</v>
      </c>
      <c r="BE2" s="32">
        <v>7954</v>
      </c>
      <c r="BF2" s="32">
        <v>129</v>
      </c>
      <c r="BG2" s="31">
        <v>36</v>
      </c>
      <c r="BH2" s="32">
        <v>-336</v>
      </c>
      <c r="BI2" s="32">
        <v>41</v>
      </c>
      <c r="BJ2" s="31">
        <v>-259</v>
      </c>
      <c r="BK2" s="32">
        <v>121</v>
      </c>
      <c r="BL2" s="31">
        <v>121</v>
      </c>
      <c r="BM2" s="31">
        <v>666</v>
      </c>
      <c r="BN2" s="32">
        <v>657</v>
      </c>
      <c r="BO2" s="32" t="str">
        <f>IF(BALANCES!DI2=0,"",(BALANCES!CA2+BALANCES!CI2)/BALANCES!DI2)</f>
        <v/>
      </c>
      <c r="BP2" s="31">
        <f>IF(BALANCES!DI2=0,0,(BALANCES!CA2+BALANCES!CI2)/BALANCES!DI2)</f>
        <v>0</v>
      </c>
      <c r="BQ2" s="32">
        <f>IF(BALANCES!CL2=0,0,BALANCES!CO2/BALANCES!CL2)</f>
        <v>0</v>
      </c>
      <c r="BR2" s="32">
        <f>IF(BALANCES!CO2=0,0,(BALANCES!CZ2+BALANCES!DI2)/BALANCES!CO2)</f>
        <v>0</v>
      </c>
      <c r="BS2" s="31">
        <f>IF(BALANCES!CO2=0,0,BALANCES!BR2/(BALANCES!CO2+BALANCES!CZ2))</f>
        <v>0</v>
      </c>
      <c r="BT2" s="32">
        <f>BALANCES!CO2+BALANCES!CZ2-BALANCES!BR2</f>
        <v>0</v>
      </c>
      <c r="BU2" s="31">
        <f>IF(BALANCES!DY2=0,0,(BALANCES!FA2+BALANCES!EU2)/BALANCES!DY2)</f>
        <v>0</v>
      </c>
      <c r="BV2" s="31">
        <f>IF(BALANCES!DA2=0,0,(BALANCES!FA2/BALANCES!DA2))</f>
        <v>0</v>
      </c>
      <c r="BW2" s="32">
        <f>IF(BALANCES!DY2=0,0,BALANCES!FA2/BALANCES!DY2)</f>
        <v>0</v>
      </c>
      <c r="BX2" s="32">
        <f>IF(BALANCES!DB2=0,0,BALANCES!FA2/BALANCES!DB2)</f>
        <v>0</v>
      </c>
      <c r="BY2" s="31">
        <f>IF(BALANCES!EC2=0,0,BALANCES!FA2/BALANCES!ED2)</f>
        <v>0</v>
      </c>
      <c r="BZ2" s="32">
        <f>IF(BALANCES!ED2=0,0,(BALANCES!ED2-BALANCES!EG2)/BALANCES!ED2)</f>
        <v>0</v>
      </c>
      <c r="CA2" s="32">
        <f>IF(BALANCES!ES2=0,0,365*BALANCES!CU2/BALANCES!ES2)</f>
        <v>0</v>
      </c>
      <c r="CB2" s="31">
        <f>IF(BALANCES!ET2=0,0,365*BALANCES!EH2/BALANCES!ET2)</f>
        <v>0</v>
      </c>
      <c r="CC2" s="32">
        <f>IF(BALANCES!EP2=0,0,365*BALANCES!CZ2/BALANCES!EP2)</f>
        <v>0</v>
      </c>
      <c r="CD2" s="31">
        <f>IF(BALANCES!ET2=0,0,365*BALANCES!DG2/BALANCES!ET2)</f>
        <v>0</v>
      </c>
      <c r="CE2" s="31">
        <f>IF(BALANCES!EW2=0,0,(BALANCES!EO2-BALANCES!ES2-BALANCES!EY2-BALANCES!EZ2-BALANCES!FA2)/(BALANCES!EW2+BALANCES!EX2))</f>
        <v>0</v>
      </c>
    </row>
    <row r="3" spans="1:83" ht="16.2" thickBot="1" x14ac:dyDescent="0.3">
      <c r="A3" s="31">
        <v>19757</v>
      </c>
      <c r="B3" s="31">
        <v>377</v>
      </c>
      <c r="C3" s="32">
        <v>16699</v>
      </c>
      <c r="D3" s="32">
        <v>614</v>
      </c>
      <c r="E3" s="31">
        <v>1834</v>
      </c>
      <c r="F3" s="32">
        <v>18</v>
      </c>
      <c r="G3" s="32">
        <v>177</v>
      </c>
      <c r="H3" s="31">
        <v>31</v>
      </c>
      <c r="I3" s="32">
        <v>7</v>
      </c>
      <c r="J3" s="31">
        <v>5583</v>
      </c>
      <c r="K3" s="31">
        <v>1858</v>
      </c>
      <c r="L3" s="32">
        <v>1574</v>
      </c>
      <c r="M3" s="32">
        <v>17</v>
      </c>
      <c r="N3" s="31">
        <v>444</v>
      </c>
      <c r="O3" s="32">
        <v>1400</v>
      </c>
      <c r="P3" s="32">
        <v>0</v>
      </c>
      <c r="Q3" s="31">
        <v>290</v>
      </c>
      <c r="R3" s="32">
        <v>1309</v>
      </c>
      <c r="S3" s="31">
        <v>1309</v>
      </c>
      <c r="T3" s="31">
        <v>26649</v>
      </c>
      <c r="U3" s="32">
        <v>2023</v>
      </c>
      <c r="V3" s="32">
        <v>9420</v>
      </c>
      <c r="W3" s="31">
        <v>686</v>
      </c>
      <c r="X3" s="32">
        <v>1066</v>
      </c>
      <c r="Y3" s="32">
        <v>33</v>
      </c>
      <c r="Z3" s="31">
        <v>4</v>
      </c>
      <c r="AA3" s="32">
        <v>0</v>
      </c>
      <c r="AB3" s="31">
        <v>0</v>
      </c>
      <c r="AC3" s="31">
        <v>312</v>
      </c>
      <c r="AD3" s="32">
        <v>7240</v>
      </c>
      <c r="AE3" s="32">
        <v>74</v>
      </c>
      <c r="AF3" s="31">
        <v>5</v>
      </c>
      <c r="AG3" s="32">
        <v>4663</v>
      </c>
      <c r="AH3" s="32">
        <v>2039</v>
      </c>
      <c r="AI3" s="31">
        <v>207</v>
      </c>
      <c r="AJ3" s="32">
        <v>54</v>
      </c>
      <c r="AK3" s="31">
        <v>45</v>
      </c>
      <c r="AL3" s="31">
        <v>248</v>
      </c>
      <c r="AM3" s="32">
        <v>175</v>
      </c>
      <c r="AN3" s="32">
        <v>336</v>
      </c>
      <c r="AO3" s="31">
        <v>1559</v>
      </c>
      <c r="AP3" s="32">
        <v>12566</v>
      </c>
      <c r="AQ3" s="32">
        <v>117</v>
      </c>
      <c r="AR3" s="31">
        <v>2482</v>
      </c>
      <c r="AS3" s="32">
        <v>9967</v>
      </c>
      <c r="AT3" s="31">
        <v>26649</v>
      </c>
      <c r="AU3" s="31">
        <v>4194</v>
      </c>
      <c r="AV3" s="32">
        <v>4194</v>
      </c>
      <c r="AW3" s="32">
        <v>-3356</v>
      </c>
      <c r="AX3" s="31">
        <v>-3356</v>
      </c>
      <c r="AY3" s="32">
        <v>-2255</v>
      </c>
      <c r="AZ3" s="32">
        <v>-419</v>
      </c>
      <c r="BA3" s="31">
        <v>-187</v>
      </c>
      <c r="BB3" s="32">
        <v>-19</v>
      </c>
      <c r="BC3" s="31">
        <v>-1782</v>
      </c>
      <c r="BD3" s="31">
        <v>152</v>
      </c>
      <c r="BE3" s="32">
        <v>9805</v>
      </c>
      <c r="BF3" s="32">
        <v>-133</v>
      </c>
      <c r="BG3" s="31">
        <v>2054</v>
      </c>
      <c r="BH3" s="32">
        <v>-1497</v>
      </c>
      <c r="BI3" s="32">
        <v>-8</v>
      </c>
      <c r="BJ3" s="31">
        <v>549</v>
      </c>
      <c r="BK3" s="32">
        <v>-860</v>
      </c>
      <c r="BL3" s="31">
        <v>-860</v>
      </c>
      <c r="BM3" s="31">
        <v>-1417</v>
      </c>
      <c r="BN3" s="32">
        <v>-1861</v>
      </c>
      <c r="BO3" s="32" t="str">
        <f>IF(BALANCES!DI3=0,"",(BALANCES!CA3+BALANCES!CI3)/BALANCES!DI3)</f>
        <v/>
      </c>
      <c r="BP3" s="31">
        <f>IF(BALANCES!DI3=0,0,(BALANCES!CA3+BALANCES!CI3)/BALANCES!DI3)</f>
        <v>0</v>
      </c>
      <c r="BQ3" s="32">
        <f>IF(BALANCES!CL3=0,0,BALANCES!CO3/BALANCES!CL3)</f>
        <v>0</v>
      </c>
      <c r="BR3" s="32">
        <f>IF(BALANCES!CO3=0,0,(BALANCES!CZ3+BALANCES!DI3)/BALANCES!CO3)</f>
        <v>0</v>
      </c>
      <c r="BS3" s="31">
        <f>IF(BALANCES!CO3=0,0,BALANCES!BR3/(BALANCES!CO3+BALANCES!CZ3))</f>
        <v>0</v>
      </c>
      <c r="BT3" s="32">
        <f>BALANCES!CO3+BALANCES!CZ3-BALANCES!BR3</f>
        <v>0</v>
      </c>
      <c r="BU3" s="31">
        <f>IF(BALANCES!DY3=0,0,(BALANCES!FA3+BALANCES!EU3)/BALANCES!DY3)</f>
        <v>0</v>
      </c>
      <c r="BV3" s="31">
        <f>IF(BALANCES!DA3=0,0,(BALANCES!FA3/BALANCES!DA3))</f>
        <v>0</v>
      </c>
      <c r="BW3" s="32">
        <f>IF(BALANCES!DY3=0,0,BALANCES!FA3/BALANCES!DY3)</f>
        <v>0</v>
      </c>
      <c r="BX3" s="32">
        <f>IF(BALANCES!DB3=0,0,BALANCES!FA3/BALANCES!DB3)</f>
        <v>0</v>
      </c>
      <c r="BY3" s="31">
        <f>IF(BALANCES!EC3=0,0,BALANCES!FA3/BALANCES!ED3)</f>
        <v>0</v>
      </c>
      <c r="BZ3" s="32">
        <f>IF(BALANCES!ED3=0,0,(BALANCES!ED3-BALANCES!EG3)/BALANCES!ED3)</f>
        <v>0</v>
      </c>
      <c r="CA3" s="32">
        <f>IF(BALANCES!ES3=0,0,365*BALANCES!CU3/BALANCES!ES3)</f>
        <v>0</v>
      </c>
      <c r="CB3" s="31">
        <f>IF(BALANCES!ET3=0,0,365*BALANCES!EH3/BALANCES!ET3)</f>
        <v>0</v>
      </c>
      <c r="CC3" s="32">
        <f>IF(BALANCES!EP3=0,0,365*BALANCES!CZ3/BALANCES!EP3)</f>
        <v>0</v>
      </c>
      <c r="CD3" s="31">
        <f>IF(BALANCES!ET3=0,0,365*BALANCES!DG3/BALANCES!ET3)</f>
        <v>0</v>
      </c>
      <c r="CE3" s="31">
        <f>IF(BALANCES!EW3=0,0,(BALANCES!EO3-BALANCES!ES3-BALANCES!EY3-BALANCES!EZ3-BALANCES!FA3)/(BALANCES!EW3+BALANCES!EX3))</f>
        <v>0</v>
      </c>
    </row>
    <row r="4" spans="1:83" ht="16.2" thickBot="1" x14ac:dyDescent="0.3">
      <c r="A4" s="31">
        <v>16530</v>
      </c>
      <c r="B4" s="31">
        <v>384</v>
      </c>
      <c r="C4" s="32">
        <v>17510</v>
      </c>
      <c r="D4" s="32">
        <v>541</v>
      </c>
      <c r="E4" s="31">
        <v>1905</v>
      </c>
      <c r="F4" s="32">
        <v>17</v>
      </c>
      <c r="G4" s="32">
        <v>205</v>
      </c>
      <c r="H4" s="31">
        <v>6</v>
      </c>
      <c r="I4" s="32">
        <v>201</v>
      </c>
      <c r="J4" s="31">
        <v>4370</v>
      </c>
      <c r="K4" s="31">
        <v>0</v>
      </c>
      <c r="L4" s="32">
        <v>1738</v>
      </c>
      <c r="M4" s="32">
        <v>1</v>
      </c>
      <c r="N4" s="31">
        <v>808</v>
      </c>
      <c r="O4" s="32">
        <v>1504</v>
      </c>
      <c r="P4" s="32"/>
      <c r="Q4" s="31">
        <v>319</v>
      </c>
      <c r="R4" s="32">
        <v>773</v>
      </c>
      <c r="S4" s="31">
        <v>773</v>
      </c>
      <c r="T4" s="31">
        <v>21673</v>
      </c>
      <c r="U4" s="32">
        <v>2022</v>
      </c>
      <c r="V4" s="32">
        <v>10577</v>
      </c>
      <c r="W4" s="31">
        <v>2571</v>
      </c>
      <c r="X4" s="32">
        <v>1733</v>
      </c>
      <c r="Y4" s="32">
        <v>0</v>
      </c>
      <c r="Z4" s="31">
        <v>26</v>
      </c>
      <c r="AA4" s="32">
        <v>1</v>
      </c>
      <c r="AB4" s="31">
        <v>1</v>
      </c>
      <c r="AC4" s="31">
        <v>272</v>
      </c>
      <c r="AD4" s="32">
        <v>5948</v>
      </c>
      <c r="AE4" s="32">
        <v>19</v>
      </c>
      <c r="AF4" s="31">
        <v>6</v>
      </c>
      <c r="AG4" s="32">
        <v>2207</v>
      </c>
      <c r="AH4" s="32">
        <v>0</v>
      </c>
      <c r="AI4" s="31">
        <v>199</v>
      </c>
      <c r="AJ4" s="32">
        <v>77</v>
      </c>
      <c r="AK4" s="31">
        <v>27</v>
      </c>
      <c r="AL4" s="31">
        <v>173</v>
      </c>
      <c r="AM4" s="32">
        <v>297</v>
      </c>
      <c r="AN4" s="32">
        <v>294</v>
      </c>
      <c r="AO4" s="31">
        <v>1140</v>
      </c>
      <c r="AP4" s="32">
        <v>8889</v>
      </c>
      <c r="AQ4" s="32">
        <v>12</v>
      </c>
      <c r="AR4" s="31">
        <v>2564</v>
      </c>
      <c r="AS4" s="32">
        <v>6313</v>
      </c>
      <c r="AT4" s="31">
        <v>21673</v>
      </c>
      <c r="AU4" s="31">
        <v>4645</v>
      </c>
      <c r="AV4" s="32">
        <v>4645</v>
      </c>
      <c r="AW4" s="32">
        <v>-3701</v>
      </c>
      <c r="AX4" s="31">
        <v>-3701</v>
      </c>
      <c r="AY4" s="32">
        <v>-502</v>
      </c>
      <c r="AZ4" s="32">
        <v>-452</v>
      </c>
      <c r="BA4" s="31">
        <v>-198</v>
      </c>
      <c r="BB4" s="32">
        <v>-23</v>
      </c>
      <c r="BC4" s="31">
        <v>-25</v>
      </c>
      <c r="BD4" s="31">
        <v>196</v>
      </c>
      <c r="BE4" s="32">
        <v>8848</v>
      </c>
      <c r="BF4" s="32">
        <v>58</v>
      </c>
      <c r="BG4" s="31">
        <v>804</v>
      </c>
      <c r="BH4" s="32">
        <v>-773</v>
      </c>
      <c r="BI4" s="32">
        <v>89</v>
      </c>
      <c r="BJ4" s="31">
        <v>120</v>
      </c>
      <c r="BK4" s="32">
        <v>-156</v>
      </c>
      <c r="BL4" s="31">
        <v>-156</v>
      </c>
      <c r="BM4" s="31">
        <v>465</v>
      </c>
      <c r="BN4" s="32">
        <v>465</v>
      </c>
      <c r="BO4" s="32" t="str">
        <f>IF(BALANCES!DI4=0,"",(BALANCES!CA4+BALANCES!CI4)/BALANCES!DI4)</f>
        <v/>
      </c>
      <c r="BP4" s="31">
        <f>IF(BALANCES!DI4=0,0,(BALANCES!BW4+BALANCES!CA4+BALANCES!CI4)/BALANCES!DI4)</f>
        <v>0</v>
      </c>
      <c r="BQ4" s="32">
        <f>IF(BALANCES!CL4=0,0,BALANCES!CO4/BALANCES!CL4)</f>
        <v>0</v>
      </c>
      <c r="BR4" s="32">
        <f>IF(BALANCES!CO4=0,0,(BALANCES!CZ4+BALANCES!DI4)/BALANCES!CO4)</f>
        <v>0</v>
      </c>
      <c r="BS4" s="31">
        <f>IF(BALANCES!CO4=0,0,BALANCES!BR4/(BALANCES!CO4+BALANCES!CZ4))</f>
        <v>0</v>
      </c>
      <c r="BT4" s="32">
        <f>BALANCES!CO4+BALANCES!CZ4-BALANCES!BR4</f>
        <v>0</v>
      </c>
      <c r="BU4" s="31">
        <f>IF(BALANCES!DY4=0,0,(BALANCES!FA4+BALANCES!EU4)/BALANCES!DY4)</f>
        <v>0</v>
      </c>
      <c r="BV4" s="31">
        <f>IF(BALANCES!DA4=0,0,(BALANCES!FA4/BALANCES!DA4))</f>
        <v>0</v>
      </c>
      <c r="BW4" s="32">
        <f>IF(BALANCES!DY4=0,0,BALANCES!FA4/BALANCES!DY4)</f>
        <v>0</v>
      </c>
      <c r="BX4" s="32">
        <f>IF(BALANCES!DB4=0,0,BALANCES!FA4/BALANCES!DB4)</f>
        <v>0</v>
      </c>
      <c r="BY4" s="31">
        <f>IF(BALANCES!EC4=0,0,BALANCES!FA4/BALANCES!ED4)</f>
        <v>0</v>
      </c>
      <c r="BZ4" s="32">
        <f>IF(BALANCES!ED4=0,0,(BALANCES!ED4-BALANCES!EG4)/BALANCES!ED4)</f>
        <v>0</v>
      </c>
      <c r="CA4" s="32">
        <f>IF(BALANCES!ES4=0,0,365*BALANCES!CU4/BALANCES!ES4)</f>
        <v>0</v>
      </c>
      <c r="CB4" s="31">
        <f>IF(BALANCES!ET4=0,0,365*BALANCES!EH4/BALANCES!ET4)</f>
        <v>0</v>
      </c>
      <c r="CC4" s="32">
        <f>IF(BALANCES!EP4=0,0,365*BALANCES!CZ4/BALANCES!EP4)</f>
        <v>0</v>
      </c>
      <c r="CD4" s="31">
        <f>IF(BALANCES!ET4=0,0,365*BALANCES!DG4/BALANCES!ET4)</f>
        <v>0</v>
      </c>
      <c r="CE4" s="31">
        <f>IF(BALANCES!EW4=0,0,(BALANCES!EO4-BALANCES!ES4-BALANCES!EY4-BALANCES!EZ4-BALANCES!FA4)/(BALANCES!EW4+BALANCES!EX4))</f>
        <v>0</v>
      </c>
    </row>
    <row r="5" spans="1:83" ht="16.2" thickBot="1" x14ac:dyDescent="0.3">
      <c r="A5" s="31">
        <v>16128.673408685305</v>
      </c>
      <c r="B5" s="31">
        <v>465.42534205829855</v>
      </c>
      <c r="C5" s="32">
        <v>16413.170731707316</v>
      </c>
      <c r="D5" s="32">
        <v>524.46162998215345</v>
      </c>
      <c r="E5" s="31">
        <v>1274.3842950624626</v>
      </c>
      <c r="F5" s="32">
        <v>31.279000594883993</v>
      </c>
      <c r="G5" s="32">
        <v>174.3842950624628</v>
      </c>
      <c r="H5" s="31">
        <v>101.49910767400355</v>
      </c>
      <c r="I5" s="32">
        <v>0</v>
      </c>
      <c r="J5" s="31">
        <v>3247.4836406900645</v>
      </c>
      <c r="K5" s="31">
        <v>5.8774538964901835</v>
      </c>
      <c r="L5" s="32">
        <v>1191.3979773944079</v>
      </c>
      <c r="M5" s="32">
        <v>10.362879238548482</v>
      </c>
      <c r="N5" s="31">
        <v>408.91136228435448</v>
      </c>
      <c r="O5" s="32">
        <v>1286.6864961332537</v>
      </c>
      <c r="P5" s="32">
        <v>0</v>
      </c>
      <c r="Q5" s="31">
        <v>344.24747174301007</v>
      </c>
      <c r="R5" s="32">
        <v>649.82748364068993</v>
      </c>
      <c r="S5" s="31">
        <v>649.82748364068993</v>
      </c>
      <c r="T5" s="31">
        <v>20025.984533016057</v>
      </c>
      <c r="U5" s="32">
        <v>2021</v>
      </c>
      <c r="V5" s="32">
        <v>4410.1011302795951</v>
      </c>
      <c r="W5" s="31">
        <v>72.968471148126099</v>
      </c>
      <c r="X5" s="32">
        <v>0</v>
      </c>
      <c r="Y5" s="32">
        <v>81.189767995240913</v>
      </c>
      <c r="Z5" s="31">
        <v>8.8042831647828663</v>
      </c>
      <c r="AA5" s="32">
        <v>187.55502676977986</v>
      </c>
      <c r="AB5" s="31">
        <v>177.67995240928016</v>
      </c>
      <c r="AC5" s="31">
        <v>262.91493158834027</v>
      </c>
      <c r="AD5" s="32">
        <v>1793.3491969066031</v>
      </c>
      <c r="AE5" s="32">
        <v>107.81677572873288</v>
      </c>
      <c r="AF5" s="31">
        <v>1717.822724568709</v>
      </c>
      <c r="AG5" s="32">
        <v>10297.323022010707</v>
      </c>
      <c r="AH5" s="32">
        <v>2218.7745389649017</v>
      </c>
      <c r="AI5" s="31">
        <v>1423.0696014277214</v>
      </c>
      <c r="AJ5" s="32">
        <v>0</v>
      </c>
      <c r="AK5" s="31">
        <v>42.486615110053535</v>
      </c>
      <c r="AL5" s="31">
        <v>2.5580011897679951</v>
      </c>
      <c r="AM5" s="32">
        <v>45.925044616299814</v>
      </c>
      <c r="AN5" s="32">
        <v>287.59071980963711</v>
      </c>
      <c r="AO5" s="31">
        <v>6276.918500892325</v>
      </c>
      <c r="AP5" s="32">
        <v>5318.4473527662103</v>
      </c>
      <c r="AQ5" s="32">
        <v>8300</v>
      </c>
      <c r="AR5" s="31">
        <v>8.4473527662105869</v>
      </c>
      <c r="AS5" s="32">
        <v>-2990</v>
      </c>
      <c r="AT5" s="31">
        <v>20025.871505056515</v>
      </c>
      <c r="AU5" s="31">
        <v>3620.1604977649235</v>
      </c>
      <c r="AV5" s="32">
        <v>3620.1604977649235</v>
      </c>
      <c r="AW5" s="32">
        <v>-3012.9472737460765</v>
      </c>
      <c r="AX5" s="31">
        <v>-3012.9472737460765</v>
      </c>
      <c r="AY5" s="32">
        <v>-802.8254305639266</v>
      </c>
      <c r="AZ5" s="32">
        <v>-281.89594069081261</v>
      </c>
      <c r="BA5" s="31">
        <v>-140.35981092889884</v>
      </c>
      <c r="BB5" s="32">
        <v>-6.7418805440949772</v>
      </c>
      <c r="BC5" s="31">
        <v>-112.15089026869076</v>
      </c>
      <c r="BD5" s="31">
        <v>-261.67690813142946</v>
      </c>
      <c r="BE5" s="32">
        <v>7435.9332020749271</v>
      </c>
      <c r="BF5" s="32">
        <v>160.34746279926048</v>
      </c>
      <c r="BG5" s="31">
        <v>299.04955225249614</v>
      </c>
      <c r="BH5" s="32">
        <v>-345.16921468045911</v>
      </c>
      <c r="BI5" s="32">
        <v>60.76556007633927</v>
      </c>
      <c r="BJ5" s="31">
        <v>14.645897648376305</v>
      </c>
      <c r="BK5" s="32">
        <v>267.37562187444075</v>
      </c>
      <c r="BL5" s="31">
        <v>267.37562187444075</v>
      </c>
      <c r="BM5" s="31">
        <v>247</v>
      </c>
      <c r="BN5" s="32">
        <v>247</v>
      </c>
      <c r="BO5" s="32" t="str">
        <f>IF(BALANCES!DI5=0,"",(BALANCES!CA5+BALANCES!CI5)/BALANCES!DI5)</f>
        <v/>
      </c>
      <c r="BP5" s="31">
        <f>IF(BALANCES!DI5=0,0,(BALANCES!BW5+BALANCES!CA5+BALANCES!CI5)/BALANCES!DI5)</f>
        <v>0</v>
      </c>
      <c r="BQ5" s="32">
        <f>IF(BALANCES!CL5=0,0,BALANCES!CO5/BALANCES!CL5)</f>
        <v>0</v>
      </c>
      <c r="BR5" s="32">
        <f>IF(BALANCES!CO5=0,0,(BALANCES!CZ5+BALANCES!DI5)/BALANCES!CO5)</f>
        <v>0</v>
      </c>
      <c r="BS5" s="31">
        <f>IF(BALANCES!CO5=0,0,BALANCES!BR5/(BALANCES!CO5+BALANCES!CZ5))</f>
        <v>0</v>
      </c>
      <c r="BT5" s="32">
        <f>BALANCES!CO5+BALANCES!CZ5-BALANCES!BR5</f>
        <v>0</v>
      </c>
      <c r="BU5" s="31">
        <f>IF(BALANCES!DY5=0,0,(BALANCES!FA5+BALANCES!EU5)/BALANCES!DY5)</f>
        <v>0</v>
      </c>
      <c r="BV5" s="31">
        <f>IF(BALANCES!DA5=0,0,(BALANCES!FA5/BALANCES!DA5))</f>
        <v>0</v>
      </c>
      <c r="BW5" s="32">
        <f>IF(BALANCES!DY5=0,0,BALANCES!FA5/BALANCES!DY5)</f>
        <v>0</v>
      </c>
      <c r="BX5" s="32">
        <f>IF(BALANCES!DB5=0,0,BALANCES!FA5/BALANCES!DB5)</f>
        <v>0</v>
      </c>
      <c r="BY5" s="31">
        <f>IF(BALANCES!EC5=0,0,BALANCES!FA5/BALANCES!ED5)</f>
        <v>0</v>
      </c>
      <c r="BZ5" s="32">
        <f>IF(BALANCES!ED5=0,0,(BALANCES!ED5-BALANCES!EG5)/BALANCES!ED5)</f>
        <v>0</v>
      </c>
      <c r="CA5" s="32">
        <f>IF(BALANCES!ES5=0,0,365*BALANCES!CU5/BALANCES!ES5)</f>
        <v>0</v>
      </c>
      <c r="CB5" s="31">
        <f>IF(BALANCES!ET5=0,0,365*BALANCES!EH5/BALANCES!ET5)</f>
        <v>0</v>
      </c>
      <c r="CC5" s="32">
        <f>IF(BALANCES!EP5=0,0,365*BALANCES!CZ5/BALANCES!EP5)</f>
        <v>0</v>
      </c>
      <c r="CD5" s="31">
        <f>IF(BALANCES!ET5=0,0,365*BALANCES!DG5/BALANCES!ET5)</f>
        <v>0</v>
      </c>
      <c r="CE5" s="31">
        <f>IF(BALANCES!EW5=0,0,(BALANCES!EO5-BALANCES!ES5-BALANCES!EY5-BALANCES!EZ5-BALANCES!FA5)/(BALANCES!EW5+BALANCES!EX5))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G83"/>
  <sheetViews>
    <sheetView showGridLines="0" topLeftCell="A61" zoomScale="70" zoomScaleNormal="70" workbookViewId="0">
      <selection activeCell="L5" sqref="L5"/>
    </sheetView>
  </sheetViews>
  <sheetFormatPr baseColWidth="10" defaultColWidth="9.109375" defaultRowHeight="14.4" x14ac:dyDescent="0.3"/>
  <cols>
    <col min="1" max="1" width="4" style="2" customWidth="1"/>
    <col min="2" max="2" width="44.77734375" style="2" customWidth="1"/>
    <col min="3" max="4" width="15.6640625" style="33" customWidth="1"/>
    <col min="5" max="6" width="15.6640625" style="2" customWidth="1"/>
    <col min="7" max="16384" width="9.109375" style="2"/>
  </cols>
  <sheetData>
    <row r="1" spans="2:7" ht="34.200000000000003" customHeight="1" x14ac:dyDescent="0.3">
      <c r="B1" s="1"/>
      <c r="C1" s="28"/>
      <c r="D1" s="28"/>
      <c r="E1" s="1"/>
      <c r="F1" s="1"/>
      <c r="G1" s="1"/>
    </row>
    <row r="3" spans="2:7" ht="28.8" x14ac:dyDescent="0.3">
      <c r="B3" s="3" t="s">
        <v>0</v>
      </c>
      <c r="C3" s="29"/>
      <c r="D3" s="30"/>
      <c r="E3" s="4"/>
      <c r="F3" s="5"/>
    </row>
    <row r="4" spans="2:7" ht="18.600000000000001" thickBot="1" x14ac:dyDescent="0.35">
      <c r="C4" s="39" t="s">
        <v>1</v>
      </c>
      <c r="D4" s="39"/>
      <c r="E4" s="39"/>
      <c r="F4" s="39"/>
    </row>
    <row r="5" spans="2:7" ht="18.600000000000001" thickBot="1" x14ac:dyDescent="0.35">
      <c r="B5" s="16" t="s">
        <v>2</v>
      </c>
      <c r="C5" s="36">
        <v>2024</v>
      </c>
      <c r="D5" s="36">
        <v>2023</v>
      </c>
      <c r="E5" s="16">
        <v>2022</v>
      </c>
      <c r="F5" s="16">
        <v>2021</v>
      </c>
    </row>
    <row r="6" spans="2:7" s="7" customFormat="1" ht="18.600000000000001" thickBot="1" x14ac:dyDescent="0.35">
      <c r="B6" s="6" t="s">
        <v>3</v>
      </c>
      <c r="C6" s="34">
        <f>SUM(C7:C14)</f>
        <v>20601</v>
      </c>
      <c r="D6" s="34">
        <f>SUM(D7:D14)</f>
        <v>19757</v>
      </c>
      <c r="E6" s="34">
        <f>SUM(E7:E9)-E10</f>
        <v>16530</v>
      </c>
      <c r="F6" s="34">
        <f>SUM(F7:F9)-F10</f>
        <v>16128.673408685305</v>
      </c>
    </row>
    <row r="7" spans="2:7" ht="18.600000000000001" thickBot="1" x14ac:dyDescent="0.35">
      <c r="B7" s="8" t="s">
        <v>88</v>
      </c>
      <c r="C7" s="31">
        <v>367</v>
      </c>
      <c r="D7" s="31">
        <v>377</v>
      </c>
      <c r="E7" s="31">
        <v>384</v>
      </c>
      <c r="F7" s="31">
        <v>465.42534205829855</v>
      </c>
    </row>
    <row r="8" spans="2:7" ht="18.600000000000001" thickBot="1" x14ac:dyDescent="0.35">
      <c r="B8" s="8" t="s">
        <v>89</v>
      </c>
      <c r="C8" s="32">
        <v>17712</v>
      </c>
      <c r="D8" s="32">
        <v>16699</v>
      </c>
      <c r="E8" s="32">
        <v>17510</v>
      </c>
      <c r="F8" s="32">
        <v>16413.170731707316</v>
      </c>
    </row>
    <row r="9" spans="2:7" ht="18.600000000000001" thickBot="1" x14ac:dyDescent="0.35">
      <c r="B9" s="8" t="s">
        <v>90</v>
      </c>
      <c r="C9" s="32">
        <v>631</v>
      </c>
      <c r="D9" s="32">
        <v>614</v>
      </c>
      <c r="E9" s="32">
        <v>541</v>
      </c>
      <c r="F9" s="32">
        <v>524.46162998215345</v>
      </c>
    </row>
    <row r="10" spans="2:7" ht="18.600000000000001" thickBot="1" x14ac:dyDescent="0.35">
      <c r="B10" s="8" t="s">
        <v>91</v>
      </c>
      <c r="C10" s="31">
        <v>1676</v>
      </c>
      <c r="D10" s="31">
        <v>1834</v>
      </c>
      <c r="E10" s="31">
        <v>1905</v>
      </c>
      <c r="F10" s="31">
        <v>1274.3842950624626</v>
      </c>
    </row>
    <row r="11" spans="2:7" s="7" customFormat="1" ht="18.600000000000001" thickBot="1" x14ac:dyDescent="0.35">
      <c r="B11" s="8" t="s">
        <v>92</v>
      </c>
      <c r="C11" s="32">
        <v>18</v>
      </c>
      <c r="D11" s="32">
        <v>18</v>
      </c>
      <c r="E11" s="32">
        <v>17</v>
      </c>
      <c r="F11" s="32">
        <v>31.279000594883993</v>
      </c>
    </row>
    <row r="12" spans="2:7" s="7" customFormat="1" ht="18.600000000000001" thickBot="1" x14ac:dyDescent="0.35">
      <c r="B12" s="8" t="s">
        <v>93</v>
      </c>
      <c r="C12" s="32">
        <v>158</v>
      </c>
      <c r="D12" s="32">
        <v>177</v>
      </c>
      <c r="E12" s="32">
        <v>205</v>
      </c>
      <c r="F12" s="32">
        <v>174.3842950624628</v>
      </c>
    </row>
    <row r="13" spans="2:7" s="7" customFormat="1" ht="18.600000000000001" thickBot="1" x14ac:dyDescent="0.35">
      <c r="B13" s="8" t="s">
        <v>94</v>
      </c>
      <c r="C13" s="31">
        <v>31</v>
      </c>
      <c r="D13" s="31">
        <v>31</v>
      </c>
      <c r="E13" s="31">
        <v>6</v>
      </c>
      <c r="F13" s="31">
        <v>101.49910767400355</v>
      </c>
    </row>
    <row r="14" spans="2:7" s="7" customFormat="1" ht="18.600000000000001" thickBot="1" x14ac:dyDescent="0.35">
      <c r="B14" s="8" t="s">
        <v>95</v>
      </c>
      <c r="C14" s="32">
        <v>8</v>
      </c>
      <c r="D14" s="32">
        <v>7</v>
      </c>
      <c r="E14" s="32">
        <v>201</v>
      </c>
      <c r="F14" s="32">
        <v>0</v>
      </c>
    </row>
    <row r="15" spans="2:7" s="7" customFormat="1" ht="18.600000000000001" thickBot="1" x14ac:dyDescent="0.35">
      <c r="B15" s="6" t="s">
        <v>86</v>
      </c>
      <c r="C15" s="34">
        <f>SUM(C16:C22)</f>
        <v>3311</v>
      </c>
      <c r="D15" s="34">
        <f>SUM(D16:D22)</f>
        <v>5583</v>
      </c>
      <c r="E15" s="34">
        <f>SUM(E16:E22)</f>
        <v>4370</v>
      </c>
      <c r="F15" s="34">
        <f>SUM(F16:F22)</f>
        <v>3247.4836406900645</v>
      </c>
    </row>
    <row r="16" spans="2:7" ht="18.600000000000001" thickBot="1" x14ac:dyDescent="0.35">
      <c r="B16" s="27" t="s">
        <v>96</v>
      </c>
      <c r="C16" s="32">
        <v>0</v>
      </c>
      <c r="D16" s="32">
        <v>1858</v>
      </c>
      <c r="E16" s="32">
        <v>0</v>
      </c>
      <c r="F16" s="32">
        <v>5.8774538964901835</v>
      </c>
    </row>
    <row r="17" spans="2:6" ht="18.600000000000001" thickBot="1" x14ac:dyDescent="0.35">
      <c r="B17" s="27" t="s">
        <v>97</v>
      </c>
      <c r="C17" s="32">
        <v>1683</v>
      </c>
      <c r="D17" s="32">
        <v>1574</v>
      </c>
      <c r="E17" s="32">
        <v>1738</v>
      </c>
      <c r="F17" s="32">
        <v>1191.3979773944079</v>
      </c>
    </row>
    <row r="18" spans="2:6" ht="18.600000000000001" thickBot="1" x14ac:dyDescent="0.35">
      <c r="B18" s="27" t="s">
        <v>98</v>
      </c>
      <c r="C18" s="32">
        <v>10</v>
      </c>
      <c r="D18" s="32">
        <v>17</v>
      </c>
      <c r="E18" s="32">
        <v>1</v>
      </c>
      <c r="F18" s="32">
        <v>10.362879238548482</v>
      </c>
    </row>
    <row r="19" spans="2:6" ht="18.600000000000001" thickBot="1" x14ac:dyDescent="0.35">
      <c r="B19" s="27" t="s">
        <v>93</v>
      </c>
      <c r="C19" s="32">
        <v>381</v>
      </c>
      <c r="D19" s="32">
        <v>444</v>
      </c>
      <c r="E19" s="32">
        <v>808</v>
      </c>
      <c r="F19" s="32">
        <v>408.91136228435448</v>
      </c>
    </row>
    <row r="20" spans="2:6" ht="18.600000000000001" thickBot="1" x14ac:dyDescent="0.35">
      <c r="B20" s="27" t="s">
        <v>94</v>
      </c>
      <c r="C20" s="32">
        <v>973</v>
      </c>
      <c r="D20" s="32">
        <v>1400</v>
      </c>
      <c r="E20" s="32">
        <v>1504</v>
      </c>
      <c r="F20" s="32">
        <v>1286.6864961332537</v>
      </c>
    </row>
    <row r="21" spans="2:6" ht="18.600000000000001" thickBot="1" x14ac:dyDescent="0.35">
      <c r="B21" s="27" t="s">
        <v>99</v>
      </c>
      <c r="C21" s="32">
        <v>0</v>
      </c>
      <c r="D21" s="32">
        <v>0</v>
      </c>
      <c r="E21" s="32"/>
      <c r="F21" s="32">
        <v>0</v>
      </c>
    </row>
    <row r="22" spans="2:6" ht="18.600000000000001" thickBot="1" x14ac:dyDescent="0.35">
      <c r="B22" s="27" t="s">
        <v>95</v>
      </c>
      <c r="C22" s="32">
        <v>264</v>
      </c>
      <c r="D22" s="32">
        <v>290</v>
      </c>
      <c r="E22" s="32">
        <v>319</v>
      </c>
      <c r="F22" s="32">
        <v>344.24747174301007</v>
      </c>
    </row>
    <row r="23" spans="2:6" s="7" customFormat="1" ht="18.600000000000001" thickBot="1" x14ac:dyDescent="0.35">
      <c r="B23" s="6" t="s">
        <v>4</v>
      </c>
      <c r="C23" s="34">
        <f>SUM(C24:C25)</f>
        <v>1123</v>
      </c>
      <c r="D23" s="34">
        <f>SUM(D24:D25)</f>
        <v>1309</v>
      </c>
      <c r="E23" s="34">
        <f>SUM(E24:E25)</f>
        <v>773</v>
      </c>
      <c r="F23" s="34">
        <f>SUM(F24:F25)</f>
        <v>649.82748364068993</v>
      </c>
    </row>
    <row r="24" spans="2:6" ht="18.600000000000001" thickBot="1" x14ac:dyDescent="0.35">
      <c r="B24" s="27" t="s">
        <v>100</v>
      </c>
      <c r="C24" s="32">
        <v>1123</v>
      </c>
      <c r="D24" s="32">
        <v>1309</v>
      </c>
      <c r="E24" s="32">
        <v>773</v>
      </c>
      <c r="F24" s="32">
        <v>649.82748364068993</v>
      </c>
    </row>
    <row r="25" spans="2:6" ht="18.600000000000001" thickBot="1" x14ac:dyDescent="0.35">
      <c r="B25" s="8"/>
      <c r="C25" s="32"/>
      <c r="D25" s="32"/>
      <c r="E25" s="9"/>
      <c r="F25" s="9"/>
    </row>
    <row r="26" spans="2:6" s="7" customFormat="1" ht="18.600000000000001" thickBot="1" x14ac:dyDescent="0.35">
      <c r="B26" s="6" t="s">
        <v>5</v>
      </c>
      <c r="C26" s="34">
        <f>C6+C15+C23</f>
        <v>25035</v>
      </c>
      <c r="D26" s="34">
        <f>D6+D15+D23</f>
        <v>26649</v>
      </c>
      <c r="E26" s="34">
        <f>E6+E15+E23</f>
        <v>21673</v>
      </c>
      <c r="F26" s="34">
        <f>F6+F15+F23</f>
        <v>20025.984533016057</v>
      </c>
    </row>
    <row r="27" spans="2:6" ht="15" thickBot="1" x14ac:dyDescent="0.35"/>
    <row r="28" spans="2:6" ht="18.600000000000001" thickBot="1" x14ac:dyDescent="0.35">
      <c r="B28" s="16" t="s">
        <v>6</v>
      </c>
      <c r="C28" s="36">
        <v>2024</v>
      </c>
      <c r="D28" s="36">
        <v>2023</v>
      </c>
      <c r="E28" s="16">
        <v>2022</v>
      </c>
      <c r="F28" s="16">
        <v>2021</v>
      </c>
    </row>
    <row r="29" spans="2:6" s="7" customFormat="1" ht="18.600000000000001" thickBot="1" x14ac:dyDescent="0.35">
      <c r="B29" s="6" t="s">
        <v>28</v>
      </c>
      <c r="C29" s="34">
        <f>SUM(C30:C39)</f>
        <v>11064</v>
      </c>
      <c r="D29" s="34">
        <f>SUM(D30:D39)</f>
        <v>9420</v>
      </c>
      <c r="E29" s="34">
        <f>SUM(E30:E39)</f>
        <v>10577</v>
      </c>
      <c r="F29" s="34">
        <f>SUM(F30:F39)</f>
        <v>4410.1011302795951</v>
      </c>
    </row>
    <row r="30" spans="2:6" ht="18.600000000000001" thickBot="1" x14ac:dyDescent="0.35">
      <c r="B30" s="8" t="s">
        <v>101</v>
      </c>
      <c r="C30" s="32">
        <v>2660</v>
      </c>
      <c r="D30" s="32">
        <v>686</v>
      </c>
      <c r="E30" s="32">
        <v>2571</v>
      </c>
      <c r="F30" s="32">
        <v>72.968471148126099</v>
      </c>
    </row>
    <row r="31" spans="2:6" ht="18.600000000000001" thickBot="1" x14ac:dyDescent="0.35">
      <c r="B31" s="8" t="s">
        <v>102</v>
      </c>
      <c r="C31" s="32">
        <v>1242</v>
      </c>
      <c r="D31" s="32">
        <v>1066</v>
      </c>
      <c r="E31" s="32">
        <v>1733</v>
      </c>
      <c r="F31" s="32">
        <v>0</v>
      </c>
    </row>
    <row r="32" spans="2:6" ht="18.600000000000001" thickBot="1" x14ac:dyDescent="0.35">
      <c r="B32" s="8" t="s">
        <v>103</v>
      </c>
      <c r="C32" s="32">
        <v>34</v>
      </c>
      <c r="D32" s="32">
        <v>33</v>
      </c>
      <c r="E32" s="32">
        <v>0</v>
      </c>
      <c r="F32" s="32">
        <v>81.189767995240913</v>
      </c>
    </row>
    <row r="33" spans="2:6" ht="18.600000000000001" thickBot="1" x14ac:dyDescent="0.35">
      <c r="B33" s="8" t="s">
        <v>104</v>
      </c>
      <c r="C33" s="32">
        <v>4</v>
      </c>
      <c r="D33" s="32">
        <v>4</v>
      </c>
      <c r="E33" s="32">
        <v>26</v>
      </c>
      <c r="F33" s="32">
        <v>8.8042831647828663</v>
      </c>
    </row>
    <row r="34" spans="2:6" ht="18.600000000000001" thickBot="1" x14ac:dyDescent="0.35">
      <c r="B34" s="8" t="s">
        <v>105</v>
      </c>
      <c r="C34" s="32">
        <v>0</v>
      </c>
      <c r="D34" s="32">
        <v>0</v>
      </c>
      <c r="E34" s="32">
        <v>1</v>
      </c>
      <c r="F34" s="32">
        <v>187.55502676977986</v>
      </c>
    </row>
    <row r="35" spans="2:6" ht="18.600000000000001" thickBot="1" x14ac:dyDescent="0.35">
      <c r="B35" s="8" t="s">
        <v>106</v>
      </c>
      <c r="C35" s="32">
        <v>0</v>
      </c>
      <c r="D35" s="32">
        <v>0</v>
      </c>
      <c r="E35" s="32">
        <v>1</v>
      </c>
      <c r="F35" s="32">
        <v>177.67995240928016</v>
      </c>
    </row>
    <row r="36" spans="2:6" ht="18.600000000000001" thickBot="1" x14ac:dyDescent="0.35">
      <c r="B36" s="8" t="s">
        <v>107</v>
      </c>
      <c r="C36" s="32">
        <v>325</v>
      </c>
      <c r="D36" s="32">
        <v>312</v>
      </c>
      <c r="E36" s="32">
        <v>272</v>
      </c>
      <c r="F36" s="32">
        <v>262.91493158834027</v>
      </c>
    </row>
    <row r="37" spans="2:6" ht="18.600000000000001" thickBot="1" x14ac:dyDescent="0.35">
      <c r="B37" s="8" t="s">
        <v>108</v>
      </c>
      <c r="C37" s="32">
        <v>6682</v>
      </c>
      <c r="D37" s="32">
        <v>7240</v>
      </c>
      <c r="E37" s="32">
        <v>5948</v>
      </c>
      <c r="F37" s="32">
        <v>1793.3491969066031</v>
      </c>
    </row>
    <row r="38" spans="2:6" ht="18.600000000000001" thickBot="1" x14ac:dyDescent="0.35">
      <c r="B38" s="8" t="s">
        <v>109</v>
      </c>
      <c r="C38" s="32">
        <v>112</v>
      </c>
      <c r="D38" s="32">
        <v>74</v>
      </c>
      <c r="E38" s="32">
        <v>19</v>
      </c>
      <c r="F38" s="32">
        <v>107.81677572873288</v>
      </c>
    </row>
    <row r="39" spans="2:6" ht="18.600000000000001" thickBot="1" x14ac:dyDescent="0.35">
      <c r="B39" s="8" t="s">
        <v>110</v>
      </c>
      <c r="C39" s="32">
        <v>5</v>
      </c>
      <c r="D39" s="32">
        <v>5</v>
      </c>
      <c r="E39" s="32">
        <v>6</v>
      </c>
      <c r="F39" s="32">
        <v>1717.822724568709</v>
      </c>
    </row>
    <row r="40" spans="2:6" s="7" customFormat="1" ht="18.600000000000001" thickBot="1" x14ac:dyDescent="0.35">
      <c r="B40" s="6" t="s">
        <v>128</v>
      </c>
      <c r="C40" s="34">
        <f>SUM(C41:C48)</f>
        <v>2479</v>
      </c>
      <c r="D40" s="34">
        <f>SUM(D41:D48)</f>
        <v>4663</v>
      </c>
      <c r="E40" s="34">
        <f>SUM(E41:E48)</f>
        <v>2207</v>
      </c>
      <c r="F40" s="34">
        <f>SUM(F41:F48)</f>
        <v>10297.323022010707</v>
      </c>
    </row>
    <row r="41" spans="2:6" ht="18.600000000000001" thickBot="1" x14ac:dyDescent="0.35">
      <c r="B41" s="8" t="s">
        <v>111</v>
      </c>
      <c r="C41" s="32">
        <v>0</v>
      </c>
      <c r="D41" s="32">
        <v>2039</v>
      </c>
      <c r="E41" s="32">
        <v>0</v>
      </c>
      <c r="F41" s="32">
        <v>2218.7745389649017</v>
      </c>
    </row>
    <row r="42" spans="2:6" ht="18.600000000000001" thickBot="1" x14ac:dyDescent="0.35">
      <c r="B42" s="8" t="s">
        <v>112</v>
      </c>
      <c r="C42" s="32">
        <v>181</v>
      </c>
      <c r="D42" s="32">
        <v>207</v>
      </c>
      <c r="E42" s="32">
        <v>199</v>
      </c>
      <c r="F42" s="32">
        <v>1423.0696014277214</v>
      </c>
    </row>
    <row r="43" spans="2:6" ht="18.600000000000001" thickBot="1" x14ac:dyDescent="0.35">
      <c r="B43" s="8" t="s">
        <v>103</v>
      </c>
      <c r="C43" s="32">
        <v>69</v>
      </c>
      <c r="D43" s="32">
        <v>54</v>
      </c>
      <c r="E43" s="32">
        <v>77</v>
      </c>
      <c r="F43" s="32">
        <v>0</v>
      </c>
    </row>
    <row r="44" spans="2:6" ht="18.600000000000001" thickBot="1" x14ac:dyDescent="0.35">
      <c r="B44" s="8" t="s">
        <v>104</v>
      </c>
      <c r="C44" s="32">
        <v>31</v>
      </c>
      <c r="D44" s="32">
        <v>45</v>
      </c>
      <c r="E44" s="32">
        <v>27</v>
      </c>
      <c r="F44" s="32">
        <v>42.486615110053535</v>
      </c>
    </row>
    <row r="45" spans="2:6" ht="18.600000000000001" thickBot="1" x14ac:dyDescent="0.35">
      <c r="B45" s="8" t="s">
        <v>105</v>
      </c>
      <c r="C45" s="32">
        <v>139</v>
      </c>
      <c r="D45" s="32">
        <v>248</v>
      </c>
      <c r="E45" s="32">
        <v>173</v>
      </c>
      <c r="F45" s="32">
        <v>2.5580011897679951</v>
      </c>
    </row>
    <row r="46" spans="2:6" ht="18.600000000000001" thickBot="1" x14ac:dyDescent="0.35">
      <c r="B46" s="8" t="s">
        <v>106</v>
      </c>
      <c r="C46" s="32">
        <v>210</v>
      </c>
      <c r="D46" s="32">
        <v>175</v>
      </c>
      <c r="E46" s="32">
        <v>297</v>
      </c>
      <c r="F46" s="32">
        <v>45.925044616299814</v>
      </c>
    </row>
    <row r="47" spans="2:6" ht="18.600000000000001" thickBot="1" x14ac:dyDescent="0.35">
      <c r="B47" s="8" t="s">
        <v>107</v>
      </c>
      <c r="C47" s="32">
        <v>341</v>
      </c>
      <c r="D47" s="32">
        <v>336</v>
      </c>
      <c r="E47" s="32">
        <v>294</v>
      </c>
      <c r="F47" s="32">
        <v>287.59071980963711</v>
      </c>
    </row>
    <row r="48" spans="2:6" ht="18.600000000000001" thickBot="1" x14ac:dyDescent="0.35">
      <c r="B48" s="8" t="s">
        <v>108</v>
      </c>
      <c r="C48" s="32">
        <v>1508</v>
      </c>
      <c r="D48" s="32">
        <v>1559</v>
      </c>
      <c r="E48" s="32">
        <v>1140</v>
      </c>
      <c r="F48" s="32">
        <v>6276.918500892325</v>
      </c>
    </row>
    <row r="49" spans="2:6" s="7" customFormat="1" ht="18.600000000000001" thickBot="1" x14ac:dyDescent="0.35">
      <c r="B49" s="6" t="s">
        <v>129</v>
      </c>
      <c r="C49" s="34">
        <f>SUM(C50:C52)</f>
        <v>11492</v>
      </c>
      <c r="D49" s="34">
        <f>SUM(D50:D52)</f>
        <v>12566</v>
      </c>
      <c r="E49" s="34">
        <f>SUM(E50:E52)</f>
        <v>8889</v>
      </c>
      <c r="F49" s="34">
        <f>SUM(F50:F52)</f>
        <v>5318.4473527662103</v>
      </c>
    </row>
    <row r="50" spans="2:6" ht="18.600000000000001" thickBot="1" x14ac:dyDescent="0.35">
      <c r="B50" s="8" t="s">
        <v>109</v>
      </c>
      <c r="C50" s="32">
        <v>122</v>
      </c>
      <c r="D50" s="32">
        <v>117</v>
      </c>
      <c r="E50" s="32">
        <v>12</v>
      </c>
      <c r="F50" s="32">
        <v>8300</v>
      </c>
    </row>
    <row r="51" spans="2:6" ht="18.600000000000001" thickBot="1" x14ac:dyDescent="0.35">
      <c r="B51" s="8" t="s">
        <v>110</v>
      </c>
      <c r="C51" s="32">
        <v>2319</v>
      </c>
      <c r="D51" s="32">
        <v>2482</v>
      </c>
      <c r="E51" s="32">
        <v>2564</v>
      </c>
      <c r="F51" s="32">
        <v>8.4473527662105869</v>
      </c>
    </row>
    <row r="52" spans="2:6" ht="18.600000000000001" thickBot="1" x14ac:dyDescent="0.35">
      <c r="B52" s="8" t="s">
        <v>113</v>
      </c>
      <c r="C52" s="32">
        <v>9051</v>
      </c>
      <c r="D52" s="32">
        <v>9967</v>
      </c>
      <c r="E52" s="32">
        <v>6313</v>
      </c>
      <c r="F52" s="32">
        <v>-2990</v>
      </c>
    </row>
    <row r="53" spans="2:6" s="7" customFormat="1" ht="18.600000000000001" thickBot="1" x14ac:dyDescent="0.35">
      <c r="B53" s="6" t="s">
        <v>8</v>
      </c>
      <c r="C53" s="34">
        <f>C29+C40+C49</f>
        <v>25035</v>
      </c>
      <c r="D53" s="34">
        <f>D29+D40+D49</f>
        <v>26649</v>
      </c>
      <c r="E53" s="34">
        <f>E29+E40+E49</f>
        <v>21673</v>
      </c>
      <c r="F53" s="34">
        <f>F29+F40+F49</f>
        <v>20025.871505056515</v>
      </c>
    </row>
    <row r="54" spans="2:6" s="11" customFormat="1" ht="12" customHeight="1" thickBot="1" x14ac:dyDescent="0.35">
      <c r="B54" s="8"/>
      <c r="C54" s="32" t="str">
        <f>IF(C26&lt;&gt;C53,"DESCUADRE","")</f>
        <v/>
      </c>
      <c r="D54" s="32" t="str">
        <f>IF(D26&lt;&gt;D53,"DESCUADRE","")</f>
        <v/>
      </c>
      <c r="E54" s="32" t="str">
        <f t="shared" ref="E54" si="0">IF(E26&lt;&gt;E53,"DESCUADRE","")</f>
        <v/>
      </c>
      <c r="F54" s="32"/>
    </row>
    <row r="55" spans="2:6" ht="13.2" customHeight="1" thickBot="1" x14ac:dyDescent="0.35">
      <c r="B55" s="8"/>
      <c r="C55" s="32"/>
      <c r="D55" s="32"/>
      <c r="E55" s="9"/>
      <c r="F55" s="9"/>
    </row>
    <row r="56" spans="2:6" ht="18.600000000000001" thickBot="1" x14ac:dyDescent="0.35">
      <c r="B56" s="16" t="s">
        <v>9</v>
      </c>
      <c r="C56" s="36">
        <v>2024</v>
      </c>
      <c r="D56" s="36">
        <v>2023</v>
      </c>
      <c r="E56" s="16">
        <v>2022</v>
      </c>
      <c r="F56" s="16">
        <v>2021</v>
      </c>
    </row>
    <row r="57" spans="2:6" s="7" customFormat="1" ht="18.600000000000001" thickBot="1" x14ac:dyDescent="0.35">
      <c r="B57" s="6" t="s">
        <v>10</v>
      </c>
      <c r="C57" s="34">
        <f>SUM(C58:C60)</f>
        <v>4310</v>
      </c>
      <c r="D57" s="34">
        <f>SUM(D58:D60)</f>
        <v>4194</v>
      </c>
      <c r="E57" s="34">
        <f>SUM(E58:E60)</f>
        <v>4645</v>
      </c>
      <c r="F57" s="34">
        <f>SUM(F58:F60)</f>
        <v>3620.1604977649235</v>
      </c>
    </row>
    <row r="58" spans="2:6" ht="18.600000000000001" thickBot="1" x14ac:dyDescent="0.35">
      <c r="B58" s="8" t="s">
        <v>11</v>
      </c>
      <c r="C58" s="32">
        <v>4310</v>
      </c>
      <c r="D58" s="32">
        <v>4194</v>
      </c>
      <c r="E58" s="32">
        <v>4645</v>
      </c>
      <c r="F58" s="32">
        <v>3620.1604977649235</v>
      </c>
    </row>
    <row r="59" spans="2:6" ht="18.600000000000001" thickBot="1" x14ac:dyDescent="0.35">
      <c r="B59" s="8" t="s">
        <v>114</v>
      </c>
      <c r="C59" s="32"/>
      <c r="D59" s="32"/>
      <c r="E59" s="32"/>
      <c r="F59" s="32"/>
    </row>
    <row r="60" spans="2:6" ht="18.600000000000001" thickBot="1" x14ac:dyDescent="0.35">
      <c r="B60" s="8" t="s">
        <v>12</v>
      </c>
      <c r="C60" s="32"/>
      <c r="D60" s="32"/>
      <c r="E60" s="9"/>
      <c r="F60" s="9"/>
    </row>
    <row r="61" spans="2:6" s="7" customFormat="1" ht="18.600000000000001" thickBot="1" x14ac:dyDescent="0.35">
      <c r="B61" s="6" t="s">
        <v>13</v>
      </c>
      <c r="C61" s="34">
        <f>SUM(C62:C63)</f>
        <v>-3019</v>
      </c>
      <c r="D61" s="34">
        <f>SUM(D62:D63)</f>
        <v>-3356</v>
      </c>
      <c r="E61" s="35">
        <f>SUM(E62:E63)</f>
        <v>-3701</v>
      </c>
      <c r="F61" s="35">
        <f>SUM(F62:F63)</f>
        <v>-3012.9472737460765</v>
      </c>
    </row>
    <row r="62" spans="2:6" ht="18.600000000000001" thickBot="1" x14ac:dyDescent="0.35">
      <c r="B62" s="8" t="s">
        <v>14</v>
      </c>
      <c r="C62" s="32">
        <v>-3019</v>
      </c>
      <c r="D62" s="32">
        <v>-3356</v>
      </c>
      <c r="E62" s="32">
        <v>-3701</v>
      </c>
      <c r="F62" s="32">
        <v>-3012.9472737460765</v>
      </c>
    </row>
    <row r="63" spans="2:6" ht="18.600000000000001" thickBot="1" x14ac:dyDescent="0.35">
      <c r="B63" s="8" t="s">
        <v>15</v>
      </c>
      <c r="C63" s="32"/>
      <c r="D63" s="32"/>
      <c r="E63" s="9"/>
      <c r="F63" s="9"/>
    </row>
    <row r="64" spans="2:6" s="7" customFormat="1" ht="18.600000000000001" thickBot="1" x14ac:dyDescent="0.35">
      <c r="B64" s="6" t="s">
        <v>120</v>
      </c>
      <c r="C64" s="34">
        <f>SUM(C65:C69)</f>
        <v>-625</v>
      </c>
      <c r="D64" s="34">
        <f>SUM(D65:D69)</f>
        <v>-2255</v>
      </c>
      <c r="E64" s="34">
        <f>SUM(E65:E69)</f>
        <v>-502</v>
      </c>
      <c r="F64" s="34">
        <f>SUM(F65:F69)</f>
        <v>-802.8254305639266</v>
      </c>
    </row>
    <row r="65" spans="2:6" ht="18.600000000000001" thickBot="1" x14ac:dyDescent="0.35">
      <c r="B65" s="8" t="s">
        <v>115</v>
      </c>
      <c r="C65" s="32">
        <v>-467</v>
      </c>
      <c r="D65" s="32">
        <v>-419</v>
      </c>
      <c r="E65" s="32">
        <v>-452</v>
      </c>
      <c r="F65" s="32">
        <v>-281.89594069081261</v>
      </c>
    </row>
    <row r="66" spans="2:6" ht="18.600000000000001" thickBot="1" x14ac:dyDescent="0.35">
      <c r="B66" s="8" t="s">
        <v>116</v>
      </c>
      <c r="C66" s="32">
        <v>-141</v>
      </c>
      <c r="D66" s="32">
        <v>-187</v>
      </c>
      <c r="E66" s="32">
        <v>-198</v>
      </c>
      <c r="F66" s="32">
        <v>-140.35981092889884</v>
      </c>
    </row>
    <row r="67" spans="2:6" ht="18.600000000000001" thickBot="1" x14ac:dyDescent="0.35">
      <c r="B67" s="8" t="s">
        <v>117</v>
      </c>
      <c r="C67" s="32">
        <v>-23</v>
      </c>
      <c r="D67" s="32">
        <v>-19</v>
      </c>
      <c r="E67" s="32">
        <v>-23</v>
      </c>
      <c r="F67" s="32">
        <v>-6.7418805440949772</v>
      </c>
    </row>
    <row r="68" spans="2:6" ht="18.600000000000001" thickBot="1" x14ac:dyDescent="0.35">
      <c r="B68" s="8" t="s">
        <v>118</v>
      </c>
      <c r="C68" s="32">
        <v>0</v>
      </c>
      <c r="D68" s="32">
        <v>-1782</v>
      </c>
      <c r="E68" s="32">
        <v>-25</v>
      </c>
      <c r="F68" s="32">
        <v>-112.15089026869076</v>
      </c>
    </row>
    <row r="69" spans="2:6" ht="18.600000000000001" thickBot="1" x14ac:dyDescent="0.35">
      <c r="B69" s="8" t="s">
        <v>119</v>
      </c>
      <c r="C69" s="32">
        <v>6</v>
      </c>
      <c r="D69" s="32">
        <v>152</v>
      </c>
      <c r="E69" s="32">
        <v>196</v>
      </c>
      <c r="F69" s="32">
        <v>-261.67690813142946</v>
      </c>
    </row>
    <row r="70" spans="2:6" s="7" customFormat="1" ht="18.600000000000001" thickBot="1" x14ac:dyDescent="0.35">
      <c r="B70" s="6" t="s">
        <v>16</v>
      </c>
      <c r="C70" s="34">
        <f>C57-C61-C64</f>
        <v>7954</v>
      </c>
      <c r="D70" s="34">
        <f>D57-D61-D64</f>
        <v>9805</v>
      </c>
      <c r="E70" s="34">
        <f>E57-E61-E64</f>
        <v>8848</v>
      </c>
      <c r="F70" s="34">
        <f>F57-F61-F64</f>
        <v>7435.9332020749271</v>
      </c>
    </row>
    <row r="71" spans="2:6" s="7" customFormat="1" ht="18.600000000000001" thickBot="1" x14ac:dyDescent="0.35">
      <c r="B71" s="8" t="s">
        <v>121</v>
      </c>
      <c r="C71" s="32">
        <v>129</v>
      </c>
      <c r="D71" s="32">
        <v>-133</v>
      </c>
      <c r="E71" s="32">
        <v>58</v>
      </c>
      <c r="F71" s="32">
        <v>160.34746279926048</v>
      </c>
    </row>
    <row r="72" spans="2:6" s="7" customFormat="1" ht="18.600000000000001" thickBot="1" x14ac:dyDescent="0.35">
      <c r="B72" s="8" t="s">
        <v>122</v>
      </c>
      <c r="C72" s="32">
        <v>36</v>
      </c>
      <c r="D72" s="32">
        <v>2054</v>
      </c>
      <c r="E72" s="32">
        <v>804</v>
      </c>
      <c r="F72" s="32">
        <v>299.04955225249614</v>
      </c>
    </row>
    <row r="73" spans="2:6" s="7" customFormat="1" ht="18.600000000000001" thickBot="1" x14ac:dyDescent="0.35">
      <c r="B73" s="8" t="s">
        <v>123</v>
      </c>
      <c r="C73" s="32">
        <v>-336</v>
      </c>
      <c r="D73" s="32">
        <v>-1497</v>
      </c>
      <c r="E73" s="32">
        <v>-773</v>
      </c>
      <c r="F73" s="32">
        <v>-345.16921468045911</v>
      </c>
    </row>
    <row r="74" spans="2:6" s="7" customFormat="1" ht="18.600000000000001" thickBot="1" x14ac:dyDescent="0.35">
      <c r="B74" s="8" t="s">
        <v>124</v>
      </c>
      <c r="C74" s="32">
        <v>41</v>
      </c>
      <c r="D74" s="32">
        <v>-8</v>
      </c>
      <c r="E74" s="32">
        <v>89</v>
      </c>
      <c r="F74" s="32">
        <v>60.76556007633927</v>
      </c>
    </row>
    <row r="75" spans="2:6" ht="18.600000000000001" thickBot="1" x14ac:dyDescent="0.35">
      <c r="B75" s="8" t="s">
        <v>125</v>
      </c>
      <c r="C75" s="32">
        <v>-259</v>
      </c>
      <c r="D75" s="32">
        <v>549</v>
      </c>
      <c r="E75" s="32">
        <v>120</v>
      </c>
      <c r="F75" s="32">
        <v>14.645897648376305</v>
      </c>
    </row>
    <row r="76" spans="2:6" s="7" customFormat="1" ht="18.600000000000001" thickBot="1" x14ac:dyDescent="0.35">
      <c r="B76" s="6" t="s">
        <v>126</v>
      </c>
      <c r="C76" s="34">
        <f>C77</f>
        <v>121</v>
      </c>
      <c r="D76" s="34">
        <f>D77</f>
        <v>-860</v>
      </c>
      <c r="E76" s="34">
        <f>E77</f>
        <v>-156</v>
      </c>
      <c r="F76" s="34">
        <f>F77</f>
        <v>267.37562187444075</v>
      </c>
    </row>
    <row r="77" spans="2:6" ht="18.600000000000001" thickBot="1" x14ac:dyDescent="0.35">
      <c r="B77" s="8" t="s">
        <v>127</v>
      </c>
      <c r="C77" s="32">
        <v>121</v>
      </c>
      <c r="D77" s="32">
        <v>-860</v>
      </c>
      <c r="E77" s="32">
        <v>-156</v>
      </c>
      <c r="F77" s="32">
        <v>267.37562187444075</v>
      </c>
    </row>
    <row r="78" spans="2:6" s="7" customFormat="1" ht="18.600000000000001" thickBot="1" x14ac:dyDescent="0.35">
      <c r="B78" s="6" t="s">
        <v>17</v>
      </c>
      <c r="C78" s="34">
        <v>666</v>
      </c>
      <c r="D78" s="34">
        <v>-1417</v>
      </c>
      <c r="E78" s="35">
        <v>465</v>
      </c>
      <c r="F78" s="34">
        <v>247</v>
      </c>
    </row>
    <row r="79" spans="2:6" ht="18.600000000000001" thickBot="1" x14ac:dyDescent="0.35">
      <c r="B79" s="8" t="s">
        <v>18</v>
      </c>
      <c r="C79" s="32"/>
      <c r="D79" s="32"/>
      <c r="E79" s="32"/>
      <c r="F79" s="32"/>
    </row>
    <row r="80" spans="2:6" ht="18.600000000000001" thickBot="1" x14ac:dyDescent="0.35">
      <c r="B80" s="8" t="s">
        <v>19</v>
      </c>
      <c r="C80" s="32"/>
      <c r="D80" s="32"/>
      <c r="E80" s="9"/>
      <c r="F80" s="32"/>
    </row>
    <row r="81" spans="2:6" s="7" customFormat="1" ht="18.600000000000001" thickBot="1" x14ac:dyDescent="0.35">
      <c r="B81" s="6" t="s">
        <v>20</v>
      </c>
      <c r="C81" s="34">
        <v>657</v>
      </c>
      <c r="D81" s="34">
        <v>-1861</v>
      </c>
      <c r="E81" s="34">
        <f>E78+E79-E80</f>
        <v>465</v>
      </c>
      <c r="F81" s="34">
        <f>F78+F79-F80</f>
        <v>247</v>
      </c>
    </row>
    <row r="83" spans="2:6" x14ac:dyDescent="0.3">
      <c r="D83" s="40"/>
      <c r="E83" s="40"/>
      <c r="F83" s="40"/>
    </row>
  </sheetData>
  <mergeCells count="2">
    <mergeCell ref="C4:F4"/>
    <mergeCell ref="D83:F83"/>
  </mergeCells>
  <pageMargins left="0.39370078740157483" right="0.39370078740157483" top="0.39370078740157483" bottom="0.39370078740157483" header="0" footer="0"/>
  <pageSetup paperSize="9" orientation="portrait" horizontalDpi="300" verticalDpi="300" r:id="rId1"/>
  <headerFooter alignWithMargins="0"/>
  <ignoredErrors>
    <ignoredError sqref="E15 F49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H53"/>
  <sheetViews>
    <sheetView showGridLines="0" showZeros="0" topLeftCell="A2" zoomScale="85" zoomScaleNormal="85" workbookViewId="0">
      <selection activeCell="J8" sqref="J8"/>
    </sheetView>
  </sheetViews>
  <sheetFormatPr baseColWidth="10" defaultColWidth="9.109375" defaultRowHeight="14.4" x14ac:dyDescent="0.3"/>
  <cols>
    <col min="1" max="1" width="3.109375" style="2" customWidth="1"/>
    <col min="2" max="2" width="37.44140625" style="2" bestFit="1" customWidth="1"/>
    <col min="3" max="6" width="13.33203125" style="2" bestFit="1" customWidth="1"/>
    <col min="7" max="7" width="40.44140625" style="2" customWidth="1"/>
    <col min="8" max="8" width="41.88671875" style="2" customWidth="1"/>
    <col min="9" max="16384" width="9.109375" style="2"/>
  </cols>
  <sheetData>
    <row r="1" spans="2:8" ht="41.25" customHeight="1" x14ac:dyDescent="0.3">
      <c r="B1" s="1"/>
      <c r="C1" s="1"/>
      <c r="D1" s="1"/>
      <c r="E1" s="1"/>
      <c r="F1" s="1"/>
      <c r="G1" s="1"/>
      <c r="H1" s="1"/>
    </row>
    <row r="2" spans="2:8" ht="18.75" customHeight="1" x14ac:dyDescent="0.3"/>
    <row r="3" spans="2:8" ht="15" customHeight="1" thickBot="1" x14ac:dyDescent="0.35"/>
    <row r="4" spans="2:8" ht="18.75" customHeight="1" thickBot="1" x14ac:dyDescent="0.35">
      <c r="B4" s="17" t="s">
        <v>82</v>
      </c>
      <c r="C4" s="21">
        <f>BALANCES!C5</f>
        <v>2024</v>
      </c>
      <c r="D4" s="21">
        <f>BALANCES!D5</f>
        <v>2023</v>
      </c>
      <c r="E4" s="21">
        <f>BALANCES!E5</f>
        <v>2022</v>
      </c>
      <c r="F4" s="21">
        <f>BALANCES!F5</f>
        <v>2021</v>
      </c>
      <c r="G4" s="22" t="s">
        <v>80</v>
      </c>
      <c r="H4" s="10" t="s">
        <v>81</v>
      </c>
    </row>
    <row r="5" spans="2:8" ht="9" customHeight="1" thickBot="1" x14ac:dyDescent="0.35">
      <c r="C5" s="12"/>
      <c r="D5" s="12"/>
      <c r="E5" s="12"/>
      <c r="F5" s="12"/>
    </row>
    <row r="6" spans="2:8" ht="19.5" customHeight="1" x14ac:dyDescent="0.3">
      <c r="B6" s="43" t="s">
        <v>23</v>
      </c>
      <c r="C6" s="49">
        <f>IF(BALANCES!C49=0,"",(BALANCES!C15+BALANCES!C23)/BALANCES!C49)</f>
        <v>0.38583362339018445</v>
      </c>
      <c r="D6" s="49">
        <f>IF(BALANCES!D49=0,"",(BALANCES!D15+BALANCES!D23)/BALANCES!D49)</f>
        <v>0.54846410950183033</v>
      </c>
      <c r="E6" s="49">
        <f>IF(BALANCES!E49=0,"",(BALANCES!E15+BALANCES!E23)/BALANCES!E49)</f>
        <v>0.57858026774665317</v>
      </c>
      <c r="F6" s="49">
        <f>IF(BALANCES!F49=0,"",(BALANCES!F15+BALANCES!F23)/BALANCES!F49)</f>
        <v>0.7327911448260741</v>
      </c>
      <c r="G6" s="20" t="s">
        <v>24</v>
      </c>
      <c r="H6" s="41" t="s">
        <v>87</v>
      </c>
    </row>
    <row r="7" spans="2:8" ht="19.5" customHeight="1" thickBot="1" x14ac:dyDescent="0.35">
      <c r="B7" s="44"/>
      <c r="C7" s="50"/>
      <c r="D7" s="50"/>
      <c r="E7" s="50"/>
      <c r="F7" s="50"/>
      <c r="G7" s="18" t="s">
        <v>77</v>
      </c>
      <c r="H7" s="42"/>
    </row>
    <row r="8" spans="2:8" ht="9" customHeight="1" thickBot="1" x14ac:dyDescent="0.35">
      <c r="C8" s="13"/>
      <c r="D8" s="13"/>
      <c r="E8" s="13"/>
      <c r="F8" s="13"/>
      <c r="G8" s="19"/>
    </row>
    <row r="9" spans="2:8" ht="20.100000000000001" customHeight="1" x14ac:dyDescent="0.3">
      <c r="B9" s="43" t="s">
        <v>25</v>
      </c>
      <c r="C9" s="49">
        <f>IF(BALANCES!C49=0,0,(BALANCES!C15+BALANCES!C23)/BALANCES!C49)</f>
        <v>0.38583362339018445</v>
      </c>
      <c r="D9" s="49">
        <f>IF(BALANCES!D49=0,0,(BALANCES!D15+BALANCES!D23)/BALANCES!D49)</f>
        <v>0.54846410950183033</v>
      </c>
      <c r="E9" s="49">
        <f>IF(BALANCES!E49=0,0,(BALANCES!E11+BALANCES!E15+BALANCES!E23)/BALANCES!E49)</f>
        <v>0.58049274384070204</v>
      </c>
      <c r="F9" s="49">
        <f>IF(BALANCES!F49=0,0,(BALANCES!F11+BALANCES!F15+BALANCES!F23)/BALANCES!F49)</f>
        <v>0.73867237265821861</v>
      </c>
      <c r="G9" s="37" t="s">
        <v>26</v>
      </c>
      <c r="H9" s="41" t="s">
        <v>27</v>
      </c>
    </row>
    <row r="10" spans="2:8" ht="16.5" customHeight="1" thickBot="1" x14ac:dyDescent="0.35">
      <c r="B10" s="44"/>
      <c r="C10" s="50"/>
      <c r="D10" s="50"/>
      <c r="E10" s="50"/>
      <c r="F10" s="50"/>
      <c r="G10" s="38" t="s">
        <v>28</v>
      </c>
      <c r="H10" s="42"/>
    </row>
    <row r="11" spans="2:8" ht="9" customHeight="1" thickBot="1" x14ac:dyDescent="0.35">
      <c r="C11" s="13"/>
      <c r="D11" s="13"/>
      <c r="E11" s="13"/>
      <c r="F11" s="13"/>
      <c r="G11" s="19"/>
    </row>
    <row r="12" spans="2:8" ht="20.100000000000001" customHeight="1" x14ac:dyDescent="0.3">
      <c r="B12" s="43" t="s">
        <v>29</v>
      </c>
      <c r="C12" s="49">
        <f>IF(BALANCES!C26=0,0,BALANCES!C29/BALANCES!C26)</f>
        <v>0.44194128220491313</v>
      </c>
      <c r="D12" s="49">
        <f>IF(BALANCES!D26=0,0,BALANCES!D29/BALANCES!D26)</f>
        <v>0.35348418327141734</v>
      </c>
      <c r="E12" s="49">
        <f>IF(BALANCES!E26=0,0,BALANCES!E29/BALANCES!E26)</f>
        <v>0.48802657684676787</v>
      </c>
      <c r="F12" s="49">
        <f>IF(BALANCES!F26=0,0,BALANCES!F29/BALANCES!F26)</f>
        <v>0.22021894219526805</v>
      </c>
      <c r="G12" s="37" t="s">
        <v>7</v>
      </c>
      <c r="H12" s="41" t="s">
        <v>30</v>
      </c>
    </row>
    <row r="13" spans="2:8" ht="20.100000000000001" customHeight="1" thickBot="1" x14ac:dyDescent="0.35">
      <c r="B13" s="44"/>
      <c r="C13" s="50"/>
      <c r="D13" s="50"/>
      <c r="E13" s="50"/>
      <c r="F13" s="50"/>
      <c r="G13" s="38" t="s">
        <v>31</v>
      </c>
      <c r="H13" s="42"/>
    </row>
    <row r="14" spans="2:8" ht="9" customHeight="1" thickBot="1" x14ac:dyDescent="0.35">
      <c r="C14" s="13"/>
      <c r="D14" s="13"/>
      <c r="E14" s="13"/>
      <c r="F14" s="13"/>
      <c r="G14" s="19"/>
    </row>
    <row r="15" spans="2:8" ht="20.100000000000001" customHeight="1" x14ac:dyDescent="0.3">
      <c r="B15" s="43" t="s">
        <v>32</v>
      </c>
      <c r="C15" s="49">
        <f>IF(BALANCES!C29=0,0,(BALANCES!C40+BALANCES!C49)/BALANCES!C29)</f>
        <v>1.2627440347071583</v>
      </c>
      <c r="D15" s="49">
        <f>IF(BALANCES!D29=0,0,(BALANCES!D40+BALANCES!D49)/BALANCES!D29)</f>
        <v>1.8289808917197452</v>
      </c>
      <c r="E15" s="49">
        <f>IF(BALANCES!E29=0,0,(BALANCES!E40+BALANCES!E49)/BALANCES!E29)</f>
        <v>1.0490687340455707</v>
      </c>
      <c r="F15" s="49">
        <f>IF(BALANCES!F29=0,0,(BALANCES!F40+BALANCES!F49)/BALANCES!F29)</f>
        <v>3.540909814416636</v>
      </c>
      <c r="G15" s="37" t="s">
        <v>33</v>
      </c>
      <c r="H15" s="41" t="s">
        <v>34</v>
      </c>
    </row>
    <row r="16" spans="2:8" ht="20.100000000000001" customHeight="1" thickBot="1" x14ac:dyDescent="0.35">
      <c r="B16" s="44"/>
      <c r="C16" s="50"/>
      <c r="D16" s="50"/>
      <c r="E16" s="50"/>
      <c r="F16" s="50"/>
      <c r="G16" s="38" t="s">
        <v>7</v>
      </c>
      <c r="H16" s="42"/>
    </row>
    <row r="17" spans="2:8" ht="9" customHeight="1" thickBot="1" x14ac:dyDescent="0.35">
      <c r="C17" s="13"/>
      <c r="D17" s="13"/>
      <c r="E17" s="13"/>
      <c r="F17" s="13"/>
      <c r="G17" s="19"/>
    </row>
    <row r="18" spans="2:8" ht="20.100000000000001" customHeight="1" x14ac:dyDescent="0.3">
      <c r="B18" s="43" t="s">
        <v>35</v>
      </c>
      <c r="C18" s="49">
        <f>IF(BALANCES!C29=0,0,BALANCES!C6/(BALANCES!C29+BALANCES!C40))</f>
        <v>1.5211548401388171</v>
      </c>
      <c r="D18" s="49">
        <f>IF(BALANCES!D29=0,0,BALANCES!D6/(BALANCES!D29+BALANCES!D40))</f>
        <v>1.402897109990769</v>
      </c>
      <c r="E18" s="49">
        <f>IF(BALANCES!E29=0,0,BALANCES!E6/(BALANCES!E29+BALANCES!E40))</f>
        <v>1.2930225281602004</v>
      </c>
      <c r="F18" s="49">
        <f>IF(BALANCES!F29=0,0,BALANCES!F6/(BALANCES!F29+BALANCES!F40))</f>
        <v>1.0966348180128931</v>
      </c>
      <c r="G18" s="20" t="s">
        <v>36</v>
      </c>
      <c r="H18" s="41" t="s">
        <v>37</v>
      </c>
    </row>
    <row r="19" spans="2:8" ht="20.100000000000001" customHeight="1" thickBot="1" x14ac:dyDescent="0.35">
      <c r="B19" s="44"/>
      <c r="C19" s="50"/>
      <c r="D19" s="50"/>
      <c r="E19" s="50"/>
      <c r="F19" s="50"/>
      <c r="G19" s="18" t="s">
        <v>38</v>
      </c>
      <c r="H19" s="42"/>
    </row>
    <row r="20" spans="2:8" ht="9" customHeight="1" thickBot="1" x14ac:dyDescent="0.35">
      <c r="C20" s="14"/>
      <c r="D20" s="14"/>
      <c r="E20" s="14"/>
      <c r="F20" s="14"/>
      <c r="G20" s="19"/>
    </row>
    <row r="21" spans="2:8" ht="20.100000000000001" customHeight="1" x14ac:dyDescent="0.3">
      <c r="B21" s="43" t="s">
        <v>78</v>
      </c>
      <c r="C21" s="47">
        <f>BALANCES!C29+BALANCES!C40-BALANCES!C6</f>
        <v>-7058</v>
      </c>
      <c r="D21" s="47">
        <f>BALANCES!D29+BALANCES!D40-BALANCES!D6</f>
        <v>-5674</v>
      </c>
      <c r="E21" s="49">
        <f>BALANCES!E29+BALANCES!E40-BALANCES!E6</f>
        <v>-3746</v>
      </c>
      <c r="F21" s="49">
        <f>BALANCES!F29+BALANCES!F40-BALANCES!F6</f>
        <v>-1421.2492563950018</v>
      </c>
      <c r="G21" s="51" t="s">
        <v>79</v>
      </c>
      <c r="H21" s="41" t="s">
        <v>39</v>
      </c>
    </row>
    <row r="22" spans="2:8" ht="26.25" customHeight="1" thickBot="1" x14ac:dyDescent="0.35">
      <c r="B22" s="44"/>
      <c r="C22" s="48"/>
      <c r="D22" s="48"/>
      <c r="E22" s="50"/>
      <c r="F22" s="50"/>
      <c r="G22" s="52"/>
      <c r="H22" s="42"/>
    </row>
    <row r="53" spans="7:8" x14ac:dyDescent="0.3">
      <c r="G53" s="45"/>
      <c r="H53" s="46"/>
    </row>
  </sheetData>
  <mergeCells count="38">
    <mergeCell ref="C12:C13"/>
    <mergeCell ref="D12:D13"/>
    <mergeCell ref="H6:H7"/>
    <mergeCell ref="B9:B10"/>
    <mergeCell ref="C9:C10"/>
    <mergeCell ref="D9:D10"/>
    <mergeCell ref="E9:E10"/>
    <mergeCell ref="F9:F10"/>
    <mergeCell ref="H9:H10"/>
    <mergeCell ref="B6:B7"/>
    <mergeCell ref="C6:C7"/>
    <mergeCell ref="D6:D7"/>
    <mergeCell ref="E6:E7"/>
    <mergeCell ref="F6:F7"/>
    <mergeCell ref="E12:E13"/>
    <mergeCell ref="F12:F13"/>
    <mergeCell ref="H15:H16"/>
    <mergeCell ref="B18:B19"/>
    <mergeCell ref="C18:C19"/>
    <mergeCell ref="D18:D19"/>
    <mergeCell ref="E18:E19"/>
    <mergeCell ref="F18:F19"/>
    <mergeCell ref="H12:H13"/>
    <mergeCell ref="B12:B13"/>
    <mergeCell ref="H21:H22"/>
    <mergeCell ref="G53:H53"/>
    <mergeCell ref="B21:B22"/>
    <mergeCell ref="C21:C22"/>
    <mergeCell ref="D21:D22"/>
    <mergeCell ref="E21:E22"/>
    <mergeCell ref="F21:F22"/>
    <mergeCell ref="G21:G22"/>
    <mergeCell ref="H18:H19"/>
    <mergeCell ref="B15:B16"/>
    <mergeCell ref="C15:C16"/>
    <mergeCell ref="D15:D16"/>
    <mergeCell ref="E15:E16"/>
    <mergeCell ref="F15:F16"/>
  </mergeCells>
  <pageMargins left="0.19685039370078741" right="0.19685039370078741" top="0.19685039370078741" bottom="0.19685039370078741" header="0" footer="0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1:H57"/>
  <sheetViews>
    <sheetView showGridLines="0" showZeros="0" topLeftCell="A5" zoomScale="90" zoomScaleNormal="90" workbookViewId="0">
      <selection activeCell="G21" sqref="G21"/>
    </sheetView>
  </sheetViews>
  <sheetFormatPr baseColWidth="10" defaultColWidth="9.109375" defaultRowHeight="14.4" x14ac:dyDescent="0.3"/>
  <cols>
    <col min="1" max="1" width="3.33203125" style="2" customWidth="1"/>
    <col min="2" max="2" width="32" style="2" customWidth="1"/>
    <col min="3" max="6" width="9.6640625" style="2" customWidth="1"/>
    <col min="7" max="7" width="25.109375" style="2" customWidth="1"/>
    <col min="8" max="8" width="35.44140625" style="2" customWidth="1"/>
    <col min="9" max="16384" width="9.109375" style="2"/>
  </cols>
  <sheetData>
    <row r="1" spans="2:8" ht="41.25" customHeight="1" x14ac:dyDescent="0.3">
      <c r="B1" s="1"/>
      <c r="C1" s="1"/>
      <c r="D1" s="1"/>
      <c r="E1" s="1"/>
      <c r="F1" s="1"/>
      <c r="G1" s="1"/>
      <c r="H1" s="1"/>
    </row>
    <row r="3" spans="2:8" ht="15" customHeight="1" thickBot="1" x14ac:dyDescent="0.35"/>
    <row r="4" spans="2:8" ht="17.25" customHeight="1" thickBot="1" x14ac:dyDescent="0.35">
      <c r="B4" s="17" t="s">
        <v>83</v>
      </c>
      <c r="C4" s="21">
        <f>BALANCES!C5</f>
        <v>2024</v>
      </c>
      <c r="D4" s="21">
        <f>BALANCES!D5</f>
        <v>2023</v>
      </c>
      <c r="E4" s="21">
        <f>BALANCES!E5</f>
        <v>2022</v>
      </c>
      <c r="F4" s="21">
        <f>BALANCES!F5</f>
        <v>2021</v>
      </c>
      <c r="G4" s="22" t="s">
        <v>21</v>
      </c>
      <c r="H4" s="10" t="s">
        <v>22</v>
      </c>
    </row>
    <row r="5" spans="2:8" ht="9" customHeight="1" thickBot="1" x14ac:dyDescent="0.35">
      <c r="C5" s="12"/>
      <c r="D5" s="12"/>
      <c r="E5" s="12"/>
      <c r="F5" s="12"/>
    </row>
    <row r="6" spans="2:8" ht="20.100000000000001" customHeight="1" x14ac:dyDescent="0.3">
      <c r="B6" s="43" t="s">
        <v>40</v>
      </c>
      <c r="C6" s="53">
        <f>IF(BALANCES!C53=0,0,(BALANCES!C81+BALANCES!C75)/BALANCES!C53)</f>
        <v>1.5897743159576594E-2</v>
      </c>
      <c r="D6" s="53">
        <f>IF(BALANCES!D53=0,0,(BALANCES!D81+BALANCES!D75)/BALANCES!D53)</f>
        <v>-4.9232616608503137E-2</v>
      </c>
      <c r="E6" s="53">
        <f>IF(BALANCES!E53=0,0,(BALANCES!E81+BALANCES!E75)/BALANCES!E53)</f>
        <v>2.6992109998615788E-2</v>
      </c>
      <c r="F6" s="53">
        <f>IF(BALANCES!F53=0,0,(BALANCES!F81+BALANCES!F75)/BALANCES!F53)</f>
        <v>1.3065393812314783E-2</v>
      </c>
      <c r="G6" s="20" t="s">
        <v>41</v>
      </c>
      <c r="H6" s="41" t="s">
        <v>42</v>
      </c>
    </row>
    <row r="7" spans="2:8" ht="20.100000000000001" customHeight="1" thickBot="1" x14ac:dyDescent="0.35">
      <c r="B7" s="44"/>
      <c r="C7" s="54"/>
      <c r="D7" s="54"/>
      <c r="E7" s="54"/>
      <c r="F7" s="54"/>
      <c r="G7" s="18" t="s">
        <v>43</v>
      </c>
      <c r="H7" s="42"/>
    </row>
    <row r="8" spans="2:8" ht="9" customHeight="1" thickBot="1" x14ac:dyDescent="0.35">
      <c r="C8" s="23"/>
      <c r="D8" s="23"/>
      <c r="E8" s="23"/>
      <c r="F8" s="23"/>
    </row>
    <row r="9" spans="2:8" ht="20.100000000000001" customHeight="1" x14ac:dyDescent="0.3">
      <c r="B9" s="43" t="s">
        <v>44</v>
      </c>
      <c r="C9" s="53">
        <f>IF(BALANCES!C29=0,0,(BALANCES!C81/BALANCES!C29))</f>
        <v>5.938177874186551E-2</v>
      </c>
      <c r="D9" s="53">
        <f>IF(BALANCES!D29=0,0,(BALANCES!D81/BALANCES!D29))</f>
        <v>-0.19755838641188961</v>
      </c>
      <c r="E9" s="53">
        <f>IF(BALANCES!E29=0,0,(BALANCES!E81/BALANCES!E29))</f>
        <v>4.3963316630424507E-2</v>
      </c>
      <c r="F9" s="53">
        <f>IF(BALANCES!F29=0,0,(BALANCES!F81/BALANCES!F29))</f>
        <v>5.600778592221093E-2</v>
      </c>
      <c r="G9" s="20" t="s">
        <v>45</v>
      </c>
      <c r="H9" s="41" t="s">
        <v>46</v>
      </c>
    </row>
    <row r="10" spans="2:8" ht="20.100000000000001" customHeight="1" thickBot="1" x14ac:dyDescent="0.35">
      <c r="B10" s="44"/>
      <c r="C10" s="54"/>
      <c r="D10" s="54"/>
      <c r="E10" s="54"/>
      <c r="F10" s="54"/>
      <c r="G10" s="18" t="s">
        <v>7</v>
      </c>
      <c r="H10" s="42"/>
    </row>
    <row r="11" spans="2:8" ht="9" customHeight="1" thickBot="1" x14ac:dyDescent="0.35">
      <c r="C11" s="23"/>
      <c r="D11" s="23"/>
      <c r="E11" s="23"/>
      <c r="F11" s="23"/>
    </row>
    <row r="12" spans="2:8" ht="20.100000000000001" customHeight="1" x14ac:dyDescent="0.3">
      <c r="B12" s="43" t="s">
        <v>47</v>
      </c>
      <c r="C12" s="53">
        <f>IF(BALANCES!C53=0,0,BALANCES!C81/BALANCES!C53)</f>
        <v>2.6243259436788496E-2</v>
      </c>
      <c r="D12" s="53">
        <f>IF(BALANCES!D53=0,0,BALANCES!D81/BALANCES!D53)</f>
        <v>-6.9833764869225864E-2</v>
      </c>
      <c r="E12" s="53">
        <f>IF(BALANCES!E53=0,0,BALANCES!E81/BALANCES!E53)</f>
        <v>2.1455266921976652E-2</v>
      </c>
      <c r="F12" s="53">
        <f>IF(BALANCES!F53=0,0,BALANCES!F81/BALANCES!F53)</f>
        <v>1.233404498464063E-2</v>
      </c>
      <c r="G12" s="20" t="s">
        <v>45</v>
      </c>
      <c r="H12" s="41" t="s">
        <v>48</v>
      </c>
    </row>
    <row r="13" spans="2:8" ht="20.100000000000001" customHeight="1" thickBot="1" x14ac:dyDescent="0.35">
      <c r="B13" s="44"/>
      <c r="C13" s="54"/>
      <c r="D13" s="54"/>
      <c r="E13" s="54"/>
      <c r="F13" s="54"/>
      <c r="G13" s="18" t="s">
        <v>49</v>
      </c>
      <c r="H13" s="42"/>
    </row>
    <row r="14" spans="2:8" ht="9" customHeight="1" thickBot="1" x14ac:dyDescent="0.35">
      <c r="C14" s="14"/>
      <c r="D14" s="14"/>
      <c r="E14" s="14"/>
      <c r="F14" s="14"/>
    </row>
    <row r="15" spans="2:8" ht="20.100000000000001" customHeight="1" x14ac:dyDescent="0.3">
      <c r="B15" s="43" t="s">
        <v>50</v>
      </c>
      <c r="C15" s="53">
        <f>IF(BALANCES!C30=0,0,BALANCES!C81/BALANCES!C30)</f>
        <v>0.24699248120300751</v>
      </c>
      <c r="D15" s="53">
        <f>IF(BALANCES!D30=0,0,BALANCES!D81/BALANCES!D30)</f>
        <v>-2.7128279883381925</v>
      </c>
      <c r="E15" s="53">
        <f>IF(BALANCES!E30=0,0,BALANCES!E81/BALANCES!E30)</f>
        <v>0.18086347724620769</v>
      </c>
      <c r="F15" s="53">
        <f>IF(BALANCES!F30=0,0,BALANCES!F81/BALANCES!F30)</f>
        <v>3.3850236425892719</v>
      </c>
      <c r="G15" s="20" t="s">
        <v>51</v>
      </c>
      <c r="H15" s="41" t="s">
        <v>52</v>
      </c>
    </row>
    <row r="16" spans="2:8" ht="20.100000000000001" customHeight="1" thickBot="1" x14ac:dyDescent="0.35">
      <c r="B16" s="44"/>
      <c r="C16" s="54"/>
      <c r="D16" s="54"/>
      <c r="E16" s="54"/>
      <c r="F16" s="54"/>
      <c r="G16" s="18" t="s">
        <v>53</v>
      </c>
      <c r="H16" s="42"/>
    </row>
    <row r="17" spans="2:8" ht="9" customHeight="1" thickBot="1" x14ac:dyDescent="0.35">
      <c r="C17" s="14"/>
      <c r="D17" s="14"/>
      <c r="E17" s="14"/>
      <c r="F17" s="14"/>
    </row>
    <row r="18" spans="2:8" ht="20.100000000000001" customHeight="1" x14ac:dyDescent="0.3">
      <c r="B18" s="43" t="s">
        <v>54</v>
      </c>
      <c r="C18" s="53">
        <f>IF(BALANCES!C57=0,0,BALANCES!C81/BALANCES!C58)</f>
        <v>0.15243619489559165</v>
      </c>
      <c r="D18" s="53">
        <f>IF(BALANCES!D57=0,0,BALANCES!D81/BALANCES!D58)</f>
        <v>-0.44372913686218407</v>
      </c>
      <c r="E18" s="53">
        <f>IF(BALANCES!E57=0,0,BALANCES!E81/BALANCES!E58)</f>
        <v>0.10010764262648009</v>
      </c>
      <c r="F18" s="53">
        <f>IF(BALANCES!F57=0,0,BALANCES!F81/BALANCES!F58)</f>
        <v>6.8229019169867483E-2</v>
      </c>
      <c r="G18" s="20" t="s">
        <v>45</v>
      </c>
      <c r="H18" s="41" t="s">
        <v>55</v>
      </c>
    </row>
    <row r="19" spans="2:8" ht="20.100000000000001" customHeight="1" thickBot="1" x14ac:dyDescent="0.35">
      <c r="B19" s="44"/>
      <c r="C19" s="54"/>
      <c r="D19" s="54"/>
      <c r="E19" s="54"/>
      <c r="F19" s="54"/>
      <c r="G19" s="18" t="s">
        <v>56</v>
      </c>
      <c r="H19" s="42"/>
    </row>
    <row r="20" spans="2:8" ht="9" customHeight="1" thickBot="1" x14ac:dyDescent="0.35">
      <c r="C20" s="14"/>
      <c r="D20" s="14"/>
      <c r="E20" s="14"/>
      <c r="F20" s="14"/>
    </row>
    <row r="21" spans="2:8" ht="20.100000000000001" customHeight="1" x14ac:dyDescent="0.3">
      <c r="B21" s="43" t="s">
        <v>57</v>
      </c>
      <c r="C21" s="53">
        <f>IF(BALANCES!C58=0,0,(BALANCES!C58-BALANCES!C61)/BALANCES!C58)</f>
        <v>1.7004640371229698</v>
      </c>
      <c r="D21" s="53">
        <f>IF(BALANCES!D58=0,0,(BALANCES!D58-BALANCES!D61)/BALANCES!D58)</f>
        <v>1.8001907486886028</v>
      </c>
      <c r="E21" s="53">
        <f>IF(BALANCES!E58=0,0,(BALANCES!E58-BALANCES!E61)/BALANCES!E58)</f>
        <v>1.7967707212055974</v>
      </c>
      <c r="F21" s="53">
        <f>IF(BALANCES!F58=0,0,(BALANCES!F58-BALANCES!F61)/BALANCES!F58)</f>
        <v>1.8322689769158749</v>
      </c>
      <c r="G21" s="20" t="s">
        <v>58</v>
      </c>
      <c r="H21" s="41" t="s">
        <v>59</v>
      </c>
    </row>
    <row r="22" spans="2:8" ht="20.100000000000001" customHeight="1" thickBot="1" x14ac:dyDescent="0.35">
      <c r="B22" s="44"/>
      <c r="C22" s="54"/>
      <c r="D22" s="54"/>
      <c r="E22" s="54"/>
      <c r="F22" s="54"/>
      <c r="G22" s="18" t="s">
        <v>56</v>
      </c>
      <c r="H22" s="42"/>
    </row>
    <row r="57" spans="7:8" x14ac:dyDescent="0.3">
      <c r="G57" s="45"/>
      <c r="H57" s="45"/>
    </row>
  </sheetData>
  <mergeCells count="37">
    <mergeCell ref="C12:C13"/>
    <mergeCell ref="D12:D13"/>
    <mergeCell ref="H6:H7"/>
    <mergeCell ref="B9:B10"/>
    <mergeCell ref="C9:C10"/>
    <mergeCell ref="D9:D10"/>
    <mergeCell ref="E9:E10"/>
    <mergeCell ref="F9:F10"/>
    <mergeCell ref="H9:H10"/>
    <mergeCell ref="B6:B7"/>
    <mergeCell ref="C6:C7"/>
    <mergeCell ref="D6:D7"/>
    <mergeCell ref="E6:E7"/>
    <mergeCell ref="F6:F7"/>
    <mergeCell ref="E12:E13"/>
    <mergeCell ref="F12:F13"/>
    <mergeCell ref="B18:B19"/>
    <mergeCell ref="C18:C19"/>
    <mergeCell ref="D18:D19"/>
    <mergeCell ref="E18:E19"/>
    <mergeCell ref="F18:F19"/>
    <mergeCell ref="H12:H13"/>
    <mergeCell ref="B12:B13"/>
    <mergeCell ref="G57:H57"/>
    <mergeCell ref="B21:B22"/>
    <mergeCell ref="C21:C22"/>
    <mergeCell ref="D21:D22"/>
    <mergeCell ref="E21:E22"/>
    <mergeCell ref="F21:F22"/>
    <mergeCell ref="H21:H22"/>
    <mergeCell ref="H18:H19"/>
    <mergeCell ref="B15:B16"/>
    <mergeCell ref="C15:C16"/>
    <mergeCell ref="D15:D16"/>
    <mergeCell ref="E15:E16"/>
    <mergeCell ref="F15:F16"/>
    <mergeCell ref="H15:H16"/>
  </mergeCells>
  <pageMargins left="0" right="0" top="0.39370078740157483" bottom="0.39370078740157483" header="0" footer="0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B1:H53"/>
  <sheetViews>
    <sheetView showGridLines="0" showZeros="0" topLeftCell="A3" zoomScale="90" zoomScaleNormal="90" workbookViewId="0">
      <selection activeCell="E12" sqref="E12:E13"/>
    </sheetView>
  </sheetViews>
  <sheetFormatPr baseColWidth="10" defaultColWidth="9.109375" defaultRowHeight="14.4" x14ac:dyDescent="0.3"/>
  <cols>
    <col min="1" max="1" width="3.109375" style="2" customWidth="1"/>
    <col min="2" max="2" width="32.109375" style="2" customWidth="1"/>
    <col min="3" max="6" width="11.109375" style="2" bestFit="1" customWidth="1"/>
    <col min="7" max="7" width="25.88671875" style="2" customWidth="1"/>
    <col min="8" max="8" width="36.6640625" style="2" customWidth="1"/>
    <col min="9" max="9" width="11.44140625" style="2" customWidth="1"/>
    <col min="10" max="10" width="2.44140625" style="2" customWidth="1"/>
    <col min="11" max="16384" width="9.109375" style="2"/>
  </cols>
  <sheetData>
    <row r="1" spans="2:8" ht="35.25" customHeight="1" x14ac:dyDescent="0.3">
      <c r="B1" s="1"/>
      <c r="C1" s="1"/>
      <c r="D1" s="1"/>
      <c r="E1" s="1"/>
      <c r="F1" s="1"/>
      <c r="G1" s="1"/>
      <c r="H1" s="1"/>
    </row>
    <row r="3" spans="2:8" ht="15" customHeight="1" thickBot="1" x14ac:dyDescent="0.35"/>
    <row r="4" spans="2:8" ht="21" customHeight="1" thickBot="1" x14ac:dyDescent="0.35">
      <c r="B4" s="17" t="s">
        <v>84</v>
      </c>
      <c r="C4" s="21">
        <f>BALANCES!C5</f>
        <v>2024</v>
      </c>
      <c r="D4" s="21">
        <f>BALANCES!D5</f>
        <v>2023</v>
      </c>
      <c r="E4" s="21">
        <f>BALANCES!E5</f>
        <v>2022</v>
      </c>
      <c r="F4" s="21">
        <f>BALANCES!F5</f>
        <v>2021</v>
      </c>
      <c r="G4" s="22" t="s">
        <v>21</v>
      </c>
      <c r="H4" s="10" t="s">
        <v>22</v>
      </c>
    </row>
    <row r="5" spans="2:8" ht="12" customHeight="1" thickBot="1" x14ac:dyDescent="0.35">
      <c r="C5" s="12"/>
      <c r="D5" s="12"/>
      <c r="E5" s="12"/>
      <c r="F5" s="12"/>
    </row>
    <row r="6" spans="2:8" ht="20.100000000000001" customHeight="1" x14ac:dyDescent="0.3">
      <c r="B6" s="55" t="s">
        <v>60</v>
      </c>
      <c r="C6" s="57">
        <f>IF(BALANCES!C61=0,0,365*BALANCES!C11/BALANCES!C61)</f>
        <v>-2.1762172904935411</v>
      </c>
      <c r="D6" s="57">
        <f>IF(BALANCES!D61=0,0,365*BALANCES!D11/BALANCES!D61)</f>
        <v>-1.9576877234803338</v>
      </c>
      <c r="E6" s="57">
        <f>IF(BALANCES!E61=0,0,365*BALANCES!E11/BALANCES!E61)</f>
        <v>-1.6765738989462307</v>
      </c>
      <c r="F6" s="57">
        <f>IF(BALANCES!F61=0,0,365*BALANCES!F11/BALANCES!F61)</f>
        <v>-3.7892582178969914</v>
      </c>
      <c r="G6" s="20" t="s">
        <v>61</v>
      </c>
      <c r="H6" s="41" t="s">
        <v>62</v>
      </c>
    </row>
    <row r="7" spans="2:8" ht="20.100000000000001" customHeight="1" thickBot="1" x14ac:dyDescent="0.35">
      <c r="B7" s="56"/>
      <c r="C7" s="58"/>
      <c r="D7" s="58"/>
      <c r="E7" s="58"/>
      <c r="F7" s="58"/>
      <c r="G7" s="18" t="s">
        <v>13</v>
      </c>
      <c r="H7" s="42"/>
    </row>
    <row r="8" spans="2:8" ht="12" customHeight="1" thickBot="1" x14ac:dyDescent="0.35">
      <c r="C8" s="15"/>
      <c r="D8" s="15"/>
      <c r="E8" s="15"/>
      <c r="F8" s="15"/>
    </row>
    <row r="9" spans="2:8" ht="20.100000000000001" customHeight="1" x14ac:dyDescent="0.3">
      <c r="B9" s="55" t="s">
        <v>63</v>
      </c>
      <c r="C9" s="57">
        <f>IF(BALANCES!C62=0,0,365*BALANCES!C50/BALANCES!C62)</f>
        <v>-14.749917191122888</v>
      </c>
      <c r="D9" s="57">
        <f>IF(BALANCES!D62=0,0,365*BALANCES!D50/BALANCES!D62)</f>
        <v>-12.724970202622169</v>
      </c>
      <c r="E9" s="57">
        <f>IF(BALANCES!E62=0,0,365*BALANCES!E50/BALANCES!E62)</f>
        <v>-1.1834639286679276</v>
      </c>
      <c r="F9" s="57">
        <f>IF(BALANCES!F62=0,0,365*BALANCES!F50/BALANCES!F62)</f>
        <v>-1005.493865225641</v>
      </c>
      <c r="G9" s="20" t="s">
        <v>64</v>
      </c>
      <c r="H9" s="41" t="s">
        <v>65</v>
      </c>
    </row>
    <row r="10" spans="2:8" ht="20.100000000000001" customHeight="1" thickBot="1" x14ac:dyDescent="0.35">
      <c r="B10" s="56"/>
      <c r="C10" s="58"/>
      <c r="D10" s="58"/>
      <c r="E10" s="58"/>
      <c r="F10" s="58"/>
      <c r="G10" s="18" t="s">
        <v>66</v>
      </c>
      <c r="H10" s="42"/>
    </row>
    <row r="11" spans="2:8" ht="12" customHeight="1" thickBot="1" x14ac:dyDescent="0.35">
      <c r="C11" s="15"/>
      <c r="D11" s="15"/>
      <c r="E11" s="15"/>
      <c r="F11" s="15"/>
    </row>
    <row r="12" spans="2:8" ht="20.100000000000001" customHeight="1" x14ac:dyDescent="0.3">
      <c r="B12" s="55" t="s">
        <v>67</v>
      </c>
      <c r="C12" s="57">
        <f>IF(BALANCES!C58=0,0,365*BALANCES!C16/BALANCES!C58)</f>
        <v>0</v>
      </c>
      <c r="D12" s="57">
        <f>IF(BALANCES!D58=0,0,365*BALANCES!D16/BALANCES!D58)</f>
        <v>161.70004768717214</v>
      </c>
      <c r="E12" s="57">
        <f>IF(BALANCES!E58=0,0,365*BALANCES!E16/BALANCES!E58)</f>
        <v>0</v>
      </c>
      <c r="F12" s="57">
        <f>IF(BALANCES!F58=0,0,365*BALANCES!F16/BALANCES!F58)</f>
        <v>0.59258993449141295</v>
      </c>
      <c r="G12" s="20" t="s">
        <v>68</v>
      </c>
      <c r="H12" s="41" t="s">
        <v>69</v>
      </c>
    </row>
    <row r="13" spans="2:8" ht="20.100000000000001" customHeight="1" thickBot="1" x14ac:dyDescent="0.35">
      <c r="B13" s="56"/>
      <c r="C13" s="58"/>
      <c r="D13" s="58"/>
      <c r="E13" s="58"/>
      <c r="F13" s="58"/>
      <c r="G13" s="18" t="s">
        <v>56</v>
      </c>
      <c r="H13" s="42"/>
    </row>
    <row r="14" spans="2:8" ht="12" customHeight="1" thickBot="1" x14ac:dyDescent="0.35">
      <c r="C14" s="15"/>
      <c r="D14" s="15"/>
      <c r="E14" s="15"/>
      <c r="F14" s="15"/>
    </row>
    <row r="15" spans="2:8" ht="20.100000000000001" customHeight="1" x14ac:dyDescent="0.3">
      <c r="B15" s="55" t="s">
        <v>70</v>
      </c>
      <c r="C15" s="57">
        <f>IF(BALANCES!C62=0,0,365*BALANCES!C23/BALANCES!C62)</f>
        <v>-135.77177873468037</v>
      </c>
      <c r="D15" s="57">
        <f>IF(BALANCES!D62=0,0,365*BALANCES!D23/BALANCES!D62)</f>
        <v>-142.36740166865314</v>
      </c>
      <c r="E15" s="57">
        <f>IF(BALANCES!E62=0,0,365*BALANCES!E23/BALANCES!E62)</f>
        <v>-76.234801405025664</v>
      </c>
      <c r="F15" s="57">
        <f>IF(BALANCES!F62=0,0,365*BALANCES!F23/BALANCES!F62)</f>
        <v>-78.722596175389086</v>
      </c>
      <c r="G15" s="20" t="s">
        <v>71</v>
      </c>
      <c r="H15" s="41" t="s">
        <v>72</v>
      </c>
    </row>
    <row r="16" spans="2:8" ht="20.100000000000001" customHeight="1" thickBot="1" x14ac:dyDescent="0.35">
      <c r="B16" s="56"/>
      <c r="C16" s="58"/>
      <c r="D16" s="58"/>
      <c r="E16" s="58"/>
      <c r="F16" s="58"/>
      <c r="G16" s="18" t="s">
        <v>66</v>
      </c>
      <c r="H16" s="42"/>
    </row>
    <row r="17" spans="2:8" ht="15" thickBot="1" x14ac:dyDescent="0.35">
      <c r="C17" s="13"/>
      <c r="D17" s="13"/>
      <c r="E17" s="13"/>
      <c r="F17" s="13"/>
    </row>
    <row r="18" spans="2:8" ht="20.100000000000001" customHeight="1" x14ac:dyDescent="0.3">
      <c r="B18" s="55" t="s">
        <v>73</v>
      </c>
      <c r="C18" s="57">
        <f>IF(BALANCES!C65=0,0,(BALANCES!C57-BALANCES!C61-BALANCES!C67-BALANCES!C68-BALANCES!C69)/(BALANCES!C65+BALANCES!C66))</f>
        <v>-12.082236842105264</v>
      </c>
      <c r="D18" s="57">
        <f>IF(BALANCES!D65=0,0,(BALANCES!D57-BALANCES!D61-BALANCES!D67-BALANCES!D68-BALANCES!D69)/(BALANCES!D65+BALANCES!D66))</f>
        <v>-15.17986798679868</v>
      </c>
      <c r="E18" s="57">
        <f>IF(BALANCES!E65=0,0,(BALANCES!E57-BALANCES!E61-BALANCES!E67-BALANCES!E68-BALANCES!E69)/(BALANCES!E65+BALANCES!E66))</f>
        <v>-12.612307692307692</v>
      </c>
      <c r="F18" s="57">
        <f>IF(BALANCES!F65=0,0,(BALANCES!F57-BALANCES!F61-BALANCES!F67-BALANCES!F68-BALANCES!F69)/(BALANCES!F65+BALANCES!F66))</f>
        <v>-16.610022299404502</v>
      </c>
      <c r="G18" s="20" t="s">
        <v>74</v>
      </c>
      <c r="H18" s="41" t="s">
        <v>75</v>
      </c>
    </row>
    <row r="19" spans="2:8" ht="20.100000000000001" customHeight="1" thickBot="1" x14ac:dyDescent="0.35">
      <c r="B19" s="56"/>
      <c r="C19" s="58"/>
      <c r="D19" s="58"/>
      <c r="E19" s="58"/>
      <c r="F19" s="58"/>
      <c r="G19" s="18" t="s">
        <v>76</v>
      </c>
      <c r="H19" s="42"/>
    </row>
    <row r="53" spans="7:8" x14ac:dyDescent="0.3">
      <c r="G53" s="45"/>
      <c r="H53" s="45"/>
    </row>
  </sheetData>
  <mergeCells count="31">
    <mergeCell ref="H6:H7"/>
    <mergeCell ref="B9:B10"/>
    <mergeCell ref="C9:C10"/>
    <mergeCell ref="D9:D10"/>
    <mergeCell ref="E9:E10"/>
    <mergeCell ref="F9:F10"/>
    <mergeCell ref="H9:H10"/>
    <mergeCell ref="B6:B7"/>
    <mergeCell ref="C6:C7"/>
    <mergeCell ref="D6:D7"/>
    <mergeCell ref="E6:E7"/>
    <mergeCell ref="F6:F7"/>
    <mergeCell ref="H15:H16"/>
    <mergeCell ref="B12:B13"/>
    <mergeCell ref="C12:C13"/>
    <mergeCell ref="D12:D13"/>
    <mergeCell ref="E12:E13"/>
    <mergeCell ref="F12:F13"/>
    <mergeCell ref="H12:H13"/>
    <mergeCell ref="B15:B16"/>
    <mergeCell ref="C15:C16"/>
    <mergeCell ref="D15:D16"/>
    <mergeCell ref="E15:E16"/>
    <mergeCell ref="F15:F16"/>
    <mergeCell ref="G53:H53"/>
    <mergeCell ref="B18:B19"/>
    <mergeCell ref="C18:C19"/>
    <mergeCell ref="D18:D19"/>
    <mergeCell ref="E18:E19"/>
    <mergeCell ref="F18:F19"/>
    <mergeCell ref="H18:H19"/>
  </mergeCells>
  <pageMargins left="0.39370078740157483" right="0.39370078740157483" top="0.39370078740157483" bottom="0.39370078740157483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- AYUDA -</vt:lpstr>
      <vt:lpstr>T.Analisis</vt:lpstr>
      <vt:lpstr>BALANCES</vt:lpstr>
      <vt:lpstr>Análisis financiero</vt:lpstr>
      <vt:lpstr>Análisis de Rentabilidad</vt:lpstr>
      <vt:lpstr>Análisis de Gestión</vt:lpstr>
      <vt:lpstr>'Análisis de Gestión'!Área_de_impresión</vt:lpstr>
      <vt:lpstr>'Análisis de Rentabilidad'!Área_de_impresión</vt:lpstr>
      <vt:lpstr>'Análisis financiero'!Área_de_impresión</vt:lpstr>
      <vt:lpstr>BALANCES!Área_de_impresión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angel gabriel troncoso</cp:lastModifiedBy>
  <dcterms:created xsi:type="dcterms:W3CDTF">2019-06-28T15:23:05Z</dcterms:created>
  <dcterms:modified xsi:type="dcterms:W3CDTF">2024-07-24T20:22:40Z</dcterms:modified>
</cp:coreProperties>
</file>